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tabRatio="685"/>
  </bookViews>
  <sheets>
    <sheet name="总表" sheetId="26" r:id="rId1"/>
    <sheet name="住培" sheetId="31" state="hidden" r:id="rId2"/>
    <sheet name="住培结算" sheetId="12" state="hidden" r:id="rId3"/>
    <sheet name="全科医生培训" sheetId="3" state="hidden" r:id="rId4"/>
    <sheet name="全科医生培训结算" sheetId="11" state="hidden" r:id="rId5"/>
    <sheet name="订单定向" sheetId="4" state="hidden" r:id="rId6"/>
    <sheet name="2022年订单定向结算" sheetId="32" state="hidden" r:id="rId7"/>
    <sheet name="2023年订单定向结算" sheetId="36" state="hidden" r:id="rId8"/>
    <sheet name="Sheet1" sheetId="39" state="hidden" r:id="rId9"/>
    <sheet name="百名首席" sheetId="37" state="hidden" r:id="rId10"/>
    <sheet name="专科特设岗位" sheetId="38" state="hidden" r:id="rId11"/>
    <sheet name="师资安排" sheetId="33" state="hidden" r:id="rId12"/>
    <sheet name="住培技能" sheetId="34" state="hidden" r:id="rId13"/>
  </sheets>
  <definedNames>
    <definedName name="_xlnm.Print_Area" localSheetId="0">总表!$A$1:$G$120</definedName>
    <definedName name="_xlnm.Print_Titles" localSheetId="0">总表!$4:$4</definedName>
    <definedName name="_xlnm.Print_Titles" localSheetId="1">住培!$4:$6</definedName>
    <definedName name="_xlnm.Print_Titles" localSheetId="2">住培结算!$4:$6</definedName>
    <definedName name="_xlnm.Print_Titles" localSheetId="7">'2023年订单定向结算'!$4:$6</definedName>
    <definedName name="_xlnm.Print_Titles" localSheetId="5">订单定向!$4:$6</definedName>
    <definedName name="_xlnm.Print_Area" localSheetId="5">订单定向!$A$1:$R$26</definedName>
    <definedName name="_xlnm._FilterDatabase" localSheetId="0" hidden="1">总表!$A$62:$H$120</definedName>
    <definedName name="_xlnm._FilterDatabase" localSheetId="1" hidden="1">住培!$A$7:$N$120</definedName>
    <definedName name="_xlnm._FilterDatabase" localSheetId="2" hidden="1">住培结算!$A$8:$AB$119</definedName>
    <definedName name="_xlnm._FilterDatabase" localSheetId="4" hidden="1">全科医生培训结算!$A$1:$Q$21</definedName>
    <definedName name="_xlnm._FilterDatabase" localSheetId="5" hidden="1">订单定向!$A$7:$R$7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<sst xmlns="http://schemas.openxmlformats.org/spreadsheetml/2006/main" count="1118" uniqueCount="562">
  <si>
    <r>
      <rPr>
        <sz val="14"/>
        <rFont val="黑体"/>
        <charset val="0"/>
      </rPr>
      <t>附件</t>
    </r>
    <r>
      <rPr>
        <sz val="14"/>
        <rFont val="Times New Roman"/>
        <charset val="0"/>
      </rPr>
      <t>2</t>
    </r>
  </si>
  <si>
    <t>提前下达2025年基层医疗卫生机构人才队伍建设资金分配表</t>
  </si>
  <si>
    <t>单位：万元</t>
  </si>
  <si>
    <t>项目单位</t>
  </si>
  <si>
    <t>合计</t>
  </si>
  <si>
    <t>住院医师规范化培训</t>
  </si>
  <si>
    <t>全科医生培训</t>
  </si>
  <si>
    <t>订单定向培养医学大学生</t>
  </si>
  <si>
    <t>百名首席专家下基层计划</t>
  </si>
  <si>
    <t>县级公立医院专科特设</t>
  </si>
  <si>
    <t>省本级小计</t>
  </si>
  <si>
    <t>广东省卫生健康委</t>
  </si>
  <si>
    <t>广东省人民医院</t>
  </si>
  <si>
    <t>广东省第二人民医院</t>
  </si>
  <si>
    <t>广东省妇幼保健院</t>
  </si>
  <si>
    <t>南方医科大学口腔医院</t>
  </si>
  <si>
    <t>广东医科大学附属医院</t>
  </si>
  <si>
    <t>汕头大学医学院第一附属医院</t>
  </si>
  <si>
    <t>南方医科大学南方医院</t>
  </si>
  <si>
    <t>南方医科大学珠江医院</t>
  </si>
  <si>
    <t>南方医科大学第三附属医院</t>
  </si>
  <si>
    <t>南方医科大学第五附属医院</t>
  </si>
  <si>
    <t>广东药科大学附属第一医院</t>
  </si>
  <si>
    <t>中山大学附属第一医院</t>
  </si>
  <si>
    <t>中山大学孙逸仙纪念医院</t>
  </si>
  <si>
    <t>中山大学附属第三医院</t>
  </si>
  <si>
    <t>中山大学肿瘤防治中心</t>
  </si>
  <si>
    <t>中山大学附属口腔医院</t>
  </si>
  <si>
    <t>中山大学中山眼科中心</t>
  </si>
  <si>
    <t>中山大学附属第六医院</t>
  </si>
  <si>
    <t>暨南大学附属第一医院</t>
  </si>
  <si>
    <t>中国人民解放军南部战区总医院</t>
  </si>
  <si>
    <t>广东省第二中医院</t>
  </si>
  <si>
    <t>广州中医药大学第一附属医院</t>
  </si>
  <si>
    <t>广东省中医院</t>
  </si>
  <si>
    <t>南方医科大学中西医结合医院</t>
  </si>
  <si>
    <t>广州中医药大学第三附属医院</t>
  </si>
  <si>
    <t>南方医科大学</t>
  </si>
  <si>
    <t>广东医科大学</t>
  </si>
  <si>
    <t>广东药科大学</t>
  </si>
  <si>
    <t>广州中医药大学</t>
  </si>
  <si>
    <t>汕头大学医学院</t>
  </si>
  <si>
    <t>韶关学院</t>
  </si>
  <si>
    <t>嘉应学院</t>
  </si>
  <si>
    <t>地市小计</t>
  </si>
  <si>
    <t>广州市</t>
  </si>
  <si>
    <t>深圳市</t>
  </si>
  <si>
    <t>珠海市</t>
  </si>
  <si>
    <t>汕头市</t>
  </si>
  <si>
    <t>佛山市</t>
  </si>
  <si>
    <t>韶关市</t>
  </si>
  <si>
    <t>河源市</t>
  </si>
  <si>
    <t>梅州市</t>
  </si>
  <si>
    <t>惠州市</t>
  </si>
  <si>
    <t>汕尾市</t>
  </si>
  <si>
    <t>东莞市</t>
  </si>
  <si>
    <t>中山市</t>
  </si>
  <si>
    <t>江门市</t>
  </si>
  <si>
    <t>阳江市</t>
  </si>
  <si>
    <t>湛江市</t>
  </si>
  <si>
    <t>茂名市</t>
  </si>
  <si>
    <t>肇庆市</t>
  </si>
  <si>
    <t>清远市</t>
  </si>
  <si>
    <t>潮州市</t>
  </si>
  <si>
    <t>揭阳市</t>
  </si>
  <si>
    <t>云浮市</t>
  </si>
  <si>
    <t>财政省直管县</t>
  </si>
  <si>
    <t>南澳县</t>
  </si>
  <si>
    <t>乐昌市</t>
  </si>
  <si>
    <t>南雄市</t>
  </si>
  <si>
    <t>仁化县</t>
  </si>
  <si>
    <t>始兴县</t>
  </si>
  <si>
    <t>翁源县</t>
  </si>
  <si>
    <t>新丰县</t>
  </si>
  <si>
    <t>乳源县</t>
  </si>
  <si>
    <t>东源县</t>
  </si>
  <si>
    <t>和平县</t>
  </si>
  <si>
    <t>龙川县</t>
  </si>
  <si>
    <t>紫金县</t>
  </si>
  <si>
    <t>连平县</t>
  </si>
  <si>
    <t>兴宁市</t>
  </si>
  <si>
    <t>平远县</t>
  </si>
  <si>
    <t>蕉岭县</t>
  </si>
  <si>
    <t>大埔县</t>
  </si>
  <si>
    <t>丰顺县</t>
  </si>
  <si>
    <t>五华县</t>
  </si>
  <si>
    <t>惠东县</t>
  </si>
  <si>
    <t>博罗县</t>
  </si>
  <si>
    <t>龙门县</t>
  </si>
  <si>
    <t>陆丰市</t>
  </si>
  <si>
    <t>海丰县</t>
  </si>
  <si>
    <t>陆河县</t>
  </si>
  <si>
    <t>台山市</t>
  </si>
  <si>
    <t>开平市</t>
  </si>
  <si>
    <t>鹤山市</t>
  </si>
  <si>
    <t>恩平市</t>
  </si>
  <si>
    <t>阳春市</t>
  </si>
  <si>
    <t>阳西县</t>
  </si>
  <si>
    <t>雷州市</t>
  </si>
  <si>
    <t>廉江市</t>
  </si>
  <si>
    <t>吴川市</t>
  </si>
  <si>
    <t>遂溪县</t>
  </si>
  <si>
    <t>徐闻县</t>
  </si>
  <si>
    <t>信宜市</t>
  </si>
  <si>
    <t>高州市</t>
  </si>
  <si>
    <t>化州市</t>
  </si>
  <si>
    <t>四会市</t>
  </si>
  <si>
    <t>广宁县</t>
  </si>
  <si>
    <t>德庆县</t>
  </si>
  <si>
    <t>封开县</t>
  </si>
  <si>
    <t>怀集县</t>
  </si>
  <si>
    <t>英德市</t>
  </si>
  <si>
    <t>连州市</t>
  </si>
  <si>
    <t>佛冈县</t>
  </si>
  <si>
    <t>阳山县</t>
  </si>
  <si>
    <t>连山县</t>
  </si>
  <si>
    <t>连南县</t>
  </si>
  <si>
    <t>饶平县</t>
  </si>
  <si>
    <t>普宁市</t>
  </si>
  <si>
    <t>揭西县</t>
  </si>
  <si>
    <t>惠来县</t>
  </si>
  <si>
    <t>罗定市</t>
  </si>
  <si>
    <t>新兴县</t>
  </si>
  <si>
    <t>郁南县</t>
  </si>
  <si>
    <t xml:space="preserve">备注：暨南大学附属第一医院、中国人民解放军南部战区总医院省财政补助资金由省卫生健康委转拨。                                                </t>
  </si>
  <si>
    <r>
      <rPr>
        <sz val="12"/>
        <color theme="1"/>
        <rFont val="黑体"/>
        <charset val="134"/>
      </rPr>
      <t>附表</t>
    </r>
    <r>
      <rPr>
        <sz val="12"/>
        <color indexed="8"/>
        <rFont val="Times New Roman"/>
        <charset val="0"/>
      </rPr>
      <t>11</t>
    </r>
    <r>
      <rPr>
        <sz val="12"/>
        <color indexed="8"/>
        <rFont val="SimSun"/>
        <charset val="134"/>
      </rPr>
      <t>－</t>
    </r>
    <r>
      <rPr>
        <sz val="12"/>
        <color indexed="8"/>
        <rFont val="Times New Roman"/>
        <charset val="0"/>
      </rPr>
      <t>1</t>
    </r>
  </si>
  <si>
    <r>
      <rPr>
        <sz val="20"/>
        <rFont val="Times New Roman"/>
        <charset val="0"/>
      </rPr>
      <t>2025</t>
    </r>
    <r>
      <rPr>
        <sz val="20"/>
        <rFont val="方正小标宋简体"/>
        <charset val="134"/>
      </rPr>
      <t>年住院医师规范化培训（社会人学员）资金测算表</t>
    </r>
  </si>
  <si>
    <r>
      <rPr>
        <b/>
        <sz val="12"/>
        <rFont val="Times New Roman"/>
        <charset val="0"/>
      </rPr>
      <t>2025</t>
    </r>
    <r>
      <rPr>
        <b/>
        <sz val="12"/>
        <rFont val="宋体"/>
        <charset val="134"/>
      </rPr>
      <t>年预计补助经费</t>
    </r>
  </si>
  <si>
    <r>
      <rPr>
        <b/>
        <sz val="12"/>
        <rFont val="宋体"/>
        <charset val="134"/>
      </rPr>
      <t>骨干师资培训</t>
    </r>
  </si>
  <si>
    <r>
      <rPr>
        <b/>
        <sz val="12"/>
        <rFont val="宋体"/>
        <charset val="134"/>
      </rPr>
      <t>住院医师规范化培训结业考核</t>
    </r>
  </si>
  <si>
    <r>
      <rPr>
        <b/>
        <sz val="12"/>
        <rFont val="宋体"/>
        <charset val="134"/>
      </rPr>
      <t>省级住培管理经费（万元）</t>
    </r>
  </si>
  <si>
    <r>
      <rPr>
        <b/>
        <sz val="12"/>
        <rFont val="Times New Roman"/>
        <charset val="0"/>
      </rPr>
      <t>2023</t>
    </r>
    <r>
      <rPr>
        <b/>
        <sz val="12"/>
        <rFont val="宋体"/>
        <charset val="134"/>
      </rPr>
      <t>年结算金额</t>
    </r>
  </si>
  <si>
    <r>
      <rPr>
        <b/>
        <sz val="12"/>
        <rFont val="宋体"/>
        <charset val="134"/>
      </rPr>
      <t>调补</t>
    </r>
    <r>
      <rPr>
        <b/>
        <sz val="12"/>
        <rFont val="Times New Roman"/>
        <charset val="0"/>
      </rPr>
      <t>24</t>
    </r>
    <r>
      <rPr>
        <b/>
        <sz val="12"/>
        <rFont val="宋体"/>
        <charset val="134"/>
      </rPr>
      <t>年经费</t>
    </r>
  </si>
  <si>
    <r>
      <rPr>
        <b/>
        <sz val="12"/>
        <rFont val="Times New Roman"/>
        <charset val="0"/>
      </rPr>
      <t>2025</t>
    </r>
    <r>
      <rPr>
        <b/>
        <sz val="12"/>
        <rFont val="宋体"/>
        <charset val="134"/>
      </rPr>
      <t>年计划下达金额（万元）</t>
    </r>
  </si>
  <si>
    <t>序号</t>
  </si>
  <si>
    <r>
      <rPr>
        <b/>
        <sz val="12"/>
        <rFont val="宋体"/>
        <charset val="134"/>
      </rPr>
      <t>项目单位</t>
    </r>
  </si>
  <si>
    <r>
      <rPr>
        <b/>
        <sz val="12"/>
        <color rgb="FFFF0000"/>
        <rFont val="Times New Roman"/>
        <charset val="0"/>
      </rPr>
      <t>2023</t>
    </r>
    <r>
      <rPr>
        <b/>
        <sz val="12"/>
        <color indexed="10"/>
        <rFont val="宋体"/>
        <charset val="134"/>
      </rPr>
      <t>级实际培训人数（人）</t>
    </r>
  </si>
  <si>
    <r>
      <rPr>
        <b/>
        <sz val="12"/>
        <color rgb="FFFF0000"/>
        <rFont val="Times New Roman"/>
        <charset val="0"/>
      </rPr>
      <t>2024</t>
    </r>
    <r>
      <rPr>
        <b/>
        <sz val="12"/>
        <color indexed="10"/>
        <rFont val="宋体"/>
        <charset val="134"/>
      </rPr>
      <t>年</t>
    </r>
    <r>
      <rPr>
        <b/>
        <sz val="12"/>
        <color rgb="FFFF0000"/>
        <rFont val="Times New Roman"/>
        <charset val="0"/>
      </rPr>
      <t xml:space="preserve">
</t>
    </r>
    <r>
      <rPr>
        <b/>
        <sz val="12"/>
        <color indexed="10"/>
        <rFont val="宋体"/>
        <charset val="134"/>
      </rPr>
      <t>实际培训人数（人）</t>
    </r>
  </si>
  <si>
    <r>
      <rPr>
        <b/>
        <sz val="12"/>
        <color rgb="FFFF0000"/>
        <rFont val="Times New Roman"/>
        <charset val="0"/>
      </rPr>
      <t>2025</t>
    </r>
    <r>
      <rPr>
        <b/>
        <sz val="12"/>
        <color indexed="10"/>
        <rFont val="宋体"/>
        <charset val="134"/>
      </rPr>
      <t>年</t>
    </r>
    <r>
      <rPr>
        <b/>
        <sz val="12"/>
        <color rgb="FFFF0000"/>
        <rFont val="Times New Roman"/>
        <charset val="0"/>
      </rPr>
      <t xml:space="preserve">
</t>
    </r>
    <r>
      <rPr>
        <b/>
        <sz val="12"/>
        <color indexed="10"/>
        <rFont val="宋体"/>
        <charset val="134"/>
      </rPr>
      <t>新招收培训人数（人）</t>
    </r>
  </si>
  <si>
    <r>
      <rPr>
        <b/>
        <sz val="12"/>
        <rFont val="宋体"/>
        <charset val="134"/>
      </rPr>
      <t>补助金额（万元）</t>
    </r>
  </si>
  <si>
    <r>
      <rPr>
        <b/>
        <sz val="12"/>
        <color rgb="FFFF0000"/>
        <rFont val="Times New Roman"/>
        <charset val="0"/>
      </rPr>
      <t>2025</t>
    </r>
    <r>
      <rPr>
        <b/>
        <sz val="12"/>
        <color indexed="10"/>
        <rFont val="宋体"/>
        <charset val="134"/>
      </rPr>
      <t>年新招收培训人数（人）</t>
    </r>
  </si>
  <si>
    <r>
      <rPr>
        <b/>
        <sz val="12"/>
        <rFont val="Times New Roman"/>
        <charset val="0"/>
      </rPr>
      <t>2025</t>
    </r>
    <r>
      <rPr>
        <b/>
        <sz val="12"/>
        <rFont val="宋体"/>
        <charset val="134"/>
      </rPr>
      <t>年应拨付补助资金（万元）</t>
    </r>
  </si>
  <si>
    <r>
      <rPr>
        <b/>
        <sz val="12"/>
        <rFont val="宋体"/>
        <charset val="134"/>
      </rPr>
      <t>结业理论考核（万元）</t>
    </r>
  </si>
  <si>
    <t>结业技能考核考务经费（万元）</t>
  </si>
  <si>
    <r>
      <rPr>
        <b/>
        <sz val="12"/>
        <rFont val="Times New Roman"/>
        <charset val="0"/>
      </rPr>
      <t>A</t>
    </r>
    <r>
      <rPr>
        <b/>
        <sz val="12"/>
        <rFont val="宋体"/>
        <charset val="134"/>
      </rPr>
      <t>栏</t>
    </r>
  </si>
  <si>
    <t>B栏</t>
  </si>
  <si>
    <t>D栏</t>
  </si>
  <si>
    <r>
      <rPr>
        <b/>
        <sz val="12"/>
        <rFont val="宋体"/>
        <charset val="134"/>
      </rPr>
      <t>E栏</t>
    </r>
    <r>
      <rPr>
        <b/>
        <sz val="12"/>
        <rFont val="Times New Roman"/>
        <charset val="0"/>
      </rPr>
      <t>=</t>
    </r>
    <r>
      <rPr>
        <b/>
        <sz val="12"/>
        <rFont val="宋体"/>
        <charset val="134"/>
      </rPr>
      <t>（B栏</t>
    </r>
    <r>
      <rPr>
        <b/>
        <sz val="12"/>
        <rFont val="Times New Roman"/>
        <charset val="0"/>
      </rPr>
      <t>+C</t>
    </r>
    <r>
      <rPr>
        <b/>
        <sz val="12"/>
        <rFont val="宋体"/>
        <charset val="134"/>
      </rPr>
      <t>栏+D栏）</t>
    </r>
    <r>
      <rPr>
        <b/>
        <sz val="12"/>
        <rFont val="Times New Roman"/>
        <charset val="0"/>
      </rPr>
      <t>*1.5</t>
    </r>
  </si>
  <si>
    <t>F栏</t>
  </si>
  <si>
    <r>
      <rPr>
        <b/>
        <sz val="12"/>
        <rFont val="宋体"/>
        <charset val="134"/>
      </rPr>
      <t>G栏</t>
    </r>
    <r>
      <rPr>
        <b/>
        <sz val="12"/>
        <rFont val="Times New Roman"/>
        <charset val="0"/>
      </rPr>
      <t>=F</t>
    </r>
    <r>
      <rPr>
        <b/>
        <sz val="12"/>
        <rFont val="宋体"/>
        <charset val="134"/>
      </rPr>
      <t>栏</t>
    </r>
    <r>
      <rPr>
        <b/>
        <sz val="12"/>
        <rFont val="Times New Roman"/>
        <charset val="0"/>
      </rPr>
      <t>*0.385</t>
    </r>
  </si>
  <si>
    <t>H栏</t>
  </si>
  <si>
    <r>
      <rPr>
        <b/>
        <sz val="12"/>
        <rFont val="Times New Roman"/>
        <charset val="0"/>
      </rPr>
      <t>I</t>
    </r>
    <r>
      <rPr>
        <b/>
        <sz val="12"/>
        <rFont val="宋体"/>
        <charset val="134"/>
      </rPr>
      <t>栏</t>
    </r>
  </si>
  <si>
    <r>
      <rPr>
        <b/>
        <sz val="12"/>
        <rFont val="Times New Roman"/>
        <charset val="0"/>
      </rPr>
      <t>J</t>
    </r>
    <r>
      <rPr>
        <b/>
        <sz val="12"/>
        <rFont val="宋体"/>
        <charset val="134"/>
      </rPr>
      <t>栏</t>
    </r>
  </si>
  <si>
    <r>
      <rPr>
        <b/>
        <sz val="12"/>
        <rFont val="Times New Roman"/>
        <charset val="0"/>
      </rPr>
      <t>K</t>
    </r>
    <r>
      <rPr>
        <b/>
        <sz val="12"/>
        <rFont val="宋体"/>
        <charset val="134"/>
      </rPr>
      <t>栏</t>
    </r>
  </si>
  <si>
    <r>
      <rPr>
        <b/>
        <sz val="12"/>
        <rFont val="Times New Roman"/>
        <charset val="0"/>
      </rPr>
      <t>L</t>
    </r>
    <r>
      <rPr>
        <b/>
        <sz val="12"/>
        <rFont val="宋体"/>
        <charset val="134"/>
      </rPr>
      <t>栏</t>
    </r>
  </si>
  <si>
    <r>
      <rPr>
        <b/>
        <sz val="12"/>
        <rFont val="Times New Roman"/>
        <charset val="0"/>
      </rPr>
      <t>M</t>
    </r>
    <r>
      <rPr>
        <b/>
        <sz val="12"/>
        <rFont val="宋体"/>
        <charset val="134"/>
      </rPr>
      <t>栏=E栏+F栏+G栏+H栏+I栏+J栏+K栏+L栏</t>
    </r>
  </si>
  <si>
    <r>
      <rPr>
        <b/>
        <sz val="11"/>
        <rFont val="宋体"/>
        <charset val="134"/>
      </rPr>
      <t>合计</t>
    </r>
  </si>
  <si>
    <r>
      <rPr>
        <b/>
        <sz val="11"/>
        <rFont val="宋体"/>
        <charset val="134"/>
      </rPr>
      <t>省本级小计</t>
    </r>
  </si>
  <si>
    <r>
      <rPr>
        <b/>
        <sz val="11"/>
        <rFont val="宋体"/>
        <charset val="134"/>
      </rPr>
      <t>省卫生健康委</t>
    </r>
  </si>
  <si>
    <r>
      <rPr>
        <sz val="11"/>
        <rFont val="宋体"/>
        <charset val="134"/>
      </rPr>
      <t>广东省卫生健康委</t>
    </r>
  </si>
  <si>
    <r>
      <rPr>
        <sz val="11"/>
        <rFont val="宋体"/>
        <charset val="134"/>
      </rPr>
      <t>广东省人民医院</t>
    </r>
  </si>
  <si>
    <r>
      <rPr>
        <sz val="11"/>
        <rFont val="宋体"/>
        <charset val="134"/>
      </rPr>
      <t>广东省妇幼保健院</t>
    </r>
  </si>
  <si>
    <r>
      <rPr>
        <sz val="11"/>
        <rFont val="宋体"/>
        <charset val="134"/>
      </rPr>
      <t>南方医科大学口腔医院</t>
    </r>
  </si>
  <si>
    <r>
      <rPr>
        <sz val="11"/>
        <rFont val="宋体"/>
        <charset val="134"/>
      </rPr>
      <t>广东医科大学附属医院</t>
    </r>
  </si>
  <si>
    <r>
      <rPr>
        <sz val="11"/>
        <rFont val="宋体"/>
        <charset val="134"/>
      </rPr>
      <t>汕头大学医学院第一附属医院</t>
    </r>
  </si>
  <si>
    <r>
      <rPr>
        <sz val="11"/>
        <rFont val="宋体"/>
        <charset val="134"/>
      </rPr>
      <t>广东省第二人民医院</t>
    </r>
  </si>
  <si>
    <r>
      <rPr>
        <sz val="11"/>
        <rFont val="宋体"/>
        <charset val="134"/>
      </rPr>
      <t>南方医科大学</t>
    </r>
  </si>
  <si>
    <r>
      <rPr>
        <sz val="11"/>
        <rFont val="宋体"/>
        <charset val="134"/>
      </rPr>
      <t>南方医科大学南方医院</t>
    </r>
  </si>
  <si>
    <r>
      <rPr>
        <sz val="11"/>
        <rFont val="宋体"/>
        <charset val="134"/>
      </rPr>
      <t>南方医科大学珠江医院</t>
    </r>
  </si>
  <si>
    <r>
      <rPr>
        <sz val="11"/>
        <rFont val="宋体"/>
        <charset val="134"/>
      </rPr>
      <t>南方医科大学第三附属医院</t>
    </r>
  </si>
  <si>
    <r>
      <rPr>
        <sz val="11"/>
        <rFont val="宋体"/>
        <charset val="134"/>
      </rPr>
      <t>广东药科大学附属第一医院</t>
    </r>
  </si>
  <si>
    <r>
      <rPr>
        <sz val="11"/>
        <rFont val="宋体"/>
        <charset val="134"/>
      </rPr>
      <t>中山大学附属第一医院</t>
    </r>
  </si>
  <si>
    <r>
      <rPr>
        <sz val="11"/>
        <rFont val="宋体"/>
        <charset val="134"/>
      </rPr>
      <t>中山大学孙逸仙纪念医院</t>
    </r>
  </si>
  <si>
    <r>
      <rPr>
        <sz val="11"/>
        <rFont val="宋体"/>
        <charset val="134"/>
      </rPr>
      <t>中山大学附属第三医院</t>
    </r>
  </si>
  <si>
    <r>
      <rPr>
        <sz val="11"/>
        <rFont val="宋体"/>
        <charset val="134"/>
      </rPr>
      <t>中山大学肿瘤防治中心</t>
    </r>
  </si>
  <si>
    <r>
      <rPr>
        <sz val="11"/>
        <rFont val="宋体"/>
        <charset val="134"/>
      </rPr>
      <t>中山大学附属口腔医院</t>
    </r>
  </si>
  <si>
    <r>
      <rPr>
        <sz val="11"/>
        <rFont val="宋体"/>
        <charset val="134"/>
      </rPr>
      <t>中山大学中山眼科中心</t>
    </r>
  </si>
  <si>
    <r>
      <rPr>
        <sz val="11"/>
        <rFont val="宋体"/>
        <charset val="134"/>
      </rPr>
      <t>中山大学附属第六医院</t>
    </r>
  </si>
  <si>
    <r>
      <rPr>
        <sz val="11"/>
        <rFont val="宋体"/>
        <charset val="134"/>
      </rPr>
      <t>暨南大学附属第一医院</t>
    </r>
  </si>
  <si>
    <r>
      <rPr>
        <sz val="11"/>
        <rFont val="宋体"/>
        <charset val="134"/>
      </rPr>
      <t>中国人民解放军南部战区总医院</t>
    </r>
  </si>
  <si>
    <r>
      <rPr>
        <b/>
        <sz val="11"/>
        <rFont val="宋体"/>
        <charset val="134"/>
      </rPr>
      <t>广东省中医药局</t>
    </r>
  </si>
  <si>
    <r>
      <rPr>
        <sz val="11"/>
        <rFont val="宋体"/>
        <charset val="134"/>
      </rPr>
      <t>广东省第二中医院</t>
    </r>
  </si>
  <si>
    <r>
      <rPr>
        <sz val="11"/>
        <rFont val="宋体"/>
        <charset val="134"/>
      </rPr>
      <t>广州中医药大学第一附属医院</t>
    </r>
  </si>
  <si>
    <r>
      <rPr>
        <sz val="11"/>
        <rFont val="宋体"/>
        <charset val="134"/>
      </rPr>
      <t>广东省中医院</t>
    </r>
  </si>
  <si>
    <r>
      <rPr>
        <sz val="11"/>
        <rFont val="宋体"/>
        <charset val="134"/>
      </rPr>
      <t>广州中医药大学第三附属医院</t>
    </r>
  </si>
  <si>
    <r>
      <rPr>
        <sz val="11"/>
        <rFont val="宋体"/>
        <charset val="134"/>
      </rPr>
      <t>南方医科大学中西医结合医院</t>
    </r>
  </si>
  <si>
    <r>
      <rPr>
        <b/>
        <sz val="11"/>
        <rFont val="宋体"/>
        <charset val="134"/>
      </rPr>
      <t>地市小计</t>
    </r>
  </si>
  <si>
    <r>
      <rPr>
        <b/>
        <sz val="11"/>
        <rFont val="宋体"/>
        <charset val="134"/>
      </rPr>
      <t>广州市</t>
    </r>
  </si>
  <si>
    <t>广州市卫健委</t>
  </si>
  <si>
    <r>
      <rPr>
        <sz val="11"/>
        <rFont val="宋体"/>
        <charset val="134"/>
      </rPr>
      <t>广州医科大学附属脑科医院</t>
    </r>
  </si>
  <si>
    <r>
      <rPr>
        <sz val="11"/>
        <rFont val="宋体"/>
        <charset val="134"/>
      </rPr>
      <t>广州市第一人民医院</t>
    </r>
  </si>
  <si>
    <r>
      <rPr>
        <sz val="11"/>
        <rFont val="宋体"/>
        <charset val="134"/>
      </rPr>
      <t>广州市红十字会医院</t>
    </r>
  </si>
  <si>
    <r>
      <rPr>
        <sz val="11"/>
        <rFont val="宋体"/>
        <charset val="134"/>
      </rPr>
      <t>广州市妇女儿童医疗中心</t>
    </r>
  </si>
  <si>
    <r>
      <rPr>
        <sz val="11"/>
        <rFont val="宋体"/>
        <charset val="134"/>
      </rPr>
      <t>广州医科大学附属第一医院</t>
    </r>
  </si>
  <si>
    <r>
      <rPr>
        <sz val="11"/>
        <rFont val="宋体"/>
        <charset val="134"/>
      </rPr>
      <t>广州医科大学附属第二医院</t>
    </r>
  </si>
  <si>
    <r>
      <rPr>
        <sz val="11"/>
        <rFont val="宋体"/>
        <charset val="134"/>
      </rPr>
      <t>广州医科大学附属第三医院</t>
    </r>
  </si>
  <si>
    <r>
      <rPr>
        <sz val="11"/>
        <rFont val="宋体"/>
        <charset val="134"/>
      </rPr>
      <t>广州医科大学附属肿瘤医院</t>
    </r>
  </si>
  <si>
    <r>
      <rPr>
        <sz val="11"/>
        <rFont val="宋体"/>
        <charset val="134"/>
      </rPr>
      <t>广州市中西医结合医院</t>
    </r>
  </si>
  <si>
    <r>
      <rPr>
        <sz val="11"/>
        <rFont val="宋体"/>
        <charset val="134"/>
      </rPr>
      <t>广州市中医医院</t>
    </r>
  </si>
  <si>
    <r>
      <rPr>
        <b/>
        <sz val="11"/>
        <rFont val="宋体"/>
        <charset val="134"/>
      </rPr>
      <t>深圳市</t>
    </r>
  </si>
  <si>
    <t>深圳市卫健委</t>
  </si>
  <si>
    <r>
      <rPr>
        <sz val="11"/>
        <rFont val="宋体"/>
        <charset val="134"/>
      </rPr>
      <t>北京大学深圳医院</t>
    </r>
  </si>
  <si>
    <r>
      <rPr>
        <sz val="11"/>
        <rFont val="宋体"/>
        <charset val="134"/>
      </rPr>
      <t>深圳市人民医院</t>
    </r>
  </si>
  <si>
    <r>
      <rPr>
        <sz val="11"/>
        <rFont val="宋体"/>
        <charset val="134"/>
      </rPr>
      <t>深圳市第二人民医院</t>
    </r>
  </si>
  <si>
    <t>华中科技大学协和深圳医院（深圳市南山区人民医院）</t>
  </si>
  <si>
    <r>
      <rPr>
        <sz val="11"/>
        <rFont val="宋体"/>
        <charset val="134"/>
      </rPr>
      <t>深圳市儿童医院</t>
    </r>
  </si>
  <si>
    <r>
      <rPr>
        <sz val="11"/>
        <rFont val="宋体"/>
        <charset val="134"/>
      </rPr>
      <t>香港大学深圳医院</t>
    </r>
  </si>
  <si>
    <r>
      <rPr>
        <sz val="11"/>
        <rFont val="宋体"/>
        <charset val="134"/>
      </rPr>
      <t>深圳市第三人民医院</t>
    </r>
  </si>
  <si>
    <r>
      <rPr>
        <sz val="11"/>
        <rFont val="宋体"/>
        <charset val="134"/>
      </rPr>
      <t>深圳市罗湖区人民医院</t>
    </r>
  </si>
  <si>
    <r>
      <rPr>
        <sz val="11"/>
        <rFont val="宋体"/>
        <charset val="134"/>
      </rPr>
      <t>深圳市康宁医院</t>
    </r>
  </si>
  <si>
    <t>广州中医药大学深圳医院（福田）</t>
  </si>
  <si>
    <r>
      <rPr>
        <sz val="11"/>
        <rFont val="宋体"/>
        <charset val="134"/>
      </rPr>
      <t>深圳市宝安区中医院</t>
    </r>
  </si>
  <si>
    <r>
      <rPr>
        <sz val="11"/>
        <rFont val="宋体"/>
        <charset val="134"/>
      </rPr>
      <t>深圳市中医院</t>
    </r>
  </si>
  <si>
    <t>南方医科大学深圳医院</t>
  </si>
  <si>
    <r>
      <rPr>
        <b/>
        <sz val="11"/>
        <rFont val="宋体"/>
        <charset val="134"/>
      </rPr>
      <t>珠海市</t>
    </r>
  </si>
  <si>
    <r>
      <rPr>
        <sz val="11"/>
        <rFont val="宋体"/>
        <charset val="134"/>
      </rPr>
      <t>珠海市人民医院</t>
    </r>
  </si>
  <si>
    <r>
      <rPr>
        <sz val="11"/>
        <rFont val="宋体"/>
        <charset val="134"/>
      </rPr>
      <t>中山大学附属第五医院</t>
    </r>
  </si>
  <si>
    <r>
      <rPr>
        <b/>
        <sz val="11"/>
        <rFont val="宋体"/>
        <charset val="134"/>
      </rPr>
      <t>汕头市</t>
    </r>
  </si>
  <si>
    <r>
      <rPr>
        <sz val="11"/>
        <rFont val="宋体"/>
        <charset val="134"/>
      </rPr>
      <t>汕头市中心医院</t>
    </r>
  </si>
  <si>
    <r>
      <rPr>
        <sz val="11"/>
        <rFont val="宋体"/>
        <charset val="134"/>
      </rPr>
      <t>汕头市中医医院</t>
    </r>
  </si>
  <si>
    <r>
      <rPr>
        <b/>
        <sz val="11"/>
        <rFont val="宋体"/>
        <charset val="134"/>
      </rPr>
      <t>佛山市</t>
    </r>
  </si>
  <si>
    <r>
      <rPr>
        <sz val="11"/>
        <rFont val="宋体"/>
        <charset val="134"/>
      </rPr>
      <t>佛山市第一人民医院</t>
    </r>
  </si>
  <si>
    <r>
      <rPr>
        <sz val="11"/>
        <rFont val="宋体"/>
        <charset val="134"/>
      </rPr>
      <t>佛山市中医院</t>
    </r>
  </si>
  <si>
    <t>佛山复星禅诚医院</t>
  </si>
  <si>
    <r>
      <rPr>
        <sz val="11"/>
        <rFont val="宋体"/>
        <charset val="134"/>
      </rPr>
      <t>广东省中西医结合医院</t>
    </r>
  </si>
  <si>
    <t>佛山市妇幼保健院</t>
  </si>
  <si>
    <r>
      <rPr>
        <sz val="11"/>
        <rFont val="宋体"/>
        <charset val="134"/>
      </rPr>
      <t>广州中医药大学顺德医院</t>
    </r>
  </si>
  <si>
    <r>
      <rPr>
        <sz val="11"/>
        <rFont val="宋体"/>
        <charset val="134"/>
      </rPr>
      <t>南方医科大学顺德医院</t>
    </r>
  </si>
  <si>
    <r>
      <rPr>
        <b/>
        <sz val="11"/>
        <rFont val="宋体"/>
        <charset val="134"/>
      </rPr>
      <t>韶关市</t>
    </r>
  </si>
  <si>
    <r>
      <rPr>
        <sz val="11"/>
        <rFont val="宋体"/>
        <charset val="134"/>
      </rPr>
      <t>粤北人民医院</t>
    </r>
  </si>
  <si>
    <r>
      <rPr>
        <sz val="11"/>
        <rFont val="宋体"/>
        <charset val="134"/>
      </rPr>
      <t>韶关市第一人民医院</t>
    </r>
  </si>
  <si>
    <r>
      <rPr>
        <b/>
        <sz val="11"/>
        <rFont val="宋体"/>
        <charset val="134"/>
      </rPr>
      <t>梅州市</t>
    </r>
  </si>
  <si>
    <r>
      <rPr>
        <sz val="11"/>
        <rFont val="宋体"/>
        <charset val="134"/>
      </rPr>
      <t>梅州市人民医院</t>
    </r>
  </si>
  <si>
    <r>
      <rPr>
        <b/>
        <sz val="11"/>
        <rFont val="宋体"/>
        <charset val="134"/>
      </rPr>
      <t>惠州市</t>
    </r>
  </si>
  <si>
    <r>
      <rPr>
        <sz val="11"/>
        <rFont val="宋体"/>
        <charset val="134"/>
      </rPr>
      <t>惠州市中心人民医院</t>
    </r>
  </si>
  <si>
    <r>
      <rPr>
        <sz val="11"/>
        <rFont val="宋体"/>
        <charset val="134"/>
      </rPr>
      <t>广州中医药大学惠州医院</t>
    </r>
  </si>
  <si>
    <r>
      <rPr>
        <b/>
        <sz val="11"/>
        <rFont val="宋体"/>
        <charset val="134"/>
      </rPr>
      <t>东莞市</t>
    </r>
  </si>
  <si>
    <r>
      <rPr>
        <sz val="11"/>
        <rFont val="宋体"/>
        <charset val="134"/>
      </rPr>
      <t>东莞市人民医院</t>
    </r>
  </si>
  <si>
    <r>
      <rPr>
        <sz val="11"/>
        <rFont val="宋体"/>
        <charset val="134"/>
      </rPr>
      <t>东莞东华医院</t>
    </r>
  </si>
  <si>
    <r>
      <rPr>
        <sz val="11"/>
        <rFont val="宋体"/>
        <charset val="134"/>
      </rPr>
      <t>东莞市中医院</t>
    </r>
  </si>
  <si>
    <r>
      <rPr>
        <b/>
        <sz val="11"/>
        <rFont val="宋体"/>
        <charset val="134"/>
      </rPr>
      <t>中山市</t>
    </r>
  </si>
  <si>
    <r>
      <rPr>
        <sz val="11"/>
        <rFont val="宋体"/>
        <charset val="134"/>
      </rPr>
      <t>中山市人民医院</t>
    </r>
  </si>
  <si>
    <r>
      <rPr>
        <sz val="11"/>
        <rFont val="宋体"/>
        <charset val="134"/>
      </rPr>
      <t>中山市中医院</t>
    </r>
  </si>
  <si>
    <r>
      <rPr>
        <b/>
        <sz val="11"/>
        <rFont val="宋体"/>
        <charset val="134"/>
      </rPr>
      <t>江门市</t>
    </r>
  </si>
  <si>
    <r>
      <rPr>
        <sz val="11"/>
        <rFont val="宋体"/>
        <charset val="134"/>
      </rPr>
      <t>江门市中心医院</t>
    </r>
  </si>
  <si>
    <r>
      <rPr>
        <sz val="11"/>
        <rFont val="宋体"/>
        <charset val="134"/>
      </rPr>
      <t>江门市五邑中医院</t>
    </r>
  </si>
  <si>
    <r>
      <rPr>
        <b/>
        <sz val="11"/>
        <rFont val="宋体"/>
        <charset val="134"/>
      </rPr>
      <t>阳江市</t>
    </r>
  </si>
  <si>
    <r>
      <rPr>
        <sz val="11"/>
        <rFont val="宋体"/>
        <charset val="134"/>
      </rPr>
      <t>阳江市人民医院</t>
    </r>
  </si>
  <si>
    <r>
      <rPr>
        <sz val="11"/>
        <rFont val="宋体"/>
        <charset val="134"/>
      </rPr>
      <t>阳江市中医医院</t>
    </r>
  </si>
  <si>
    <r>
      <rPr>
        <b/>
        <sz val="11"/>
        <rFont val="宋体"/>
        <charset val="134"/>
      </rPr>
      <t>湛江市</t>
    </r>
  </si>
  <si>
    <r>
      <rPr>
        <sz val="11"/>
        <rFont val="宋体"/>
        <charset val="134"/>
      </rPr>
      <t>湛江中心人民医院</t>
    </r>
  </si>
  <si>
    <r>
      <rPr>
        <b/>
        <sz val="11"/>
        <rFont val="宋体"/>
        <charset val="134"/>
      </rPr>
      <t>茂名市</t>
    </r>
  </si>
  <si>
    <r>
      <rPr>
        <sz val="11"/>
        <rFont val="宋体"/>
        <charset val="134"/>
      </rPr>
      <t>茂名市人民医院</t>
    </r>
  </si>
  <si>
    <r>
      <rPr>
        <b/>
        <sz val="11"/>
        <rFont val="宋体"/>
        <charset val="134"/>
      </rPr>
      <t>肇庆市</t>
    </r>
  </si>
  <si>
    <r>
      <rPr>
        <sz val="11"/>
        <rFont val="宋体"/>
        <charset val="134"/>
      </rPr>
      <t>肇庆市第一人民医院</t>
    </r>
  </si>
  <si>
    <r>
      <rPr>
        <b/>
        <sz val="11"/>
        <rFont val="宋体"/>
        <charset val="134"/>
      </rPr>
      <t>清远市</t>
    </r>
  </si>
  <si>
    <r>
      <rPr>
        <sz val="11"/>
        <rFont val="宋体"/>
        <charset val="134"/>
      </rPr>
      <t>清远市人民医院</t>
    </r>
  </si>
  <si>
    <r>
      <rPr>
        <sz val="11"/>
        <rFont val="宋体"/>
        <charset val="134"/>
      </rPr>
      <t>清远市中医院</t>
    </r>
  </si>
  <si>
    <r>
      <rPr>
        <b/>
        <sz val="11"/>
        <rFont val="宋体"/>
        <charset val="134"/>
      </rPr>
      <t>揭阳市</t>
    </r>
  </si>
  <si>
    <r>
      <rPr>
        <sz val="11"/>
        <rFont val="宋体"/>
        <charset val="134"/>
      </rPr>
      <t>揭阳市人民医院</t>
    </r>
  </si>
  <si>
    <r>
      <rPr>
        <b/>
        <sz val="11"/>
        <rFont val="宋体"/>
        <charset val="134"/>
      </rPr>
      <t>河源市</t>
    </r>
  </si>
  <si>
    <r>
      <rPr>
        <sz val="11"/>
        <rFont val="宋体"/>
        <charset val="134"/>
      </rPr>
      <t>河源市人民医院</t>
    </r>
  </si>
  <si>
    <r>
      <rPr>
        <b/>
        <sz val="11"/>
        <rFont val="宋体"/>
        <charset val="134"/>
      </rPr>
      <t>汕尾市</t>
    </r>
  </si>
  <si>
    <r>
      <rPr>
        <sz val="11"/>
        <rFont val="宋体"/>
        <charset val="134"/>
      </rPr>
      <t>汕尾市第二人民医院</t>
    </r>
  </si>
  <si>
    <r>
      <rPr>
        <b/>
        <sz val="11"/>
        <rFont val="宋体"/>
        <charset val="134"/>
      </rPr>
      <t>潮州市</t>
    </r>
  </si>
  <si>
    <r>
      <rPr>
        <sz val="11"/>
        <rFont val="宋体"/>
        <charset val="134"/>
      </rPr>
      <t>潮州市中心医院</t>
    </r>
  </si>
  <si>
    <r>
      <rPr>
        <sz val="11"/>
        <rFont val="宋体"/>
        <charset val="134"/>
      </rPr>
      <t>云浮市人民医院</t>
    </r>
  </si>
  <si>
    <t xml:space="preserve">备注：
1.补助标准：社会人住院医师规范化培训每人每年1.5万元。带教师资培训补助金额按照每名师资培训7天(56学时)，每天550元/人/天标准补助。按新招收培训人数经费的三分之一下达经费，跨年度按实际招收人数进行结算。
2.省级住培管理经费150万元，用于规范化培训基地日常管理和督导、住培基地和助理全科基地现场评估、基地综合评价、结业考核组织、省级住培平台更新维护、绩效自评及师资培训管理等业务管理，采取招标等方式确定第三方机构承担相关任务。住培结业技能考核经费200万元，拨付考核牵头单位，用于实施分专业住培结业技能考核。
3.暨南大学附属第一医院、中国人民解放军南部战区总医院省财政补助资金由省卫生健康委转拨。
4.2024年新增两个住培基地：南方医科大学深圳医院、佛山市妇幼保健院。
5.2024年省级经费预算中，汕尾市下达金额为负数-14万元调为0，在本年度抵扣13万，剩余1万在以后年度中抵扣；云浮市下达金额为负数-17万元调为0，在本年度抵扣1.5万元，剩余15.5万在以后年度中抵扣；广州市调减31万元，在本年度补足。  </t>
  </si>
  <si>
    <r>
      <rPr>
        <sz val="14"/>
        <color theme="1"/>
        <rFont val="黑体"/>
        <charset val="134"/>
      </rPr>
      <t>附表</t>
    </r>
    <r>
      <rPr>
        <sz val="14"/>
        <color indexed="8"/>
        <rFont val="Times New Roman"/>
        <charset val="0"/>
      </rPr>
      <t>11</t>
    </r>
    <r>
      <rPr>
        <sz val="14"/>
        <color indexed="8"/>
        <rFont val="SimSun"/>
        <charset val="134"/>
      </rPr>
      <t>－</t>
    </r>
    <r>
      <rPr>
        <sz val="14"/>
        <color indexed="8"/>
        <rFont val="Times New Roman"/>
        <charset val="0"/>
      </rPr>
      <t>2</t>
    </r>
  </si>
  <si>
    <t>卫生人才培训项目资金分配测算表（住院医师规范化培训（社会人学员）结算）</t>
  </si>
  <si>
    <t>结算2023年经费</t>
  </si>
  <si>
    <r>
      <rPr>
        <sz val="12"/>
        <rFont val="宋体"/>
        <charset val="134"/>
        <scheme val="major"/>
      </rPr>
      <t>2023</t>
    </r>
    <r>
      <rPr>
        <sz val="12"/>
        <rFont val="宋体"/>
        <charset val="134"/>
        <scheme val="major"/>
      </rPr>
      <t>年已下达补助经费</t>
    </r>
  </si>
  <si>
    <t>2023年实际应补助经费</t>
  </si>
  <si>
    <t>2023年结算补助资金</t>
  </si>
  <si>
    <r>
      <rPr>
        <sz val="12"/>
        <color rgb="FFFF0000"/>
        <rFont val="宋体"/>
        <charset val="134"/>
        <scheme val="major"/>
      </rPr>
      <t>2021</t>
    </r>
    <r>
      <rPr>
        <sz val="12"/>
        <color indexed="10"/>
        <rFont val="宋体"/>
        <charset val="134"/>
      </rPr>
      <t>级实际培训人数（人）</t>
    </r>
  </si>
  <si>
    <r>
      <rPr>
        <sz val="12"/>
        <color rgb="FFFF0000"/>
        <rFont val="宋体"/>
        <charset val="134"/>
        <scheme val="major"/>
      </rPr>
      <t>2022</t>
    </r>
    <r>
      <rPr>
        <sz val="12"/>
        <color indexed="10"/>
        <rFont val="宋体"/>
        <charset val="134"/>
      </rPr>
      <t>级实际培训人数（人）</t>
    </r>
  </si>
  <si>
    <t>2023年新招收人数（人）</t>
  </si>
  <si>
    <t>补助金额（万元）</t>
  </si>
  <si>
    <t>2021级实际培训人数（人）</t>
  </si>
  <si>
    <t>2022级实际培训人数（人）</t>
  </si>
  <si>
    <t>2023年应下发补助资金</t>
  </si>
  <si>
    <t>2023年已下发补助资金</t>
  </si>
  <si>
    <t>2023年应结算补助资金</t>
  </si>
  <si>
    <t>C栏</t>
  </si>
  <si>
    <r>
      <rPr>
        <sz val="12"/>
        <rFont val="宋体"/>
        <charset val="134"/>
        <scheme val="major"/>
      </rPr>
      <t>E栏</t>
    </r>
    <r>
      <rPr>
        <sz val="12"/>
        <rFont val="宋体"/>
        <charset val="134"/>
        <scheme val="major"/>
      </rPr>
      <t>=</t>
    </r>
    <r>
      <rPr>
        <sz val="12"/>
        <rFont val="宋体"/>
        <charset val="134"/>
        <scheme val="major"/>
      </rPr>
      <t>（B栏</t>
    </r>
    <r>
      <rPr>
        <sz val="12"/>
        <rFont val="宋体"/>
        <charset val="134"/>
        <scheme val="major"/>
      </rPr>
      <t>+C</t>
    </r>
    <r>
      <rPr>
        <sz val="12"/>
        <rFont val="宋体"/>
        <charset val="134"/>
        <scheme val="major"/>
      </rPr>
      <t>栏）</t>
    </r>
    <r>
      <rPr>
        <sz val="12"/>
        <rFont val="宋体"/>
        <charset val="134"/>
        <scheme val="major"/>
      </rPr>
      <t>*1.5+D</t>
    </r>
    <r>
      <rPr>
        <sz val="12"/>
        <rFont val="宋体"/>
        <charset val="134"/>
        <scheme val="major"/>
      </rPr>
      <t>栏</t>
    </r>
    <r>
      <rPr>
        <sz val="12"/>
        <rFont val="宋体"/>
        <charset val="134"/>
        <scheme val="major"/>
      </rPr>
      <t>*0.5</t>
    </r>
  </si>
  <si>
    <t>G栏</t>
  </si>
  <si>
    <t>I栏=（F栏+G栏+H栏）*1.5</t>
  </si>
  <si>
    <t>J栏=E栏</t>
  </si>
  <si>
    <t>8栏=I栏-J栏</t>
  </si>
  <si>
    <t>省卫生健康委</t>
  </si>
  <si>
    <t>广东省中医药局</t>
  </si>
  <si>
    <t>广州医科大学附属脑科医院</t>
  </si>
  <si>
    <t>广州市第一人民医院</t>
  </si>
  <si>
    <t>广州市红十字会医院</t>
  </si>
  <si>
    <t>广州市妇女儿童医疗中心</t>
  </si>
  <si>
    <t>广州医科大学附属第一医院</t>
  </si>
  <si>
    <t>广州医科大学附属第二医院</t>
  </si>
  <si>
    <t>广州医科大学附属第三医院</t>
  </si>
  <si>
    <t>广州医科大学附属肿瘤医院</t>
  </si>
  <si>
    <t>广州市中西医结合医院</t>
  </si>
  <si>
    <t>广州市中医医院</t>
  </si>
  <si>
    <t>北京大学深圳医院</t>
  </si>
  <si>
    <t>深圳市人民医院</t>
  </si>
  <si>
    <t>深圳市第二人民医院</t>
  </si>
  <si>
    <t>深圳市儿童医院</t>
  </si>
  <si>
    <t>香港大学深圳医院</t>
  </si>
  <si>
    <t>深圳市第三人民医院</t>
  </si>
  <si>
    <t>深圳市罗湖区人民医院</t>
  </si>
  <si>
    <t>深圳市康宁医院</t>
  </si>
  <si>
    <t>深圳市宝安区中医院</t>
  </si>
  <si>
    <t>深圳市中医院</t>
  </si>
  <si>
    <t>珠海市人民医院</t>
  </si>
  <si>
    <t>中山大学附属第五医院</t>
  </si>
  <si>
    <t>汕头市中心医院</t>
  </si>
  <si>
    <t>汕头市中医医院</t>
  </si>
  <si>
    <t>佛山市第一人民医院</t>
  </si>
  <si>
    <t>佛山市中医院</t>
  </si>
  <si>
    <t>广东省中西医结合医院</t>
  </si>
  <si>
    <t>广州中医药大学顺德医院</t>
  </si>
  <si>
    <t>南方医科大学顺德医院</t>
  </si>
  <si>
    <t>粤北人民医院</t>
  </si>
  <si>
    <t>韶关市第一人民医院</t>
  </si>
  <si>
    <t>梅州市人民医院</t>
  </si>
  <si>
    <t>惠州市中心人民医院</t>
  </si>
  <si>
    <t>广州中医药大学惠州医院</t>
  </si>
  <si>
    <t>东莞市人民医院</t>
  </si>
  <si>
    <t>东莞东华医院</t>
  </si>
  <si>
    <t>东莞市中医院</t>
  </si>
  <si>
    <t>中山市人民医院</t>
  </si>
  <si>
    <t>中山市中医院</t>
  </si>
  <si>
    <t>江门市中心医院</t>
  </si>
  <si>
    <t>江门市五邑中医院</t>
  </si>
  <si>
    <t>阳江市人民医院</t>
  </si>
  <si>
    <t>阳江市中医医院</t>
  </si>
  <si>
    <t>湛江中心人民医院</t>
  </si>
  <si>
    <t>茂名市人民医院</t>
  </si>
  <si>
    <t>肇庆市第一人民医院</t>
  </si>
  <si>
    <t>清远市人民医院</t>
  </si>
  <si>
    <t>清远市中医院</t>
  </si>
  <si>
    <t>揭阳市人民医院</t>
  </si>
  <si>
    <t>河源市人民医院</t>
  </si>
  <si>
    <t>汕尾市第二人民医院</t>
  </si>
  <si>
    <t>潮州市中心医院</t>
  </si>
  <si>
    <t>云浮市人民医院</t>
  </si>
  <si>
    <t>备注：
1.21-23年在培人数统计时间截止至2023年12月31日
2.因23级第一年按经费的三分之一下达经费，现将23级的住培结算按全年予以结算</t>
  </si>
  <si>
    <r>
      <rPr>
        <sz val="14"/>
        <color theme="1"/>
        <rFont val="黑体"/>
        <charset val="134"/>
      </rPr>
      <t>附表</t>
    </r>
    <r>
      <rPr>
        <sz val="14"/>
        <color indexed="8"/>
        <rFont val="Times New Roman"/>
        <charset val="0"/>
      </rPr>
      <t>11</t>
    </r>
    <r>
      <rPr>
        <sz val="14"/>
        <color indexed="8"/>
        <rFont val="SimSun"/>
        <charset val="134"/>
      </rPr>
      <t>－</t>
    </r>
    <r>
      <rPr>
        <sz val="14"/>
        <color theme="1"/>
        <rFont val="黑体"/>
        <charset val="134"/>
      </rPr>
      <t>3</t>
    </r>
  </si>
  <si>
    <r>
      <rPr>
        <sz val="22"/>
        <color rgb="FF000000"/>
        <rFont val="Times New Roman"/>
        <charset val="0"/>
      </rPr>
      <t>2025</t>
    </r>
    <r>
      <rPr>
        <sz val="22"/>
        <color indexed="8"/>
        <rFont val="方正小标宋简体"/>
        <charset val="134"/>
      </rPr>
      <t>年卫生人才培训项目资金分配测算表（全科医生培训）</t>
    </r>
  </si>
  <si>
    <t>项目单位或地区</t>
  </si>
  <si>
    <r>
      <rPr>
        <sz val="14"/>
        <rFont val="Times New Roman"/>
        <charset val="0"/>
      </rPr>
      <t>2025</t>
    </r>
    <r>
      <rPr>
        <sz val="14"/>
        <rFont val="宋体"/>
        <charset val="134"/>
      </rPr>
      <t>年补助</t>
    </r>
  </si>
  <si>
    <t>全科医生师资</t>
  </si>
  <si>
    <r>
      <rPr>
        <sz val="14"/>
        <rFont val="Times New Roman"/>
        <charset val="0"/>
      </rPr>
      <t>2023</t>
    </r>
    <r>
      <rPr>
        <sz val="14"/>
        <rFont val="黑体"/>
        <charset val="134"/>
      </rPr>
      <t>年结算金额</t>
    </r>
  </si>
  <si>
    <r>
      <rPr>
        <sz val="14"/>
        <rFont val="Times New Roman"/>
        <charset val="0"/>
      </rPr>
      <t>2025</t>
    </r>
    <r>
      <rPr>
        <sz val="14"/>
        <rFont val="黑体"/>
        <charset val="134"/>
      </rPr>
      <t>年应补助金额合计</t>
    </r>
  </si>
  <si>
    <r>
      <rPr>
        <sz val="14"/>
        <color rgb="FFFF0000"/>
        <rFont val="Times New Roman"/>
        <charset val="0"/>
      </rPr>
      <t>2023</t>
    </r>
    <r>
      <rPr>
        <sz val="14"/>
        <color indexed="10"/>
        <rFont val="宋体"/>
        <charset val="134"/>
      </rPr>
      <t>级实际培训人数</t>
    </r>
  </si>
  <si>
    <r>
      <rPr>
        <sz val="14"/>
        <color rgb="FFFF0000"/>
        <rFont val="Times New Roman"/>
        <charset val="0"/>
      </rPr>
      <t>2024</t>
    </r>
    <r>
      <rPr>
        <sz val="14"/>
        <color indexed="10"/>
        <rFont val="宋体"/>
        <charset val="134"/>
      </rPr>
      <t>年实际培训人数</t>
    </r>
  </si>
  <si>
    <r>
      <rPr>
        <sz val="14"/>
        <color rgb="FFFF0000"/>
        <rFont val="Times New Roman"/>
        <charset val="0"/>
      </rPr>
      <t>2025</t>
    </r>
    <r>
      <rPr>
        <sz val="14"/>
        <color indexed="10"/>
        <rFont val="宋体"/>
        <charset val="134"/>
      </rPr>
      <t>年新招收培训人数</t>
    </r>
  </si>
  <si>
    <r>
      <rPr>
        <sz val="14"/>
        <rFont val="Times New Roman"/>
        <charset val="0"/>
      </rPr>
      <t>2025</t>
    </r>
    <r>
      <rPr>
        <sz val="14"/>
        <rFont val="黑体"/>
        <charset val="134"/>
      </rPr>
      <t>年补助金额</t>
    </r>
  </si>
  <si>
    <t>培训人数</t>
  </si>
  <si>
    <t>补助金额</t>
  </si>
  <si>
    <t>5+3学员</t>
  </si>
  <si>
    <r>
      <rPr>
        <sz val="14"/>
        <rFont val="Times New Roman"/>
        <charset val="0"/>
      </rPr>
      <t>5+3</t>
    </r>
    <r>
      <rPr>
        <sz val="14"/>
        <rFont val="黑体"/>
        <charset val="134"/>
      </rPr>
      <t>学员</t>
    </r>
  </si>
  <si>
    <r>
      <rPr>
        <sz val="14"/>
        <rFont val="Times New Roman"/>
        <charset val="0"/>
      </rPr>
      <t>3+2</t>
    </r>
    <r>
      <rPr>
        <sz val="14"/>
        <rFont val="黑体"/>
        <charset val="134"/>
      </rPr>
      <t>学员</t>
    </r>
  </si>
  <si>
    <t>转岗培训</t>
  </si>
  <si>
    <t>岗位培训</t>
  </si>
  <si>
    <t>栏次</t>
  </si>
  <si>
    <t>A栏</t>
  </si>
  <si>
    <r>
      <rPr>
        <sz val="14"/>
        <rFont val="Times New Roman"/>
        <charset val="0"/>
      </rPr>
      <t>B</t>
    </r>
    <r>
      <rPr>
        <sz val="14"/>
        <rFont val="黑体"/>
        <charset val="134"/>
      </rPr>
      <t>栏</t>
    </r>
  </si>
  <si>
    <r>
      <rPr>
        <sz val="14"/>
        <rFont val="Times New Roman"/>
        <charset val="0"/>
      </rPr>
      <t>C</t>
    </r>
    <r>
      <rPr>
        <sz val="14"/>
        <rFont val="黑体"/>
        <charset val="134"/>
      </rPr>
      <t>栏</t>
    </r>
  </si>
  <si>
    <r>
      <rPr>
        <sz val="14"/>
        <rFont val="Times New Roman"/>
        <charset val="0"/>
      </rPr>
      <t>D</t>
    </r>
    <r>
      <rPr>
        <sz val="14"/>
        <rFont val="黑体"/>
        <charset val="134"/>
      </rPr>
      <t>栏</t>
    </r>
  </si>
  <si>
    <r>
      <rPr>
        <sz val="14"/>
        <rFont val="Times New Roman"/>
        <charset val="0"/>
      </rPr>
      <t>E</t>
    </r>
    <r>
      <rPr>
        <sz val="14"/>
        <rFont val="黑体"/>
        <charset val="134"/>
      </rPr>
      <t>栏</t>
    </r>
  </si>
  <si>
    <r>
      <rPr>
        <sz val="14"/>
        <rFont val="Times New Roman"/>
        <charset val="0"/>
      </rPr>
      <t>F</t>
    </r>
    <r>
      <rPr>
        <sz val="14"/>
        <rFont val="黑体"/>
        <charset val="134"/>
      </rPr>
      <t>栏</t>
    </r>
  </si>
  <si>
    <r>
      <rPr>
        <sz val="14"/>
        <rFont val="Times New Roman"/>
        <charset val="0"/>
      </rPr>
      <t>G</t>
    </r>
    <r>
      <rPr>
        <sz val="14"/>
        <rFont val="黑体"/>
        <charset val="134"/>
      </rPr>
      <t>栏</t>
    </r>
  </si>
  <si>
    <r>
      <rPr>
        <sz val="14"/>
        <rFont val="Times New Roman"/>
        <charset val="0"/>
      </rPr>
      <t>H</t>
    </r>
    <r>
      <rPr>
        <sz val="14"/>
        <rFont val="黑体"/>
        <charset val="134"/>
      </rPr>
      <t>栏</t>
    </r>
    <r>
      <rPr>
        <sz val="14"/>
        <rFont val="Times New Roman"/>
        <charset val="0"/>
      </rPr>
      <t>=</t>
    </r>
    <r>
      <rPr>
        <sz val="14"/>
        <rFont val="黑体"/>
        <charset val="134"/>
      </rPr>
      <t>（A栏+B栏</t>
    </r>
    <r>
      <rPr>
        <sz val="14"/>
        <rFont val="Times New Roman"/>
        <charset val="0"/>
      </rPr>
      <t>)*3</t>
    </r>
    <r>
      <rPr>
        <sz val="14"/>
        <rFont val="黑体"/>
        <charset val="134"/>
      </rPr>
      <t>+D栏</t>
    </r>
    <r>
      <rPr>
        <sz val="14"/>
        <rFont val="Times New Roman"/>
        <charset val="0"/>
      </rPr>
      <t>*2</t>
    </r>
    <r>
      <rPr>
        <sz val="14"/>
        <rFont val="黑体"/>
        <charset val="134"/>
      </rPr>
      <t>+（C栏</t>
    </r>
    <r>
      <rPr>
        <sz val="14"/>
        <rFont val="Times New Roman"/>
        <charset val="0"/>
      </rPr>
      <t>*3</t>
    </r>
    <r>
      <rPr>
        <sz val="14"/>
        <rFont val="黑体"/>
        <charset val="134"/>
      </rPr>
      <t>+E栏</t>
    </r>
    <r>
      <rPr>
        <sz val="14"/>
        <rFont val="Times New Roman"/>
        <charset val="0"/>
      </rPr>
      <t>*2</t>
    </r>
    <r>
      <rPr>
        <sz val="14"/>
        <rFont val="黑体"/>
        <charset val="134"/>
      </rPr>
      <t>）</t>
    </r>
    <r>
      <rPr>
        <sz val="14"/>
        <rFont val="Times New Roman"/>
        <charset val="0"/>
      </rPr>
      <t>*1/3</t>
    </r>
    <r>
      <rPr>
        <sz val="14"/>
        <rFont val="黑体"/>
        <charset val="134"/>
      </rPr>
      <t>+F栏*2+G栏*1</t>
    </r>
  </si>
  <si>
    <r>
      <rPr>
        <sz val="14"/>
        <rFont val="Times New Roman"/>
        <charset val="0"/>
      </rPr>
      <t>I</t>
    </r>
    <r>
      <rPr>
        <sz val="14"/>
        <rFont val="黑体"/>
        <charset val="134"/>
      </rPr>
      <t>栏</t>
    </r>
  </si>
  <si>
    <r>
      <rPr>
        <sz val="14"/>
        <rFont val="Times New Roman"/>
        <charset val="0"/>
      </rPr>
      <t>J</t>
    </r>
    <r>
      <rPr>
        <sz val="14"/>
        <rFont val="黑体"/>
        <charset val="134"/>
      </rPr>
      <t>栏</t>
    </r>
    <r>
      <rPr>
        <sz val="14"/>
        <rFont val="Times New Roman"/>
        <charset val="0"/>
      </rPr>
      <t>=I</t>
    </r>
    <r>
      <rPr>
        <sz val="14"/>
        <rFont val="宋体"/>
        <charset val="134"/>
      </rPr>
      <t>栏</t>
    </r>
    <r>
      <rPr>
        <sz val="14"/>
        <rFont val="Times New Roman"/>
        <charset val="0"/>
      </rPr>
      <t>*0.385</t>
    </r>
  </si>
  <si>
    <r>
      <rPr>
        <sz val="14"/>
        <rFont val="Times New Roman"/>
        <charset val="0"/>
      </rPr>
      <t>K</t>
    </r>
    <r>
      <rPr>
        <sz val="14"/>
        <rFont val="黑体"/>
        <charset val="134"/>
      </rPr>
      <t>栏</t>
    </r>
  </si>
  <si>
    <r>
      <rPr>
        <sz val="14"/>
        <rFont val="Times New Roman"/>
        <charset val="0"/>
      </rPr>
      <t>L</t>
    </r>
    <r>
      <rPr>
        <sz val="14"/>
        <rFont val="黑体"/>
        <charset val="134"/>
      </rPr>
      <t>栏</t>
    </r>
    <r>
      <rPr>
        <sz val="14"/>
        <rFont val="Times New Roman"/>
        <charset val="0"/>
      </rPr>
      <t>=H</t>
    </r>
    <r>
      <rPr>
        <sz val="14"/>
        <rFont val="宋体"/>
        <charset val="134"/>
      </rPr>
      <t>栏</t>
    </r>
    <r>
      <rPr>
        <sz val="14"/>
        <rFont val="Times New Roman"/>
        <charset val="0"/>
      </rPr>
      <t>+J</t>
    </r>
    <r>
      <rPr>
        <sz val="14"/>
        <rFont val="宋体"/>
        <charset val="134"/>
      </rPr>
      <t>栏</t>
    </r>
    <r>
      <rPr>
        <sz val="14"/>
        <rFont val="Times New Roman"/>
        <charset val="0"/>
      </rPr>
      <t>+K</t>
    </r>
    <r>
      <rPr>
        <sz val="14"/>
        <rFont val="宋体"/>
        <charset val="134"/>
      </rPr>
      <t>栏</t>
    </r>
  </si>
  <si>
    <t>备注：
1、项目实行按需培训。采取“预拨+结算”方式下达经费，补助标准：全科医生规范化培训3万元/人/年、助理全科医生培训和转岗培训2万元/人/年，岗位培训1万元/人/年。带教师资培训补助标准550元/人/天，共集中培训7天。5+3与3+2项目按新招收人数经费的三分之一下达经费，跨年度按实际招收人数进行结算。
2、江门市只补助开平市、台山市和恩平市培训人数。
3、付拨给中山大学附属第五医院助理全科医生师资培训经费，用于全省助理全科医生骨干师资培训。</t>
  </si>
  <si>
    <r>
      <rPr>
        <sz val="14"/>
        <color rgb="FF000000"/>
        <rFont val="黑体"/>
        <charset val="134"/>
      </rPr>
      <t>附表11</t>
    </r>
    <r>
      <rPr>
        <sz val="14"/>
        <color indexed="8"/>
        <rFont val="SimSun"/>
        <charset val="134"/>
      </rPr>
      <t>－</t>
    </r>
    <r>
      <rPr>
        <sz val="14"/>
        <color rgb="FF000000"/>
        <rFont val="黑体"/>
        <charset val="134"/>
      </rPr>
      <t>4</t>
    </r>
  </si>
  <si>
    <t>卫生人才培训项目资金分配测算表（全科医生培训结算）</t>
  </si>
  <si>
    <r>
      <rPr>
        <sz val="14"/>
        <rFont val="Times New Roman"/>
        <charset val="0"/>
      </rPr>
      <t>2023</t>
    </r>
    <r>
      <rPr>
        <sz val="14"/>
        <rFont val="黑体"/>
        <charset val="134"/>
      </rPr>
      <t>年已下发补助</t>
    </r>
  </si>
  <si>
    <r>
      <rPr>
        <sz val="14"/>
        <color theme="1"/>
        <rFont val="Times New Roman"/>
        <charset val="0"/>
      </rPr>
      <t>2023</t>
    </r>
    <r>
      <rPr>
        <sz val="14"/>
        <color indexed="8"/>
        <rFont val="黑体"/>
        <charset val="134"/>
      </rPr>
      <t>年结算</t>
    </r>
  </si>
  <si>
    <r>
      <rPr>
        <sz val="14"/>
        <color theme="1"/>
        <rFont val="Times New Roman"/>
        <charset val="0"/>
      </rPr>
      <t>2023</t>
    </r>
    <r>
      <rPr>
        <sz val="14"/>
        <color indexed="8"/>
        <rFont val="黑体"/>
        <charset val="134"/>
      </rPr>
      <t>年</t>
    </r>
    <r>
      <rPr>
        <sz val="14"/>
        <color indexed="8"/>
        <rFont val="Times New Roman"/>
        <charset val="0"/>
      </rPr>
      <t xml:space="preserve">
</t>
    </r>
    <r>
      <rPr>
        <sz val="14"/>
        <color indexed="8"/>
        <rFont val="黑体"/>
        <charset val="134"/>
      </rPr>
      <t>结算补助资金</t>
    </r>
  </si>
  <si>
    <r>
      <rPr>
        <sz val="14"/>
        <color rgb="FFFF0000"/>
        <rFont val="Times New Roman"/>
        <charset val="0"/>
      </rPr>
      <t>2021</t>
    </r>
    <r>
      <rPr>
        <sz val="14"/>
        <color indexed="10"/>
        <rFont val="宋体"/>
        <charset val="134"/>
      </rPr>
      <t>级培训人数</t>
    </r>
  </si>
  <si>
    <r>
      <rPr>
        <sz val="14"/>
        <color rgb="FFFF0000"/>
        <rFont val="Times New Roman"/>
        <charset val="0"/>
      </rPr>
      <t>2022</t>
    </r>
    <r>
      <rPr>
        <sz val="14"/>
        <color indexed="10"/>
        <rFont val="宋体"/>
        <charset val="134"/>
      </rPr>
      <t>级实际培训人数</t>
    </r>
  </si>
  <si>
    <r>
      <rPr>
        <sz val="14"/>
        <color rgb="FFFF0000"/>
        <rFont val="Times New Roman"/>
        <charset val="0"/>
      </rPr>
      <t>2023</t>
    </r>
    <r>
      <rPr>
        <sz val="14"/>
        <color indexed="10"/>
        <rFont val="宋体"/>
        <charset val="134"/>
      </rPr>
      <t>年新招收人数</t>
    </r>
  </si>
  <si>
    <t>2023年已补助金额</t>
  </si>
  <si>
    <r>
      <rPr>
        <sz val="14"/>
        <color rgb="FFFF0000"/>
        <rFont val="Times New Roman"/>
        <charset val="0"/>
      </rPr>
      <t>2023</t>
    </r>
    <r>
      <rPr>
        <sz val="14"/>
        <color indexed="10"/>
        <rFont val="宋体"/>
        <charset val="134"/>
      </rPr>
      <t>年实际招收人数</t>
    </r>
  </si>
  <si>
    <t>实际应补助金额</t>
  </si>
  <si>
    <r>
      <rPr>
        <sz val="14"/>
        <rFont val="Times New Roman"/>
        <charset val="0"/>
      </rPr>
      <t>5+3</t>
    </r>
    <r>
      <rPr>
        <sz val="14"/>
        <rFont val="宋体"/>
        <charset val="134"/>
      </rPr>
      <t>学员</t>
    </r>
  </si>
  <si>
    <r>
      <rPr>
        <sz val="14"/>
        <rFont val="Times New Roman"/>
        <charset val="0"/>
      </rPr>
      <t>3+2</t>
    </r>
    <r>
      <rPr>
        <sz val="14"/>
        <rFont val="宋体"/>
        <charset val="134"/>
      </rPr>
      <t>学员</t>
    </r>
  </si>
  <si>
    <r>
      <rPr>
        <sz val="14"/>
        <rFont val="Times New Roman"/>
        <charset val="0"/>
      </rPr>
      <t>A</t>
    </r>
    <r>
      <rPr>
        <sz val="14"/>
        <rFont val="黑体"/>
        <charset val="134"/>
      </rPr>
      <t>栏</t>
    </r>
  </si>
  <si>
    <r>
      <rPr>
        <sz val="14"/>
        <rFont val="宋体"/>
        <charset val="134"/>
      </rPr>
      <t>Q栏：粤财社【</t>
    </r>
    <r>
      <rPr>
        <sz val="14"/>
        <rFont val="Times New Roman"/>
        <charset val="0"/>
      </rPr>
      <t>2022</t>
    </r>
    <r>
      <rPr>
        <sz val="14"/>
        <rFont val="宋体"/>
        <charset val="134"/>
      </rPr>
      <t>】</t>
    </r>
    <r>
      <rPr>
        <sz val="14"/>
        <rFont val="Times New Roman"/>
        <charset val="0"/>
      </rPr>
      <t>302</t>
    </r>
    <r>
      <rPr>
        <sz val="14"/>
        <rFont val="宋体"/>
        <charset val="134"/>
      </rPr>
      <t>号</t>
    </r>
  </si>
  <si>
    <t>I栏</t>
  </si>
  <si>
    <t>J栏</t>
  </si>
  <si>
    <t>K栏</t>
  </si>
  <si>
    <t>L栏</t>
  </si>
  <si>
    <t>M栏</t>
  </si>
  <si>
    <t>N栏</t>
  </si>
  <si>
    <r>
      <rPr>
        <sz val="14"/>
        <rFont val="黑体"/>
        <charset val="134"/>
      </rPr>
      <t>O</t>
    </r>
    <r>
      <rPr>
        <sz val="14"/>
        <color indexed="8"/>
        <rFont val="黑体"/>
        <charset val="134"/>
      </rPr>
      <t>栏=（H栏+I栏+K栏）*3+（J栏+L栏+M栏）*2+N栏</t>
    </r>
  </si>
  <si>
    <t>P栏=O栏-Q栏</t>
  </si>
  <si>
    <t>备注：因23级第一年按经费的三分之一下达经费，现将23级的全科医生培训结算按全年予以结算</t>
  </si>
  <si>
    <r>
      <rPr>
        <sz val="14"/>
        <rFont val="黑体"/>
        <charset val="134"/>
      </rPr>
      <t>附表</t>
    </r>
    <r>
      <rPr>
        <sz val="14"/>
        <rFont val="Times New Roman"/>
        <charset val="0"/>
      </rPr>
      <t>11</t>
    </r>
    <r>
      <rPr>
        <sz val="14"/>
        <rFont val="SimSun"/>
        <charset val="134"/>
      </rPr>
      <t>－</t>
    </r>
    <r>
      <rPr>
        <sz val="14"/>
        <rFont val="Times New Roman"/>
        <charset val="0"/>
      </rPr>
      <t>5</t>
    </r>
  </si>
  <si>
    <t>2025年卫生人才培训项目资金分配测算表(订单定向培养农村卫生人才)</t>
  </si>
  <si>
    <t>金额：万元</t>
  </si>
  <si>
    <t>地市/院校</t>
  </si>
  <si>
    <t>培养专业</t>
  </si>
  <si>
    <t>学历层次</t>
  </si>
  <si>
    <t>补助标准</t>
  </si>
  <si>
    <t>2025年经费补助</t>
  </si>
  <si>
    <t>2023年收取
违约金额</t>
  </si>
  <si>
    <t>2022年结算
资金</t>
  </si>
  <si>
    <t>2023年结算资金</t>
  </si>
  <si>
    <t>2025年补助金额</t>
  </si>
  <si>
    <t>学费</t>
  </si>
  <si>
    <t>住宿费</t>
  </si>
  <si>
    <t>生活费</t>
  </si>
  <si>
    <r>
      <rPr>
        <sz val="14"/>
        <color rgb="FFFF0000"/>
        <rFont val="Times New Roman"/>
        <charset val="0"/>
      </rPr>
      <t>2021</t>
    </r>
    <r>
      <rPr>
        <sz val="14"/>
        <color indexed="10"/>
        <rFont val="宋体"/>
        <charset val="134"/>
      </rPr>
      <t>年实际在读人数</t>
    </r>
    <r>
      <rPr>
        <sz val="14"/>
        <color rgb="FFFF0000"/>
        <rFont val="Times New Roman"/>
        <charset val="0"/>
      </rPr>
      <t xml:space="preserve"> </t>
    </r>
  </si>
  <si>
    <r>
      <rPr>
        <sz val="14"/>
        <color rgb="FFFF0000"/>
        <rFont val="Times New Roman"/>
        <charset val="0"/>
      </rPr>
      <t>2022</t>
    </r>
    <r>
      <rPr>
        <sz val="14"/>
        <color indexed="10"/>
        <rFont val="宋体"/>
        <charset val="134"/>
      </rPr>
      <t>年实际在读人数</t>
    </r>
    <r>
      <rPr>
        <sz val="14"/>
        <color rgb="FFFF0000"/>
        <rFont val="Times New Roman"/>
        <charset val="0"/>
      </rPr>
      <t xml:space="preserve"> </t>
    </r>
  </si>
  <si>
    <r>
      <rPr>
        <sz val="14"/>
        <color rgb="FFFF0000"/>
        <rFont val="Times New Roman"/>
        <charset val="0"/>
      </rPr>
      <t>2023</t>
    </r>
    <r>
      <rPr>
        <sz val="14"/>
        <color indexed="10"/>
        <rFont val="宋体"/>
        <charset val="134"/>
      </rPr>
      <t>年实际在读人数</t>
    </r>
    <r>
      <rPr>
        <sz val="14"/>
        <color rgb="FFFF0000"/>
        <rFont val="Times New Roman"/>
        <charset val="0"/>
      </rPr>
      <t xml:space="preserve"> </t>
    </r>
  </si>
  <si>
    <r>
      <rPr>
        <sz val="14"/>
        <color rgb="FFFF0000"/>
        <rFont val="Times New Roman"/>
        <charset val="0"/>
      </rPr>
      <t>2024</t>
    </r>
    <r>
      <rPr>
        <sz val="14"/>
        <color indexed="10"/>
        <rFont val="宋体"/>
        <charset val="134"/>
      </rPr>
      <t>年实际</t>
    </r>
    <r>
      <rPr>
        <sz val="14"/>
        <color rgb="FFFF0000"/>
        <rFont val="Times New Roman"/>
        <charset val="0"/>
      </rPr>
      <t xml:space="preserve">
</t>
    </r>
    <r>
      <rPr>
        <sz val="14"/>
        <color indexed="10"/>
        <rFont val="宋体"/>
        <charset val="134"/>
      </rPr>
      <t>在读人数</t>
    </r>
    <r>
      <rPr>
        <sz val="14"/>
        <color rgb="FFFF0000"/>
        <rFont val="Times New Roman"/>
        <charset val="0"/>
      </rPr>
      <t xml:space="preserve"> </t>
    </r>
  </si>
  <si>
    <r>
      <rPr>
        <sz val="14"/>
        <color rgb="FFFF0000"/>
        <rFont val="Times New Roman"/>
        <charset val="0"/>
      </rPr>
      <t>2025</t>
    </r>
    <r>
      <rPr>
        <sz val="14"/>
        <color indexed="10"/>
        <rFont val="宋体"/>
        <charset val="134"/>
      </rPr>
      <t>年新</t>
    </r>
    <r>
      <rPr>
        <sz val="14"/>
        <color rgb="FFFF0000"/>
        <rFont val="Times New Roman"/>
        <charset val="0"/>
      </rPr>
      <t xml:space="preserve">
</t>
    </r>
    <r>
      <rPr>
        <sz val="14"/>
        <color indexed="10"/>
        <rFont val="宋体"/>
        <charset val="134"/>
      </rPr>
      <t>招生人数</t>
    </r>
    <r>
      <rPr>
        <sz val="14"/>
        <color rgb="FFFF0000"/>
        <rFont val="Times New Roman"/>
        <charset val="0"/>
      </rPr>
      <t xml:space="preserve"> </t>
    </r>
  </si>
  <si>
    <r>
      <rPr>
        <sz val="14"/>
        <rFont val="Times New Roman"/>
        <charset val="0"/>
      </rPr>
      <t>2025</t>
    </r>
    <r>
      <rPr>
        <sz val="14"/>
        <rFont val="黑体"/>
        <charset val="134"/>
      </rPr>
      <t>年应补助</t>
    </r>
    <r>
      <rPr>
        <sz val="14"/>
        <rFont val="Times New Roman"/>
        <charset val="0"/>
      </rPr>
      <t xml:space="preserve">
</t>
    </r>
    <r>
      <rPr>
        <sz val="14"/>
        <rFont val="黑体"/>
        <charset val="134"/>
      </rPr>
      <t>金额</t>
    </r>
  </si>
  <si>
    <t>D栏=A栏+B栏+C栏</t>
  </si>
  <si>
    <t>E栏</t>
  </si>
  <si>
    <t>J栏=ROUND(（E栏+F栏+G栏+H栏）*D栏+I栏*D栏*1/3,2)</t>
  </si>
  <si>
    <t>N栏=J栏-K栏+L栏+M栏</t>
  </si>
  <si>
    <t>-</t>
  </si>
  <si>
    <t>临床医学</t>
  </si>
  <si>
    <t>本科</t>
  </si>
  <si>
    <t>中医学</t>
  </si>
  <si>
    <t>专科</t>
  </si>
  <si>
    <t>广州卫生职业技术学院</t>
  </si>
  <si>
    <t>肇庆医学院</t>
  </si>
  <si>
    <t>广东江门中医药职业学院</t>
  </si>
  <si>
    <t>惠州卫生职业技术学院</t>
  </si>
  <si>
    <t>广东茂名健康职业学院</t>
  </si>
  <si>
    <t>备注：
1、采取预拨+结算”方式下达经费，补助标准：参照广东省物价部门核定的学费标准、院校当地住宿标准进行精准补助、生活费6300元（按630元/月，每年10个月计算）。按新招收人数经费的三分之一下达经费，跨年度按实际招收人数进行结算。
2、违约金跨年结算，违约金收取截止2023年12月31日全科系统上报数据。2024年违约金收取于2026年经费预算中结算。</t>
  </si>
  <si>
    <r>
      <rPr>
        <sz val="14"/>
        <rFont val="黑体"/>
        <charset val="134"/>
      </rPr>
      <t>附表</t>
    </r>
    <r>
      <rPr>
        <sz val="14"/>
        <rFont val="Times New Roman"/>
        <charset val="0"/>
      </rPr>
      <t>11</t>
    </r>
    <r>
      <rPr>
        <sz val="14"/>
        <rFont val="SimSun"/>
        <charset val="134"/>
      </rPr>
      <t>－</t>
    </r>
    <r>
      <rPr>
        <sz val="14"/>
        <rFont val="Times New Roman"/>
        <charset val="0"/>
      </rPr>
      <t>6</t>
    </r>
  </si>
  <si>
    <t>卫生人才培训项目资金分配表(订单定向结算)</t>
  </si>
  <si>
    <t>2022年补助标准</t>
  </si>
  <si>
    <r>
      <rPr>
        <sz val="14"/>
        <rFont val="Times New Roman"/>
        <charset val="0"/>
      </rPr>
      <t>2022</t>
    </r>
    <r>
      <rPr>
        <sz val="14"/>
        <rFont val="黑体"/>
        <charset val="134"/>
      </rPr>
      <t>年经费下达调整</t>
    </r>
  </si>
  <si>
    <r>
      <rPr>
        <sz val="14"/>
        <rFont val="Times New Roman"/>
        <charset val="0"/>
      </rPr>
      <t>2022</t>
    </r>
    <r>
      <rPr>
        <sz val="14"/>
        <rFont val="黑体"/>
        <charset val="134"/>
      </rPr>
      <t>年应补助金额</t>
    </r>
  </si>
  <si>
    <r>
      <rPr>
        <sz val="14"/>
        <rFont val="Times New Roman"/>
        <charset val="0"/>
      </rPr>
      <t>2022</t>
    </r>
    <r>
      <rPr>
        <sz val="14"/>
        <rFont val="黑体"/>
        <charset val="134"/>
      </rPr>
      <t>年结算资金</t>
    </r>
  </si>
  <si>
    <r>
      <rPr>
        <sz val="14"/>
        <color rgb="FFFF0000"/>
        <rFont val="Times New Roman"/>
        <charset val="0"/>
      </rPr>
      <t>2018</t>
    </r>
    <r>
      <rPr>
        <sz val="14"/>
        <color indexed="10"/>
        <rFont val="宋体"/>
        <charset val="134"/>
      </rPr>
      <t>级实际在读人数</t>
    </r>
  </si>
  <si>
    <r>
      <rPr>
        <sz val="14"/>
        <color rgb="FFFF0000"/>
        <rFont val="Times New Roman"/>
        <charset val="0"/>
      </rPr>
      <t>2019</t>
    </r>
    <r>
      <rPr>
        <sz val="14"/>
        <color indexed="10"/>
        <rFont val="宋体"/>
        <charset val="134"/>
      </rPr>
      <t>年实际在读人数</t>
    </r>
    <r>
      <rPr>
        <sz val="14"/>
        <color rgb="FFFF0000"/>
        <rFont val="Times New Roman"/>
        <charset val="0"/>
      </rPr>
      <t xml:space="preserve"> </t>
    </r>
  </si>
  <si>
    <r>
      <rPr>
        <sz val="14"/>
        <color rgb="FFFF0000"/>
        <rFont val="Times New Roman"/>
        <charset val="0"/>
      </rPr>
      <t>2020</t>
    </r>
    <r>
      <rPr>
        <sz val="14"/>
        <color indexed="10"/>
        <rFont val="宋体"/>
        <charset val="134"/>
      </rPr>
      <t>年实际在读人数</t>
    </r>
    <r>
      <rPr>
        <sz val="14"/>
        <color rgb="FFFF0000"/>
        <rFont val="Times New Roman"/>
        <charset val="0"/>
      </rPr>
      <t xml:space="preserve"> </t>
    </r>
  </si>
  <si>
    <r>
      <rPr>
        <sz val="14"/>
        <color rgb="FFFF0000"/>
        <rFont val="Times New Roman"/>
        <charset val="0"/>
      </rPr>
      <t>2022</t>
    </r>
    <r>
      <rPr>
        <sz val="14"/>
        <color indexed="10"/>
        <rFont val="宋体"/>
        <charset val="134"/>
      </rPr>
      <t>年新</t>
    </r>
    <r>
      <rPr>
        <sz val="14"/>
        <color rgb="FFFF0000"/>
        <rFont val="Times New Roman"/>
        <charset val="0"/>
      </rPr>
      <t xml:space="preserve">
</t>
    </r>
    <r>
      <rPr>
        <sz val="14"/>
        <color indexed="10"/>
        <rFont val="宋体"/>
        <charset val="134"/>
      </rPr>
      <t>招生人数</t>
    </r>
    <r>
      <rPr>
        <sz val="14"/>
        <color rgb="FFFF0000"/>
        <rFont val="Times New Roman"/>
        <charset val="0"/>
      </rPr>
      <t xml:space="preserve"> </t>
    </r>
  </si>
  <si>
    <r>
      <rPr>
        <sz val="14"/>
        <rFont val="Times New Roman"/>
        <charset val="0"/>
      </rPr>
      <t>2022</t>
    </r>
    <r>
      <rPr>
        <sz val="14"/>
        <rFont val="黑体"/>
        <charset val="134"/>
      </rPr>
      <t>年已补助金额</t>
    </r>
  </si>
  <si>
    <r>
      <rPr>
        <sz val="14"/>
        <rFont val="Times New Roman"/>
        <charset val="0"/>
      </rPr>
      <t>D</t>
    </r>
    <r>
      <rPr>
        <sz val="14"/>
        <rFont val="黑体"/>
        <charset val="134"/>
      </rPr>
      <t>栏</t>
    </r>
    <r>
      <rPr>
        <sz val="14"/>
        <rFont val="Times New Roman"/>
        <charset val="0"/>
      </rPr>
      <t>=A</t>
    </r>
    <r>
      <rPr>
        <sz val="14"/>
        <rFont val="黑体"/>
        <charset val="134"/>
      </rPr>
      <t>栏</t>
    </r>
    <r>
      <rPr>
        <sz val="14"/>
        <rFont val="Times New Roman"/>
        <charset val="0"/>
      </rPr>
      <t>+B</t>
    </r>
    <r>
      <rPr>
        <sz val="14"/>
        <rFont val="黑体"/>
        <charset val="134"/>
      </rPr>
      <t>栏</t>
    </r>
    <r>
      <rPr>
        <sz val="14"/>
        <rFont val="Times New Roman"/>
        <charset val="0"/>
      </rPr>
      <t>+C</t>
    </r>
    <r>
      <rPr>
        <sz val="14"/>
        <rFont val="黑体"/>
        <charset val="134"/>
      </rPr>
      <t>栏</t>
    </r>
  </si>
  <si>
    <r>
      <rPr>
        <sz val="14"/>
        <rFont val="Times New Roman"/>
        <charset val="0"/>
      </rPr>
      <t>H</t>
    </r>
    <r>
      <rPr>
        <sz val="14"/>
        <rFont val="黑体"/>
        <charset val="134"/>
      </rPr>
      <t>栏</t>
    </r>
  </si>
  <si>
    <t>J栏：粤财社【2022】302号</t>
  </si>
  <si>
    <r>
      <rPr>
        <sz val="14"/>
        <rFont val="Times New Roman"/>
        <charset val="0"/>
      </rPr>
      <t>K</t>
    </r>
    <r>
      <rPr>
        <sz val="14"/>
        <rFont val="黑体"/>
        <charset val="134"/>
      </rPr>
      <t>栏=（</t>
    </r>
    <r>
      <rPr>
        <sz val="14"/>
        <rFont val="Times New Roman"/>
        <charset val="0"/>
      </rPr>
      <t>E</t>
    </r>
    <r>
      <rPr>
        <sz val="14"/>
        <rFont val="宋体"/>
        <charset val="134"/>
      </rPr>
      <t>栏</t>
    </r>
    <r>
      <rPr>
        <sz val="14"/>
        <rFont val="Times New Roman"/>
        <charset val="0"/>
      </rPr>
      <t>+F</t>
    </r>
    <r>
      <rPr>
        <sz val="14"/>
        <rFont val="宋体"/>
        <charset val="134"/>
      </rPr>
      <t>栏</t>
    </r>
    <r>
      <rPr>
        <sz val="14"/>
        <rFont val="Times New Roman"/>
        <charset val="0"/>
      </rPr>
      <t>+G</t>
    </r>
    <r>
      <rPr>
        <sz val="14"/>
        <rFont val="宋体"/>
        <charset val="134"/>
      </rPr>
      <t>栏</t>
    </r>
    <r>
      <rPr>
        <sz val="14"/>
        <rFont val="Times New Roman"/>
        <charset val="0"/>
      </rPr>
      <t>+H</t>
    </r>
    <r>
      <rPr>
        <sz val="14"/>
        <rFont val="宋体"/>
        <charset val="134"/>
      </rPr>
      <t>栏</t>
    </r>
    <r>
      <rPr>
        <sz val="14"/>
        <rFont val="Times New Roman"/>
        <charset val="0"/>
      </rPr>
      <t>+I</t>
    </r>
    <r>
      <rPr>
        <sz val="14"/>
        <rFont val="宋体"/>
        <charset val="134"/>
      </rPr>
      <t>栏）*D栏</t>
    </r>
  </si>
  <si>
    <r>
      <rPr>
        <sz val="14"/>
        <rFont val="Times New Roman"/>
        <charset val="0"/>
      </rPr>
      <t>L</t>
    </r>
    <r>
      <rPr>
        <sz val="14"/>
        <rFont val="黑体"/>
        <charset val="134"/>
      </rPr>
      <t>栏</t>
    </r>
    <r>
      <rPr>
        <sz val="14"/>
        <rFont val="Times New Roman"/>
        <charset val="0"/>
      </rPr>
      <t>=K</t>
    </r>
    <r>
      <rPr>
        <sz val="14"/>
        <rFont val="黑体"/>
        <charset val="134"/>
      </rPr>
      <t>栏</t>
    </r>
    <r>
      <rPr>
        <sz val="14"/>
        <rFont val="Times New Roman"/>
        <charset val="0"/>
      </rPr>
      <t>-J</t>
    </r>
    <r>
      <rPr>
        <sz val="14"/>
        <rFont val="黑体"/>
        <charset val="134"/>
      </rPr>
      <t>栏</t>
    </r>
  </si>
  <si>
    <t>韶关学院医学院</t>
  </si>
  <si>
    <t>嘉应学院医学院</t>
  </si>
  <si>
    <t>茂名健康职业学院</t>
  </si>
  <si>
    <t>备注：2022年预算中下发的已补助资金为应补助资金的三分之一，具体在2023年经费中进行调整，2022年结算未补回剩余三分之二，故在2023年结算中补结算。</t>
  </si>
  <si>
    <r>
      <rPr>
        <sz val="14"/>
        <rFont val="黑体"/>
        <charset val="134"/>
      </rPr>
      <t>附表</t>
    </r>
    <r>
      <rPr>
        <sz val="14"/>
        <rFont val="Times New Roman"/>
        <charset val="0"/>
      </rPr>
      <t>11</t>
    </r>
    <r>
      <rPr>
        <sz val="14"/>
        <rFont val="SimSun"/>
        <charset val="134"/>
      </rPr>
      <t>－</t>
    </r>
    <r>
      <rPr>
        <sz val="14"/>
        <rFont val="Times New Roman"/>
        <charset val="0"/>
      </rPr>
      <t>7</t>
    </r>
  </si>
  <si>
    <t>2023年卫生人才培训项目资金分配测算表(订单定向培养农村卫生人才)</t>
  </si>
  <si>
    <t>2023年补助标准</t>
  </si>
  <si>
    <t>2023年经费补助</t>
  </si>
  <si>
    <r>
      <rPr>
        <sz val="14"/>
        <rFont val="黑体"/>
        <charset val="134"/>
      </rPr>
      <t>2023</t>
    </r>
    <r>
      <rPr>
        <sz val="14"/>
        <rFont val="宋体"/>
        <charset val="134"/>
      </rPr>
      <t>年资金结算</t>
    </r>
    <r>
      <rPr>
        <sz val="14"/>
        <rFont val="Times New Roman"/>
        <charset val="0"/>
      </rPr>
      <t xml:space="preserve">
</t>
    </r>
    <r>
      <rPr>
        <sz val="14"/>
        <rFont val="宋体"/>
        <charset val="134"/>
      </rPr>
      <t>（万元）</t>
    </r>
  </si>
  <si>
    <r>
      <rPr>
        <sz val="14"/>
        <color rgb="FFFF0000"/>
        <rFont val="Times New Roman"/>
        <charset val="0"/>
      </rPr>
      <t>2019</t>
    </r>
    <r>
      <rPr>
        <sz val="14"/>
        <color indexed="10"/>
        <rFont val="黑体"/>
        <charset val="134"/>
      </rPr>
      <t>级实际在读人数</t>
    </r>
  </si>
  <si>
    <r>
      <rPr>
        <sz val="14"/>
        <color rgb="FFFF0000"/>
        <rFont val="Times New Roman"/>
        <charset val="0"/>
      </rPr>
      <t>2020</t>
    </r>
    <r>
      <rPr>
        <sz val="14"/>
        <color indexed="10"/>
        <rFont val="黑体"/>
        <charset val="134"/>
      </rPr>
      <t>年实际在读人数</t>
    </r>
    <r>
      <rPr>
        <sz val="14"/>
        <color rgb="FFFF0000"/>
        <rFont val="Times New Roman"/>
        <charset val="0"/>
      </rPr>
      <t xml:space="preserve"> </t>
    </r>
  </si>
  <si>
    <r>
      <rPr>
        <sz val="14"/>
        <color rgb="FFFF0000"/>
        <rFont val="Times New Roman"/>
        <charset val="0"/>
      </rPr>
      <t>2021</t>
    </r>
    <r>
      <rPr>
        <sz val="14"/>
        <color indexed="10"/>
        <rFont val="黑体"/>
        <charset val="134"/>
      </rPr>
      <t>年实际在读人数</t>
    </r>
    <r>
      <rPr>
        <sz val="14"/>
        <color rgb="FFFF0000"/>
        <rFont val="Times New Roman"/>
        <charset val="0"/>
      </rPr>
      <t xml:space="preserve"> </t>
    </r>
  </si>
  <si>
    <r>
      <rPr>
        <sz val="14"/>
        <color rgb="FFFF0000"/>
        <rFont val="Times New Roman"/>
        <charset val="0"/>
      </rPr>
      <t>2022</t>
    </r>
    <r>
      <rPr>
        <sz val="14"/>
        <color indexed="10"/>
        <rFont val="黑体"/>
        <charset val="134"/>
      </rPr>
      <t>年实际在读人数</t>
    </r>
    <r>
      <rPr>
        <sz val="14"/>
        <color rgb="FFFF0000"/>
        <rFont val="Times New Roman"/>
        <charset val="0"/>
      </rPr>
      <t xml:space="preserve"> </t>
    </r>
  </si>
  <si>
    <r>
      <rPr>
        <sz val="14"/>
        <color rgb="FFFF0000"/>
        <rFont val="Times New Roman"/>
        <charset val="0"/>
      </rPr>
      <t>2023</t>
    </r>
    <r>
      <rPr>
        <sz val="14"/>
        <color indexed="10"/>
        <rFont val="黑体"/>
        <charset val="134"/>
      </rPr>
      <t>年新招生人数</t>
    </r>
    <r>
      <rPr>
        <sz val="14"/>
        <color rgb="FFFF0000"/>
        <rFont val="Times New Roman"/>
        <charset val="0"/>
      </rPr>
      <t xml:space="preserve"> </t>
    </r>
  </si>
  <si>
    <r>
      <rPr>
        <sz val="14"/>
        <rFont val="Times New Roman"/>
        <charset val="0"/>
      </rPr>
      <t>2023</t>
    </r>
    <r>
      <rPr>
        <sz val="14"/>
        <rFont val="黑体"/>
        <charset val="134"/>
      </rPr>
      <t>年已补助金额</t>
    </r>
  </si>
  <si>
    <r>
      <rPr>
        <sz val="14"/>
        <rFont val="Times New Roman"/>
        <charset val="0"/>
      </rPr>
      <t>2023</t>
    </r>
    <r>
      <rPr>
        <sz val="14"/>
        <rFont val="黑体"/>
        <charset val="134"/>
      </rPr>
      <t>年应补助</t>
    </r>
    <r>
      <rPr>
        <sz val="14"/>
        <rFont val="Times New Roman"/>
        <charset val="0"/>
      </rPr>
      <t xml:space="preserve">
</t>
    </r>
    <r>
      <rPr>
        <sz val="14"/>
        <rFont val="黑体"/>
        <charset val="134"/>
      </rPr>
      <t>金额</t>
    </r>
  </si>
  <si>
    <t>K栏=（E栏+F栏+G栏+H栏+I栏）*D栏</t>
  </si>
  <si>
    <t>L栏=K栏-J栏</t>
  </si>
  <si>
    <t>肇庆医学高等专科学校</t>
  </si>
  <si>
    <r>
      <rPr>
        <sz val="14"/>
        <rFont val="宋体"/>
        <charset val="134"/>
      </rPr>
      <t xml:space="preserve">备注：
</t>
    </r>
    <r>
      <rPr>
        <sz val="14"/>
        <rFont val="Times New Roman"/>
        <charset val="0"/>
      </rPr>
      <t>1</t>
    </r>
    <r>
      <rPr>
        <sz val="14"/>
        <rFont val="宋体"/>
        <charset val="134"/>
      </rPr>
      <t>、2023年预算中下发的已补助资金为应补助资金的三分之一，现在2023年结算中补结算。</t>
    </r>
  </si>
  <si>
    <t>21级在读人数</t>
  </si>
  <si>
    <t>22级在读人数</t>
  </si>
  <si>
    <t>23级在读人数</t>
  </si>
  <si>
    <t>24级在读人数</t>
  </si>
  <si>
    <t>附件1-6</t>
  </si>
  <si>
    <t>2025年“百名卫生首席专家下基层计划”岗位资金分配表</t>
  </si>
  <si>
    <t>医疗机构</t>
  </si>
  <si>
    <t>金额</t>
  </si>
  <si>
    <t>广梅开发区医院（梅县区畲江镇中心卫生院）</t>
  </si>
  <si>
    <t>财政省直管县小计</t>
  </si>
  <si>
    <t>乐昌市第二人民医院</t>
  </si>
  <si>
    <t>南雄市第二人民医院（南雄市乌迳镇中心卫生院）</t>
  </si>
  <si>
    <t>翁源县第二人民医院（翁源县翁城镇中心卫生院）</t>
  </si>
  <si>
    <t>东源县第二人民医院（东源县船塘中心卫生院）</t>
  </si>
  <si>
    <t>龙川县第二人民医院（龙川县麻布岗中心卫生院）</t>
  </si>
  <si>
    <t>紫金县第二人民医院（紫金县蓝塘中心卫生院）</t>
  </si>
  <si>
    <t>兴宁市第五人民医院（兴宁市水口镇中心卫生院）</t>
  </si>
  <si>
    <t>丰顺县第二人民医院（丰顺县留隍镇中心卫生院）</t>
  </si>
  <si>
    <t>五华县第二人民医院（五华县安流镇中心卫生院）</t>
  </si>
  <si>
    <t>五华县第三人民医院（五华县华城镇中心卫生院）</t>
  </si>
  <si>
    <t>惠东县第三人民医院（惠东县多祝镇卫生院）</t>
  </si>
  <si>
    <t>博罗县第二人民医院（博罗县杨村镇中心卫生院）</t>
  </si>
  <si>
    <t>陆丰市第二人民医院（陆丰市甲子镇中心卫生院）</t>
  </si>
  <si>
    <t>陆丰市第三人民医院（陆丰市碣石镇中心卫生院）</t>
  </si>
  <si>
    <t>海丰县第二人民医院（海丰县梅陇镇中心卫生院）</t>
  </si>
  <si>
    <t>台山市第四人民医院（台山市汶村镇中心卫生院）</t>
  </si>
  <si>
    <t>恩平市第三人民医院（恩平市大槐镇中心卫生院）</t>
  </si>
  <si>
    <t>开平市第二人民医院</t>
  </si>
  <si>
    <t>阳春市第三人民医院（阳春市春湾中心卫生院）</t>
  </si>
  <si>
    <t>阳西县第二人民医院（阳西县儒洞镇中心卫生院）</t>
  </si>
  <si>
    <t>雷州市第二人民医院（雷州市附城卫生院）</t>
  </si>
  <si>
    <t>雷州市第四人民医院（雷州市乌石卫生院）</t>
  </si>
  <si>
    <t>廉江市第四人民医院（廉江市安铺镇中心卫生院）</t>
  </si>
  <si>
    <t>廉江市第五人民医院（廉江市青平镇中心卫生院）</t>
  </si>
  <si>
    <t>遂溪县第二人民医院（遂溪县城月镇中心卫生院）</t>
  </si>
  <si>
    <t>吴川市第四人民医院（吴川市振文卫生院）</t>
  </si>
  <si>
    <t>徐闻县第三人民医院（徐闻县锦和中心卫生院）</t>
  </si>
  <si>
    <t>高州市第三人民医院（高州市石鼓镇中心卫生院）</t>
  </si>
  <si>
    <t>信宜市第二人民医院（信宜市怀乡中心卫生院）</t>
  </si>
  <si>
    <t>化州市第二人民医院（化州市合江镇卫生院）</t>
  </si>
  <si>
    <t>化州市第三人民医院 (化州市平定卫生院)</t>
  </si>
  <si>
    <t>四会市第二人民医院 （四会市江谷镇中心卫生院）</t>
  </si>
  <si>
    <t>广宁县第二人民医院 （广宁县江屯中心卫生院）</t>
  </si>
  <si>
    <t>封开县第二人民医院 （封开县南丰镇中心卫生院）</t>
  </si>
  <si>
    <t>怀集县第二人民医院 （怀集县冷坑中心卫生院）</t>
  </si>
  <si>
    <t>英德市第二人民医院 （英德市东华镇中心卫生院）</t>
  </si>
  <si>
    <t>饶平县第二人民医院 （饶平县新丰中心卫生院）</t>
  </si>
  <si>
    <t>普宁市第二人民医院 （普宁市洪阳镇中心卫生院）</t>
  </si>
  <si>
    <t>普宁市第三人民医院 （普宁市占陇镇中心卫生院）</t>
  </si>
  <si>
    <t>揭西县第二人民医院 （揭西县棉湖华侨医院）</t>
  </si>
  <si>
    <t>惠来县第二人民医院 （惠来县隆江镇中心卫生院）</t>
  </si>
  <si>
    <t>惠来县第三人民医院 （惠来县周田镇卫生院）</t>
  </si>
  <si>
    <t>罗定市第二人民医院 （罗定市罗镜中心卫生院）</t>
  </si>
  <si>
    <t>新兴县第二人民医院 （新兴县稔村中心卫生院）</t>
  </si>
  <si>
    <t>郁南县第二人民医院 （郁南县连滩镇中心卫生院）</t>
  </si>
  <si>
    <t>2025年广东省县级公立医院专科特设岗位资金分配方案</t>
  </si>
  <si>
    <t>地区</t>
  </si>
  <si>
    <t>特设岗位补助
（万元/年）</t>
  </si>
  <si>
    <t>常住人口数</t>
  </si>
  <si>
    <t>人口系数</t>
  </si>
  <si>
    <t>2021年县域内住院率（%）</t>
  </si>
  <si>
    <t>服务能力系数</t>
  </si>
  <si>
    <t>综合系数</t>
  </si>
  <si>
    <t>每年特岗设立数量</t>
  </si>
  <si>
    <t>省财政应补助金额</t>
  </si>
  <si>
    <r>
      <rPr>
        <b/>
        <sz val="11"/>
        <color rgb="FF000000"/>
        <rFont val="Times New Roman"/>
        <charset val="0"/>
      </rPr>
      <t>2</t>
    </r>
    <r>
      <rPr>
        <b/>
        <sz val="11"/>
        <color indexed="8"/>
        <rFont val="宋体"/>
        <charset val="134"/>
      </rPr>
      <t>＝栏</t>
    </r>
    <r>
      <rPr>
        <b/>
        <sz val="11"/>
        <color indexed="8"/>
        <rFont val="Times New Roman"/>
        <charset val="0"/>
      </rPr>
      <t>1/∑</t>
    </r>
    <r>
      <rPr>
        <b/>
        <sz val="11"/>
        <color indexed="8"/>
        <rFont val="宋体"/>
        <charset val="134"/>
      </rPr>
      <t>栏</t>
    </r>
    <r>
      <rPr>
        <b/>
        <sz val="11"/>
        <color indexed="8"/>
        <rFont val="Times New Roman"/>
        <charset val="0"/>
      </rPr>
      <t>1</t>
    </r>
  </si>
  <si>
    <r>
      <rPr>
        <b/>
        <sz val="12"/>
        <color rgb="FF000000"/>
        <rFont val="Times New Roman"/>
        <charset val="0"/>
      </rPr>
      <t>4=(100-</t>
    </r>
    <r>
      <rPr>
        <b/>
        <sz val="12"/>
        <color indexed="8"/>
        <rFont val="宋体"/>
        <charset val="134"/>
      </rPr>
      <t>栏</t>
    </r>
    <r>
      <rPr>
        <b/>
        <sz val="12"/>
        <color indexed="8"/>
        <rFont val="Times New Roman"/>
        <charset val="0"/>
      </rPr>
      <t>3)/∑</t>
    </r>
    <r>
      <rPr>
        <b/>
        <sz val="12"/>
        <color indexed="8"/>
        <rFont val="宋体"/>
        <charset val="134"/>
      </rPr>
      <t>（</t>
    </r>
    <r>
      <rPr>
        <b/>
        <sz val="12"/>
        <color indexed="8"/>
        <rFont val="Times New Roman"/>
        <charset val="0"/>
      </rPr>
      <t>100</t>
    </r>
    <r>
      <rPr>
        <b/>
        <sz val="12"/>
        <color indexed="8"/>
        <rFont val="宋体"/>
        <charset val="134"/>
      </rPr>
      <t>－栏</t>
    </r>
    <r>
      <rPr>
        <b/>
        <sz val="12"/>
        <color indexed="8"/>
        <rFont val="Times New Roman"/>
        <charset val="0"/>
      </rPr>
      <t>3</t>
    </r>
    <r>
      <rPr>
        <b/>
        <sz val="12"/>
        <color indexed="8"/>
        <rFont val="宋体"/>
        <charset val="134"/>
      </rPr>
      <t>）</t>
    </r>
  </si>
  <si>
    <r>
      <rPr>
        <b/>
        <sz val="12"/>
        <color rgb="FF000000"/>
        <rFont val="Times New Roman"/>
        <charset val="0"/>
      </rPr>
      <t>5</t>
    </r>
    <r>
      <rPr>
        <b/>
        <sz val="12"/>
        <color indexed="8"/>
        <rFont val="宋体"/>
        <charset val="134"/>
      </rPr>
      <t>＝栏</t>
    </r>
    <r>
      <rPr>
        <b/>
        <sz val="12"/>
        <color indexed="8"/>
        <rFont val="Times New Roman"/>
        <charset val="0"/>
      </rPr>
      <t>2*30%+</t>
    </r>
    <r>
      <rPr>
        <b/>
        <sz val="12"/>
        <color indexed="8"/>
        <rFont val="宋体"/>
        <charset val="134"/>
      </rPr>
      <t>栏</t>
    </r>
    <r>
      <rPr>
        <b/>
        <sz val="12"/>
        <color indexed="8"/>
        <rFont val="Times New Roman"/>
        <charset val="0"/>
      </rPr>
      <t>4*70%</t>
    </r>
  </si>
  <si>
    <r>
      <rPr>
        <b/>
        <sz val="12"/>
        <color rgb="FF000000"/>
        <rFont val="Times New Roman"/>
        <charset val="0"/>
      </rPr>
      <t>6=5*80</t>
    </r>
    <r>
      <rPr>
        <b/>
        <sz val="12"/>
        <color rgb="FF000000"/>
        <rFont val="宋体"/>
        <charset val="134"/>
      </rPr>
      <t>或</t>
    </r>
    <r>
      <rPr>
        <b/>
        <sz val="12"/>
        <color rgb="FF000000"/>
        <rFont val="Times New Roman"/>
        <charset val="0"/>
      </rPr>
      <t>220</t>
    </r>
  </si>
  <si>
    <r>
      <rPr>
        <b/>
        <sz val="12"/>
        <color rgb="FF000000"/>
        <rFont val="Times New Roman"/>
        <charset val="0"/>
      </rPr>
      <t xml:space="preserve">7
</t>
    </r>
    <r>
      <rPr>
        <b/>
        <sz val="12"/>
        <color rgb="FF000000"/>
        <rFont val="宋体"/>
        <charset val="134"/>
      </rPr>
      <t>（调整结果）</t>
    </r>
  </si>
  <si>
    <t>中央苏区及少数民族县</t>
  </si>
  <si>
    <t>其他地区</t>
  </si>
  <si>
    <t>2025年度广东省住院医师规范培训师资年度培训任务安排表</t>
  </si>
  <si>
    <t>单位</t>
  </si>
  <si>
    <t>骨干师资培训任务（省级经费部分）</t>
  </si>
  <si>
    <t>急诊科</t>
  </si>
  <si>
    <t>神经内科</t>
  </si>
  <si>
    <t>眼科</t>
  </si>
  <si>
    <t>口腔医学</t>
  </si>
  <si>
    <t>放射肿瘤科</t>
  </si>
  <si>
    <t>精神科</t>
  </si>
  <si>
    <t>外科         （神经外科方向）</t>
  </si>
  <si>
    <t>外科           （泌尿外科方向）</t>
  </si>
  <si>
    <t>耳鼻咽喉科</t>
  </si>
  <si>
    <t>康复医学科</t>
  </si>
  <si>
    <t>外科           （胸心外科方向）</t>
  </si>
  <si>
    <t>牵头单位</t>
  </si>
  <si>
    <t>住培临床实践能力结业考核考核经费测算（万元）</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</si>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</sst>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_ "/>
    <numFmt numFmtId="179" formatCode="#,##0.00_ "/>
    <numFmt numFmtId="180" formatCode="0_ "/>
  </numFmts>
  <fonts count="110">
    <font>
      <sz val="11"/>
      <color theme="1"/>
      <name val="宋体"/>
      <charset val="134"/>
      <scheme val="minor"/>
    </font>
    <font>
      <sz val="14"/>
      <color theme="1"/>
      <name val="方正小标宋简体"/>
      <charset val="134"/>
    </font>
    <font>
      <sz val="10"/>
      <color theme="1"/>
      <name val="黑体"/>
      <charset val="134"/>
    </font>
    <font>
      <sz val="10"/>
      <color rgb="FF000000"/>
      <name val="黑体"/>
      <charset val="134"/>
    </font>
    <font>
      <sz val="10"/>
      <name val="黑体"/>
      <charset val="134"/>
    </font>
    <font>
      <sz val="12"/>
      <color theme="1"/>
      <name val="宋体"/>
      <charset val="134"/>
    </font>
    <font>
      <sz val="12"/>
      <color rgb="FF000000"/>
      <name val="宋体"/>
      <charset val="134"/>
    </font>
    <font>
      <sz val="12"/>
      <color theme="1"/>
      <name val="宋体"/>
      <charset val="134"/>
      <scheme val="minor"/>
    </font>
    <font>
      <sz val="16"/>
      <color theme="1"/>
      <name val="方正小标宋简体"/>
      <charset val="134"/>
    </font>
    <font>
      <sz val="12"/>
      <color rgb="FF000000"/>
      <name val="黑体"/>
      <charset val="134"/>
    </font>
    <font>
      <b/>
      <sz val="12"/>
      <color rgb="FF000000"/>
      <name val="Times New Roman"/>
      <charset val="0"/>
    </font>
    <font>
      <b/>
      <sz val="11"/>
      <color rgb="FF000000"/>
      <name val="Times New Roman"/>
      <charset val="0"/>
    </font>
    <font>
      <b/>
      <sz val="12"/>
      <color rgb="FF000000"/>
      <name val="宋体"/>
      <charset val="134"/>
    </font>
    <font>
      <sz val="11"/>
      <color rgb="FF000000"/>
      <name val="Times New Roman"/>
      <charset val="0"/>
    </font>
    <font>
      <sz val="11"/>
      <name val="Times New Roman"/>
      <charset val="0"/>
    </font>
    <font>
      <sz val="11"/>
      <color rgb="FF000000"/>
      <name val="宋体"/>
      <charset val="134"/>
    </font>
    <font>
      <sz val="11"/>
      <name val="宋体"/>
      <charset val="134"/>
    </font>
    <font>
      <sz val="10"/>
      <color theme="1"/>
      <name val="宋体"/>
      <charset val="134"/>
    </font>
    <font>
      <sz val="11"/>
      <color rgb="FF000000"/>
      <name val="黑体"/>
      <charset val="134"/>
    </font>
    <font>
      <b/>
      <sz val="18"/>
      <name val="宋体"/>
      <charset val="134"/>
      <scheme val="major"/>
    </font>
    <font>
      <sz val="10"/>
      <name val="宋体"/>
      <charset val="134"/>
    </font>
    <font>
      <b/>
      <sz val="12"/>
      <name val="宋体"/>
      <charset val="134"/>
    </font>
    <font>
      <sz val="12"/>
      <name val="宋体"/>
      <charset val="134"/>
    </font>
    <font>
      <sz val="12"/>
      <color rgb="FF000000"/>
      <name val="宋体"/>
      <charset val="134"/>
      <scheme val="major"/>
    </font>
    <font>
      <sz val="12"/>
      <name val="汉仪报宋简"/>
      <charset val="134"/>
    </font>
    <font>
      <sz val="14"/>
      <name val="黑体"/>
      <charset val="134"/>
    </font>
    <font>
      <b/>
      <sz val="11"/>
      <color theme="1"/>
      <name val="宋体"/>
      <charset val="134"/>
      <scheme val="minor"/>
    </font>
    <font>
      <b/>
      <sz val="14"/>
      <name val="仿宋_GB2312"/>
      <charset val="134"/>
    </font>
    <font>
      <b/>
      <sz val="14"/>
      <name val="Times New Roman"/>
      <charset val="0"/>
    </font>
    <font>
      <sz val="14"/>
      <name val="仿宋_GB2312"/>
      <charset val="134"/>
    </font>
    <font>
      <sz val="11"/>
      <name val="宋体"/>
      <charset val="134"/>
      <scheme val="minor"/>
    </font>
    <font>
      <sz val="14"/>
      <name val="宋体"/>
      <charset val="134"/>
      <scheme val="minor"/>
    </font>
    <font>
      <sz val="14"/>
      <color rgb="FFFF0000"/>
      <name val="仿宋_GB2312"/>
      <charset val="134"/>
    </font>
    <font>
      <sz val="12"/>
      <name val="黑体"/>
      <charset val="134"/>
    </font>
    <font>
      <sz val="12"/>
      <name val="宋体"/>
      <charset val="134"/>
      <scheme val="minor"/>
    </font>
    <font>
      <sz val="14"/>
      <name val="Times New Roman"/>
      <charset val="0"/>
    </font>
    <font>
      <sz val="20"/>
      <name val="方正小标宋简体"/>
      <charset val="134"/>
    </font>
    <font>
      <sz val="14"/>
      <name val="宋体"/>
      <charset val="134"/>
    </font>
    <font>
      <sz val="14"/>
      <color rgb="FFFF0000"/>
      <name val="Times New Roman"/>
      <charset val="0"/>
    </font>
    <font>
      <sz val="12"/>
      <color theme="1"/>
      <name val="黑体"/>
      <charset val="134"/>
    </font>
    <font>
      <sz val="11"/>
      <color rgb="FFFF0000"/>
      <name val="宋体"/>
      <charset val="134"/>
      <scheme val="minor"/>
    </font>
    <font>
      <sz val="14"/>
      <color theme="1"/>
      <name val="宋体"/>
      <charset val="134"/>
      <scheme val="minor"/>
    </font>
    <font>
      <sz val="14"/>
      <color rgb="FFFF0000"/>
      <name val="宋体"/>
      <charset val="134"/>
    </font>
    <font>
      <sz val="11"/>
      <color theme="1"/>
      <name val="黑体"/>
      <charset val="134"/>
    </font>
    <font>
      <sz val="14"/>
      <color theme="1"/>
      <name val="黑体"/>
      <charset val="134"/>
    </font>
    <font>
      <sz val="11"/>
      <color indexed="8"/>
      <name val="宋体"/>
      <charset val="134"/>
    </font>
    <font>
      <sz val="14"/>
      <color rgb="FF000000"/>
      <name val="黑体"/>
      <charset val="134"/>
    </font>
    <font>
      <sz val="11"/>
      <color theme="1"/>
      <name val="Times New Roman"/>
      <charset val="0"/>
    </font>
    <font>
      <b/>
      <sz val="20"/>
      <color rgb="FF000000"/>
      <name val="宋体"/>
      <charset val="134"/>
    </font>
    <font>
      <b/>
      <sz val="20"/>
      <color rgb="FF000000"/>
      <name val="Times New Roman"/>
      <charset val="0"/>
    </font>
    <font>
      <sz val="20"/>
      <color indexed="8"/>
      <name val="Times New Roman"/>
      <charset val="0"/>
    </font>
    <font>
      <b/>
      <sz val="14"/>
      <name val="宋体"/>
      <charset val="134"/>
    </font>
    <font>
      <b/>
      <sz val="14"/>
      <color theme="1"/>
      <name val="Times New Roman"/>
      <charset val="0"/>
    </font>
    <font>
      <sz val="14"/>
      <color indexed="8"/>
      <name val="Times New Roman"/>
      <charset val="0"/>
    </font>
    <font>
      <sz val="14"/>
      <color indexed="8"/>
      <name val="宋体"/>
      <charset val="134"/>
    </font>
    <font>
      <sz val="14"/>
      <color theme="1"/>
      <name val="Times New Roman"/>
      <charset val="0"/>
    </font>
    <font>
      <b/>
      <sz val="12"/>
      <color theme="1"/>
      <name val="宋体"/>
      <charset val="134"/>
      <scheme val="minor"/>
    </font>
    <font>
      <sz val="11"/>
      <color rgb="FFFF0000"/>
      <name val="宋体"/>
      <charset val="134"/>
    </font>
    <font>
      <sz val="22"/>
      <color rgb="FF000000"/>
      <name val="Times New Roman"/>
      <charset val="0"/>
    </font>
    <font>
      <sz val="22"/>
      <color indexed="8"/>
      <name val="Times New Roman"/>
      <charset val="0"/>
    </font>
    <font>
      <sz val="22"/>
      <color rgb="FFFF0000"/>
      <name val="Times New Roman"/>
      <charset val="0"/>
    </font>
    <font>
      <sz val="11"/>
      <name val="黑体"/>
      <charset val="134"/>
    </font>
    <font>
      <b/>
      <sz val="11"/>
      <name val="宋体"/>
      <charset val="134"/>
      <scheme val="minor"/>
    </font>
    <font>
      <sz val="11"/>
      <color theme="1"/>
      <name val="宋体"/>
      <charset val="134"/>
    </font>
    <font>
      <sz val="18"/>
      <name val="方正小标宋简体"/>
      <charset val="134"/>
    </font>
    <font>
      <sz val="11"/>
      <name val="方正小标宋简体"/>
      <charset val="134"/>
    </font>
    <font>
      <sz val="12"/>
      <name val="宋体"/>
      <charset val="134"/>
      <scheme val="major"/>
    </font>
    <font>
      <sz val="12"/>
      <color rgb="FFFF0000"/>
      <name val="宋体"/>
      <charset val="134"/>
      <scheme val="major"/>
    </font>
    <font>
      <b/>
      <sz val="12"/>
      <name val="Times New Roman"/>
      <charset val="0"/>
    </font>
    <font>
      <sz val="12"/>
      <name val="Times New Roman"/>
      <charset val="0"/>
    </font>
    <font>
      <sz val="20"/>
      <name val="Times New Roman"/>
      <charset val="0"/>
    </font>
    <font>
      <b/>
      <sz val="12"/>
      <color rgb="FFFF0000"/>
      <name val="Times New Roman"/>
      <charset val="0"/>
    </font>
    <font>
      <b/>
      <sz val="11"/>
      <name val="Times New Roman"/>
      <charset val="0"/>
    </font>
    <font>
      <b/>
      <sz val="11"/>
      <name val="宋体"/>
      <charset val="134"/>
    </font>
    <font>
      <sz val="14"/>
      <name val="黑体"/>
      <charset val="0"/>
    </font>
    <font>
      <sz val="12"/>
      <name val="仿宋_GB2312"/>
      <charset val="134"/>
    </font>
    <font>
      <b/>
      <sz val="12"/>
      <name val="仿宋_GB2312"/>
      <charset val="134"/>
    </font>
    <font>
      <sz val="12"/>
      <name val="仿宋_GB2312"/>
      <charset val="0"/>
    </font>
    <font>
      <sz val="12"/>
      <color indexed="8"/>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name val="宋体"/>
      <charset val="134"/>
    </font>
    <font>
      <b/>
      <sz val="12"/>
      <color indexed="10"/>
      <name val="宋体"/>
      <charset val="134"/>
    </font>
    <font>
      <sz val="14"/>
      <color indexed="10"/>
      <name val="宋体"/>
      <charset val="134"/>
    </font>
    <font>
      <b/>
      <sz val="12"/>
      <color indexed="8"/>
      <name val="宋体"/>
      <charset val="134"/>
    </font>
    <font>
      <b/>
      <sz val="12"/>
      <color indexed="8"/>
      <name val="Times New Roman"/>
      <charset val="0"/>
    </font>
    <font>
      <sz val="14"/>
      <color indexed="10"/>
      <name val="黑体"/>
      <charset val="134"/>
    </font>
    <font>
      <sz val="14"/>
      <color indexed="8"/>
      <name val="SimSun"/>
      <charset val="134"/>
    </font>
    <font>
      <sz val="12"/>
      <color indexed="10"/>
      <name val="宋体"/>
      <charset val="134"/>
    </font>
    <font>
      <sz val="14"/>
      <name val="SimSun"/>
      <charset val="134"/>
    </font>
    <font>
      <b/>
      <sz val="11"/>
      <color indexed="8"/>
      <name val="宋体"/>
      <charset val="134"/>
    </font>
    <font>
      <b/>
      <sz val="11"/>
      <color indexed="8"/>
      <name val="Times New Roman"/>
      <charset val="0"/>
    </font>
    <font>
      <sz val="14"/>
      <color indexed="8"/>
      <name val="黑体"/>
      <charset val="134"/>
    </font>
    <font>
      <sz val="22"/>
      <color indexed="8"/>
      <name val="方正小标宋简体"/>
      <charset val="134"/>
    </font>
    <font>
      <sz val="12"/>
      <color indexed="8"/>
      <name val="Times New Roman"/>
      <charset val="0"/>
    </font>
    <font>
      <sz val="12"/>
      <color indexed="8"/>
      <name val="SimSun"/>
      <charset val="134"/>
    </font>
  </fonts>
  <fills count="35">
    <fill>
      <patternFill patternType="none"/>
    </fill>
    <fill>
      <patternFill patternType="gray125"/>
    </fill>
    <fill>
      <patternFill patternType="solid">
        <fgColor theme="0"/>
        <bgColor indexed="64"/>
      </patternFill>
    </fill>
    <fill>
      <patternFill patternType="solid">
        <fgColor rgb="FFFCE4D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27">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78" fillId="0" borderId="0" applyFont="0" applyFill="0" applyBorder="0" applyAlignment="0" applyProtection="0">
      <alignment vertical="center"/>
    </xf>
    <xf numFmtId="44" fontId="78" fillId="0" borderId="0" applyFont="0" applyFill="0" applyBorder="0" applyAlignment="0" applyProtection="0">
      <alignment vertical="center"/>
    </xf>
    <xf numFmtId="9" fontId="78" fillId="0" borderId="0" applyFont="0" applyFill="0" applyBorder="0" applyAlignment="0" applyProtection="0">
      <alignment vertical="center"/>
    </xf>
    <xf numFmtId="41" fontId="78" fillId="0" borderId="0" applyFont="0" applyFill="0" applyBorder="0" applyAlignment="0" applyProtection="0">
      <alignment vertical="center"/>
    </xf>
    <xf numFmtId="42" fontId="78" fillId="0" borderId="0" applyFont="0" applyFill="0" applyBorder="0" applyAlignment="0" applyProtection="0">
      <alignment vertical="center"/>
    </xf>
    <xf numFmtId="0" fontId="79"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78" fillId="4" borderId="19" applyNumberFormat="0" applyFont="0" applyAlignment="0" applyProtection="0">
      <alignment vertical="center"/>
    </xf>
    <xf numFmtId="0" fontId="40"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20" applyNumberFormat="0" applyFill="0" applyAlignment="0" applyProtection="0">
      <alignment vertical="center"/>
    </xf>
    <xf numFmtId="0" fontId="84" fillId="0" borderId="20" applyNumberFormat="0" applyFill="0" applyAlignment="0" applyProtection="0">
      <alignment vertical="center"/>
    </xf>
    <xf numFmtId="0" fontId="85" fillId="0" borderId="21" applyNumberFormat="0" applyFill="0" applyAlignment="0" applyProtection="0">
      <alignment vertical="center"/>
    </xf>
    <xf numFmtId="0" fontId="85" fillId="0" borderId="0" applyNumberFormat="0" applyFill="0" applyBorder="0" applyAlignment="0" applyProtection="0">
      <alignment vertical="center"/>
    </xf>
    <xf numFmtId="0" fontId="86" fillId="5" borderId="22" applyNumberFormat="0" applyAlignment="0" applyProtection="0">
      <alignment vertical="center"/>
    </xf>
    <xf numFmtId="0" fontId="87" fillId="6" borderId="23" applyNumberFormat="0" applyAlignment="0" applyProtection="0">
      <alignment vertical="center"/>
    </xf>
    <xf numFmtId="0" fontId="88" fillId="6" borderId="22" applyNumberFormat="0" applyAlignment="0" applyProtection="0">
      <alignment vertical="center"/>
    </xf>
    <xf numFmtId="0" fontId="89" fillId="7" borderId="24" applyNumberFormat="0" applyAlignment="0" applyProtection="0">
      <alignment vertical="center"/>
    </xf>
    <xf numFmtId="0" fontId="90" fillId="0" borderId="25" applyNumberFormat="0" applyFill="0" applyAlignment="0" applyProtection="0">
      <alignment vertical="center"/>
    </xf>
    <xf numFmtId="0" fontId="26" fillId="0" borderId="26" applyNumberFormat="0" applyFill="0" applyAlignment="0" applyProtection="0">
      <alignment vertical="center"/>
    </xf>
    <xf numFmtId="0" fontId="91" fillId="8" borderId="0" applyNumberFormat="0" applyBorder="0" applyAlignment="0" applyProtection="0">
      <alignment vertical="center"/>
    </xf>
    <xf numFmtId="0" fontId="92" fillId="9" borderId="0" applyNumberFormat="0" applyBorder="0" applyAlignment="0" applyProtection="0">
      <alignment vertical="center"/>
    </xf>
    <xf numFmtId="0" fontId="93" fillId="10" borderId="0" applyNumberFormat="0" applyBorder="0" applyAlignment="0" applyProtection="0">
      <alignment vertical="center"/>
    </xf>
    <xf numFmtId="0" fontId="94"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94" fillId="14" borderId="0" applyNumberFormat="0" applyBorder="0" applyAlignment="0" applyProtection="0">
      <alignment vertical="center"/>
    </xf>
    <xf numFmtId="0" fontId="94"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94" fillId="18" borderId="0" applyNumberFormat="0" applyBorder="0" applyAlignment="0" applyProtection="0">
      <alignment vertical="center"/>
    </xf>
    <xf numFmtId="0" fontId="94"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94" fillId="22" borderId="0" applyNumberFormat="0" applyBorder="0" applyAlignment="0" applyProtection="0">
      <alignment vertical="center"/>
    </xf>
    <xf numFmtId="0" fontId="94"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94" fillId="26" borderId="0" applyNumberFormat="0" applyBorder="0" applyAlignment="0" applyProtection="0">
      <alignment vertical="center"/>
    </xf>
    <xf numFmtId="0" fontId="94"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94" fillId="30" borderId="0" applyNumberFormat="0" applyBorder="0" applyAlignment="0" applyProtection="0">
      <alignment vertical="center"/>
    </xf>
    <xf numFmtId="0" fontId="94"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94" fillId="34" borderId="0" applyNumberFormat="0" applyBorder="0" applyAlignment="0" applyProtection="0">
      <alignment vertical="center"/>
    </xf>
    <xf numFmtId="0" fontId="95" fillId="0" borderId="0">
      <alignment vertical="center"/>
    </xf>
    <xf numFmtId="0" fontId="45" fillId="0" borderId="0" applyProtection="0">
      <alignment vertical="center"/>
    </xf>
    <xf numFmtId="0" fontId="22" fillId="0" borderId="0"/>
    <xf numFmtId="0" fontId="95" fillId="0" borderId="0">
      <alignment vertical="center"/>
    </xf>
  </cellStyleXfs>
  <cellXfs count="362">
    <xf numFmtId="0" fontId="0" fillId="0" borderId="0" xfId="0">
      <alignment vertical="center"/>
    </xf>
    <xf numFmtId="176" fontId="0" fillId="0" borderId="0" xfId="0" applyNumberFormat="1">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10" fontId="13" fillId="0" borderId="5" xfId="0" applyNumberFormat="1" applyFont="1" applyFill="1" applyBorder="1" applyAlignment="1">
      <alignment horizontal="center" vertical="center" wrapText="1"/>
    </xf>
    <xf numFmtId="177" fontId="13" fillId="0" borderId="5" xfId="0" applyNumberFormat="1" applyFont="1" applyFill="1" applyBorder="1" applyAlignment="1">
      <alignment horizontal="center" vertical="center" wrapText="1"/>
    </xf>
    <xf numFmtId="10" fontId="14" fillId="0" borderId="5" xfId="0" applyNumberFormat="1" applyFont="1" applyFill="1" applyBorder="1" applyAlignment="1">
      <alignment horizontal="center" vertical="center" wrapText="1"/>
    </xf>
    <xf numFmtId="177" fontId="14" fillId="0" borderId="5" xfId="0" applyNumberFormat="1" applyFont="1" applyFill="1" applyBorder="1" applyAlignment="1">
      <alignment horizontal="center" vertical="center" wrapText="1"/>
    </xf>
    <xf numFmtId="176" fontId="13" fillId="0" borderId="5" xfId="0" applyNumberFormat="1" applyFont="1" applyFill="1" applyBorder="1" applyAlignment="1">
      <alignment horizontal="center" vertical="center" wrapText="1"/>
    </xf>
    <xf numFmtId="0" fontId="15" fillId="0" borderId="5"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7" fillId="0" borderId="0" xfId="0" applyFont="1" applyFill="1" applyAlignment="1">
      <alignment horizontal="center" vertical="center"/>
    </xf>
    <xf numFmtId="0" fontId="9" fillId="0" borderId="8" xfId="0"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left" vertical="top" wrapText="1"/>
    </xf>
    <xf numFmtId="0" fontId="0" fillId="0" borderId="0" xfId="0" applyFill="1" applyBorder="1" applyAlignment="1">
      <alignment horizontal="center" vertical="center"/>
    </xf>
    <xf numFmtId="0" fontId="0" fillId="0" borderId="0" xfId="0" applyFill="1" applyBorder="1" applyAlignment="1">
      <alignment vertical="center"/>
    </xf>
    <xf numFmtId="0" fontId="18" fillId="0" borderId="0" xfId="0" applyFont="1" applyFill="1" applyBorder="1" applyAlignment="1">
      <alignment horizontal="left" vertical="center"/>
    </xf>
    <xf numFmtId="0" fontId="19" fillId="0" borderId="0" xfId="0" applyNumberFormat="1" applyFont="1" applyFill="1" applyBorder="1" applyAlignment="1">
      <alignment horizontal="center" vertical="center"/>
    </xf>
    <xf numFmtId="0" fontId="19" fillId="0" borderId="0" xfId="0" applyNumberFormat="1" applyFont="1" applyFill="1" applyBorder="1" applyAlignment="1">
      <alignment horizontal="left" vertical="center"/>
    </xf>
    <xf numFmtId="0" fontId="20" fillId="0" borderId="0" xfId="0" applyNumberFormat="1" applyFont="1" applyFill="1" applyBorder="1" applyAlignment="1">
      <alignment horizontal="right" vertical="center"/>
    </xf>
    <xf numFmtId="0" fontId="20" fillId="0" borderId="0" xfId="0" applyNumberFormat="1" applyFont="1" applyFill="1" applyBorder="1" applyAlignment="1">
      <alignment horizontal="left" vertical="center"/>
    </xf>
    <xf numFmtId="0" fontId="21" fillId="0" borderId="5" xfId="0" applyNumberFormat="1" applyFont="1" applyFill="1" applyBorder="1" applyAlignment="1">
      <alignment horizontal="center" vertical="center" wrapText="1"/>
    </xf>
    <xf numFmtId="0" fontId="21" fillId="0" borderId="5" xfId="0" applyNumberFormat="1" applyFont="1" applyFill="1" applyBorder="1" applyAlignment="1">
      <alignment horizontal="left" vertical="center" wrapText="1"/>
    </xf>
    <xf numFmtId="43" fontId="21" fillId="0" borderId="5" xfId="1" applyNumberFormat="1" applyFont="1" applyFill="1" applyBorder="1" applyAlignment="1">
      <alignment horizontal="center" vertical="center"/>
    </xf>
    <xf numFmtId="0" fontId="22" fillId="0" borderId="5" xfId="50" applyNumberFormat="1" applyFont="1" applyFill="1" applyBorder="1" applyAlignment="1">
      <alignment horizontal="center" vertical="center" wrapText="1"/>
    </xf>
    <xf numFmtId="0" fontId="23" fillId="0" borderId="5" xfId="0" applyFont="1" applyFill="1" applyBorder="1" applyAlignment="1">
      <alignment horizontal="left" vertical="center"/>
    </xf>
    <xf numFmtId="43" fontId="22" fillId="0" borderId="5" xfId="1" applyNumberFormat="1" applyFont="1" applyFill="1" applyBorder="1" applyAlignment="1">
      <alignment horizontal="center" vertical="center"/>
    </xf>
    <xf numFmtId="0" fontId="21" fillId="0" borderId="5" xfId="0" applyNumberFormat="1" applyFont="1" applyFill="1" applyBorder="1" applyAlignment="1">
      <alignment horizontal="center" vertical="center"/>
    </xf>
    <xf numFmtId="0" fontId="21" fillId="0" borderId="5" xfId="0" applyNumberFormat="1" applyFont="1" applyFill="1" applyBorder="1" applyAlignment="1">
      <alignment horizontal="left" vertical="center"/>
    </xf>
    <xf numFmtId="0" fontId="24" fillId="0" borderId="5" xfId="51" applyNumberFormat="1" applyFont="1" applyFill="1" applyBorder="1" applyAlignment="1">
      <alignment horizontal="center" vertical="center"/>
    </xf>
    <xf numFmtId="0" fontId="24" fillId="0" borderId="5" xfId="51" applyNumberFormat="1" applyFont="1" applyFill="1" applyBorder="1" applyAlignment="1" applyProtection="1">
      <alignment horizontal="left" vertical="center"/>
      <protection locked="0"/>
    </xf>
    <xf numFmtId="0" fontId="24" fillId="0" borderId="5" xfId="51" applyNumberFormat="1" applyFont="1" applyFill="1" applyBorder="1" applyAlignment="1" applyProtection="1">
      <alignment horizontal="center" vertical="center"/>
      <protection locked="0"/>
    </xf>
    <xf numFmtId="0" fontId="24" fillId="0" borderId="1" xfId="51" applyNumberFormat="1" applyFont="1" applyFill="1" applyBorder="1" applyAlignment="1" applyProtection="1">
      <alignment horizontal="center" vertical="center"/>
      <protection locked="0"/>
    </xf>
    <xf numFmtId="0" fontId="24" fillId="0" borderId="4" xfId="51" applyNumberFormat="1" applyFont="1" applyFill="1" applyBorder="1" applyAlignment="1" applyProtection="1">
      <alignment horizontal="center" vertical="center"/>
      <protection locked="0"/>
    </xf>
    <xf numFmtId="0" fontId="25" fillId="0" borderId="5"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5" xfId="0" applyFont="1" applyFill="1" applyBorder="1" applyAlignment="1">
      <alignment horizontal="center" vertical="center"/>
    </xf>
    <xf numFmtId="0" fontId="25" fillId="0" borderId="9"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0" fillId="0" borderId="5" xfId="0" applyFill="1" applyBorder="1" applyAlignment="1">
      <alignment vertical="center"/>
    </xf>
    <xf numFmtId="0" fontId="27" fillId="0" borderId="5"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10" xfId="0" applyFont="1" applyFill="1" applyBorder="1" applyAlignment="1">
      <alignment vertical="center" wrapText="1"/>
    </xf>
    <xf numFmtId="0" fontId="29" fillId="0" borderId="5"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30" fillId="0" borderId="5" xfId="0" applyFont="1" applyFill="1" applyBorder="1" applyAlignment="1">
      <alignment vertical="center"/>
    </xf>
    <xf numFmtId="0" fontId="29" fillId="0" borderId="13"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52" applyFont="1" applyFill="1" applyBorder="1" applyAlignment="1">
      <alignment horizontal="center" vertical="center" wrapText="1"/>
    </xf>
    <xf numFmtId="0" fontId="33" fillId="0" borderId="0" xfId="0" applyFont="1" applyFill="1" applyBorder="1" applyAlignment="1">
      <alignment vertical="center"/>
    </xf>
    <xf numFmtId="0" fontId="30" fillId="0" borderId="0" xfId="0" applyFont="1" applyFill="1" applyBorder="1" applyAlignment="1">
      <alignment vertical="center"/>
    </xf>
    <xf numFmtId="0" fontId="34" fillId="0" borderId="0" xfId="0" applyFont="1" applyFill="1" applyBorder="1" applyAlignment="1">
      <alignment vertical="center"/>
    </xf>
    <xf numFmtId="0" fontId="22" fillId="0" borderId="0" xfId="0" applyFont="1" applyFill="1" applyBorder="1" applyAlignment="1"/>
    <xf numFmtId="0" fontId="25" fillId="0" borderId="0" xfId="0" applyFont="1" applyFill="1" applyBorder="1" applyAlignment="1">
      <alignment horizontal="left"/>
    </xf>
    <xf numFmtId="0" fontId="35" fillId="0" borderId="0" xfId="0" applyFont="1" applyFill="1" applyBorder="1" applyAlignment="1">
      <alignment horizontal="left"/>
    </xf>
    <xf numFmtId="0" fontId="36" fillId="0" borderId="0" xfId="0" applyFont="1" applyFill="1" applyAlignment="1">
      <alignment horizontal="center" vertical="center"/>
    </xf>
    <xf numFmtId="0" fontId="36" fillId="0" borderId="0" xfId="0" applyFont="1" applyFill="1" applyBorder="1" applyAlignment="1">
      <alignment horizontal="center" vertical="center"/>
    </xf>
    <xf numFmtId="0" fontId="25" fillId="0" borderId="5" xfId="0" applyFont="1" applyFill="1" applyBorder="1" applyAlignment="1">
      <alignment horizontal="center" vertical="center"/>
    </xf>
    <xf numFmtId="0" fontId="35" fillId="0" borderId="5" xfId="0" applyFont="1" applyFill="1" applyBorder="1" applyAlignment="1">
      <alignment horizontal="center" vertical="center" wrapText="1"/>
    </xf>
    <xf numFmtId="0" fontId="31" fillId="0" borderId="5" xfId="0" applyFont="1" applyFill="1" applyBorder="1" applyAlignment="1">
      <alignment vertical="center"/>
    </xf>
    <xf numFmtId="0" fontId="29" fillId="0" borderId="5" xfId="0" applyFont="1" applyFill="1" applyBorder="1" applyAlignment="1">
      <alignment vertical="center" wrapText="1"/>
    </xf>
    <xf numFmtId="0" fontId="35" fillId="0" borderId="5" xfId="52" applyFont="1" applyFill="1" applyBorder="1" applyAlignment="1">
      <alignment horizontal="center" vertical="center" wrapText="1"/>
    </xf>
    <xf numFmtId="0" fontId="35" fillId="0" borderId="5" xfId="0" applyNumberFormat="1" applyFont="1" applyFill="1" applyBorder="1" applyAlignment="1">
      <alignment horizontal="center" vertical="center"/>
    </xf>
    <xf numFmtId="0" fontId="29" fillId="0" borderId="5" xfId="0" applyFont="1" applyFill="1" applyBorder="1" applyAlignment="1">
      <alignment horizontal="center" vertical="center"/>
    </xf>
    <xf numFmtId="0" fontId="29" fillId="0" borderId="5" xfId="0" applyNumberFormat="1" applyFont="1" applyFill="1" applyBorder="1" applyAlignment="1">
      <alignment horizontal="center" vertical="center" wrapText="1"/>
    </xf>
    <xf numFmtId="0" fontId="37" fillId="0" borderId="5" xfId="52" applyFont="1" applyFill="1" applyBorder="1" applyAlignment="1">
      <alignment horizontal="center" vertical="center" wrapText="1"/>
    </xf>
    <xf numFmtId="0" fontId="29" fillId="0" borderId="5" xfId="0" applyNumberFormat="1" applyFont="1" applyFill="1" applyBorder="1" applyAlignment="1">
      <alignment vertical="center" wrapText="1"/>
    </xf>
    <xf numFmtId="0" fontId="37" fillId="0" borderId="0" xfId="0" applyFont="1" applyFill="1" applyBorder="1" applyAlignment="1">
      <alignment horizontal="left" vertical="center" wrapText="1"/>
    </xf>
    <xf numFmtId="0" fontId="38" fillId="0" borderId="5" xfId="0" applyFont="1" applyFill="1" applyBorder="1" applyAlignment="1">
      <alignment horizontal="center" vertical="center" wrapText="1"/>
    </xf>
    <xf numFmtId="178" fontId="35" fillId="0" borderId="5" xfId="0" applyNumberFormat="1" applyFont="1" applyFill="1" applyBorder="1" applyAlignment="1">
      <alignment horizontal="center" vertical="center" wrapText="1"/>
    </xf>
    <xf numFmtId="0" fontId="28" fillId="0" borderId="5" xfId="0" applyNumberFormat="1" applyFont="1" applyFill="1" applyBorder="1" applyAlignment="1">
      <alignment horizontal="center" vertical="center" wrapText="1"/>
    </xf>
    <xf numFmtId="3" fontId="28" fillId="0" borderId="5" xfId="0" applyNumberFormat="1" applyFont="1" applyFill="1" applyBorder="1" applyAlignment="1">
      <alignment horizontal="center" vertical="center" wrapText="1"/>
    </xf>
    <xf numFmtId="176" fontId="28" fillId="0" borderId="5" xfId="0" applyNumberFormat="1" applyFont="1" applyFill="1" applyBorder="1" applyAlignment="1">
      <alignment horizontal="center" vertical="center" wrapText="1"/>
    </xf>
    <xf numFmtId="179" fontId="28" fillId="0" borderId="5" xfId="0" applyNumberFormat="1" applyFont="1" applyFill="1" applyBorder="1" applyAlignment="1">
      <alignment horizontal="center" vertical="center" wrapText="1"/>
    </xf>
    <xf numFmtId="180" fontId="35" fillId="0" borderId="5" xfId="0" applyNumberFormat="1" applyFont="1" applyFill="1" applyBorder="1" applyAlignment="1">
      <alignment horizontal="center" vertical="center" wrapText="1"/>
    </xf>
    <xf numFmtId="0" fontId="35" fillId="0" borderId="5" xfId="0" applyFont="1" applyFill="1" applyBorder="1" applyAlignment="1">
      <alignment horizontal="center" vertical="center"/>
    </xf>
    <xf numFmtId="176" fontId="31" fillId="0" borderId="5" xfId="0" applyNumberFormat="1" applyFont="1" applyFill="1" applyBorder="1" applyAlignment="1">
      <alignment horizontal="center" vertical="center"/>
    </xf>
    <xf numFmtId="0" fontId="31" fillId="0" borderId="5" xfId="0" applyFont="1" applyFill="1" applyBorder="1" applyAlignment="1">
      <alignment horizontal="center" vertical="center"/>
    </xf>
    <xf numFmtId="0" fontId="35" fillId="0" borderId="15" xfId="52" applyFont="1" applyFill="1" applyBorder="1" applyAlignment="1">
      <alignment horizontal="center" vertical="center" wrapText="1"/>
    </xf>
    <xf numFmtId="0" fontId="35" fillId="0" borderId="5" xfId="0" applyNumberFormat="1" applyFont="1" applyFill="1" applyBorder="1" applyAlignment="1">
      <alignment horizontal="center" vertical="center" wrapText="1"/>
    </xf>
    <xf numFmtId="0" fontId="31" fillId="0" borderId="0" xfId="0" applyFont="1" applyFill="1" applyBorder="1" applyAlignment="1">
      <alignment vertical="center"/>
    </xf>
    <xf numFmtId="0" fontId="30" fillId="0" borderId="0" xfId="0" applyFont="1" applyFill="1" applyAlignment="1">
      <alignment vertical="center"/>
    </xf>
    <xf numFmtId="0" fontId="39" fillId="0" borderId="0" xfId="0" applyFont="1" applyFill="1" applyBorder="1" applyAlignment="1">
      <alignment vertical="center"/>
    </xf>
    <xf numFmtId="0" fontId="0" fillId="0" borderId="0" xfId="0" applyFont="1" applyFill="1" applyBorder="1" applyAlignment="1">
      <alignment vertical="center"/>
    </xf>
    <xf numFmtId="0" fontId="40" fillId="0" borderId="0" xfId="0" applyFont="1" applyFill="1" applyBorder="1" applyAlignment="1">
      <alignment vertical="center"/>
    </xf>
    <xf numFmtId="0" fontId="0" fillId="0" borderId="0" xfId="0" applyFill="1">
      <alignment vertical="center"/>
    </xf>
    <xf numFmtId="0" fontId="25" fillId="0" borderId="0" xfId="0" applyFont="1" applyFill="1" applyBorder="1" applyAlignment="1">
      <alignment horizontal="left" vertical="center"/>
    </xf>
    <xf numFmtId="0" fontId="35" fillId="0" borderId="0" xfId="0" applyFont="1" applyFill="1" applyBorder="1" applyAlignment="1">
      <alignment horizontal="left" vertical="center"/>
    </xf>
    <xf numFmtId="0" fontId="37" fillId="0" borderId="1" xfId="0" applyFont="1" applyFill="1" applyBorder="1" applyAlignment="1">
      <alignment horizontal="center" vertical="center"/>
    </xf>
    <xf numFmtId="0" fontId="37" fillId="0" borderId="9" xfId="0" applyFont="1" applyFill="1" applyBorder="1" applyAlignment="1">
      <alignment horizontal="center" vertical="center"/>
    </xf>
    <xf numFmtId="0" fontId="37" fillId="0" borderId="4" xfId="0" applyFont="1" applyFill="1" applyBorder="1" applyAlignment="1">
      <alignment horizontal="center" vertical="center"/>
    </xf>
    <xf numFmtId="0" fontId="41" fillId="0" borderId="0" xfId="0" applyFont="1" applyFill="1" applyBorder="1" applyAlignment="1">
      <alignment vertical="center"/>
    </xf>
    <xf numFmtId="0" fontId="20" fillId="0" borderId="0" xfId="0" applyFont="1" applyFill="1" applyBorder="1" applyAlignment="1">
      <alignment horizontal="center" vertical="center"/>
    </xf>
    <xf numFmtId="0" fontId="20" fillId="0" borderId="0" xfId="0" applyFont="1" applyFill="1" applyBorder="1" applyAlignment="1">
      <alignment horizontal="right" vertical="center"/>
    </xf>
    <xf numFmtId="0" fontId="35" fillId="0" borderId="7" xfId="0" applyFont="1" applyFill="1" applyBorder="1" applyAlignment="1">
      <alignment horizontal="center" vertical="center"/>
    </xf>
    <xf numFmtId="0" fontId="35" fillId="0" borderId="8" xfId="0" applyFont="1" applyFill="1" applyBorder="1" applyAlignment="1">
      <alignment horizontal="center" vertical="center"/>
    </xf>
    <xf numFmtId="178" fontId="35" fillId="0" borderId="1" xfId="0" applyNumberFormat="1" applyFont="1" applyFill="1" applyBorder="1" applyAlignment="1">
      <alignment horizontal="center" vertical="center" wrapText="1"/>
    </xf>
    <xf numFmtId="178" fontId="35" fillId="0" borderId="7" xfId="0" applyNumberFormat="1" applyFont="1" applyFill="1" applyBorder="1" applyAlignment="1">
      <alignment horizontal="center" vertical="center" wrapText="1"/>
    </xf>
    <xf numFmtId="178" fontId="35" fillId="0" borderId="4" xfId="0" applyNumberFormat="1" applyFont="1" applyFill="1" applyBorder="1" applyAlignment="1">
      <alignment horizontal="center" vertical="center" wrapText="1"/>
    </xf>
    <xf numFmtId="178" fontId="25" fillId="0" borderId="5" xfId="0" applyNumberFormat="1" applyFont="1" applyFill="1" applyBorder="1" applyAlignment="1">
      <alignment horizontal="center" vertical="center" wrapText="1"/>
    </xf>
    <xf numFmtId="4" fontId="28" fillId="0" borderId="5" xfId="0" applyNumberFormat="1" applyFont="1" applyFill="1" applyBorder="1" applyAlignment="1">
      <alignment horizontal="center" vertical="center" wrapText="1"/>
    </xf>
    <xf numFmtId="3" fontId="35" fillId="0" borderId="5" xfId="0" applyNumberFormat="1" applyFont="1" applyFill="1" applyBorder="1" applyAlignment="1">
      <alignment horizontal="center" vertical="center" wrapText="1"/>
    </xf>
    <xf numFmtId="176" fontId="35" fillId="0" borderId="5" xfId="0" applyNumberFormat="1" applyFont="1" applyFill="1" applyBorder="1" applyAlignment="1">
      <alignment horizontal="center" vertical="center" wrapText="1"/>
    </xf>
    <xf numFmtId="4" fontId="35" fillId="0" borderId="5" xfId="0" applyNumberFormat="1" applyFont="1" applyFill="1" applyBorder="1" applyAlignment="1">
      <alignment horizontal="center" vertical="center" wrapText="1"/>
    </xf>
    <xf numFmtId="0" fontId="30" fillId="0" borderId="0" xfId="0" applyFont="1" applyFill="1">
      <alignment vertical="center"/>
    </xf>
    <xf numFmtId="0" fontId="33" fillId="0" borderId="0" xfId="0" applyFont="1" applyFill="1">
      <alignment vertical="center"/>
    </xf>
    <xf numFmtId="0" fontId="34" fillId="0" borderId="0" xfId="0" applyFont="1" applyFill="1">
      <alignment vertical="center"/>
    </xf>
    <xf numFmtId="0" fontId="30" fillId="0" borderId="0" xfId="0" applyFont="1" applyFill="1" applyAlignment="1">
      <alignment vertical="center" wrapText="1"/>
    </xf>
    <xf numFmtId="0" fontId="30" fillId="0" borderId="0" xfId="0" applyNumberFormat="1" applyFont="1" applyFill="1">
      <alignment vertical="center"/>
    </xf>
    <xf numFmtId="0" fontId="30" fillId="0" borderId="0" xfId="0" applyFont="1" applyFill="1" applyBorder="1">
      <alignment vertical="center"/>
    </xf>
    <xf numFmtId="0" fontId="25" fillId="0" borderId="0" xfId="0" applyFont="1" applyFill="1" applyAlignment="1">
      <alignment horizontal="left" vertical="center" wrapText="1"/>
    </xf>
    <xf numFmtId="0" fontId="35" fillId="0" borderId="0" xfId="0" applyFont="1" applyFill="1" applyAlignment="1">
      <alignment horizontal="left" vertical="center"/>
    </xf>
    <xf numFmtId="0" fontId="36" fillId="0" borderId="0" xfId="0" applyFont="1" applyFill="1" applyAlignment="1">
      <alignment horizontal="center" vertical="center" wrapText="1"/>
    </xf>
    <xf numFmtId="0" fontId="0" fillId="0" borderId="0" xfId="0" applyFill="1" applyAlignment="1">
      <alignment vertical="center" wrapText="1"/>
    </xf>
    <xf numFmtId="0" fontId="29" fillId="0" borderId="1" xfId="0" applyNumberFormat="1" applyFont="1" applyFill="1" applyBorder="1" applyAlignment="1">
      <alignment horizontal="center" vertical="center" wrapText="1"/>
    </xf>
    <xf numFmtId="0" fontId="29" fillId="0" borderId="4" xfId="0" applyNumberFormat="1" applyFont="1" applyFill="1" applyBorder="1" applyAlignment="1">
      <alignment horizontal="center" vertical="center" wrapText="1"/>
    </xf>
    <xf numFmtId="0" fontId="38" fillId="0" borderId="5" xfId="52" applyFont="1" applyFill="1" applyBorder="1" applyAlignment="1">
      <alignment horizontal="center" vertical="center" wrapText="1"/>
    </xf>
    <xf numFmtId="0" fontId="42" fillId="0" borderId="0" xfId="0" applyFont="1" applyFill="1" applyAlignment="1">
      <alignment horizontal="left" vertical="center" wrapText="1"/>
    </xf>
    <xf numFmtId="0" fontId="0" fillId="0" borderId="0" xfId="0" applyNumberFormat="1" applyFill="1">
      <alignment vertical="center"/>
    </xf>
    <xf numFmtId="0" fontId="36" fillId="0" borderId="0" xfId="0" applyNumberFormat="1" applyFont="1" applyFill="1" applyAlignment="1">
      <alignment horizontal="center" vertical="center"/>
    </xf>
    <xf numFmtId="0" fontId="25" fillId="2" borderId="5" xfId="0" applyFont="1" applyFill="1" applyBorder="1" applyAlignment="1">
      <alignment horizontal="center" vertical="center"/>
    </xf>
    <xf numFmtId="178" fontId="25" fillId="0" borderId="1" xfId="0" applyNumberFormat="1" applyFont="1" applyFill="1" applyBorder="1" applyAlignment="1">
      <alignment horizontal="center" vertical="center" wrapText="1"/>
    </xf>
    <xf numFmtId="0" fontId="38" fillId="2" borderId="5" xfId="0" applyFont="1" applyFill="1" applyBorder="1" applyAlignment="1">
      <alignment horizontal="center" vertical="center" wrapText="1"/>
    </xf>
    <xf numFmtId="0" fontId="38" fillId="2" borderId="5" xfId="0" applyNumberFormat="1" applyFont="1" applyFill="1" applyBorder="1" applyAlignment="1">
      <alignment horizontal="center" vertical="center" wrapText="1"/>
    </xf>
    <xf numFmtId="178" fontId="35" fillId="2" borderId="5" xfId="0" applyNumberFormat="1" applyFont="1" applyFill="1" applyBorder="1" applyAlignment="1">
      <alignment horizontal="center" vertical="center" wrapText="1"/>
    </xf>
    <xf numFmtId="178" fontId="25" fillId="0" borderId="4" xfId="0" applyNumberFormat="1" applyFont="1" applyFill="1" applyBorder="1" applyAlignment="1">
      <alignment horizontal="center" vertical="center" wrapText="1"/>
    </xf>
    <xf numFmtId="0" fontId="25" fillId="0" borderId="5" xfId="0" applyNumberFormat="1" applyFont="1" applyFill="1" applyBorder="1" applyAlignment="1">
      <alignment horizontal="center" vertical="center"/>
    </xf>
    <xf numFmtId="176" fontId="35" fillId="0" borderId="5" xfId="0" applyNumberFormat="1" applyFont="1" applyFill="1" applyBorder="1" applyAlignment="1">
      <alignment horizontal="center" vertical="center"/>
    </xf>
    <xf numFmtId="176" fontId="35" fillId="0" borderId="16" xfId="0" applyNumberFormat="1" applyFont="1" applyFill="1" applyBorder="1" applyAlignment="1">
      <alignment horizontal="center" vertical="center"/>
    </xf>
    <xf numFmtId="0" fontId="30" fillId="0" borderId="0" xfId="0" applyFont="1" applyFill="1" applyAlignment="1">
      <alignment horizontal="right" vertical="center"/>
    </xf>
    <xf numFmtId="0" fontId="30" fillId="0" borderId="0" xfId="0" applyFont="1" applyFill="1" applyBorder="1" applyAlignment="1">
      <alignment horizontal="right" vertical="center"/>
    </xf>
    <xf numFmtId="178" fontId="25" fillId="0" borderId="17" xfId="0" applyNumberFormat="1" applyFont="1" applyFill="1" applyBorder="1" applyAlignment="1">
      <alignment horizontal="center" vertical="center" wrapText="1"/>
    </xf>
    <xf numFmtId="178" fontId="25" fillId="2" borderId="17" xfId="0" applyNumberFormat="1" applyFont="1" applyFill="1" applyBorder="1" applyAlignment="1">
      <alignment horizontal="center" vertical="center" wrapText="1"/>
    </xf>
    <xf numFmtId="178" fontId="25" fillId="2" borderId="0" xfId="0" applyNumberFormat="1" applyFont="1" applyFill="1" applyBorder="1" applyAlignment="1">
      <alignment horizontal="center" vertical="center" wrapText="1"/>
    </xf>
    <xf numFmtId="178" fontId="25" fillId="2" borderId="5"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8" fillId="0" borderId="0" xfId="0" applyNumberFormat="1" applyFont="1" applyFill="1" applyBorder="1" applyAlignment="1">
      <alignment horizontal="center" vertical="center" wrapText="1"/>
    </xf>
    <xf numFmtId="176" fontId="28" fillId="0" borderId="0" xfId="0" applyNumberFormat="1" applyFont="1" applyFill="1" applyBorder="1" applyAlignment="1">
      <alignment horizontal="center" vertical="center" wrapText="1"/>
    </xf>
    <xf numFmtId="176" fontId="35" fillId="0" borderId="0" xfId="0" applyNumberFormat="1" applyFont="1" applyFill="1" applyBorder="1" applyAlignment="1">
      <alignment horizontal="center" vertical="center"/>
    </xf>
    <xf numFmtId="0" fontId="35" fillId="0" borderId="16" xfId="0" applyNumberFormat="1" applyFont="1" applyFill="1" applyBorder="1" applyAlignment="1">
      <alignment horizontal="center" vertical="center"/>
    </xf>
    <xf numFmtId="0" fontId="43" fillId="0" borderId="0" xfId="0" applyFont="1" applyFill="1">
      <alignment vertical="center"/>
    </xf>
    <xf numFmtId="0" fontId="44" fillId="0" borderId="0" xfId="0" applyFont="1" applyFill="1">
      <alignment vertical="center"/>
    </xf>
    <xf numFmtId="0" fontId="39" fillId="0" borderId="0" xfId="0" applyFont="1" applyFill="1">
      <alignment vertical="center"/>
    </xf>
    <xf numFmtId="0" fontId="41" fillId="0" borderId="0" xfId="0" applyFont="1" applyFill="1">
      <alignment vertical="center"/>
    </xf>
    <xf numFmtId="0" fontId="45" fillId="0" borderId="0" xfId="0" applyNumberFormat="1" applyFont="1" applyFill="1" applyBorder="1" applyAlignment="1">
      <alignment horizontal="center"/>
    </xf>
    <xf numFmtId="176" fontId="0" fillId="0" borderId="0" xfId="0" applyNumberFormat="1" applyFill="1">
      <alignment vertical="center"/>
    </xf>
    <xf numFmtId="0" fontId="46" fillId="0" borderId="0" xfId="0" applyNumberFormat="1" applyFont="1" applyFill="1" applyBorder="1" applyAlignment="1">
      <alignment horizontal="left" vertical="center"/>
    </xf>
    <xf numFmtId="0" fontId="47" fillId="0" borderId="0" xfId="0" applyFont="1" applyFill="1">
      <alignment vertical="center"/>
    </xf>
    <xf numFmtId="0" fontId="48" fillId="0" borderId="0" xfId="0" applyNumberFormat="1" applyFont="1" applyFill="1" applyAlignment="1">
      <alignment horizontal="center" vertical="center"/>
    </xf>
    <xf numFmtId="0" fontId="49" fillId="0" borderId="0" xfId="0" applyNumberFormat="1" applyFont="1" applyFill="1" applyAlignment="1">
      <alignment horizontal="center" vertical="center"/>
    </xf>
    <xf numFmtId="0" fontId="50" fillId="0" borderId="0" xfId="0" applyNumberFormat="1" applyFont="1" applyFill="1" applyBorder="1" applyAlignment="1">
      <alignment horizontal="center" vertical="center"/>
    </xf>
    <xf numFmtId="0" fontId="25" fillId="0" borderId="5" xfId="0" applyNumberFormat="1" applyFont="1" applyFill="1" applyBorder="1" applyAlignment="1">
      <alignment horizontal="center" vertical="center" wrapText="1"/>
    </xf>
    <xf numFmtId="0" fontId="38" fillId="0" borderId="10" xfId="0" applyNumberFormat="1" applyFont="1" applyFill="1" applyBorder="1" applyAlignment="1">
      <alignment horizontal="center" vertical="center" wrapText="1"/>
    </xf>
    <xf numFmtId="0" fontId="38" fillId="0" borderId="5" xfId="0" applyNumberFormat="1" applyFont="1" applyFill="1" applyBorder="1" applyAlignment="1">
      <alignment horizontal="center" vertical="center" wrapText="1"/>
    </xf>
    <xf numFmtId="0" fontId="38" fillId="0" borderId="7" xfId="0" applyNumberFormat="1" applyFont="1" applyFill="1" applyBorder="1" applyAlignment="1">
      <alignment horizontal="center" vertical="center" wrapText="1"/>
    </xf>
    <xf numFmtId="0" fontId="35" fillId="0" borderId="10" xfId="0" applyNumberFormat="1" applyFont="1" applyFill="1" applyBorder="1" applyAlignment="1">
      <alignment horizontal="center" vertical="center" wrapText="1"/>
    </xf>
    <xf numFmtId="0" fontId="35" fillId="0" borderId="4" xfId="0" applyNumberFormat="1" applyFont="1" applyFill="1" applyBorder="1" applyAlignment="1">
      <alignment horizontal="center" vertical="center" wrapText="1"/>
    </xf>
    <xf numFmtId="0" fontId="51" fillId="0" borderId="5" xfId="0" applyNumberFormat="1" applyFont="1" applyFill="1" applyBorder="1" applyAlignment="1">
      <alignment horizontal="center" vertical="center" wrapText="1"/>
    </xf>
    <xf numFmtId="0" fontId="28" fillId="0" borderId="4" xfId="0" applyNumberFormat="1" applyFont="1" applyFill="1" applyBorder="1" applyAlignment="1">
      <alignment horizontal="center" vertical="center" wrapText="1"/>
    </xf>
    <xf numFmtId="0" fontId="52" fillId="0" borderId="5" xfId="0" applyFont="1" applyFill="1" applyBorder="1" applyAlignment="1">
      <alignment horizontal="center" vertical="center"/>
    </xf>
    <xf numFmtId="0" fontId="53" fillId="0" borderId="5" xfId="0" applyNumberFormat="1" applyFont="1" applyFill="1" applyBorder="1" applyAlignment="1">
      <alignment horizontal="center" vertical="center"/>
    </xf>
    <xf numFmtId="0" fontId="53" fillId="0" borderId="5" xfId="0" applyNumberFormat="1" applyFont="1" applyFill="1" applyBorder="1" applyAlignment="1">
      <alignment horizontal="center" vertical="center" wrapText="1"/>
    </xf>
    <xf numFmtId="0" fontId="54" fillId="0" borderId="0" xfId="0" applyNumberFormat="1" applyFont="1" applyFill="1" applyAlignment="1">
      <alignment horizontal="left" vertical="center"/>
    </xf>
    <xf numFmtId="0" fontId="55" fillId="0" borderId="5" xfId="0" applyFont="1" applyFill="1" applyBorder="1" applyAlignment="1">
      <alignment horizontal="center" vertical="center"/>
    </xf>
    <xf numFmtId="0" fontId="37" fillId="0" borderId="5" xfId="0" applyNumberFormat="1" applyFont="1" applyFill="1" applyBorder="1" applyAlignment="1">
      <alignment horizontal="center" vertical="center" wrapText="1"/>
    </xf>
    <xf numFmtId="0" fontId="37" fillId="0" borderId="4" xfId="0" applyNumberFormat="1" applyFont="1" applyFill="1" applyBorder="1" applyAlignment="1">
      <alignment horizontal="center" vertical="center" wrapText="1"/>
    </xf>
    <xf numFmtId="176" fontId="28" fillId="0" borderId="4" xfId="0" applyNumberFormat="1" applyFont="1" applyFill="1" applyBorder="1" applyAlignment="1">
      <alignment horizontal="center" vertical="center" wrapText="1"/>
    </xf>
    <xf numFmtId="0" fontId="41" fillId="0" borderId="5" xfId="0" applyFont="1" applyFill="1" applyBorder="1" applyAlignment="1">
      <alignment horizontal="center" vertical="center"/>
    </xf>
    <xf numFmtId="176" fontId="49" fillId="0" borderId="0" xfId="0" applyNumberFormat="1" applyFont="1" applyFill="1" applyAlignment="1">
      <alignment horizontal="center" vertical="center"/>
    </xf>
    <xf numFmtId="176" fontId="43" fillId="0" borderId="0" xfId="0" applyNumberFormat="1" applyFont="1" applyFill="1">
      <alignment vertical="center"/>
    </xf>
    <xf numFmtId="176" fontId="55" fillId="0" borderId="5" xfId="0" applyNumberFormat="1" applyFont="1" applyFill="1" applyBorder="1" applyAlignment="1">
      <alignment horizontal="center" vertical="center" wrapText="1"/>
    </xf>
    <xf numFmtId="176" fontId="44" fillId="0" borderId="5" xfId="0" applyNumberFormat="1" applyFont="1" applyFill="1" applyBorder="1" applyAlignment="1">
      <alignment vertical="center" wrapText="1"/>
    </xf>
    <xf numFmtId="176" fontId="55" fillId="0" borderId="5" xfId="0" applyNumberFormat="1" applyFont="1" applyFill="1" applyBorder="1" applyAlignment="1">
      <alignment horizontal="center" vertical="center"/>
    </xf>
    <xf numFmtId="0" fontId="56" fillId="0" borderId="0" xfId="0" applyFont="1" applyFill="1">
      <alignment vertical="center"/>
    </xf>
    <xf numFmtId="0" fontId="45" fillId="0" borderId="0" xfId="0" applyNumberFormat="1" applyFont="1" applyFill="1" applyBorder="1" applyAlignment="1"/>
    <xf numFmtId="0" fontId="45" fillId="3" borderId="0" xfId="0" applyNumberFormat="1" applyFont="1" applyFill="1" applyBorder="1" applyAlignment="1"/>
    <xf numFmtId="0" fontId="57" fillId="3" borderId="0" xfId="0" applyNumberFormat="1" applyFont="1" applyFill="1" applyBorder="1" applyAlignment="1"/>
    <xf numFmtId="0" fontId="0" fillId="3" borderId="0" xfId="0" applyFill="1">
      <alignment vertical="center"/>
    </xf>
    <xf numFmtId="0" fontId="53" fillId="2" borderId="0" xfId="0" applyNumberFormat="1" applyFont="1" applyFill="1" applyBorder="1" applyAlignment="1"/>
    <xf numFmtId="0" fontId="53" fillId="0" borderId="0" xfId="0" applyNumberFormat="1" applyFont="1" applyFill="1" applyBorder="1" applyAlignment="1"/>
    <xf numFmtId="0" fontId="38" fillId="2" borderId="0" xfId="0" applyNumberFormat="1" applyFont="1" applyFill="1" applyBorder="1" applyAlignment="1"/>
    <xf numFmtId="0" fontId="58" fillId="0" borderId="0" xfId="0" applyNumberFormat="1" applyFont="1" applyFill="1" applyBorder="1" applyAlignment="1">
      <alignment horizontal="center" vertical="center"/>
    </xf>
    <xf numFmtId="0" fontId="59" fillId="0" borderId="0" xfId="0" applyNumberFormat="1" applyFont="1" applyFill="1" applyBorder="1" applyAlignment="1">
      <alignment horizontal="center" vertical="center"/>
    </xf>
    <xf numFmtId="0" fontId="59" fillId="3" borderId="0" xfId="0" applyNumberFormat="1" applyFont="1" applyFill="1" applyBorder="1" applyAlignment="1">
      <alignment horizontal="center" vertical="center"/>
    </xf>
    <xf numFmtId="0" fontId="60" fillId="3" borderId="0" xfId="0" applyNumberFormat="1" applyFont="1" applyFill="1" applyBorder="1" applyAlignment="1">
      <alignment horizontal="center" vertical="center"/>
    </xf>
    <xf numFmtId="0" fontId="53" fillId="0" borderId="0" xfId="0" applyNumberFormat="1" applyFont="1" applyFill="1" applyBorder="1" applyAlignment="1">
      <alignment horizontal="center" vertical="center"/>
    </xf>
    <xf numFmtId="0" fontId="53" fillId="2" borderId="0" xfId="0" applyNumberFormat="1" applyFont="1" applyFill="1" applyBorder="1" applyAlignment="1">
      <alignment horizontal="center" vertical="center"/>
    </xf>
    <xf numFmtId="0" fontId="38" fillId="2" borderId="0" xfId="0" applyNumberFormat="1" applyFont="1" applyFill="1" applyBorder="1" applyAlignment="1">
      <alignment horizontal="center" vertical="center"/>
    </xf>
    <xf numFmtId="0" fontId="38" fillId="0" borderId="12" xfId="0" applyNumberFormat="1" applyFont="1" applyFill="1" applyBorder="1" applyAlignment="1">
      <alignment horizontal="center" vertical="center" wrapText="1"/>
    </xf>
    <xf numFmtId="0" fontId="38" fillId="0" borderId="4" xfId="0" applyNumberFormat="1" applyFont="1" applyFill="1" applyBorder="1" applyAlignment="1">
      <alignment horizontal="center" vertical="center" wrapText="1"/>
    </xf>
    <xf numFmtId="0" fontId="38" fillId="0" borderId="11" xfId="0" applyNumberFormat="1" applyFont="1" applyFill="1" applyBorder="1" applyAlignment="1">
      <alignment horizontal="center" vertical="center" wrapText="1"/>
    </xf>
    <xf numFmtId="0" fontId="25" fillId="0" borderId="7" xfId="0" applyNumberFormat="1" applyFont="1" applyFill="1" applyBorder="1" applyAlignment="1">
      <alignment horizontal="center" vertical="center" wrapText="1"/>
    </xf>
    <xf numFmtId="0" fontId="54" fillId="0" borderId="0" xfId="0" applyNumberFormat="1" applyFont="1" applyFill="1" applyAlignment="1">
      <alignment horizontal="left" wrapText="1"/>
    </xf>
    <xf numFmtId="0" fontId="57" fillId="0" borderId="0" xfId="0" applyNumberFormat="1" applyFont="1" applyFill="1" applyBorder="1" applyAlignment="1"/>
    <xf numFmtId="0" fontId="45" fillId="0" borderId="0" xfId="0" applyNumberFormat="1" applyFont="1" applyFill="1" applyBorder="1" applyAlignment="1">
      <alignment horizontal="center" wrapText="1"/>
    </xf>
    <xf numFmtId="0" fontId="0" fillId="2" borderId="0" xfId="0" applyFill="1">
      <alignment vertical="center"/>
    </xf>
    <xf numFmtId="0" fontId="43" fillId="2" borderId="0" xfId="0" applyFont="1" applyFill="1" applyAlignment="1">
      <alignment horizontal="right" vertical="center"/>
    </xf>
    <xf numFmtId="0" fontId="25" fillId="0" borderId="2" xfId="0" applyNumberFormat="1" applyFont="1" applyFill="1" applyBorder="1" applyAlignment="1">
      <alignment horizontal="center" vertical="center" wrapText="1"/>
    </xf>
    <xf numFmtId="0" fontId="35" fillId="0" borderId="3" xfId="0" applyNumberFormat="1" applyFont="1" applyFill="1" applyBorder="1" applyAlignment="1">
      <alignment horizontal="center" vertical="center" wrapText="1"/>
    </xf>
    <xf numFmtId="0" fontId="35" fillId="0" borderId="12" xfId="0" applyNumberFormat="1" applyFont="1" applyFill="1" applyBorder="1" applyAlignment="1">
      <alignment horizontal="center" vertical="center" wrapText="1"/>
    </xf>
    <xf numFmtId="0" fontId="35" fillId="0" borderId="7" xfId="0" applyNumberFormat="1" applyFont="1" applyFill="1" applyBorder="1" applyAlignment="1">
      <alignment horizontal="center" vertical="center" wrapText="1"/>
    </xf>
    <xf numFmtId="0" fontId="61" fillId="0" borderId="0" xfId="0" applyFont="1" applyFill="1">
      <alignment vertical="center"/>
    </xf>
    <xf numFmtId="0" fontId="62" fillId="0" borderId="0" xfId="0" applyFont="1" applyFill="1">
      <alignment vertical="center"/>
    </xf>
    <xf numFmtId="0" fontId="63" fillId="0" borderId="0" xfId="0" applyFont="1" applyFill="1">
      <alignment vertical="center"/>
    </xf>
    <xf numFmtId="176" fontId="41" fillId="0" borderId="0" xfId="0" applyNumberFormat="1" applyFont="1" applyFill="1">
      <alignment vertical="center"/>
    </xf>
    <xf numFmtId="0" fontId="64" fillId="0" borderId="0" xfId="0" applyFont="1" applyFill="1" applyBorder="1" applyAlignment="1" applyProtection="1">
      <alignment horizontal="center" vertical="center"/>
    </xf>
    <xf numFmtId="176" fontId="64" fillId="0" borderId="0" xfId="0" applyNumberFormat="1" applyFont="1" applyFill="1" applyBorder="1" applyAlignment="1" applyProtection="1">
      <alignment horizontal="center" vertical="center"/>
    </xf>
    <xf numFmtId="0" fontId="65" fillId="0" borderId="0" xfId="0" applyFont="1" applyFill="1" applyBorder="1" applyAlignment="1" applyProtection="1">
      <alignment horizontal="right" vertical="center"/>
    </xf>
    <xf numFmtId="176" fontId="65" fillId="0" borderId="0" xfId="0" applyNumberFormat="1" applyFont="1" applyFill="1" applyBorder="1" applyAlignment="1" applyProtection="1">
      <alignment horizontal="right" vertical="center"/>
    </xf>
    <xf numFmtId="0" fontId="66" fillId="0" borderId="5" xfId="0" applyFont="1" applyFill="1" applyBorder="1" applyAlignment="1" applyProtection="1">
      <alignment horizontal="center" vertical="center" wrapText="1"/>
    </xf>
    <xf numFmtId="176" fontId="66" fillId="0" borderId="5" xfId="0" applyNumberFormat="1" applyFont="1" applyFill="1" applyBorder="1" applyAlignment="1" applyProtection="1">
      <alignment horizontal="center" vertical="center" wrapText="1"/>
    </xf>
    <xf numFmtId="0" fontId="66" fillId="0" borderId="5" xfId="0" applyFont="1" applyFill="1" applyBorder="1" applyAlignment="1">
      <alignment horizontal="center" vertical="center" wrapText="1"/>
    </xf>
    <xf numFmtId="176" fontId="66" fillId="0" borderId="5" xfId="0" applyNumberFormat="1" applyFont="1" applyFill="1" applyBorder="1" applyAlignment="1">
      <alignment horizontal="center" vertical="center" wrapText="1"/>
    </xf>
    <xf numFmtId="0" fontId="66" fillId="0" borderId="7" xfId="0" applyFont="1" applyFill="1" applyBorder="1" applyAlignment="1" applyProtection="1">
      <alignment horizontal="center" vertical="center" wrapText="1"/>
    </xf>
    <xf numFmtId="0" fontId="66" fillId="0" borderId="8" xfId="0" applyFont="1" applyFill="1" applyBorder="1" applyAlignment="1" applyProtection="1">
      <alignment horizontal="center" vertical="center" wrapText="1"/>
    </xf>
    <xf numFmtId="176" fontId="67" fillId="0" borderId="5" xfId="0" applyNumberFormat="1" applyFont="1" applyFill="1" applyBorder="1" applyAlignment="1">
      <alignment horizontal="center" vertical="center" wrapText="1"/>
    </xf>
    <xf numFmtId="0" fontId="67" fillId="0" borderId="5" xfId="0" applyNumberFormat="1" applyFont="1" applyFill="1" applyBorder="1" applyAlignment="1">
      <alignment horizontal="center" vertical="center" wrapText="1"/>
    </xf>
    <xf numFmtId="0" fontId="67" fillId="0" borderId="5" xfId="0" applyFont="1" applyFill="1" applyBorder="1" applyAlignment="1">
      <alignment horizontal="center" vertical="center" wrapText="1"/>
    </xf>
    <xf numFmtId="0" fontId="21" fillId="0" borderId="5" xfId="0" applyFont="1" applyFill="1" applyBorder="1" applyAlignment="1" applyProtection="1">
      <alignment horizontal="center" vertical="center" wrapText="1"/>
    </xf>
    <xf numFmtId="0" fontId="68" fillId="0" borderId="5" xfId="0" applyFont="1" applyFill="1" applyBorder="1" applyAlignment="1">
      <alignment horizontal="center" vertical="center" wrapText="1"/>
    </xf>
    <xf numFmtId="176" fontId="68" fillId="0" borderId="5" xfId="0" applyNumberFormat="1" applyFont="1" applyFill="1" applyBorder="1" applyAlignment="1">
      <alignment horizontal="center" vertical="center" wrapText="1"/>
    </xf>
    <xf numFmtId="3" fontId="68" fillId="0" borderId="5" xfId="0" applyNumberFormat="1" applyFont="1" applyFill="1" applyBorder="1" applyAlignment="1">
      <alignment horizontal="center" vertical="center" wrapText="1"/>
    </xf>
    <xf numFmtId="0" fontId="22" fillId="0" borderId="5" xfId="0" applyFont="1" applyFill="1" applyBorder="1" applyAlignment="1" applyProtection="1">
      <alignment horizontal="center" vertical="center" wrapText="1"/>
    </xf>
    <xf numFmtId="0" fontId="69" fillId="0" borderId="5" xfId="0" applyFont="1" applyFill="1" applyBorder="1" applyAlignment="1" applyProtection="1">
      <alignment horizontal="center" vertical="center" wrapText="1"/>
    </xf>
    <xf numFmtId="0" fontId="69" fillId="0" borderId="5" xfId="0" applyNumberFormat="1" applyFont="1" applyFill="1" applyBorder="1" applyAlignment="1">
      <alignment horizontal="center" vertical="center" wrapText="1"/>
    </xf>
    <xf numFmtId="176" fontId="69" fillId="0" borderId="5" xfId="0" applyNumberFormat="1" applyFont="1" applyFill="1" applyBorder="1" applyAlignment="1">
      <alignment horizontal="center" vertical="center" wrapText="1"/>
    </xf>
    <xf numFmtId="0" fontId="68" fillId="0" borderId="5" xfId="0" applyFont="1" applyFill="1" applyBorder="1" applyAlignment="1">
      <alignment horizontal="center" vertical="center"/>
    </xf>
    <xf numFmtId="176" fontId="68" fillId="0" borderId="5" xfId="0" applyNumberFormat="1" applyFont="1" applyFill="1" applyBorder="1" applyAlignment="1">
      <alignment horizontal="center" vertical="center"/>
    </xf>
    <xf numFmtId="3" fontId="69" fillId="0" borderId="5" xfId="0" applyNumberFormat="1" applyFont="1" applyFill="1" applyBorder="1" applyAlignment="1">
      <alignment horizontal="center" vertical="center" wrapText="1"/>
    </xf>
    <xf numFmtId="0" fontId="69" fillId="0" borderId="5" xfId="0" applyNumberFormat="1" applyFont="1" applyFill="1" applyBorder="1" applyAlignment="1" applyProtection="1">
      <alignment horizontal="center" vertical="center" wrapText="1"/>
    </xf>
    <xf numFmtId="180" fontId="68" fillId="0" borderId="5" xfId="0" applyNumberFormat="1" applyFont="1" applyFill="1" applyBorder="1" applyAlignment="1">
      <alignment horizontal="center" vertical="center"/>
    </xf>
    <xf numFmtId="180" fontId="69" fillId="0" borderId="5" xfId="0" applyNumberFormat="1" applyFont="1" applyFill="1" applyBorder="1" applyAlignment="1">
      <alignment horizontal="center" vertical="center"/>
    </xf>
    <xf numFmtId="176" fontId="69" fillId="0" borderId="5" xfId="0" applyNumberFormat="1" applyFont="1" applyFill="1" applyBorder="1" applyAlignment="1">
      <alignment horizontal="center" vertical="center"/>
    </xf>
    <xf numFmtId="0" fontId="69" fillId="0" borderId="5" xfId="0" applyFont="1" applyFill="1" applyBorder="1" applyAlignment="1">
      <alignment horizontal="center" vertical="center"/>
    </xf>
    <xf numFmtId="176" fontId="66" fillId="0" borderId="18" xfId="0" applyNumberFormat="1" applyFont="1" applyFill="1" applyBorder="1" applyAlignment="1" applyProtection="1">
      <alignment horizontal="center" vertical="center" wrapText="1"/>
    </xf>
    <xf numFmtId="176" fontId="66" fillId="0" borderId="10" xfId="0" applyNumberFormat="1" applyFont="1" applyFill="1" applyBorder="1" applyAlignment="1" applyProtection="1">
      <alignment horizontal="center" vertical="center" wrapText="1"/>
    </xf>
    <xf numFmtId="176" fontId="68" fillId="0" borderId="5" xfId="0" applyNumberFormat="1" applyFont="1" applyFill="1" applyBorder="1" applyAlignment="1" applyProtection="1">
      <alignment horizontal="center" vertical="center" wrapText="1"/>
    </xf>
    <xf numFmtId="176" fontId="69" fillId="0" borderId="5" xfId="0" applyNumberFormat="1" applyFont="1" applyFill="1" applyBorder="1" applyAlignment="1" applyProtection="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xf>
    <xf numFmtId="176" fontId="5" fillId="0" borderId="0" xfId="0" applyNumberFormat="1" applyFont="1" applyFill="1" applyAlignment="1">
      <alignment horizontal="left" vertical="center"/>
    </xf>
    <xf numFmtId="0" fontId="0" fillId="0" borderId="0" xfId="0" applyFill="1" applyAlignment="1">
      <alignment vertical="center"/>
    </xf>
    <xf numFmtId="180" fontId="0" fillId="0" borderId="0" xfId="0" applyNumberFormat="1" applyFill="1">
      <alignment vertical="center"/>
    </xf>
    <xf numFmtId="0" fontId="39" fillId="0" borderId="0" xfId="0" applyFont="1">
      <alignment vertical="center"/>
    </xf>
    <xf numFmtId="0" fontId="0" fillId="0" borderId="0" xfId="0" applyFill="1" applyAlignment="1">
      <alignment horizontal="center" vertical="center"/>
    </xf>
    <xf numFmtId="0" fontId="70" fillId="0" borderId="0" xfId="0" applyFont="1" applyFill="1" applyBorder="1" applyAlignment="1" applyProtection="1">
      <alignment horizontal="center" vertical="center"/>
    </xf>
    <xf numFmtId="0" fontId="70" fillId="0" borderId="0" xfId="0" applyFont="1" applyFill="1" applyBorder="1" applyAlignment="1">
      <alignment horizontal="center" vertical="center"/>
    </xf>
    <xf numFmtId="0" fontId="70" fillId="3" borderId="0" xfId="0" applyFont="1" applyFill="1" applyBorder="1" applyAlignment="1">
      <alignment horizontal="center" vertical="center"/>
    </xf>
    <xf numFmtId="179" fontId="70" fillId="3" borderId="0" xfId="0" applyNumberFormat="1" applyFont="1" applyFill="1" applyBorder="1" applyAlignment="1">
      <alignment horizontal="center" vertical="center"/>
    </xf>
    <xf numFmtId="180" fontId="70" fillId="0" borderId="0" xfId="0" applyNumberFormat="1" applyFont="1" applyFill="1" applyBorder="1" applyAlignment="1">
      <alignment horizontal="center" vertical="center"/>
    </xf>
    <xf numFmtId="176" fontId="70" fillId="0" borderId="0" xfId="0" applyNumberFormat="1" applyFont="1" applyFill="1" applyBorder="1" applyAlignment="1">
      <alignment horizontal="center" vertical="center"/>
    </xf>
    <xf numFmtId="0" fontId="0" fillId="0" borderId="0" xfId="0" applyFill="1" applyAlignment="1">
      <alignment horizontal="right" vertical="center"/>
    </xf>
    <xf numFmtId="180" fontId="0" fillId="0" borderId="0" xfId="0" applyNumberFormat="1" applyFill="1" applyAlignment="1">
      <alignment horizontal="right" vertical="center"/>
    </xf>
    <xf numFmtId="176" fontId="0" fillId="0" borderId="0" xfId="0" applyNumberFormat="1" applyFill="1" applyAlignment="1">
      <alignment horizontal="right" vertical="center"/>
    </xf>
    <xf numFmtId="0" fontId="0" fillId="0" borderId="5" xfId="0" applyBorder="1">
      <alignment vertical="center"/>
    </xf>
    <xf numFmtId="180" fontId="68" fillId="0" borderId="5" xfId="0" applyNumberFormat="1" applyFont="1" applyFill="1" applyBorder="1" applyAlignment="1">
      <alignment horizontal="center" vertical="center" wrapText="1"/>
    </xf>
    <xf numFmtId="0" fontId="0" fillId="0" borderId="5" xfId="0" applyFill="1" applyBorder="1" applyAlignment="1">
      <alignment horizontal="center" vertical="center"/>
    </xf>
    <xf numFmtId="0" fontId="68" fillId="0" borderId="5" xfId="0" applyFont="1" applyFill="1" applyBorder="1" applyAlignment="1" applyProtection="1">
      <alignment horizontal="center" vertical="center" wrapText="1"/>
    </xf>
    <xf numFmtId="176" fontId="71" fillId="0" borderId="5" xfId="0" applyNumberFormat="1" applyFont="1" applyFill="1" applyBorder="1" applyAlignment="1">
      <alignment horizontal="center" vertical="center" wrapText="1"/>
    </xf>
    <xf numFmtId="0" fontId="71" fillId="0" borderId="5" xfId="0" applyFont="1" applyFill="1" applyBorder="1" applyAlignment="1">
      <alignment horizontal="center" vertical="center" wrapText="1"/>
    </xf>
    <xf numFmtId="179" fontId="68" fillId="0" borderId="5" xfId="0" applyNumberFormat="1" applyFont="1" applyFill="1" applyBorder="1" applyAlignment="1">
      <alignment horizontal="center" vertical="center" wrapText="1"/>
    </xf>
    <xf numFmtId="0" fontId="71" fillId="0" borderId="5" xfId="0" applyNumberFormat="1" applyFont="1" applyFill="1" applyBorder="1" applyAlignment="1">
      <alignment horizontal="center" vertical="center" wrapText="1" readingOrder="1"/>
    </xf>
    <xf numFmtId="176" fontId="68" fillId="0" borderId="5" xfId="0" applyNumberFormat="1" applyFont="1" applyFill="1" applyBorder="1" applyAlignment="1">
      <alignment horizontal="center" vertical="center" wrapText="1" readingOrder="1"/>
    </xf>
    <xf numFmtId="0" fontId="21" fillId="0" borderId="5" xfId="0" applyFont="1" applyFill="1" applyBorder="1" applyAlignment="1">
      <alignment horizontal="center" vertical="center" wrapText="1"/>
    </xf>
    <xf numFmtId="179" fontId="21" fillId="0" borderId="5" xfId="0" applyNumberFormat="1" applyFont="1" applyFill="1" applyBorder="1" applyAlignment="1">
      <alignment horizontal="center" vertical="center" wrapText="1"/>
    </xf>
    <xf numFmtId="180" fontId="21" fillId="0" borderId="5" xfId="0" applyNumberFormat="1" applyFont="1" applyFill="1" applyBorder="1" applyAlignment="1">
      <alignment horizontal="center" vertical="center" wrapText="1"/>
    </xf>
    <xf numFmtId="176" fontId="21" fillId="0" borderId="5" xfId="0" applyNumberFormat="1" applyFont="1" applyFill="1" applyBorder="1" applyAlignment="1">
      <alignment horizontal="center" vertical="center" wrapText="1"/>
    </xf>
    <xf numFmtId="0" fontId="72" fillId="0" borderId="5" xfId="0" applyFont="1" applyFill="1" applyBorder="1" applyAlignment="1" applyProtection="1">
      <alignment horizontal="center" vertical="center" wrapText="1"/>
    </xf>
    <xf numFmtId="0" fontId="72" fillId="0" borderId="5" xfId="0" applyFont="1" applyFill="1" applyBorder="1" applyAlignment="1">
      <alignment horizontal="center" vertical="center" wrapText="1"/>
    </xf>
    <xf numFmtId="176" fontId="72" fillId="0" borderId="5" xfId="0" applyNumberFormat="1" applyFont="1" applyFill="1" applyBorder="1" applyAlignment="1">
      <alignment horizontal="center" vertical="center" wrapText="1"/>
    </xf>
    <xf numFmtId="180" fontId="72" fillId="0" borderId="5" xfId="0" applyNumberFormat="1" applyFont="1" applyFill="1" applyBorder="1" applyAlignment="1">
      <alignment horizontal="center" vertical="center" wrapText="1"/>
    </xf>
    <xf numFmtId="3" fontId="72" fillId="0" borderId="5" xfId="0" applyNumberFormat="1" applyFont="1" applyFill="1" applyBorder="1" applyAlignment="1">
      <alignment horizontal="center" vertical="center" wrapText="1"/>
    </xf>
    <xf numFmtId="4" fontId="72" fillId="0" borderId="5" xfId="0" applyNumberFormat="1" applyFont="1" applyFill="1" applyBorder="1" applyAlignment="1">
      <alignment horizontal="center" vertical="center" wrapText="1"/>
    </xf>
    <xf numFmtId="0" fontId="14" fillId="0" borderId="5" xfId="0" applyFont="1" applyFill="1" applyBorder="1" applyAlignment="1" applyProtection="1">
      <alignment horizontal="center" vertical="center" wrapText="1"/>
    </xf>
    <xf numFmtId="179" fontId="72" fillId="0" borderId="5" xfId="0" applyNumberFormat="1" applyFont="1" applyFill="1" applyBorder="1" applyAlignment="1">
      <alignment horizontal="center" vertical="center" wrapText="1"/>
    </xf>
    <xf numFmtId="179" fontId="14" fillId="0" borderId="5" xfId="0" applyNumberFormat="1" applyFont="1" applyFill="1" applyBorder="1" applyAlignment="1">
      <alignment horizontal="center" vertical="center" wrapText="1"/>
    </xf>
    <xf numFmtId="180" fontId="14" fillId="0" borderId="5" xfId="1" applyNumberFormat="1" applyFont="1" applyFill="1" applyBorder="1" applyAlignment="1">
      <alignment horizontal="center" vertical="center"/>
    </xf>
    <xf numFmtId="176" fontId="14" fillId="0" borderId="5" xfId="1" applyNumberFormat="1" applyFont="1" applyFill="1" applyBorder="1" applyAlignment="1">
      <alignment horizontal="center" vertical="center"/>
    </xf>
    <xf numFmtId="0" fontId="16" fillId="0" borderId="5" xfId="50" applyNumberFormat="1" applyFont="1" applyFill="1" applyBorder="1" applyAlignment="1">
      <alignment horizontal="center" vertical="center" wrapText="1"/>
    </xf>
    <xf numFmtId="0" fontId="72" fillId="0" borderId="5" xfId="0" applyFont="1" applyFill="1" applyBorder="1" applyAlignment="1">
      <alignment horizontal="center" vertical="center"/>
    </xf>
    <xf numFmtId="176" fontId="72" fillId="0" borderId="5" xfId="0" applyNumberFormat="1" applyFont="1" applyFill="1" applyBorder="1" applyAlignment="1">
      <alignment horizontal="center" vertical="center"/>
    </xf>
    <xf numFmtId="180" fontId="72" fillId="0" borderId="5" xfId="0" applyNumberFormat="1" applyFont="1" applyFill="1" applyBorder="1" applyAlignment="1">
      <alignment horizontal="center" vertical="center"/>
    </xf>
    <xf numFmtId="0" fontId="0" fillId="0" borderId="5" xfId="0" applyFont="1" applyFill="1" applyBorder="1" applyAlignment="1">
      <alignment horizontal="center" vertical="center"/>
    </xf>
    <xf numFmtId="0" fontId="16" fillId="0" borderId="5" xfId="0" applyFont="1" applyFill="1" applyBorder="1" applyAlignment="1" applyProtection="1">
      <alignment horizontal="center" vertical="center" wrapText="1"/>
    </xf>
    <xf numFmtId="180" fontId="14" fillId="0" borderId="5" xfId="0" applyNumberFormat="1" applyFont="1" applyFill="1" applyBorder="1" applyAlignment="1">
      <alignment horizontal="center" vertical="center"/>
    </xf>
    <xf numFmtId="0" fontId="14" fillId="0" borderId="5" xfId="0" applyFont="1" applyFill="1" applyBorder="1" applyAlignment="1">
      <alignment horizontal="center" vertical="center"/>
    </xf>
    <xf numFmtId="176" fontId="70" fillId="0" borderId="0" xfId="0" applyNumberFormat="1" applyFont="1" applyFill="1" applyAlignment="1">
      <alignment horizontal="center" vertical="center"/>
    </xf>
    <xf numFmtId="179" fontId="70" fillId="0" borderId="0" xfId="0" applyNumberFormat="1" applyFont="1" applyFill="1" applyAlignment="1">
      <alignment horizontal="center" vertical="center"/>
    </xf>
    <xf numFmtId="179" fontId="68" fillId="0" borderId="5" xfId="0" applyNumberFormat="1" applyFont="1" applyFill="1" applyBorder="1" applyAlignment="1">
      <alignment vertical="center" wrapText="1"/>
    </xf>
    <xf numFmtId="176" fontId="14" fillId="0" borderId="5" xfId="0" applyNumberFormat="1" applyFont="1" applyFill="1" applyBorder="1" applyAlignment="1">
      <alignment horizontal="center" vertical="center" wrapText="1"/>
    </xf>
    <xf numFmtId="179" fontId="72" fillId="0" borderId="5" xfId="0" applyNumberFormat="1" applyFont="1" applyFill="1" applyBorder="1" applyAlignment="1">
      <alignment horizontal="center" vertical="center"/>
    </xf>
    <xf numFmtId="0" fontId="73" fillId="0" borderId="5" xfId="0" applyFont="1" applyFill="1" applyBorder="1" applyAlignment="1" applyProtection="1">
      <alignment horizontal="center" vertical="center" wrapText="1"/>
    </xf>
    <xf numFmtId="0" fontId="20" fillId="0" borderId="0" xfId="0" applyFont="1" applyFill="1" applyAlignment="1" applyProtection="1">
      <alignment horizontal="left" vertical="center" wrapText="1"/>
    </xf>
    <xf numFmtId="180" fontId="20" fillId="0" borderId="0" xfId="0" applyNumberFormat="1" applyFont="1" applyFill="1" applyAlignment="1" applyProtection="1">
      <alignment horizontal="left" vertical="center" wrapText="1"/>
    </xf>
    <xf numFmtId="176" fontId="20" fillId="0" borderId="0" xfId="0" applyNumberFormat="1" applyFont="1" applyFill="1" applyAlignment="1" applyProtection="1">
      <alignment horizontal="left" vertical="center" wrapText="1"/>
    </xf>
    <xf numFmtId="0" fontId="22" fillId="0" borderId="0" xfId="0" applyNumberFormat="1" applyFont="1" applyFill="1" applyAlignment="1">
      <alignment vertical="center"/>
    </xf>
    <xf numFmtId="176" fontId="22" fillId="0" borderId="0" xfId="0" applyNumberFormat="1" applyFont="1" applyFill="1" applyAlignment="1">
      <alignment vertical="center"/>
    </xf>
    <xf numFmtId="177" fontId="22" fillId="0" borderId="0" xfId="0" applyNumberFormat="1" applyFont="1" applyFill="1" applyAlignment="1">
      <alignment horizontal="center" vertical="center"/>
    </xf>
    <xf numFmtId="0" fontId="22" fillId="0" borderId="0" xfId="0" applyNumberFormat="1" applyFont="1" applyFill="1" applyAlignment="1">
      <alignment horizontal="center" vertical="center"/>
    </xf>
    <xf numFmtId="0" fontId="22" fillId="0" borderId="0" xfId="0" applyFont="1" applyFill="1" applyAlignment="1">
      <alignment vertical="center"/>
    </xf>
    <xf numFmtId="0" fontId="74" fillId="0" borderId="0" xfId="0" applyNumberFormat="1" applyFont="1" applyFill="1" applyAlignment="1">
      <alignment vertical="center"/>
    </xf>
    <xf numFmtId="176" fontId="20" fillId="0" borderId="0" xfId="0" applyNumberFormat="1" applyFont="1" applyFill="1" applyAlignment="1">
      <alignment vertical="center"/>
    </xf>
    <xf numFmtId="177" fontId="20" fillId="0" borderId="0" xfId="0" applyNumberFormat="1" applyFont="1" applyFill="1" applyAlignment="1">
      <alignment horizontal="center" vertical="center"/>
    </xf>
    <xf numFmtId="0" fontId="20" fillId="0" borderId="0" xfId="0" applyNumberFormat="1" applyFont="1" applyFill="1" applyAlignment="1">
      <alignment vertical="center"/>
    </xf>
    <xf numFmtId="0" fontId="36" fillId="0" borderId="0" xfId="0" applyNumberFormat="1" applyFont="1" applyFill="1" applyAlignment="1">
      <alignment horizontal="center" vertical="center" wrapText="1"/>
    </xf>
    <xf numFmtId="0" fontId="75" fillId="0" borderId="0" xfId="0" applyNumberFormat="1" applyFont="1" applyFill="1" applyAlignment="1">
      <alignment horizontal="right" vertical="center"/>
    </xf>
    <xf numFmtId="0" fontId="33" fillId="0" borderId="5" xfId="0" applyNumberFormat="1" applyFont="1" applyFill="1" applyBorder="1" applyAlignment="1">
      <alignment horizontal="center" vertical="center" wrapText="1"/>
    </xf>
    <xf numFmtId="176" fontId="33" fillId="0" borderId="5" xfId="0" applyNumberFormat="1" applyFont="1" applyFill="1" applyBorder="1" applyAlignment="1">
      <alignment horizontal="center" vertical="center" wrapText="1"/>
    </xf>
    <xf numFmtId="177" fontId="33" fillId="0" borderId="5" xfId="0" applyNumberFormat="1" applyFont="1" applyFill="1" applyBorder="1" applyAlignment="1">
      <alignment horizontal="center" vertical="center" wrapText="1"/>
    </xf>
    <xf numFmtId="0" fontId="76" fillId="0" borderId="5" xfId="0" applyNumberFormat="1" applyFont="1" applyFill="1" applyBorder="1" applyAlignment="1">
      <alignment horizontal="center" vertical="center" wrapText="1"/>
    </xf>
    <xf numFmtId="179" fontId="76" fillId="0" borderId="5" xfId="1" applyNumberFormat="1" applyFont="1" applyFill="1" applyBorder="1" applyAlignment="1">
      <alignment horizontal="center" vertical="center"/>
    </xf>
    <xf numFmtId="0" fontId="77" fillId="0" borderId="5" xfId="0" applyNumberFormat="1" applyFont="1" applyFill="1" applyBorder="1" applyAlignment="1" applyProtection="1">
      <alignment horizontal="center" vertical="center" wrapText="1"/>
    </xf>
    <xf numFmtId="179" fontId="75" fillId="0" borderId="5" xfId="1" applyNumberFormat="1" applyFont="1" applyFill="1" applyBorder="1" applyAlignment="1">
      <alignment horizontal="center" vertical="center"/>
    </xf>
    <xf numFmtId="179" fontId="75" fillId="0" borderId="5" xfId="1" applyNumberFormat="1" applyFont="1" applyFill="1" applyBorder="1" applyAlignment="1">
      <alignment horizontal="center" vertical="center" wrapText="1"/>
    </xf>
    <xf numFmtId="179" fontId="75" fillId="0" borderId="5" xfId="0" applyNumberFormat="1" applyFont="1" applyFill="1" applyBorder="1" applyAlignment="1">
      <alignment horizontal="center" vertical="center"/>
    </xf>
    <xf numFmtId="0" fontId="75" fillId="0" borderId="5" xfId="50" applyNumberFormat="1" applyFont="1" applyFill="1" applyBorder="1" applyAlignment="1">
      <alignment horizontal="center" vertical="center" wrapText="1"/>
    </xf>
    <xf numFmtId="0" fontId="75" fillId="0" borderId="5" xfId="0" applyNumberFormat="1" applyFont="1" applyFill="1" applyBorder="1" applyAlignment="1" applyProtection="1">
      <alignment horizontal="center" vertical="center" wrapText="1"/>
    </xf>
    <xf numFmtId="0" fontId="76" fillId="0" borderId="5" xfId="0" applyNumberFormat="1" applyFont="1" applyFill="1" applyBorder="1" applyAlignment="1">
      <alignment horizontal="left" vertical="center" wrapText="1"/>
    </xf>
    <xf numFmtId="0" fontId="75" fillId="0" borderId="5" xfId="50" applyNumberFormat="1" applyFont="1" applyFill="1" applyBorder="1" applyAlignment="1">
      <alignment horizontal="left" vertical="center" wrapText="1"/>
    </xf>
    <xf numFmtId="179" fontId="75" fillId="0" borderId="5" xfId="1" applyNumberFormat="1" applyFont="1" applyFill="1" applyBorder="1" applyAlignment="1">
      <alignment horizontal="right" vertical="center"/>
    </xf>
    <xf numFmtId="179" fontId="75" fillId="0" borderId="5" xfId="1" applyNumberFormat="1" applyFont="1" applyFill="1" applyBorder="1" applyAlignment="1">
      <alignment horizontal="right" vertical="center" wrapText="1"/>
    </xf>
    <xf numFmtId="179" fontId="75" fillId="0" borderId="5" xfId="0" applyNumberFormat="1" applyFont="1" applyFill="1" applyBorder="1" applyAlignment="1">
      <alignment horizontal="right" vertical="center"/>
    </xf>
    <xf numFmtId="179" fontId="75" fillId="0" borderId="0" xfId="0" applyNumberFormat="1" applyFont="1" applyFill="1" applyAlignment="1">
      <alignment horizontal="right" vertical="center"/>
    </xf>
    <xf numFmtId="0" fontId="76" fillId="0" borderId="5" xfId="50" applyNumberFormat="1" applyFont="1" applyFill="1" applyBorder="1" applyAlignment="1">
      <alignment horizontal="left" vertical="center" wrapText="1"/>
    </xf>
    <xf numFmtId="0" fontId="75" fillId="0" borderId="0" xfId="0" applyNumberFormat="1" applyFont="1" applyFill="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_Sheet1_Sheet13_2017住培 (2)_1" xfId="50"/>
    <cellStyle name="常规_分县年报格式" xfId="51"/>
    <cellStyle name="常规_订单定向免费培养农村卫生人才项目" xfId="52"/>
  </cellStyles>
  <tableStyles count="0" defaultTableStyle="TableStyleMedium2" defaultPivotStyle="PivotStyleLight16"/>
  <colors>
    <mruColors>
      <color rgb="00FCE4D6"/>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0"/>
  <sheetViews>
    <sheetView tabSelected="1" view="pageBreakPreview" zoomScaleNormal="100" workbookViewId="0">
      <pane ySplit="4" topLeftCell="A5" activePane="bottomLeft" state="frozen"/>
      <selection/>
      <selection pane="bottomLeft" activeCell="A2" sqref="A2:G2"/>
    </sheetView>
  </sheetViews>
  <sheetFormatPr defaultColWidth="9" defaultRowHeight="14.25" outlineLevelCol="6"/>
  <cols>
    <col min="1" max="1" width="14.375" style="332" customWidth="1"/>
    <col min="2" max="2" width="16.875" style="333" customWidth="1"/>
    <col min="3" max="3" width="14.375" style="334" customWidth="1"/>
    <col min="4" max="4" width="12.875" style="332" customWidth="1"/>
    <col min="5" max="5" width="13.25" style="333" customWidth="1"/>
    <col min="6" max="6" width="13" style="335" customWidth="1"/>
    <col min="7" max="7" width="14" style="335"/>
    <col min="8" max="8" width="9" style="332"/>
    <col min="9" max="16384" width="9" style="336"/>
  </cols>
  <sheetData>
    <row r="1" ht="19.05" customHeight="1" spans="1:5">
      <c r="A1" s="337" t="s">
        <v>0</v>
      </c>
      <c r="B1" s="338"/>
      <c r="C1" s="339"/>
      <c r="D1" s="340"/>
      <c r="E1" s="338"/>
    </row>
    <row r="2" ht="39" customHeight="1" spans="1:7">
      <c r="A2" s="341" t="s">
        <v>1</v>
      </c>
      <c r="B2" s="341"/>
      <c r="C2" s="341"/>
      <c r="D2" s="341"/>
      <c r="E2" s="341"/>
      <c r="F2" s="341"/>
      <c r="G2" s="341"/>
    </row>
    <row r="3" ht="22.05" customHeight="1" spans="1:7">
      <c r="A3" s="342" t="s">
        <v>2</v>
      </c>
      <c r="B3" s="342"/>
      <c r="C3" s="342"/>
      <c r="D3" s="342"/>
      <c r="E3" s="342"/>
      <c r="F3" s="342"/>
      <c r="G3" s="342"/>
    </row>
    <row r="4" ht="37" customHeight="1" spans="1:7">
      <c r="A4" s="343" t="s">
        <v>3</v>
      </c>
      <c r="B4" s="344" t="s">
        <v>4</v>
      </c>
      <c r="C4" s="345" t="s">
        <v>5</v>
      </c>
      <c r="D4" s="343" t="s">
        <v>6</v>
      </c>
      <c r="E4" s="344" t="s">
        <v>7</v>
      </c>
      <c r="F4" s="344" t="s">
        <v>8</v>
      </c>
      <c r="G4" s="344" t="s">
        <v>9</v>
      </c>
    </row>
    <row r="5" ht="20" customHeight="1" spans="1:7">
      <c r="A5" s="346" t="s">
        <v>4</v>
      </c>
      <c r="B5" s="347">
        <f t="shared" ref="B5:G5" si="0">B40+B62</f>
        <v>33511.09</v>
      </c>
      <c r="C5" s="347">
        <f t="shared" si="0"/>
        <v>12982.1</v>
      </c>
      <c r="D5" s="347">
        <f t="shared" si="0"/>
        <v>11032.66</v>
      </c>
      <c r="E5" s="347">
        <f t="shared" si="0"/>
        <v>4096.33</v>
      </c>
      <c r="F5" s="347">
        <f t="shared" si="0"/>
        <v>2000</v>
      </c>
      <c r="G5" s="347">
        <f t="shared" si="0"/>
        <v>3400</v>
      </c>
    </row>
    <row r="6" ht="17" hidden="1" customHeight="1" spans="1:7">
      <c r="A6" s="346" t="s">
        <v>10</v>
      </c>
      <c r="B6" s="347">
        <v>15222.44</v>
      </c>
      <c r="C6" s="347">
        <v>6177.9</v>
      </c>
      <c r="D6" s="347">
        <v>0</v>
      </c>
      <c r="E6" s="347">
        <v>9044.54</v>
      </c>
      <c r="F6" s="347">
        <v>0</v>
      </c>
      <c r="G6" s="347">
        <v>0</v>
      </c>
    </row>
    <row r="7" ht="17" hidden="1" customHeight="1" spans="1:7">
      <c r="A7" s="348" t="s">
        <v>11</v>
      </c>
      <c r="B7" s="349">
        <v>150</v>
      </c>
      <c r="C7" s="350">
        <v>150</v>
      </c>
      <c r="D7" s="347"/>
      <c r="E7" s="347"/>
      <c r="F7" s="351"/>
      <c r="G7" s="351"/>
    </row>
    <row r="8" ht="17" hidden="1" customHeight="1" spans="1:7">
      <c r="A8" s="352" t="s">
        <v>12</v>
      </c>
      <c r="B8" s="349">
        <v>308.26</v>
      </c>
      <c r="C8" s="350">
        <v>308.26</v>
      </c>
      <c r="D8" s="347"/>
      <c r="E8" s="351"/>
      <c r="F8" s="351"/>
      <c r="G8" s="351"/>
    </row>
    <row r="9" ht="17" hidden="1" customHeight="1" spans="1:7">
      <c r="A9" s="352" t="s">
        <v>13</v>
      </c>
      <c r="B9" s="349">
        <v>320</v>
      </c>
      <c r="C9" s="350">
        <v>320</v>
      </c>
      <c r="D9" s="347"/>
      <c r="E9" s="347"/>
      <c r="F9" s="351"/>
      <c r="G9" s="351"/>
    </row>
    <row r="10" ht="17" hidden="1" customHeight="1" spans="1:7">
      <c r="A10" s="352" t="s">
        <v>14</v>
      </c>
      <c r="B10" s="349">
        <v>249.69</v>
      </c>
      <c r="C10" s="350">
        <v>249.69</v>
      </c>
      <c r="D10" s="347"/>
      <c r="E10" s="347"/>
      <c r="F10" s="351"/>
      <c r="G10" s="351"/>
    </row>
    <row r="11" ht="17" hidden="1" customHeight="1" spans="1:7">
      <c r="A11" s="352" t="s">
        <v>15</v>
      </c>
      <c r="B11" s="349">
        <v>61.75</v>
      </c>
      <c r="C11" s="350">
        <v>61.75</v>
      </c>
      <c r="D11" s="347"/>
      <c r="E11" s="347"/>
      <c r="F11" s="351"/>
      <c r="G11" s="351"/>
    </row>
    <row r="12" ht="17" hidden="1" customHeight="1" spans="1:7">
      <c r="A12" s="352" t="s">
        <v>16</v>
      </c>
      <c r="B12" s="349">
        <v>285.5</v>
      </c>
      <c r="C12" s="350">
        <v>285.5</v>
      </c>
      <c r="D12" s="347"/>
      <c r="E12" s="347"/>
      <c r="F12" s="351"/>
      <c r="G12" s="351"/>
    </row>
    <row r="13" ht="17" hidden="1" customHeight="1" spans="1:7">
      <c r="A13" s="352" t="s">
        <v>17</v>
      </c>
      <c r="B13" s="349">
        <v>214</v>
      </c>
      <c r="C13" s="350">
        <v>214</v>
      </c>
      <c r="D13" s="347"/>
      <c r="E13" s="347"/>
      <c r="F13" s="351"/>
      <c r="G13" s="351"/>
    </row>
    <row r="14" ht="17" hidden="1" customHeight="1" spans="1:7">
      <c r="A14" s="352" t="s">
        <v>18</v>
      </c>
      <c r="B14" s="349">
        <v>452.94</v>
      </c>
      <c r="C14" s="350">
        <v>452.94</v>
      </c>
      <c r="D14" s="347"/>
      <c r="E14" s="347"/>
      <c r="F14" s="351"/>
      <c r="G14" s="351"/>
    </row>
    <row r="15" ht="17" hidden="1" customHeight="1" spans="1:7">
      <c r="A15" s="352" t="s">
        <v>19</v>
      </c>
      <c r="B15" s="349">
        <v>286.69</v>
      </c>
      <c r="C15" s="350">
        <v>286.69</v>
      </c>
      <c r="D15" s="347"/>
      <c r="E15" s="347"/>
      <c r="F15" s="351"/>
      <c r="G15" s="351"/>
    </row>
    <row r="16" ht="17" hidden="1" customHeight="1" spans="1:7">
      <c r="A16" s="352" t="s">
        <v>20</v>
      </c>
      <c r="B16" s="349">
        <v>207.5</v>
      </c>
      <c r="C16" s="350">
        <v>207.5</v>
      </c>
      <c r="D16" s="347"/>
      <c r="E16" s="347"/>
      <c r="F16" s="351"/>
      <c r="G16" s="351"/>
    </row>
    <row r="17" ht="17" hidden="1" customHeight="1" spans="1:7">
      <c r="A17" s="352" t="s">
        <v>21</v>
      </c>
      <c r="B17" s="349">
        <v>51</v>
      </c>
      <c r="C17" s="350">
        <v>51</v>
      </c>
      <c r="D17" s="347"/>
      <c r="E17" s="347"/>
      <c r="F17" s="351"/>
      <c r="G17" s="351"/>
    </row>
    <row r="18" ht="17" hidden="1" customHeight="1" spans="1:7">
      <c r="A18" s="352" t="s">
        <v>22</v>
      </c>
      <c r="B18" s="349">
        <v>208.5</v>
      </c>
      <c r="C18" s="350">
        <v>208.5</v>
      </c>
      <c r="D18" s="347"/>
      <c r="E18" s="347"/>
      <c r="F18" s="351"/>
      <c r="G18" s="351"/>
    </row>
    <row r="19" ht="17" hidden="1" customHeight="1" spans="1:7">
      <c r="A19" s="352" t="s">
        <v>23</v>
      </c>
      <c r="B19" s="349">
        <v>93.06</v>
      </c>
      <c r="C19" s="350">
        <v>93.06</v>
      </c>
      <c r="D19" s="347"/>
      <c r="E19" s="347"/>
      <c r="F19" s="351"/>
      <c r="G19" s="351"/>
    </row>
    <row r="20" ht="17" hidden="1" customHeight="1" spans="1:7">
      <c r="A20" s="352" t="s">
        <v>24</v>
      </c>
      <c r="B20" s="349">
        <v>460.19</v>
      </c>
      <c r="C20" s="350">
        <v>460.19</v>
      </c>
      <c r="D20" s="347"/>
      <c r="E20" s="347"/>
      <c r="F20" s="351"/>
      <c r="G20" s="351"/>
    </row>
    <row r="21" ht="17" hidden="1" customHeight="1" spans="1:7">
      <c r="A21" s="352" t="s">
        <v>25</v>
      </c>
      <c r="B21" s="349">
        <v>344.02</v>
      </c>
      <c r="C21" s="350">
        <v>344.02</v>
      </c>
      <c r="D21" s="347"/>
      <c r="E21" s="347"/>
      <c r="F21" s="351"/>
      <c r="G21" s="351"/>
    </row>
    <row r="22" ht="17" hidden="1" customHeight="1" spans="1:7">
      <c r="A22" s="353" t="s">
        <v>26</v>
      </c>
      <c r="B22" s="349">
        <v>138.55</v>
      </c>
      <c r="C22" s="350">
        <v>138.55</v>
      </c>
      <c r="D22" s="347"/>
      <c r="E22" s="347"/>
      <c r="F22" s="351"/>
      <c r="G22" s="351"/>
    </row>
    <row r="23" ht="17" hidden="1" customHeight="1" spans="1:7">
      <c r="A23" s="352" t="s">
        <v>27</v>
      </c>
      <c r="B23" s="349">
        <v>134.26</v>
      </c>
      <c r="C23" s="350">
        <v>134.26</v>
      </c>
      <c r="D23" s="347"/>
      <c r="E23" s="347"/>
      <c r="F23" s="351"/>
      <c r="G23" s="351"/>
    </row>
    <row r="24" ht="17" hidden="1" customHeight="1" spans="1:7">
      <c r="A24" s="352" t="s">
        <v>28</v>
      </c>
      <c r="B24" s="349">
        <v>127.2</v>
      </c>
      <c r="C24" s="350">
        <v>127.2</v>
      </c>
      <c r="D24" s="347"/>
      <c r="E24" s="347"/>
      <c r="F24" s="351"/>
      <c r="G24" s="351"/>
    </row>
    <row r="25" ht="17" hidden="1" customHeight="1" spans="1:7">
      <c r="A25" s="352" t="s">
        <v>29</v>
      </c>
      <c r="B25" s="349">
        <v>326.5</v>
      </c>
      <c r="C25" s="350">
        <v>326.5</v>
      </c>
      <c r="D25" s="347"/>
      <c r="E25" s="347"/>
      <c r="F25" s="351"/>
      <c r="G25" s="351"/>
    </row>
    <row r="26" ht="17" hidden="1" customHeight="1" spans="1:7">
      <c r="A26" s="352" t="s">
        <v>30</v>
      </c>
      <c r="B26" s="349">
        <v>382.79</v>
      </c>
      <c r="C26" s="350">
        <v>382.79</v>
      </c>
      <c r="D26" s="347"/>
      <c r="E26" s="347"/>
      <c r="F26" s="351"/>
      <c r="G26" s="351"/>
    </row>
    <row r="27" ht="17" hidden="1" customHeight="1" spans="1:7">
      <c r="A27" s="352" t="s">
        <v>31</v>
      </c>
      <c r="B27" s="349">
        <v>398.5</v>
      </c>
      <c r="C27" s="350">
        <v>398.5</v>
      </c>
      <c r="D27" s="347"/>
      <c r="E27" s="347"/>
      <c r="F27" s="351"/>
      <c r="G27" s="351"/>
    </row>
    <row r="28" ht="17" hidden="1" customHeight="1" spans="1:7">
      <c r="A28" s="352" t="s">
        <v>32</v>
      </c>
      <c r="B28" s="349">
        <v>100.5</v>
      </c>
      <c r="C28" s="350">
        <v>100.5</v>
      </c>
      <c r="D28" s="347"/>
      <c r="E28" s="347"/>
      <c r="F28" s="351"/>
      <c r="G28" s="351"/>
    </row>
    <row r="29" ht="17" hidden="1" customHeight="1" spans="1:7">
      <c r="A29" s="352" t="s">
        <v>33</v>
      </c>
      <c r="B29" s="349">
        <v>152</v>
      </c>
      <c r="C29" s="350">
        <v>152</v>
      </c>
      <c r="D29" s="347"/>
      <c r="E29" s="347"/>
      <c r="F29" s="351"/>
      <c r="G29" s="351"/>
    </row>
    <row r="30" ht="17" hidden="1" customHeight="1" spans="1:7">
      <c r="A30" s="352" t="s">
        <v>34</v>
      </c>
      <c r="B30" s="349">
        <v>336.5</v>
      </c>
      <c r="C30" s="350">
        <v>336.5</v>
      </c>
      <c r="D30" s="347"/>
      <c r="E30" s="347"/>
      <c r="F30" s="351"/>
      <c r="G30" s="351"/>
    </row>
    <row r="31" ht="17" hidden="1" customHeight="1" spans="1:7">
      <c r="A31" s="352" t="s">
        <v>35</v>
      </c>
      <c r="B31" s="349">
        <v>216.5</v>
      </c>
      <c r="C31" s="350">
        <v>216.5</v>
      </c>
      <c r="D31" s="347"/>
      <c r="E31" s="347"/>
      <c r="F31" s="351"/>
      <c r="G31" s="351"/>
    </row>
    <row r="32" ht="17" hidden="1" customHeight="1" spans="1:7">
      <c r="A32" s="353" t="s">
        <v>36</v>
      </c>
      <c r="B32" s="349">
        <v>81.5</v>
      </c>
      <c r="C32" s="350">
        <v>81.5</v>
      </c>
      <c r="D32" s="347"/>
      <c r="E32" s="347"/>
      <c r="F32" s="351"/>
      <c r="G32" s="351"/>
    </row>
    <row r="33" ht="17" hidden="1" customHeight="1" spans="1:7">
      <c r="A33" s="352" t="s">
        <v>37</v>
      </c>
      <c r="B33" s="349">
        <v>90</v>
      </c>
      <c r="C33" s="350">
        <v>90</v>
      </c>
      <c r="D33" s="347"/>
      <c r="E33" s="347"/>
      <c r="F33" s="351"/>
      <c r="G33" s="351"/>
    </row>
    <row r="34" ht="17" hidden="1" customHeight="1" spans="1:7">
      <c r="A34" s="352" t="s">
        <v>38</v>
      </c>
      <c r="B34" s="349">
        <v>1597.34</v>
      </c>
      <c r="C34" s="350"/>
      <c r="D34" s="347"/>
      <c r="E34" s="349">
        <v>1597.34</v>
      </c>
      <c r="F34" s="351"/>
      <c r="G34" s="351"/>
    </row>
    <row r="35" ht="17" hidden="1" customHeight="1" spans="1:7">
      <c r="A35" s="352" t="s">
        <v>39</v>
      </c>
      <c r="B35" s="349">
        <v>903.97</v>
      </c>
      <c r="C35" s="350"/>
      <c r="D35" s="347"/>
      <c r="E35" s="349">
        <v>903.97</v>
      </c>
      <c r="F35" s="351"/>
      <c r="G35" s="351"/>
    </row>
    <row r="36" ht="17" hidden="1" customHeight="1" spans="1:7">
      <c r="A36" s="352" t="s">
        <v>40</v>
      </c>
      <c r="B36" s="349">
        <v>1606.44</v>
      </c>
      <c r="C36" s="350"/>
      <c r="D36" s="347"/>
      <c r="E36" s="349">
        <v>1606.44</v>
      </c>
      <c r="F36" s="351"/>
      <c r="G36" s="351"/>
    </row>
    <row r="37" ht="17" hidden="1" customHeight="1" spans="1:7">
      <c r="A37" s="352" t="s">
        <v>41</v>
      </c>
      <c r="B37" s="349">
        <v>1355.35</v>
      </c>
      <c r="C37" s="350"/>
      <c r="D37" s="347"/>
      <c r="E37" s="349">
        <v>1355.35</v>
      </c>
      <c r="F37" s="351"/>
      <c r="G37" s="351"/>
    </row>
    <row r="38" ht="17" hidden="1" customHeight="1" spans="1:7">
      <c r="A38" s="352" t="s">
        <v>42</v>
      </c>
      <c r="B38" s="349">
        <v>2182.94</v>
      </c>
      <c r="C38" s="350"/>
      <c r="D38" s="347"/>
      <c r="E38" s="349">
        <v>2182.94</v>
      </c>
      <c r="F38" s="351"/>
      <c r="G38" s="351"/>
    </row>
    <row r="39" ht="17" hidden="1" customHeight="1" spans="1:7">
      <c r="A39" s="352" t="s">
        <v>43</v>
      </c>
      <c r="B39" s="349">
        <v>1398.5</v>
      </c>
      <c r="C39" s="350"/>
      <c r="D39" s="347"/>
      <c r="E39" s="349">
        <v>1398.5</v>
      </c>
      <c r="F39" s="351"/>
      <c r="G39" s="351"/>
    </row>
    <row r="40" ht="20" customHeight="1" spans="1:7">
      <c r="A40" s="354" t="s">
        <v>44</v>
      </c>
      <c r="B40" s="347">
        <v>28151.09</v>
      </c>
      <c r="C40" s="347">
        <v>12982.1</v>
      </c>
      <c r="D40" s="347">
        <v>11032.66</v>
      </c>
      <c r="E40" s="347">
        <v>4096.33</v>
      </c>
      <c r="F40" s="347">
        <v>40</v>
      </c>
      <c r="G40" s="347">
        <v>0</v>
      </c>
    </row>
    <row r="41" ht="17" customHeight="1" spans="1:7">
      <c r="A41" s="355" t="s">
        <v>45</v>
      </c>
      <c r="B41" s="356">
        <v>3120.26</v>
      </c>
      <c r="C41" s="357">
        <v>3052.56</v>
      </c>
      <c r="D41" s="356"/>
      <c r="E41" s="356">
        <v>67.7</v>
      </c>
      <c r="F41" s="358"/>
      <c r="G41" s="358"/>
    </row>
    <row r="42" ht="17" customHeight="1" spans="1:7">
      <c r="A42" s="355" t="s">
        <v>46</v>
      </c>
      <c r="B42" s="356">
        <v>3401</v>
      </c>
      <c r="C42" s="357">
        <v>3401</v>
      </c>
      <c r="D42" s="356"/>
      <c r="E42" s="356"/>
      <c r="F42" s="358"/>
      <c r="G42" s="358"/>
    </row>
    <row r="43" ht="17" customHeight="1" spans="1:7">
      <c r="A43" s="355" t="s">
        <v>47</v>
      </c>
      <c r="B43" s="356">
        <v>650.88</v>
      </c>
      <c r="C43" s="357">
        <v>508.04</v>
      </c>
      <c r="D43" s="356">
        <v>142.84</v>
      </c>
      <c r="E43" s="356"/>
      <c r="F43" s="358"/>
      <c r="G43" s="358"/>
    </row>
    <row r="44" ht="17" customHeight="1" spans="1:7">
      <c r="A44" s="355" t="s">
        <v>48</v>
      </c>
      <c r="B44" s="356">
        <v>1273.93</v>
      </c>
      <c r="C44" s="357">
        <v>154.5</v>
      </c>
      <c r="D44" s="356">
        <v>1119.43</v>
      </c>
      <c r="E44" s="356"/>
      <c r="F44" s="358"/>
      <c r="G44" s="358"/>
    </row>
    <row r="45" ht="17" customHeight="1" spans="1:7">
      <c r="A45" s="355" t="s">
        <v>49</v>
      </c>
      <c r="B45" s="356">
        <v>1727</v>
      </c>
      <c r="C45" s="357">
        <v>1727</v>
      </c>
      <c r="D45" s="356"/>
      <c r="E45" s="356"/>
      <c r="F45" s="358"/>
      <c r="G45" s="358"/>
    </row>
    <row r="46" ht="17" customHeight="1" spans="1:7">
      <c r="A46" s="355" t="s">
        <v>50</v>
      </c>
      <c r="B46" s="356">
        <v>811.84</v>
      </c>
      <c r="C46" s="357">
        <v>300.5</v>
      </c>
      <c r="D46" s="356">
        <v>511.34</v>
      </c>
      <c r="E46" s="356"/>
      <c r="F46" s="358"/>
      <c r="G46" s="358"/>
    </row>
    <row r="47" ht="17" customHeight="1" spans="1:7">
      <c r="A47" s="355" t="s">
        <v>51</v>
      </c>
      <c r="B47" s="356">
        <v>856.33</v>
      </c>
      <c r="C47" s="357">
        <v>200</v>
      </c>
      <c r="D47" s="356">
        <v>656.33</v>
      </c>
      <c r="E47" s="356"/>
      <c r="F47" s="358"/>
      <c r="G47" s="358"/>
    </row>
    <row r="48" ht="17" customHeight="1" spans="1:7">
      <c r="A48" s="355" t="s">
        <v>52</v>
      </c>
      <c r="B48" s="356">
        <v>795.18</v>
      </c>
      <c r="C48" s="357">
        <v>152.5</v>
      </c>
      <c r="D48" s="356">
        <v>602.68</v>
      </c>
      <c r="E48" s="356"/>
      <c r="F48" s="358">
        <v>40</v>
      </c>
      <c r="G48" s="358"/>
    </row>
    <row r="49" ht="17" customHeight="1" spans="1:7">
      <c r="A49" s="355" t="s">
        <v>53</v>
      </c>
      <c r="B49" s="356">
        <v>2194.06</v>
      </c>
      <c r="C49" s="357">
        <v>324.5</v>
      </c>
      <c r="D49" s="356">
        <v>1096.95</v>
      </c>
      <c r="E49" s="356">
        <v>772.61</v>
      </c>
      <c r="F49" s="358"/>
      <c r="G49" s="358"/>
    </row>
    <row r="50" ht="17" customHeight="1" spans="1:7">
      <c r="A50" s="355" t="s">
        <v>54</v>
      </c>
      <c r="B50" s="356">
        <v>543.7</v>
      </c>
      <c r="C50" s="357">
        <v>0</v>
      </c>
      <c r="D50" s="356">
        <v>543.7</v>
      </c>
      <c r="E50" s="356"/>
      <c r="F50" s="358"/>
      <c r="G50" s="358"/>
    </row>
    <row r="51" ht="17" customHeight="1" spans="1:7">
      <c r="A51" s="355" t="s">
        <v>55</v>
      </c>
      <c r="B51" s="356">
        <v>851</v>
      </c>
      <c r="C51" s="357">
        <v>851</v>
      </c>
      <c r="D51" s="356"/>
      <c r="E51" s="356"/>
      <c r="F51" s="358"/>
      <c r="G51" s="358"/>
    </row>
    <row r="52" ht="17" customHeight="1" spans="1:7">
      <c r="A52" s="355" t="s">
        <v>56</v>
      </c>
      <c r="B52" s="356">
        <v>728.5</v>
      </c>
      <c r="C52" s="357">
        <v>728.5</v>
      </c>
      <c r="D52" s="356"/>
      <c r="E52" s="356"/>
      <c r="F52" s="358"/>
      <c r="G52" s="358"/>
    </row>
    <row r="53" ht="17" customHeight="1" spans="1:7">
      <c r="A53" s="355" t="s">
        <v>57</v>
      </c>
      <c r="B53" s="356">
        <v>1787.67</v>
      </c>
      <c r="C53" s="357">
        <v>320</v>
      </c>
      <c r="D53" s="356">
        <v>473.12</v>
      </c>
      <c r="E53" s="356">
        <v>994.55</v>
      </c>
      <c r="F53" s="358"/>
      <c r="G53" s="358"/>
    </row>
    <row r="54" ht="17" customHeight="1" spans="1:7">
      <c r="A54" s="355" t="s">
        <v>58</v>
      </c>
      <c r="B54" s="356">
        <v>529.53</v>
      </c>
      <c r="C54" s="357">
        <v>166.5</v>
      </c>
      <c r="D54" s="356">
        <v>363.03</v>
      </c>
      <c r="E54" s="356"/>
      <c r="F54" s="358"/>
      <c r="G54" s="358"/>
    </row>
    <row r="55" ht="17" customHeight="1" spans="1:7">
      <c r="A55" s="355" t="s">
        <v>59</v>
      </c>
      <c r="B55" s="356">
        <v>1323.26</v>
      </c>
      <c r="C55" s="357">
        <v>288.5</v>
      </c>
      <c r="D55" s="356">
        <v>1034.76</v>
      </c>
      <c r="E55" s="356"/>
      <c r="F55" s="358"/>
      <c r="G55" s="358"/>
    </row>
    <row r="56" ht="17" customHeight="1" spans="1:7">
      <c r="A56" s="355" t="s">
        <v>60</v>
      </c>
      <c r="B56" s="356">
        <v>1741.46</v>
      </c>
      <c r="C56" s="357">
        <v>219</v>
      </c>
      <c r="D56" s="356">
        <v>988.15</v>
      </c>
      <c r="E56" s="359">
        <v>534.31</v>
      </c>
      <c r="F56" s="358"/>
      <c r="G56" s="358"/>
    </row>
    <row r="57" ht="17" customHeight="1" spans="1:7">
      <c r="A57" s="355" t="s">
        <v>61</v>
      </c>
      <c r="B57" s="356">
        <v>2807.74</v>
      </c>
      <c r="C57" s="357">
        <v>175</v>
      </c>
      <c r="D57" s="356">
        <v>905.58</v>
      </c>
      <c r="E57" s="356">
        <v>1727.16</v>
      </c>
      <c r="F57" s="358"/>
      <c r="G57" s="358"/>
    </row>
    <row r="58" ht="17" customHeight="1" spans="1:7">
      <c r="A58" s="355" t="s">
        <v>62</v>
      </c>
      <c r="B58" s="356">
        <v>796.3</v>
      </c>
      <c r="C58" s="357">
        <v>245</v>
      </c>
      <c r="D58" s="356">
        <v>551.3</v>
      </c>
      <c r="E58" s="356"/>
      <c r="F58" s="358"/>
      <c r="G58" s="358"/>
    </row>
    <row r="59" ht="17" customHeight="1" spans="1:7">
      <c r="A59" s="355" t="s">
        <v>63</v>
      </c>
      <c r="B59" s="356">
        <v>529.21</v>
      </c>
      <c r="C59" s="357">
        <v>92</v>
      </c>
      <c r="D59" s="356">
        <v>437.21</v>
      </c>
      <c r="E59" s="356"/>
      <c r="F59" s="358"/>
      <c r="G59" s="358"/>
    </row>
    <row r="60" ht="17" customHeight="1" spans="1:7">
      <c r="A60" s="355" t="s">
        <v>64</v>
      </c>
      <c r="B60" s="356">
        <v>1193.13</v>
      </c>
      <c r="C60" s="357">
        <v>76</v>
      </c>
      <c r="D60" s="356">
        <v>1117.13</v>
      </c>
      <c r="E60" s="356"/>
      <c r="F60" s="358"/>
      <c r="G60" s="358"/>
    </row>
    <row r="61" ht="17" customHeight="1" spans="1:7">
      <c r="A61" s="355" t="s">
        <v>65</v>
      </c>
      <c r="B61" s="356">
        <v>489.11</v>
      </c>
      <c r="C61" s="357">
        <v>0</v>
      </c>
      <c r="D61" s="356">
        <v>489.11</v>
      </c>
      <c r="E61" s="356"/>
      <c r="F61" s="358"/>
      <c r="G61" s="358"/>
    </row>
    <row r="62" ht="20" customHeight="1" spans="1:7">
      <c r="A62" s="360" t="s">
        <v>66</v>
      </c>
      <c r="B62" s="347">
        <v>5360</v>
      </c>
      <c r="C62" s="347">
        <v>0</v>
      </c>
      <c r="D62" s="347">
        <v>0</v>
      </c>
      <c r="E62" s="347">
        <v>0</v>
      </c>
      <c r="F62" s="347">
        <v>1960</v>
      </c>
      <c r="G62" s="347">
        <v>3400</v>
      </c>
    </row>
    <row r="63" ht="17" customHeight="1" spans="1:7">
      <c r="A63" s="355" t="s">
        <v>67</v>
      </c>
      <c r="B63" s="356">
        <v>80</v>
      </c>
      <c r="C63" s="357"/>
      <c r="D63" s="356"/>
      <c r="E63" s="356"/>
      <c r="F63" s="358"/>
      <c r="G63" s="358">
        <v>80</v>
      </c>
    </row>
    <row r="64" ht="17" customHeight="1" spans="1:7">
      <c r="A64" s="355" t="s">
        <v>68</v>
      </c>
      <c r="B64" s="356">
        <v>80</v>
      </c>
      <c r="C64" s="357"/>
      <c r="D64" s="356"/>
      <c r="E64" s="356"/>
      <c r="F64" s="358">
        <v>40</v>
      </c>
      <c r="G64" s="358">
        <v>40</v>
      </c>
    </row>
    <row r="65" ht="17" customHeight="1" spans="1:7">
      <c r="A65" s="355" t="s">
        <v>69</v>
      </c>
      <c r="B65" s="356">
        <v>120</v>
      </c>
      <c r="C65" s="357"/>
      <c r="D65" s="356"/>
      <c r="E65" s="356"/>
      <c r="F65" s="358">
        <v>60</v>
      </c>
      <c r="G65" s="358">
        <v>60</v>
      </c>
    </row>
    <row r="66" ht="17" customHeight="1" spans="1:7">
      <c r="A66" s="355" t="s">
        <v>70</v>
      </c>
      <c r="B66" s="356">
        <v>70</v>
      </c>
      <c r="C66" s="357"/>
      <c r="D66" s="356"/>
      <c r="E66" s="356"/>
      <c r="F66" s="358"/>
      <c r="G66" s="358">
        <v>70</v>
      </c>
    </row>
    <row r="67" ht="17" customHeight="1" spans="1:7">
      <c r="A67" s="355" t="s">
        <v>71</v>
      </c>
      <c r="B67" s="356">
        <v>40</v>
      </c>
      <c r="C67" s="357"/>
      <c r="D67" s="356"/>
      <c r="E67" s="356"/>
      <c r="F67" s="358"/>
      <c r="G67" s="358">
        <v>40</v>
      </c>
    </row>
    <row r="68" ht="17" customHeight="1" spans="1:7">
      <c r="A68" s="355" t="s">
        <v>72</v>
      </c>
      <c r="B68" s="356">
        <v>80</v>
      </c>
      <c r="C68" s="357"/>
      <c r="D68" s="356"/>
      <c r="E68" s="356"/>
      <c r="F68" s="358">
        <v>40</v>
      </c>
      <c r="G68" s="358">
        <v>40</v>
      </c>
    </row>
    <row r="69" ht="17" customHeight="1" spans="1:7">
      <c r="A69" s="355" t="s">
        <v>73</v>
      </c>
      <c r="B69" s="356">
        <v>40</v>
      </c>
      <c r="C69" s="357"/>
      <c r="D69" s="356"/>
      <c r="E69" s="356"/>
      <c r="F69" s="358"/>
      <c r="G69" s="358">
        <v>40</v>
      </c>
    </row>
    <row r="70" ht="17" customHeight="1" spans="1:7">
      <c r="A70" s="355" t="s">
        <v>74</v>
      </c>
      <c r="B70" s="356">
        <v>90</v>
      </c>
      <c r="C70" s="357"/>
      <c r="D70" s="356"/>
      <c r="E70" s="356"/>
      <c r="F70" s="358"/>
      <c r="G70" s="358">
        <v>90</v>
      </c>
    </row>
    <row r="71" ht="17" customHeight="1" spans="1:7">
      <c r="A71" s="355" t="s">
        <v>75</v>
      </c>
      <c r="B71" s="356">
        <v>150</v>
      </c>
      <c r="C71" s="357"/>
      <c r="D71" s="356"/>
      <c r="E71" s="356"/>
      <c r="F71" s="358">
        <v>40</v>
      </c>
      <c r="G71" s="358">
        <v>110</v>
      </c>
    </row>
    <row r="72" ht="17" customHeight="1" spans="1:7">
      <c r="A72" s="355" t="s">
        <v>76</v>
      </c>
      <c r="B72" s="356">
        <v>60</v>
      </c>
      <c r="C72" s="357"/>
      <c r="D72" s="356"/>
      <c r="E72" s="356"/>
      <c r="F72" s="358"/>
      <c r="G72" s="358">
        <v>60</v>
      </c>
    </row>
    <row r="73" ht="17" customHeight="1" spans="1:7">
      <c r="A73" s="355" t="s">
        <v>77</v>
      </c>
      <c r="B73" s="356">
        <v>100</v>
      </c>
      <c r="C73" s="357"/>
      <c r="D73" s="356"/>
      <c r="E73" s="356"/>
      <c r="F73" s="358">
        <v>40</v>
      </c>
      <c r="G73" s="358">
        <v>60</v>
      </c>
    </row>
    <row r="74" ht="17" customHeight="1" spans="1:7">
      <c r="A74" s="355" t="s">
        <v>78</v>
      </c>
      <c r="B74" s="356">
        <v>120</v>
      </c>
      <c r="C74" s="357"/>
      <c r="D74" s="356"/>
      <c r="E74" s="356"/>
      <c r="F74" s="358">
        <v>60</v>
      </c>
      <c r="G74" s="358">
        <v>60</v>
      </c>
    </row>
    <row r="75" ht="17" customHeight="1" spans="1:7">
      <c r="A75" s="355" t="s">
        <v>79</v>
      </c>
      <c r="B75" s="356">
        <v>75</v>
      </c>
      <c r="C75" s="357"/>
      <c r="D75" s="356"/>
      <c r="E75" s="356"/>
      <c r="F75" s="358"/>
      <c r="G75" s="358">
        <v>75</v>
      </c>
    </row>
    <row r="76" ht="17" customHeight="1" spans="1:7">
      <c r="A76" s="355" t="s">
        <v>80</v>
      </c>
      <c r="B76" s="356">
        <v>160</v>
      </c>
      <c r="C76" s="357"/>
      <c r="D76" s="356"/>
      <c r="E76" s="356"/>
      <c r="F76" s="358">
        <v>40</v>
      </c>
      <c r="G76" s="358">
        <v>120</v>
      </c>
    </row>
    <row r="77" ht="17" customHeight="1" spans="1:7">
      <c r="A77" s="355" t="s">
        <v>81</v>
      </c>
      <c r="B77" s="356">
        <v>90</v>
      </c>
      <c r="C77" s="357"/>
      <c r="D77" s="356"/>
      <c r="E77" s="356"/>
      <c r="F77" s="358"/>
      <c r="G77" s="358">
        <v>90</v>
      </c>
    </row>
    <row r="78" ht="17" customHeight="1" spans="1:7">
      <c r="A78" s="355" t="s">
        <v>82</v>
      </c>
      <c r="B78" s="356">
        <v>105</v>
      </c>
      <c r="C78" s="357"/>
      <c r="D78" s="356"/>
      <c r="E78" s="356"/>
      <c r="F78" s="358"/>
      <c r="G78" s="358">
        <v>105</v>
      </c>
    </row>
    <row r="79" ht="17" customHeight="1" spans="1:7">
      <c r="A79" s="355" t="s">
        <v>83</v>
      </c>
      <c r="B79" s="356">
        <v>105</v>
      </c>
      <c r="C79" s="357"/>
      <c r="D79" s="356"/>
      <c r="E79" s="356"/>
      <c r="F79" s="358"/>
      <c r="G79" s="358">
        <v>105</v>
      </c>
    </row>
    <row r="80" ht="17" customHeight="1" spans="1:7">
      <c r="A80" s="355" t="s">
        <v>84</v>
      </c>
      <c r="B80" s="356">
        <v>165</v>
      </c>
      <c r="C80" s="357"/>
      <c r="D80" s="356"/>
      <c r="E80" s="356"/>
      <c r="F80" s="358">
        <v>60</v>
      </c>
      <c r="G80" s="358">
        <v>105</v>
      </c>
    </row>
    <row r="81" ht="17" customHeight="1" spans="1:7">
      <c r="A81" s="355" t="s">
        <v>85</v>
      </c>
      <c r="B81" s="356">
        <v>170</v>
      </c>
      <c r="C81" s="357"/>
      <c r="D81" s="356"/>
      <c r="E81" s="356"/>
      <c r="F81" s="358">
        <v>80</v>
      </c>
      <c r="G81" s="358">
        <v>90</v>
      </c>
    </row>
    <row r="82" ht="17" customHeight="1" spans="1:7">
      <c r="A82" s="355" t="s">
        <v>86</v>
      </c>
      <c r="B82" s="356">
        <v>80</v>
      </c>
      <c r="C82" s="357"/>
      <c r="D82" s="356"/>
      <c r="E82" s="356"/>
      <c r="F82" s="358">
        <v>40</v>
      </c>
      <c r="G82" s="358">
        <v>40</v>
      </c>
    </row>
    <row r="83" ht="17" customHeight="1" spans="1:7">
      <c r="A83" s="355" t="s">
        <v>87</v>
      </c>
      <c r="B83" s="356">
        <v>120</v>
      </c>
      <c r="C83" s="357"/>
      <c r="D83" s="356"/>
      <c r="E83" s="356"/>
      <c r="F83" s="358">
        <v>40</v>
      </c>
      <c r="G83" s="358">
        <v>80</v>
      </c>
    </row>
    <row r="84" ht="17" customHeight="1" spans="1:7">
      <c r="A84" s="355" t="s">
        <v>88</v>
      </c>
      <c r="B84" s="356">
        <v>80</v>
      </c>
      <c r="C84" s="357"/>
      <c r="D84" s="356"/>
      <c r="E84" s="356"/>
      <c r="F84" s="358"/>
      <c r="G84" s="358">
        <v>80</v>
      </c>
    </row>
    <row r="85" ht="17" customHeight="1" spans="1:7">
      <c r="A85" s="355" t="s">
        <v>89</v>
      </c>
      <c r="B85" s="356">
        <v>160</v>
      </c>
      <c r="C85" s="357"/>
      <c r="D85" s="356"/>
      <c r="E85" s="356"/>
      <c r="F85" s="358">
        <v>80</v>
      </c>
      <c r="G85" s="358">
        <v>80</v>
      </c>
    </row>
    <row r="86" ht="17" customHeight="1" spans="1:7">
      <c r="A86" s="355" t="s">
        <v>90</v>
      </c>
      <c r="B86" s="356">
        <v>120</v>
      </c>
      <c r="C86" s="357"/>
      <c r="D86" s="356"/>
      <c r="E86" s="356"/>
      <c r="F86" s="358">
        <v>60</v>
      </c>
      <c r="G86" s="358">
        <v>60</v>
      </c>
    </row>
    <row r="87" ht="17" customHeight="1" spans="1:7">
      <c r="A87" s="355" t="s">
        <v>91</v>
      </c>
      <c r="B87" s="356">
        <v>50</v>
      </c>
      <c r="C87" s="357"/>
      <c r="D87" s="356"/>
      <c r="E87" s="356"/>
      <c r="F87" s="358"/>
      <c r="G87" s="358">
        <v>50</v>
      </c>
    </row>
    <row r="88" ht="17" customHeight="1" spans="1:7">
      <c r="A88" s="355" t="s">
        <v>92</v>
      </c>
      <c r="B88" s="356">
        <v>80</v>
      </c>
      <c r="C88" s="357"/>
      <c r="D88" s="356"/>
      <c r="E88" s="356"/>
      <c r="F88" s="358">
        <v>40</v>
      </c>
      <c r="G88" s="358">
        <v>40</v>
      </c>
    </row>
    <row r="89" ht="17" customHeight="1" spans="1:7">
      <c r="A89" s="355" t="s">
        <v>93</v>
      </c>
      <c r="B89" s="356">
        <v>80</v>
      </c>
      <c r="C89" s="357"/>
      <c r="D89" s="356"/>
      <c r="E89" s="356"/>
      <c r="F89" s="358">
        <v>40</v>
      </c>
      <c r="G89" s="358">
        <v>40</v>
      </c>
    </row>
    <row r="90" ht="17" customHeight="1" spans="1:7">
      <c r="A90" s="355" t="s">
        <v>94</v>
      </c>
      <c r="B90" s="356">
        <v>60</v>
      </c>
      <c r="C90" s="357"/>
      <c r="D90" s="356"/>
      <c r="E90" s="356"/>
      <c r="F90" s="358"/>
      <c r="G90" s="358">
        <v>60</v>
      </c>
    </row>
    <row r="91" ht="17" customHeight="1" spans="1:7">
      <c r="A91" s="355" t="s">
        <v>95</v>
      </c>
      <c r="B91" s="356">
        <v>90</v>
      </c>
      <c r="C91" s="357"/>
      <c r="D91" s="356"/>
      <c r="E91" s="356"/>
      <c r="F91" s="358">
        <v>40</v>
      </c>
      <c r="G91" s="358">
        <v>50</v>
      </c>
    </row>
    <row r="92" ht="17" customHeight="1" spans="1:7">
      <c r="A92" s="355" t="s">
        <v>96</v>
      </c>
      <c r="B92" s="356">
        <v>90</v>
      </c>
      <c r="C92" s="357"/>
      <c r="D92" s="356"/>
      <c r="E92" s="356"/>
      <c r="F92" s="358">
        <v>60</v>
      </c>
      <c r="G92" s="358">
        <v>30</v>
      </c>
    </row>
    <row r="93" ht="17" customHeight="1" spans="1:7">
      <c r="A93" s="355" t="s">
        <v>97</v>
      </c>
      <c r="B93" s="356">
        <v>100</v>
      </c>
      <c r="C93" s="357"/>
      <c r="D93" s="356"/>
      <c r="E93" s="356"/>
      <c r="F93" s="358">
        <v>40</v>
      </c>
      <c r="G93" s="358">
        <v>60</v>
      </c>
    </row>
    <row r="94" ht="17" customHeight="1" spans="1:7">
      <c r="A94" s="355" t="s">
        <v>98</v>
      </c>
      <c r="B94" s="356">
        <v>150</v>
      </c>
      <c r="C94" s="357"/>
      <c r="D94" s="356"/>
      <c r="E94" s="356"/>
      <c r="F94" s="358">
        <v>80</v>
      </c>
      <c r="G94" s="358">
        <v>70</v>
      </c>
    </row>
    <row r="95" ht="17" customHeight="1" spans="1:7">
      <c r="A95" s="355" t="s">
        <v>99</v>
      </c>
      <c r="B95" s="356">
        <v>190</v>
      </c>
      <c r="C95" s="357"/>
      <c r="D95" s="356"/>
      <c r="E95" s="356"/>
      <c r="F95" s="358">
        <v>120</v>
      </c>
      <c r="G95" s="358">
        <v>70</v>
      </c>
    </row>
    <row r="96" ht="17" customHeight="1" spans="1:7">
      <c r="A96" s="355" t="s">
        <v>100</v>
      </c>
      <c r="B96" s="356">
        <v>100</v>
      </c>
      <c r="C96" s="357"/>
      <c r="D96" s="356"/>
      <c r="E96" s="356"/>
      <c r="F96" s="358">
        <v>40</v>
      </c>
      <c r="G96" s="358">
        <v>60</v>
      </c>
    </row>
    <row r="97" ht="17" customHeight="1" spans="1:7">
      <c r="A97" s="355" t="s">
        <v>101</v>
      </c>
      <c r="B97" s="356">
        <v>120</v>
      </c>
      <c r="C97" s="357"/>
      <c r="D97" s="356"/>
      <c r="E97" s="356"/>
      <c r="F97" s="358">
        <v>40</v>
      </c>
      <c r="G97" s="358">
        <v>80</v>
      </c>
    </row>
    <row r="98" ht="17" customHeight="1" spans="1:7">
      <c r="A98" s="355" t="s">
        <v>102</v>
      </c>
      <c r="B98" s="356">
        <v>80</v>
      </c>
      <c r="C98" s="357"/>
      <c r="D98" s="356"/>
      <c r="E98" s="356"/>
      <c r="F98" s="358">
        <v>40</v>
      </c>
      <c r="G98" s="358">
        <v>40</v>
      </c>
    </row>
    <row r="99" ht="17" customHeight="1" spans="1:7">
      <c r="A99" s="355" t="s">
        <v>103</v>
      </c>
      <c r="B99" s="356">
        <v>80</v>
      </c>
      <c r="C99" s="357"/>
      <c r="D99" s="356"/>
      <c r="E99" s="356"/>
      <c r="F99" s="358">
        <v>40</v>
      </c>
      <c r="G99" s="358">
        <v>40</v>
      </c>
    </row>
    <row r="100" ht="17" customHeight="1" spans="1:7">
      <c r="A100" s="355" t="s">
        <v>104</v>
      </c>
      <c r="B100" s="356">
        <v>80</v>
      </c>
      <c r="C100" s="357"/>
      <c r="D100" s="356"/>
      <c r="E100" s="356"/>
      <c r="F100" s="358">
        <v>40</v>
      </c>
      <c r="G100" s="358">
        <v>40</v>
      </c>
    </row>
    <row r="101" ht="17" customHeight="1" spans="1:7">
      <c r="A101" s="355" t="s">
        <v>105</v>
      </c>
      <c r="B101" s="356">
        <v>90</v>
      </c>
      <c r="C101" s="357"/>
      <c r="D101" s="356"/>
      <c r="E101" s="356"/>
      <c r="F101" s="358">
        <v>40</v>
      </c>
      <c r="G101" s="358">
        <v>50</v>
      </c>
    </row>
    <row r="102" ht="17" customHeight="1" spans="1:7">
      <c r="A102" s="355" t="s">
        <v>106</v>
      </c>
      <c r="B102" s="356">
        <v>90</v>
      </c>
      <c r="C102" s="357"/>
      <c r="D102" s="356"/>
      <c r="E102" s="356"/>
      <c r="F102" s="358">
        <v>40</v>
      </c>
      <c r="G102" s="358">
        <v>50</v>
      </c>
    </row>
    <row r="103" ht="17" customHeight="1" spans="1:7">
      <c r="A103" s="355" t="s">
        <v>107</v>
      </c>
      <c r="B103" s="356">
        <v>80</v>
      </c>
      <c r="C103" s="357"/>
      <c r="D103" s="356"/>
      <c r="E103" s="356"/>
      <c r="F103" s="358">
        <v>40</v>
      </c>
      <c r="G103" s="358">
        <v>40</v>
      </c>
    </row>
    <row r="104" ht="17" customHeight="1" spans="1:7">
      <c r="A104" s="355" t="s">
        <v>108</v>
      </c>
      <c r="B104" s="356">
        <v>30</v>
      </c>
      <c r="C104" s="357"/>
      <c r="D104" s="356"/>
      <c r="E104" s="356"/>
      <c r="F104" s="358"/>
      <c r="G104" s="358">
        <v>30</v>
      </c>
    </row>
    <row r="105" ht="17" customHeight="1" spans="1:7">
      <c r="A105" s="355" t="s">
        <v>109</v>
      </c>
      <c r="B105" s="356">
        <v>100</v>
      </c>
      <c r="C105" s="357"/>
      <c r="D105" s="356"/>
      <c r="E105" s="356"/>
      <c r="F105" s="358">
        <v>60</v>
      </c>
      <c r="G105" s="358">
        <v>40</v>
      </c>
    </row>
    <row r="106" ht="17" customHeight="1" spans="1:7">
      <c r="A106" s="355" t="s">
        <v>110</v>
      </c>
      <c r="B106" s="356">
        <v>80</v>
      </c>
      <c r="C106" s="357"/>
      <c r="D106" s="356"/>
      <c r="E106" s="356"/>
      <c r="F106" s="358">
        <v>40</v>
      </c>
      <c r="G106" s="358">
        <v>40</v>
      </c>
    </row>
    <row r="107" ht="17" customHeight="1" spans="1:7">
      <c r="A107" s="355" t="s">
        <v>111</v>
      </c>
      <c r="B107" s="356">
        <v>80</v>
      </c>
      <c r="C107" s="357"/>
      <c r="D107" s="356"/>
      <c r="E107" s="356"/>
      <c r="F107" s="358">
        <v>40</v>
      </c>
      <c r="G107" s="358">
        <v>40</v>
      </c>
    </row>
    <row r="108" ht="17" customHeight="1" spans="1:7">
      <c r="A108" s="355" t="s">
        <v>112</v>
      </c>
      <c r="B108" s="356">
        <v>20</v>
      </c>
      <c r="C108" s="357"/>
      <c r="D108" s="356"/>
      <c r="E108" s="356"/>
      <c r="F108" s="358"/>
      <c r="G108" s="358">
        <v>20</v>
      </c>
    </row>
    <row r="109" ht="17" customHeight="1" spans="1:7">
      <c r="A109" s="355" t="s">
        <v>113</v>
      </c>
      <c r="B109" s="356">
        <v>50</v>
      </c>
      <c r="C109" s="357"/>
      <c r="D109" s="356"/>
      <c r="E109" s="356"/>
      <c r="F109" s="358"/>
      <c r="G109" s="358">
        <v>50</v>
      </c>
    </row>
    <row r="110" ht="17" customHeight="1" spans="1:7">
      <c r="A110" s="355" t="s">
        <v>114</v>
      </c>
      <c r="B110" s="356">
        <v>40</v>
      </c>
      <c r="C110" s="357"/>
      <c r="D110" s="356"/>
      <c r="E110" s="356"/>
      <c r="F110" s="358"/>
      <c r="G110" s="358">
        <v>40</v>
      </c>
    </row>
    <row r="111" ht="17" customHeight="1" spans="1:7">
      <c r="A111" s="355" t="s">
        <v>115</v>
      </c>
      <c r="B111" s="356">
        <v>30</v>
      </c>
      <c r="C111" s="357"/>
      <c r="D111" s="356"/>
      <c r="E111" s="356"/>
      <c r="F111" s="358"/>
      <c r="G111" s="358">
        <v>30</v>
      </c>
    </row>
    <row r="112" ht="17" customHeight="1" spans="1:7">
      <c r="A112" s="355" t="s">
        <v>116</v>
      </c>
      <c r="B112" s="356">
        <v>60</v>
      </c>
      <c r="C112" s="357"/>
      <c r="D112" s="356"/>
      <c r="E112" s="356"/>
      <c r="F112" s="358"/>
      <c r="G112" s="358">
        <v>60</v>
      </c>
    </row>
    <row r="113" ht="17" customHeight="1" spans="1:7">
      <c r="A113" s="355" t="s">
        <v>117</v>
      </c>
      <c r="B113" s="356">
        <v>190</v>
      </c>
      <c r="C113" s="357"/>
      <c r="D113" s="356"/>
      <c r="E113" s="356"/>
      <c r="F113" s="358">
        <v>40</v>
      </c>
      <c r="G113" s="358">
        <v>150</v>
      </c>
    </row>
    <row r="114" ht="17" customHeight="1" spans="1:7">
      <c r="A114" s="355" t="s">
        <v>118</v>
      </c>
      <c r="B114" s="356">
        <v>140</v>
      </c>
      <c r="C114" s="357"/>
      <c r="D114" s="356"/>
      <c r="E114" s="356"/>
      <c r="F114" s="358">
        <v>80</v>
      </c>
      <c r="G114" s="358">
        <v>60</v>
      </c>
    </row>
    <row r="115" ht="17" customHeight="1" spans="1:7">
      <c r="A115" s="355" t="s">
        <v>119</v>
      </c>
      <c r="B115" s="356">
        <v>90</v>
      </c>
      <c r="C115" s="357"/>
      <c r="D115" s="356"/>
      <c r="E115" s="356"/>
      <c r="F115" s="358">
        <v>40</v>
      </c>
      <c r="G115" s="358">
        <v>50</v>
      </c>
    </row>
    <row r="116" ht="17" customHeight="1" spans="1:7">
      <c r="A116" s="355" t="s">
        <v>120</v>
      </c>
      <c r="B116" s="356">
        <v>170</v>
      </c>
      <c r="C116" s="357"/>
      <c r="D116" s="356"/>
      <c r="E116" s="356"/>
      <c r="F116" s="358">
        <v>100</v>
      </c>
      <c r="G116" s="358">
        <v>70</v>
      </c>
    </row>
    <row r="117" ht="17" customHeight="1" spans="1:7">
      <c r="A117" s="355" t="s">
        <v>121</v>
      </c>
      <c r="B117" s="356">
        <v>60</v>
      </c>
      <c r="C117" s="357"/>
      <c r="D117" s="356"/>
      <c r="E117" s="356"/>
      <c r="F117" s="358">
        <v>40</v>
      </c>
      <c r="G117" s="358">
        <v>20</v>
      </c>
    </row>
    <row r="118" ht="17" customHeight="1" spans="1:7">
      <c r="A118" s="355" t="s">
        <v>122</v>
      </c>
      <c r="B118" s="356">
        <v>80</v>
      </c>
      <c r="C118" s="357"/>
      <c r="D118" s="356"/>
      <c r="E118" s="356"/>
      <c r="F118" s="358">
        <v>60</v>
      </c>
      <c r="G118" s="358">
        <v>20</v>
      </c>
    </row>
    <row r="119" ht="17" customHeight="1" spans="1:7">
      <c r="A119" s="355" t="s">
        <v>123</v>
      </c>
      <c r="B119" s="356">
        <v>70</v>
      </c>
      <c r="C119" s="357"/>
      <c r="D119" s="356"/>
      <c r="E119" s="356"/>
      <c r="F119" s="358">
        <v>40</v>
      </c>
      <c r="G119" s="358">
        <v>30</v>
      </c>
    </row>
    <row r="120" ht="24" customHeight="1" spans="1:7">
      <c r="A120" s="361" t="s">
        <v>124</v>
      </c>
      <c r="B120" s="361"/>
      <c r="C120" s="361"/>
      <c r="D120" s="361"/>
      <c r="E120" s="361"/>
      <c r="F120" s="361"/>
      <c r="G120" s="361"/>
    </row>
  </sheetData>
  <mergeCells count="3">
    <mergeCell ref="A2:G2"/>
    <mergeCell ref="A3:G3"/>
    <mergeCell ref="A120:G120"/>
  </mergeCells>
  <printOptions horizontalCentered="1"/>
  <pageMargins left="0.472222222222222" right="0.472222222222222" top="0.590277777777778" bottom="0.708333333333333" header="0.298611111111111" footer="0.298611111111111"/>
  <pageSetup paperSize="9" scale="96" fitToHeight="0" orientation="portrait" horizontalDpi="6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3"/>
  <sheetViews>
    <sheetView workbookViewId="0">
      <selection activeCell="I22" sqref="I22"/>
    </sheetView>
  </sheetViews>
  <sheetFormatPr defaultColWidth="9" defaultRowHeight="13.5" outlineLevelCol="2"/>
  <cols>
    <col min="1" max="1" width="20.5" style="39" customWidth="1"/>
    <col min="2" max="2" width="51.5" style="40" customWidth="1"/>
    <col min="3" max="3" width="15.75" style="40" customWidth="1"/>
  </cols>
  <sheetData>
    <row r="1" spans="1:1">
      <c r="A1" s="41" t="s">
        <v>477</v>
      </c>
    </row>
    <row r="2" ht="22.5" spans="1:3">
      <c r="A2" s="42" t="s">
        <v>478</v>
      </c>
      <c r="B2" s="43"/>
      <c r="C2" s="42"/>
    </row>
    <row r="3" spans="1:3">
      <c r="A3" s="44" t="s">
        <v>2</v>
      </c>
      <c r="B3" s="45"/>
      <c r="C3" s="44"/>
    </row>
    <row r="4" ht="14.25" spans="1:3">
      <c r="A4" s="46" t="s">
        <v>3</v>
      </c>
      <c r="B4" s="46" t="s">
        <v>479</v>
      </c>
      <c r="C4" s="46" t="s">
        <v>480</v>
      </c>
    </row>
    <row r="5" ht="14.25" spans="1:3">
      <c r="A5" s="46" t="s">
        <v>4</v>
      </c>
      <c r="B5" s="47"/>
      <c r="C5" s="48">
        <f>C6+C8</f>
        <v>2000</v>
      </c>
    </row>
    <row r="6" ht="14.25" spans="1:3">
      <c r="A6" s="46" t="s">
        <v>44</v>
      </c>
      <c r="B6" s="47"/>
      <c r="C6" s="48">
        <f>SUM(C7)</f>
        <v>40</v>
      </c>
    </row>
    <row r="7" ht="14.25" spans="1:3">
      <c r="A7" s="49" t="s">
        <v>52</v>
      </c>
      <c r="B7" s="50" t="s">
        <v>481</v>
      </c>
      <c r="C7" s="51">
        <v>40</v>
      </c>
    </row>
    <row r="8" ht="14.25" spans="1:3">
      <c r="A8" s="52" t="s">
        <v>482</v>
      </c>
      <c r="B8" s="53"/>
      <c r="C8" s="48">
        <f>SUM(C9:C53)</f>
        <v>1960</v>
      </c>
    </row>
    <row r="9" ht="14.25" spans="1:3">
      <c r="A9" s="49" t="s">
        <v>68</v>
      </c>
      <c r="B9" s="50" t="s">
        <v>483</v>
      </c>
      <c r="C9" s="51">
        <v>40</v>
      </c>
    </row>
    <row r="10" ht="14.25" spans="1:3">
      <c r="A10" s="54" t="s">
        <v>69</v>
      </c>
      <c r="B10" s="55" t="s">
        <v>484</v>
      </c>
      <c r="C10" s="51">
        <v>60</v>
      </c>
    </row>
    <row r="11" ht="14.25" spans="1:3">
      <c r="A11" s="54" t="s">
        <v>72</v>
      </c>
      <c r="B11" s="55" t="s">
        <v>485</v>
      </c>
      <c r="C11" s="51">
        <v>40</v>
      </c>
    </row>
    <row r="12" ht="14.25" spans="1:3">
      <c r="A12" s="49" t="s">
        <v>75</v>
      </c>
      <c r="B12" s="50" t="s">
        <v>486</v>
      </c>
      <c r="C12" s="51">
        <v>40</v>
      </c>
    </row>
    <row r="13" ht="14.25" spans="1:3">
      <c r="A13" s="54" t="s">
        <v>77</v>
      </c>
      <c r="B13" s="55" t="s">
        <v>487</v>
      </c>
      <c r="C13" s="51">
        <v>40</v>
      </c>
    </row>
    <row r="14" ht="14.25" spans="1:3">
      <c r="A14" s="54" t="s">
        <v>78</v>
      </c>
      <c r="B14" s="55" t="s">
        <v>488</v>
      </c>
      <c r="C14" s="51">
        <v>60</v>
      </c>
    </row>
    <row r="15" ht="14.25" spans="1:3">
      <c r="A15" s="56" t="s">
        <v>80</v>
      </c>
      <c r="B15" s="55" t="s">
        <v>489</v>
      </c>
      <c r="C15" s="51">
        <v>40</v>
      </c>
    </row>
    <row r="16" ht="14.25" spans="1:3">
      <c r="A16" s="56" t="s">
        <v>84</v>
      </c>
      <c r="B16" s="55" t="s">
        <v>490</v>
      </c>
      <c r="C16" s="51">
        <v>60</v>
      </c>
    </row>
    <row r="17" ht="14.25" spans="1:3">
      <c r="A17" s="57" t="s">
        <v>85</v>
      </c>
      <c r="B17" s="50" t="s">
        <v>491</v>
      </c>
      <c r="C17" s="51">
        <v>40</v>
      </c>
    </row>
    <row r="18" ht="14.25" spans="1:3">
      <c r="A18" s="58"/>
      <c r="B18" s="50" t="s">
        <v>492</v>
      </c>
      <c r="C18" s="51">
        <v>40</v>
      </c>
    </row>
    <row r="19" ht="14.25" spans="1:3">
      <c r="A19" s="49" t="s">
        <v>86</v>
      </c>
      <c r="B19" s="50" t="s">
        <v>493</v>
      </c>
      <c r="C19" s="51">
        <v>40</v>
      </c>
    </row>
    <row r="20" ht="14.25" spans="1:3">
      <c r="A20" s="56" t="s">
        <v>87</v>
      </c>
      <c r="B20" s="55" t="s">
        <v>494</v>
      </c>
      <c r="C20" s="51">
        <v>40</v>
      </c>
    </row>
    <row r="21" ht="14.25" spans="1:3">
      <c r="A21" s="57" t="s">
        <v>89</v>
      </c>
      <c r="B21" s="50" t="s">
        <v>495</v>
      </c>
      <c r="C21" s="51">
        <v>40</v>
      </c>
    </row>
    <row r="22" ht="14.25" spans="1:3">
      <c r="A22" s="58"/>
      <c r="B22" s="50" t="s">
        <v>496</v>
      </c>
      <c r="C22" s="51">
        <v>40</v>
      </c>
    </row>
    <row r="23" ht="14.25" spans="1:3">
      <c r="A23" s="56" t="s">
        <v>90</v>
      </c>
      <c r="B23" s="55" t="s">
        <v>497</v>
      </c>
      <c r="C23" s="51">
        <v>60</v>
      </c>
    </row>
    <row r="24" ht="14.25" spans="1:3">
      <c r="A24" s="56" t="s">
        <v>92</v>
      </c>
      <c r="B24" s="50" t="s">
        <v>498</v>
      </c>
      <c r="C24" s="51">
        <v>40</v>
      </c>
    </row>
    <row r="25" ht="14.25" spans="1:3">
      <c r="A25" s="56" t="s">
        <v>95</v>
      </c>
      <c r="B25" s="50" t="s">
        <v>499</v>
      </c>
      <c r="C25" s="51">
        <v>40</v>
      </c>
    </row>
    <row r="26" ht="14.25" spans="1:3">
      <c r="A26" s="56" t="s">
        <v>93</v>
      </c>
      <c r="B26" s="50" t="s">
        <v>500</v>
      </c>
      <c r="C26" s="51">
        <v>40</v>
      </c>
    </row>
    <row r="27" ht="14.25" spans="1:3">
      <c r="A27" s="56" t="s">
        <v>96</v>
      </c>
      <c r="B27" s="55" t="s">
        <v>501</v>
      </c>
      <c r="C27" s="51">
        <v>60</v>
      </c>
    </row>
    <row r="28" ht="14.25" spans="1:3">
      <c r="A28" s="49" t="s">
        <v>97</v>
      </c>
      <c r="B28" s="50" t="s">
        <v>502</v>
      </c>
      <c r="C28" s="51">
        <v>40</v>
      </c>
    </row>
    <row r="29" ht="14.25" spans="1:3">
      <c r="A29" s="57" t="s">
        <v>98</v>
      </c>
      <c r="B29" s="50" t="s">
        <v>503</v>
      </c>
      <c r="C29" s="51">
        <v>40</v>
      </c>
    </row>
    <row r="30" ht="14.25" spans="1:3">
      <c r="A30" s="58"/>
      <c r="B30" s="50" t="s">
        <v>504</v>
      </c>
      <c r="C30" s="51">
        <v>40</v>
      </c>
    </row>
    <row r="31" ht="14.25" spans="1:3">
      <c r="A31" s="57" t="s">
        <v>99</v>
      </c>
      <c r="B31" s="50" t="s">
        <v>505</v>
      </c>
      <c r="C31" s="51">
        <v>60</v>
      </c>
    </row>
    <row r="32" ht="14.25" spans="1:3">
      <c r="A32" s="58"/>
      <c r="B32" s="50" t="s">
        <v>506</v>
      </c>
      <c r="C32" s="51">
        <v>60</v>
      </c>
    </row>
    <row r="33" ht="14.25" spans="1:3">
      <c r="A33" s="49" t="s">
        <v>101</v>
      </c>
      <c r="B33" s="50" t="s">
        <v>507</v>
      </c>
      <c r="C33" s="51">
        <v>40</v>
      </c>
    </row>
    <row r="34" ht="14.25" spans="1:3">
      <c r="A34" s="49" t="s">
        <v>100</v>
      </c>
      <c r="B34" s="50" t="s">
        <v>508</v>
      </c>
      <c r="C34" s="51">
        <v>40</v>
      </c>
    </row>
    <row r="35" ht="14.25" spans="1:3">
      <c r="A35" s="56" t="s">
        <v>102</v>
      </c>
      <c r="B35" s="55" t="s">
        <v>509</v>
      </c>
      <c r="C35" s="51">
        <v>40</v>
      </c>
    </row>
    <row r="36" ht="14.25" spans="1:3">
      <c r="A36" s="56" t="s">
        <v>104</v>
      </c>
      <c r="B36" s="50" t="s">
        <v>510</v>
      </c>
      <c r="C36" s="51">
        <v>40</v>
      </c>
    </row>
    <row r="37" ht="14.25" spans="1:3">
      <c r="A37" s="49" t="s">
        <v>103</v>
      </c>
      <c r="B37" s="50" t="s">
        <v>511</v>
      </c>
      <c r="C37" s="51">
        <v>40</v>
      </c>
    </row>
    <row r="38" ht="14.25" spans="1:3">
      <c r="A38" s="57" t="s">
        <v>105</v>
      </c>
      <c r="B38" s="50" t="s">
        <v>512</v>
      </c>
      <c r="C38" s="51">
        <v>20</v>
      </c>
    </row>
    <row r="39" ht="14.25" spans="1:3">
      <c r="A39" s="58"/>
      <c r="B39" s="50" t="s">
        <v>513</v>
      </c>
      <c r="C39" s="51">
        <v>20</v>
      </c>
    </row>
    <row r="40" ht="14.25" spans="1:3">
      <c r="A40" s="49" t="s">
        <v>106</v>
      </c>
      <c r="B40" s="50" t="s">
        <v>514</v>
      </c>
      <c r="C40" s="51">
        <v>40</v>
      </c>
    </row>
    <row r="41" ht="14.25" spans="1:3">
      <c r="A41" s="56" t="s">
        <v>107</v>
      </c>
      <c r="B41" s="55" t="s">
        <v>515</v>
      </c>
      <c r="C41" s="51">
        <v>40</v>
      </c>
    </row>
    <row r="42" ht="14.25" spans="1:3">
      <c r="A42" s="56" t="s">
        <v>109</v>
      </c>
      <c r="B42" s="55" t="s">
        <v>516</v>
      </c>
      <c r="C42" s="51">
        <v>60</v>
      </c>
    </row>
    <row r="43" ht="14.25" spans="1:3">
      <c r="A43" s="56" t="s">
        <v>110</v>
      </c>
      <c r="B43" s="55" t="s">
        <v>517</v>
      </c>
      <c r="C43" s="51">
        <v>40</v>
      </c>
    </row>
    <row r="44" ht="14.25" spans="1:3">
      <c r="A44" s="56" t="s">
        <v>111</v>
      </c>
      <c r="B44" s="55" t="s">
        <v>518</v>
      </c>
      <c r="C44" s="51">
        <v>40</v>
      </c>
    </row>
    <row r="45" ht="14.25" spans="1:3">
      <c r="A45" s="56" t="s">
        <v>117</v>
      </c>
      <c r="B45" s="55" t="s">
        <v>519</v>
      </c>
      <c r="C45" s="51">
        <v>40</v>
      </c>
    </row>
    <row r="46" ht="14.25" spans="1:3">
      <c r="A46" s="57" t="s">
        <v>118</v>
      </c>
      <c r="B46" s="50" t="s">
        <v>520</v>
      </c>
      <c r="C46" s="51">
        <v>40</v>
      </c>
    </row>
    <row r="47" ht="14.25" spans="1:3">
      <c r="A47" s="58"/>
      <c r="B47" s="50" t="s">
        <v>521</v>
      </c>
      <c r="C47" s="51">
        <v>40</v>
      </c>
    </row>
    <row r="48" ht="14.25" spans="1:3">
      <c r="A48" s="56" t="s">
        <v>119</v>
      </c>
      <c r="B48" s="55" t="s">
        <v>522</v>
      </c>
      <c r="C48" s="51">
        <v>40</v>
      </c>
    </row>
    <row r="49" ht="14.25" spans="1:3">
      <c r="A49" s="57" t="s">
        <v>120</v>
      </c>
      <c r="B49" s="50" t="s">
        <v>523</v>
      </c>
      <c r="C49" s="51">
        <v>60</v>
      </c>
    </row>
    <row r="50" ht="14.25" spans="1:3">
      <c r="A50" s="58"/>
      <c r="B50" s="50" t="s">
        <v>524</v>
      </c>
      <c r="C50" s="51">
        <v>40</v>
      </c>
    </row>
    <row r="51" ht="14.25" spans="1:3">
      <c r="A51" s="56" t="s">
        <v>121</v>
      </c>
      <c r="B51" s="55" t="s">
        <v>525</v>
      </c>
      <c r="C51" s="51">
        <v>40</v>
      </c>
    </row>
    <row r="52" ht="14.25" spans="1:3">
      <c r="A52" s="56" t="s">
        <v>122</v>
      </c>
      <c r="B52" s="55" t="s">
        <v>526</v>
      </c>
      <c r="C52" s="51">
        <v>60</v>
      </c>
    </row>
    <row r="53" ht="14.25" spans="1:3">
      <c r="A53" s="49" t="s">
        <v>123</v>
      </c>
      <c r="B53" s="50" t="s">
        <v>527</v>
      </c>
      <c r="C53" s="51">
        <v>40</v>
      </c>
    </row>
  </sheetData>
  <mergeCells count="9">
    <mergeCell ref="A2:C2"/>
    <mergeCell ref="A3:C3"/>
    <mergeCell ref="A17:A18"/>
    <mergeCell ref="A21:A22"/>
    <mergeCell ref="A29:A30"/>
    <mergeCell ref="A31:A32"/>
    <mergeCell ref="A38:A39"/>
    <mergeCell ref="A46:A47"/>
    <mergeCell ref="A49:A50"/>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66"/>
  <sheetViews>
    <sheetView workbookViewId="0">
      <selection activeCell="M22" sqref="M22"/>
    </sheetView>
  </sheetViews>
  <sheetFormatPr defaultColWidth="9" defaultRowHeight="13.5"/>
  <cols>
    <col min="1" max="1" width="12.25" customWidth="1"/>
    <col min="5" max="5" width="8.75" customWidth="1"/>
    <col min="6" max="6" width="10.625" customWidth="1"/>
    <col min="7" max="7" width="10.5" customWidth="1"/>
    <col min="9" max="9" width="10.125" customWidth="1"/>
    <col min="10" max="10" width="10.25" customWidth="1"/>
  </cols>
  <sheetData>
    <row r="2" ht="20.25" spans="1:10">
      <c r="A2" s="16" t="s">
        <v>528</v>
      </c>
      <c r="B2" s="16"/>
      <c r="C2" s="16"/>
      <c r="D2" s="16"/>
      <c r="E2" s="16"/>
      <c r="F2" s="16"/>
      <c r="G2" s="16"/>
      <c r="H2" s="16"/>
      <c r="I2" s="16"/>
      <c r="J2" s="16"/>
    </row>
    <row r="3" ht="20.25" spans="1:10">
      <c r="A3" s="17"/>
      <c r="B3" s="17"/>
      <c r="C3" s="17"/>
      <c r="D3" s="17"/>
      <c r="E3" s="17"/>
      <c r="F3" s="17"/>
      <c r="G3" s="17"/>
      <c r="H3" s="17"/>
      <c r="I3" s="17"/>
      <c r="J3" s="33" t="s">
        <v>2</v>
      </c>
    </row>
    <row r="4" ht="42.75" spans="1:10">
      <c r="A4" s="18" t="s">
        <v>529</v>
      </c>
      <c r="B4" s="19" t="s">
        <v>530</v>
      </c>
      <c r="C4" s="18" t="s">
        <v>531</v>
      </c>
      <c r="D4" s="18" t="s">
        <v>532</v>
      </c>
      <c r="E4" s="20" t="s">
        <v>533</v>
      </c>
      <c r="F4" s="18" t="s">
        <v>534</v>
      </c>
      <c r="G4" s="18" t="s">
        <v>535</v>
      </c>
      <c r="H4" s="20" t="s">
        <v>536</v>
      </c>
      <c r="I4" s="34"/>
      <c r="J4" s="18" t="s">
        <v>537</v>
      </c>
    </row>
    <row r="5" ht="47.25" spans="1:10">
      <c r="A5" s="21" t="s">
        <v>363</v>
      </c>
      <c r="B5" s="22"/>
      <c r="C5" s="22">
        <v>1</v>
      </c>
      <c r="D5" s="23" t="s">
        <v>538</v>
      </c>
      <c r="E5" s="23">
        <v>3</v>
      </c>
      <c r="F5" s="21" t="s">
        <v>539</v>
      </c>
      <c r="G5" s="21" t="s">
        <v>540</v>
      </c>
      <c r="H5" s="21" t="s">
        <v>541</v>
      </c>
      <c r="I5" s="21" t="s">
        <v>542</v>
      </c>
      <c r="J5" s="21">
        <v>8</v>
      </c>
    </row>
    <row r="6" ht="15.75" spans="1:10">
      <c r="A6" s="21" t="s">
        <v>4</v>
      </c>
      <c r="B6" s="21"/>
      <c r="C6" s="23"/>
      <c r="D6" s="23"/>
      <c r="E6" s="23"/>
      <c r="F6" s="21"/>
      <c r="G6" s="21"/>
      <c r="H6" s="21"/>
      <c r="I6" s="21"/>
      <c r="J6" s="21">
        <v>3400</v>
      </c>
    </row>
    <row r="7" ht="28.5" spans="1:10">
      <c r="A7" s="24" t="s">
        <v>543</v>
      </c>
      <c r="B7" s="21"/>
      <c r="C7" s="23"/>
      <c r="D7" s="23"/>
      <c r="E7" s="23"/>
      <c r="F7" s="21"/>
      <c r="G7" s="21"/>
      <c r="H7" s="21"/>
      <c r="I7" s="23">
        <f>SUM(I8:I21)</f>
        <v>80</v>
      </c>
      <c r="J7" s="23">
        <f>SUM(J8:J21)</f>
        <v>1200</v>
      </c>
    </row>
    <row r="8" ht="15" spans="1:10">
      <c r="A8" s="25" t="s">
        <v>69</v>
      </c>
      <c r="B8" s="25">
        <v>15</v>
      </c>
      <c r="C8" s="25">
        <v>35.39</v>
      </c>
      <c r="D8" s="26">
        <v>0.0620452672732692</v>
      </c>
      <c r="E8" s="25">
        <v>84.3</v>
      </c>
      <c r="F8" s="26">
        <v>0.0440639910188044</v>
      </c>
      <c r="G8" s="26">
        <f t="shared" ref="G8:G21" si="0">D8*0.3+F8*0.7</f>
        <v>0.0494583738951438</v>
      </c>
      <c r="H8" s="27">
        <f t="shared" ref="H8:H21" si="1">G8*80</f>
        <v>3.95666991161151</v>
      </c>
      <c r="I8" s="35">
        <v>4</v>
      </c>
      <c r="J8" s="25">
        <f t="shared" ref="J8:J21" si="2">I8*B8</f>
        <v>60</v>
      </c>
    </row>
    <row r="9" ht="15" spans="1:10">
      <c r="A9" s="25" t="s">
        <v>74</v>
      </c>
      <c r="B9" s="25">
        <v>15</v>
      </c>
      <c r="C9" s="25">
        <v>18.73</v>
      </c>
      <c r="D9" s="26">
        <v>0.0328371815775171</v>
      </c>
      <c r="E9" s="25">
        <v>68.8</v>
      </c>
      <c r="F9" s="26">
        <v>0.0875666573112546</v>
      </c>
      <c r="G9" s="26">
        <f t="shared" si="0"/>
        <v>0.0711478145911333</v>
      </c>
      <c r="H9" s="27">
        <f t="shared" si="1"/>
        <v>5.69182516729067</v>
      </c>
      <c r="I9" s="35">
        <v>6</v>
      </c>
      <c r="J9" s="25">
        <f t="shared" si="2"/>
        <v>90</v>
      </c>
    </row>
    <row r="10" ht="15" spans="1:10">
      <c r="A10" s="25" t="s">
        <v>76</v>
      </c>
      <c r="B10" s="25">
        <v>15</v>
      </c>
      <c r="C10" s="25">
        <v>35.39</v>
      </c>
      <c r="D10" s="26">
        <v>0.0620452672732692</v>
      </c>
      <c r="E10" s="25">
        <v>81.5</v>
      </c>
      <c r="F10" s="26">
        <v>0.05192254</v>
      </c>
      <c r="G10" s="26">
        <f t="shared" si="0"/>
        <v>0.0549593581819808</v>
      </c>
      <c r="H10" s="27">
        <f t="shared" si="1"/>
        <v>4.39674865455846</v>
      </c>
      <c r="I10" s="35">
        <v>4</v>
      </c>
      <c r="J10" s="25">
        <f t="shared" si="2"/>
        <v>60</v>
      </c>
    </row>
    <row r="11" ht="15" spans="1:10">
      <c r="A11" s="25" t="s">
        <v>77</v>
      </c>
      <c r="B11" s="25">
        <v>15</v>
      </c>
      <c r="C11" s="25">
        <v>59.55</v>
      </c>
      <c r="D11" s="26">
        <v>0.104402251091359</v>
      </c>
      <c r="E11" s="25">
        <v>91</v>
      </c>
      <c r="F11" s="26">
        <v>0.0252596126859388</v>
      </c>
      <c r="G11" s="26">
        <f t="shared" si="0"/>
        <v>0.0490024042075649</v>
      </c>
      <c r="H11" s="27">
        <f t="shared" si="1"/>
        <v>3.92019233660519</v>
      </c>
      <c r="I11" s="35">
        <v>4</v>
      </c>
      <c r="J11" s="25">
        <f t="shared" si="2"/>
        <v>60</v>
      </c>
    </row>
    <row r="12" ht="15" spans="1:10">
      <c r="A12" s="25" t="s">
        <v>79</v>
      </c>
      <c r="B12" s="25">
        <v>15</v>
      </c>
      <c r="C12" s="25">
        <v>28.52</v>
      </c>
      <c r="D12" s="26">
        <v>0.0500008765932082</v>
      </c>
      <c r="E12" s="25">
        <v>77.7</v>
      </c>
      <c r="F12" s="26">
        <v>0.0625877069884928</v>
      </c>
      <c r="G12" s="26">
        <f t="shared" si="0"/>
        <v>0.0588116578699074</v>
      </c>
      <c r="H12" s="27">
        <f t="shared" si="1"/>
        <v>4.70493262959259</v>
      </c>
      <c r="I12" s="35">
        <v>5</v>
      </c>
      <c r="J12" s="25">
        <f t="shared" si="2"/>
        <v>75</v>
      </c>
    </row>
    <row r="13" ht="15" spans="1:10">
      <c r="A13" s="25" t="s">
        <v>80</v>
      </c>
      <c r="B13" s="25">
        <v>15</v>
      </c>
      <c r="C13" s="25">
        <v>77.94</v>
      </c>
      <c r="D13" s="26">
        <v>0.13664334928733</v>
      </c>
      <c r="E13" s="25">
        <v>66.8</v>
      </c>
      <c r="F13" s="26">
        <v>0.0931799045747965</v>
      </c>
      <c r="G13" s="28">
        <f t="shared" si="0"/>
        <v>0.106218937988557</v>
      </c>
      <c r="H13" s="29">
        <f t="shared" si="1"/>
        <v>8.49751503908452</v>
      </c>
      <c r="I13" s="36">
        <v>8</v>
      </c>
      <c r="J13" s="25">
        <f t="shared" si="2"/>
        <v>120</v>
      </c>
    </row>
    <row r="14" ht="15" spans="1:10">
      <c r="A14" s="25" t="s">
        <v>81</v>
      </c>
      <c r="B14" s="25">
        <v>15</v>
      </c>
      <c r="C14" s="25">
        <v>19.05</v>
      </c>
      <c r="D14" s="26">
        <v>0.0333982012307369</v>
      </c>
      <c r="E14" s="25">
        <v>60.7</v>
      </c>
      <c r="F14" s="26">
        <v>0.110300308728599</v>
      </c>
      <c r="G14" s="28">
        <f t="shared" si="0"/>
        <v>0.0872296764792404</v>
      </c>
      <c r="H14" s="29">
        <f t="shared" si="1"/>
        <v>6.97837411833923</v>
      </c>
      <c r="I14" s="36">
        <v>6</v>
      </c>
      <c r="J14" s="25">
        <f t="shared" si="2"/>
        <v>90</v>
      </c>
    </row>
    <row r="15" ht="15" spans="1:10">
      <c r="A15" s="25" t="s">
        <v>82</v>
      </c>
      <c r="B15" s="25">
        <v>15</v>
      </c>
      <c r="C15" s="25">
        <v>18.44</v>
      </c>
      <c r="D15" s="26">
        <v>0.0323287575167868</v>
      </c>
      <c r="E15" s="25">
        <v>66.1</v>
      </c>
      <c r="F15" s="26">
        <v>0.0951445411170362</v>
      </c>
      <c r="G15" s="28">
        <f t="shared" si="0"/>
        <v>0.0762998060369614</v>
      </c>
      <c r="H15" s="29">
        <f t="shared" si="1"/>
        <v>6.10398448295691</v>
      </c>
      <c r="I15" s="36">
        <v>7</v>
      </c>
      <c r="J15" s="25">
        <f t="shared" si="2"/>
        <v>105</v>
      </c>
    </row>
    <row r="16" ht="15" spans="1:10">
      <c r="A16" s="25" t="s">
        <v>83</v>
      </c>
      <c r="B16" s="25">
        <v>15</v>
      </c>
      <c r="C16" s="25">
        <v>33.09</v>
      </c>
      <c r="D16" s="26">
        <v>0.0580129385157524</v>
      </c>
      <c r="E16" s="25">
        <v>72</v>
      </c>
      <c r="F16" s="26">
        <v>0.0785854616895874</v>
      </c>
      <c r="G16" s="28">
        <f t="shared" si="0"/>
        <v>0.0724137047374369</v>
      </c>
      <c r="H16" s="29">
        <f t="shared" si="1"/>
        <v>5.79309637899495</v>
      </c>
      <c r="I16" s="36">
        <v>7</v>
      </c>
      <c r="J16" s="25">
        <f t="shared" si="2"/>
        <v>105</v>
      </c>
    </row>
    <row r="17" ht="15" spans="1:10">
      <c r="A17" s="25" t="s">
        <v>84</v>
      </c>
      <c r="B17" s="25">
        <v>15</v>
      </c>
      <c r="C17" s="25">
        <v>47.87</v>
      </c>
      <c r="D17" s="26">
        <v>0.0839250337488385</v>
      </c>
      <c r="E17" s="25">
        <v>68.4</v>
      </c>
      <c r="F17" s="26">
        <v>0.0886893067639629</v>
      </c>
      <c r="G17" s="28">
        <f t="shared" si="0"/>
        <v>0.0872600248594256</v>
      </c>
      <c r="H17" s="29">
        <f t="shared" si="1"/>
        <v>6.98080198875405</v>
      </c>
      <c r="I17" s="36">
        <v>7</v>
      </c>
      <c r="J17" s="25">
        <f t="shared" si="2"/>
        <v>105</v>
      </c>
    </row>
    <row r="18" ht="15" spans="1:10">
      <c r="A18" s="25" t="s">
        <v>85</v>
      </c>
      <c r="B18" s="25">
        <v>15</v>
      </c>
      <c r="C18" s="30">
        <v>91.7</v>
      </c>
      <c r="D18" s="26">
        <v>0.160767194375778</v>
      </c>
      <c r="E18" s="25">
        <v>83.2</v>
      </c>
      <c r="F18" s="26">
        <v>0.0471512770137524</v>
      </c>
      <c r="G18" s="28">
        <f t="shared" si="0"/>
        <v>0.0812360522223601</v>
      </c>
      <c r="H18" s="29">
        <f t="shared" si="1"/>
        <v>6.49888417778881</v>
      </c>
      <c r="I18" s="36">
        <v>6</v>
      </c>
      <c r="J18" s="25">
        <f t="shared" si="2"/>
        <v>90</v>
      </c>
    </row>
    <row r="19" ht="15" spans="1:10">
      <c r="A19" s="25" t="s">
        <v>115</v>
      </c>
      <c r="B19" s="25">
        <v>15</v>
      </c>
      <c r="C19" s="25">
        <v>9.51</v>
      </c>
      <c r="D19" s="26">
        <v>0.0166728028191238</v>
      </c>
      <c r="E19" s="25">
        <v>86.5</v>
      </c>
      <c r="F19" s="26">
        <v>0.0378894190289082</v>
      </c>
      <c r="G19" s="26">
        <f t="shared" si="0"/>
        <v>0.0315244341659729</v>
      </c>
      <c r="H19" s="27">
        <f t="shared" si="1"/>
        <v>2.52195473327783</v>
      </c>
      <c r="I19" s="35">
        <v>2</v>
      </c>
      <c r="J19" s="25">
        <f t="shared" si="2"/>
        <v>30</v>
      </c>
    </row>
    <row r="20" ht="15" spans="1:10">
      <c r="A20" s="25" t="s">
        <v>116</v>
      </c>
      <c r="B20" s="25">
        <v>15</v>
      </c>
      <c r="C20" s="25">
        <v>13.47</v>
      </c>
      <c r="D20" s="26">
        <v>0.0236154210277179</v>
      </c>
      <c r="E20" s="25">
        <v>78.8</v>
      </c>
      <c r="F20" s="26">
        <v>0.0595004209935448</v>
      </c>
      <c r="G20" s="26">
        <f t="shared" si="0"/>
        <v>0.0487349210037967</v>
      </c>
      <c r="H20" s="27">
        <f t="shared" si="1"/>
        <v>3.89879368030374</v>
      </c>
      <c r="I20" s="35">
        <v>4</v>
      </c>
      <c r="J20" s="25">
        <f t="shared" si="2"/>
        <v>60</v>
      </c>
    </row>
    <row r="21" ht="15" spans="1:10">
      <c r="A21" s="25" t="s">
        <v>117</v>
      </c>
      <c r="B21" s="25">
        <v>15</v>
      </c>
      <c r="C21" s="25">
        <v>81.74</v>
      </c>
      <c r="D21" s="26">
        <v>0.143305457669314</v>
      </c>
      <c r="E21" s="25">
        <v>57.9</v>
      </c>
      <c r="F21" s="26">
        <v>0.118158854897558</v>
      </c>
      <c r="G21" s="26">
        <f t="shared" si="0"/>
        <v>0.125702835729085</v>
      </c>
      <c r="H21" s="27">
        <f t="shared" si="1"/>
        <v>10.0562268583268</v>
      </c>
      <c r="I21" s="35">
        <v>10</v>
      </c>
      <c r="J21" s="25">
        <f t="shared" si="2"/>
        <v>150</v>
      </c>
    </row>
    <row r="22" ht="15" spans="1:10">
      <c r="A22" s="23" t="s">
        <v>544</v>
      </c>
      <c r="B22" s="23"/>
      <c r="C22" s="23"/>
      <c r="D22" s="23"/>
      <c r="E22" s="25"/>
      <c r="F22" s="23"/>
      <c r="G22" s="23"/>
      <c r="H22" s="23"/>
      <c r="I22" s="23">
        <f>SUM(I23:I65)</f>
        <v>220</v>
      </c>
      <c r="J22" s="23">
        <f>SUM(J23:J65)</f>
        <v>2200</v>
      </c>
    </row>
    <row r="23" ht="15" spans="1:10">
      <c r="A23" s="31" t="s">
        <v>67</v>
      </c>
      <c r="B23" s="25">
        <v>10</v>
      </c>
      <c r="C23" s="25">
        <v>6.44</v>
      </c>
      <c r="D23" s="26">
        <v>0.00217774306013479</v>
      </c>
      <c r="E23" s="25">
        <v>57.3</v>
      </c>
      <c r="F23" s="26">
        <v>0.0541946947582181</v>
      </c>
      <c r="G23" s="28">
        <f t="shared" ref="G23:G65" si="3">D23*0.3+F23*0.7</f>
        <v>0.0385896092487931</v>
      </c>
      <c r="H23" s="29">
        <f t="shared" ref="H23:H65" si="4">G23*220</f>
        <v>8.48971403473448</v>
      </c>
      <c r="I23" s="36">
        <v>8</v>
      </c>
      <c r="J23" s="37">
        <f t="shared" ref="J23:J65" si="5">I23*B23</f>
        <v>80</v>
      </c>
    </row>
    <row r="24" ht="15" spans="1:10">
      <c r="A24" s="25" t="s">
        <v>68</v>
      </c>
      <c r="B24" s="25">
        <v>10</v>
      </c>
      <c r="C24" s="25">
        <v>38.34</v>
      </c>
      <c r="D24" s="26">
        <v>0.0129650107027279</v>
      </c>
      <c r="E24" s="25">
        <v>82.3</v>
      </c>
      <c r="F24" s="26">
        <v>0.0224647797943902</v>
      </c>
      <c r="G24" s="28">
        <f t="shared" si="3"/>
        <v>0.0196148490668915</v>
      </c>
      <c r="H24" s="29">
        <f t="shared" si="4"/>
        <v>4.31526679471613</v>
      </c>
      <c r="I24" s="36">
        <v>4</v>
      </c>
      <c r="J24" s="37">
        <f t="shared" si="5"/>
        <v>40</v>
      </c>
    </row>
    <row r="25" ht="15" spans="1:10">
      <c r="A25" s="25" t="s">
        <v>70</v>
      </c>
      <c r="B25" s="25">
        <v>10</v>
      </c>
      <c r="C25" s="25">
        <v>18.6</v>
      </c>
      <c r="D25" s="26">
        <v>0.00628975480101042</v>
      </c>
      <c r="E25" s="25">
        <v>64.7</v>
      </c>
      <c r="F25" s="26">
        <v>0.044802639928925</v>
      </c>
      <c r="G25" s="28">
        <f t="shared" si="3"/>
        <v>0.0332487743905506</v>
      </c>
      <c r="H25" s="29">
        <f t="shared" si="4"/>
        <v>7.31473036592114</v>
      </c>
      <c r="I25" s="36">
        <v>7</v>
      </c>
      <c r="J25" s="37">
        <f t="shared" si="5"/>
        <v>70</v>
      </c>
    </row>
    <row r="26" ht="15" spans="1:10">
      <c r="A26" s="32" t="s">
        <v>71</v>
      </c>
      <c r="B26" s="25">
        <v>10</v>
      </c>
      <c r="C26" s="25">
        <v>19.81</v>
      </c>
      <c r="D26" s="26">
        <v>0.00669892702193636</v>
      </c>
      <c r="E26" s="25">
        <v>80.9</v>
      </c>
      <c r="F26" s="26">
        <v>0.0242416550323645</v>
      </c>
      <c r="G26" s="28">
        <f t="shared" si="3"/>
        <v>0.0189788366292361</v>
      </c>
      <c r="H26" s="29">
        <f t="shared" si="4"/>
        <v>4.17534405843193</v>
      </c>
      <c r="I26" s="36">
        <v>4</v>
      </c>
      <c r="J26" s="37">
        <f t="shared" si="5"/>
        <v>40</v>
      </c>
    </row>
    <row r="27" ht="15" spans="1:10">
      <c r="A27" s="32" t="s">
        <v>72</v>
      </c>
      <c r="B27" s="25">
        <v>10</v>
      </c>
      <c r="C27" s="25">
        <v>32.25</v>
      </c>
      <c r="D27" s="26">
        <v>0.0109056232436874</v>
      </c>
      <c r="E27" s="25">
        <v>82.4</v>
      </c>
      <c r="F27" s="26">
        <v>0.0223378601345348</v>
      </c>
      <c r="G27" s="28">
        <f t="shared" si="3"/>
        <v>0.0189081890672806</v>
      </c>
      <c r="H27" s="29">
        <f t="shared" si="4"/>
        <v>4.15980159480173</v>
      </c>
      <c r="I27" s="36">
        <v>4</v>
      </c>
      <c r="J27" s="37">
        <f t="shared" si="5"/>
        <v>40</v>
      </c>
    </row>
    <row r="28" ht="15" spans="1:10">
      <c r="A28" s="32" t="s">
        <v>73</v>
      </c>
      <c r="B28" s="25">
        <v>10</v>
      </c>
      <c r="C28" s="25">
        <v>19.54</v>
      </c>
      <c r="D28" s="26">
        <v>0.00660762412966363</v>
      </c>
      <c r="E28" s="25">
        <v>83.7</v>
      </c>
      <c r="F28" s="26">
        <v>0.0206879045564158</v>
      </c>
      <c r="G28" s="28">
        <f t="shared" si="3"/>
        <v>0.0164638204283901</v>
      </c>
      <c r="H28" s="29">
        <f t="shared" si="4"/>
        <v>3.62204049424583</v>
      </c>
      <c r="I28" s="36">
        <v>4</v>
      </c>
      <c r="J28" s="37">
        <f t="shared" si="5"/>
        <v>40</v>
      </c>
    </row>
    <row r="29" ht="15" spans="1:10">
      <c r="A29" s="32" t="s">
        <v>75</v>
      </c>
      <c r="B29" s="25">
        <v>10</v>
      </c>
      <c r="C29" s="25">
        <v>34.84</v>
      </c>
      <c r="D29" s="26">
        <v>0.0117814546917851</v>
      </c>
      <c r="E29" s="25">
        <v>50.1</v>
      </c>
      <c r="F29" s="26">
        <v>0.0633329102678005</v>
      </c>
      <c r="G29" s="28">
        <f t="shared" si="3"/>
        <v>0.0478674735949959</v>
      </c>
      <c r="H29" s="29">
        <f t="shared" si="4"/>
        <v>10.5308441908991</v>
      </c>
      <c r="I29" s="36">
        <v>11</v>
      </c>
      <c r="J29" s="37">
        <f t="shared" si="5"/>
        <v>110</v>
      </c>
    </row>
    <row r="30" ht="15" spans="1:10">
      <c r="A30" s="32" t="s">
        <v>78</v>
      </c>
      <c r="B30" s="25">
        <v>10</v>
      </c>
      <c r="C30" s="25">
        <v>55.11</v>
      </c>
      <c r="D30" s="26">
        <v>0.0186359347894454</v>
      </c>
      <c r="E30" s="25">
        <v>77.2</v>
      </c>
      <c r="F30" s="26">
        <v>0.028937682447011</v>
      </c>
      <c r="G30" s="28">
        <f t="shared" si="3"/>
        <v>0.0258471581497413</v>
      </c>
      <c r="H30" s="29">
        <f t="shared" si="4"/>
        <v>5.68637479294309</v>
      </c>
      <c r="I30" s="36">
        <v>6</v>
      </c>
      <c r="J30" s="37">
        <f t="shared" si="5"/>
        <v>60</v>
      </c>
    </row>
    <row r="31" ht="15" spans="1:10">
      <c r="A31" s="32" t="s">
        <v>86</v>
      </c>
      <c r="B31" s="25">
        <v>10</v>
      </c>
      <c r="C31" s="25">
        <v>101.81</v>
      </c>
      <c r="D31" s="26">
        <v>0.0344279535640253</v>
      </c>
      <c r="E31" s="25">
        <v>76.4</v>
      </c>
      <c r="F31" s="26">
        <v>0.0299530397258535</v>
      </c>
      <c r="G31" s="28">
        <f t="shared" si="3"/>
        <v>0.031295513877305</v>
      </c>
      <c r="H31" s="29">
        <f t="shared" si="4"/>
        <v>6.88501305300711</v>
      </c>
      <c r="I31" s="36">
        <v>4</v>
      </c>
      <c r="J31" s="37">
        <f t="shared" si="5"/>
        <v>40</v>
      </c>
    </row>
    <row r="32" ht="15" spans="1:10">
      <c r="A32" s="32" t="s">
        <v>87</v>
      </c>
      <c r="B32" s="25">
        <v>10</v>
      </c>
      <c r="C32" s="25">
        <v>121.09</v>
      </c>
      <c r="D32" s="26">
        <v>0.0409476563900189</v>
      </c>
      <c r="E32" s="25">
        <v>63.5</v>
      </c>
      <c r="F32" s="26">
        <v>0.0463256758471887</v>
      </c>
      <c r="G32" s="28">
        <f t="shared" si="3"/>
        <v>0.0447122700100378</v>
      </c>
      <c r="H32" s="29">
        <f t="shared" si="4"/>
        <v>9.83669940220831</v>
      </c>
      <c r="I32" s="36">
        <v>8</v>
      </c>
      <c r="J32" s="37">
        <f t="shared" si="5"/>
        <v>80</v>
      </c>
    </row>
    <row r="33" ht="15" spans="1:10">
      <c r="A33" s="32" t="s">
        <v>88</v>
      </c>
      <c r="B33" s="25">
        <v>10</v>
      </c>
      <c r="C33" s="25">
        <v>31.92</v>
      </c>
      <c r="D33" s="26">
        <v>0.0107940308197985</v>
      </c>
      <c r="E33" s="25">
        <v>62.6</v>
      </c>
      <c r="F33" s="26">
        <v>0.0474679527858865</v>
      </c>
      <c r="G33" s="28">
        <f t="shared" si="3"/>
        <v>0.0364657761960601</v>
      </c>
      <c r="H33" s="29">
        <f t="shared" si="4"/>
        <v>8.02247076313322</v>
      </c>
      <c r="I33" s="36">
        <v>8</v>
      </c>
      <c r="J33" s="37">
        <f t="shared" si="5"/>
        <v>80</v>
      </c>
    </row>
    <row r="34" ht="15" spans="1:10">
      <c r="A34" s="32" t="s">
        <v>89</v>
      </c>
      <c r="B34" s="25">
        <v>10</v>
      </c>
      <c r="C34" s="25">
        <v>122.16</v>
      </c>
      <c r="D34" s="26">
        <v>0.0413094863705071</v>
      </c>
      <c r="E34" s="25">
        <v>72.8</v>
      </c>
      <c r="F34" s="26">
        <v>0.0345221474806448</v>
      </c>
      <c r="G34" s="26">
        <f t="shared" si="3"/>
        <v>0.0365583491476035</v>
      </c>
      <c r="H34" s="27">
        <f t="shared" si="4"/>
        <v>8.04283681247277</v>
      </c>
      <c r="I34" s="35">
        <v>8</v>
      </c>
      <c r="J34" s="37">
        <f t="shared" si="5"/>
        <v>80</v>
      </c>
    </row>
    <row r="35" ht="15" spans="1:10">
      <c r="A35" s="32" t="s">
        <v>90</v>
      </c>
      <c r="B35" s="25">
        <v>10</v>
      </c>
      <c r="C35" s="25">
        <v>73.68</v>
      </c>
      <c r="D35" s="26">
        <v>0.0249155448246477</v>
      </c>
      <c r="E35" s="25">
        <v>77.5</v>
      </c>
      <c r="F35" s="26">
        <v>0.0285569234674451</v>
      </c>
      <c r="G35" s="26">
        <f t="shared" si="3"/>
        <v>0.0274645098746059</v>
      </c>
      <c r="H35" s="27">
        <f t="shared" si="4"/>
        <v>6.04219217241329</v>
      </c>
      <c r="I35" s="35">
        <v>6</v>
      </c>
      <c r="J35" s="37">
        <f t="shared" si="5"/>
        <v>60</v>
      </c>
    </row>
    <row r="36" ht="15" spans="1:10">
      <c r="A36" s="32" t="s">
        <v>91</v>
      </c>
      <c r="B36" s="25">
        <v>10</v>
      </c>
      <c r="C36" s="25">
        <v>24.92</v>
      </c>
      <c r="D36" s="26">
        <v>0.00842691879791288</v>
      </c>
      <c r="E36" s="25">
        <v>76.8</v>
      </c>
      <c r="F36" s="26">
        <v>0.0294453610864323</v>
      </c>
      <c r="G36" s="26">
        <f t="shared" si="3"/>
        <v>0.0231398283998765</v>
      </c>
      <c r="H36" s="27">
        <f t="shared" si="4"/>
        <v>5.09076224797282</v>
      </c>
      <c r="I36" s="35">
        <v>5</v>
      </c>
      <c r="J36" s="37">
        <f t="shared" si="5"/>
        <v>50</v>
      </c>
    </row>
    <row r="37" ht="15" spans="1:10">
      <c r="A37" s="32" t="s">
        <v>92</v>
      </c>
      <c r="B37" s="25">
        <v>10</v>
      </c>
      <c r="C37" s="25">
        <v>90.77</v>
      </c>
      <c r="D37" s="26">
        <v>0.0306946797466514</v>
      </c>
      <c r="E37" s="25">
        <v>90.1</v>
      </c>
      <c r="F37" s="26">
        <v>0.0125650463256759</v>
      </c>
      <c r="G37" s="26">
        <f t="shared" si="3"/>
        <v>0.0180039363519685</v>
      </c>
      <c r="H37" s="27">
        <f t="shared" si="4"/>
        <v>3.96086599743308</v>
      </c>
      <c r="I37" s="35">
        <v>4</v>
      </c>
      <c r="J37" s="37">
        <f t="shared" si="5"/>
        <v>40</v>
      </c>
    </row>
    <row r="38" ht="15" spans="1:10">
      <c r="A38" s="32" t="s">
        <v>93</v>
      </c>
      <c r="B38" s="25">
        <v>10</v>
      </c>
      <c r="C38" s="25">
        <v>74.88</v>
      </c>
      <c r="D38" s="26">
        <v>0.025321335456971</v>
      </c>
      <c r="E38" s="25">
        <v>85.9</v>
      </c>
      <c r="F38" s="26">
        <v>0.0178956720395989</v>
      </c>
      <c r="G38" s="26">
        <f t="shared" si="3"/>
        <v>0.0201233710648105</v>
      </c>
      <c r="H38" s="27">
        <f t="shared" si="4"/>
        <v>4.42714163425832</v>
      </c>
      <c r="I38" s="35">
        <v>4</v>
      </c>
      <c r="J38" s="37">
        <f t="shared" si="5"/>
        <v>40</v>
      </c>
    </row>
    <row r="39" ht="15" spans="1:10">
      <c r="A39" s="32" t="s">
        <v>95</v>
      </c>
      <c r="B39" s="25">
        <v>10</v>
      </c>
      <c r="C39" s="25">
        <v>48.39</v>
      </c>
      <c r="D39" s="26">
        <v>0.0163635072484352</v>
      </c>
      <c r="E39" s="25">
        <v>78.6</v>
      </c>
      <c r="F39" s="26">
        <v>0.0271608072090367</v>
      </c>
      <c r="G39" s="26">
        <f t="shared" si="3"/>
        <v>0.0239216172208562</v>
      </c>
      <c r="H39" s="27">
        <f t="shared" si="4"/>
        <v>5.26275578858837</v>
      </c>
      <c r="I39" s="35">
        <v>5</v>
      </c>
      <c r="J39" s="37">
        <f t="shared" si="5"/>
        <v>50</v>
      </c>
    </row>
    <row r="40" ht="15" spans="1:10">
      <c r="A40" s="32" t="s">
        <v>94</v>
      </c>
      <c r="B40" s="25">
        <v>10</v>
      </c>
      <c r="C40" s="25">
        <v>53.07</v>
      </c>
      <c r="D40" s="26">
        <v>0.0179460907144959</v>
      </c>
      <c r="E40" s="25">
        <v>75.5</v>
      </c>
      <c r="F40" s="26">
        <v>0.0310953166645513</v>
      </c>
      <c r="G40" s="26">
        <f t="shared" si="3"/>
        <v>0.0271505488795347</v>
      </c>
      <c r="H40" s="27">
        <f t="shared" si="4"/>
        <v>5.97312075349763</v>
      </c>
      <c r="I40" s="35">
        <v>6</v>
      </c>
      <c r="J40" s="37">
        <f t="shared" si="5"/>
        <v>60</v>
      </c>
    </row>
    <row r="41" ht="15" spans="1:10">
      <c r="A41" s="32" t="s">
        <v>96</v>
      </c>
      <c r="B41" s="25">
        <v>10</v>
      </c>
      <c r="C41" s="25">
        <v>87.59</v>
      </c>
      <c r="D41" s="26">
        <v>0.0296193345709948</v>
      </c>
      <c r="E41" s="25">
        <v>92.8</v>
      </c>
      <c r="F41" s="26">
        <v>0.00913821550958244</v>
      </c>
      <c r="G41" s="26">
        <f t="shared" si="3"/>
        <v>0.0152825512280061</v>
      </c>
      <c r="H41" s="27">
        <f t="shared" si="4"/>
        <v>3.36216127016135</v>
      </c>
      <c r="I41" s="35">
        <v>3</v>
      </c>
      <c r="J41" s="37">
        <f t="shared" si="5"/>
        <v>30</v>
      </c>
    </row>
    <row r="42" ht="15" spans="1:10">
      <c r="A42" s="32" t="s">
        <v>97</v>
      </c>
      <c r="B42" s="25">
        <v>10</v>
      </c>
      <c r="C42" s="25">
        <v>43.41</v>
      </c>
      <c r="D42" s="26">
        <v>0.0146794761242937</v>
      </c>
      <c r="E42" s="25">
        <v>76.2</v>
      </c>
      <c r="F42" s="26">
        <v>0.0302068790455642</v>
      </c>
      <c r="G42" s="26">
        <f t="shared" si="3"/>
        <v>0.0255486581691831</v>
      </c>
      <c r="H42" s="27">
        <f t="shared" si="4"/>
        <v>5.62070479722027</v>
      </c>
      <c r="I42" s="35">
        <v>6</v>
      </c>
      <c r="J42" s="37">
        <f t="shared" si="5"/>
        <v>60</v>
      </c>
    </row>
    <row r="43" ht="15" spans="1:10">
      <c r="A43" s="32" t="s">
        <v>98</v>
      </c>
      <c r="B43" s="25">
        <v>10</v>
      </c>
      <c r="C43" s="25">
        <v>132.11</v>
      </c>
      <c r="D43" s="26">
        <v>0.0446741670301874</v>
      </c>
      <c r="E43" s="25">
        <v>81.1</v>
      </c>
      <c r="F43" s="26">
        <v>0.0239878157126539</v>
      </c>
      <c r="G43" s="26">
        <f t="shared" si="3"/>
        <v>0.0301937211079139</v>
      </c>
      <c r="H43" s="27">
        <f t="shared" si="4"/>
        <v>6.64261864374107</v>
      </c>
      <c r="I43" s="35">
        <v>7</v>
      </c>
      <c r="J43" s="37">
        <f t="shared" si="5"/>
        <v>70</v>
      </c>
    </row>
    <row r="44" ht="15" spans="1:10">
      <c r="A44" s="32" t="s">
        <v>99</v>
      </c>
      <c r="B44" s="25">
        <v>10</v>
      </c>
      <c r="C44" s="25">
        <v>136.35</v>
      </c>
      <c r="D44" s="26">
        <v>0.0461079605977296</v>
      </c>
      <c r="E44" s="25">
        <v>81</v>
      </c>
      <c r="F44" s="26">
        <v>0.0241147353725092</v>
      </c>
      <c r="G44" s="26">
        <f t="shared" si="3"/>
        <v>0.0307127029400753</v>
      </c>
      <c r="H44" s="27">
        <f t="shared" si="4"/>
        <v>6.75679464681657</v>
      </c>
      <c r="I44" s="35">
        <v>7</v>
      </c>
      <c r="J44" s="37">
        <f t="shared" si="5"/>
        <v>70</v>
      </c>
    </row>
    <row r="45" ht="15" spans="1:10">
      <c r="A45" s="32" t="s">
        <v>100</v>
      </c>
      <c r="B45" s="25">
        <v>10</v>
      </c>
      <c r="C45" s="25">
        <v>90.74</v>
      </c>
      <c r="D45" s="26">
        <v>0.0306845349808433</v>
      </c>
      <c r="E45" s="25">
        <v>80.9</v>
      </c>
      <c r="F45" s="26">
        <v>0.0242416550323645</v>
      </c>
      <c r="G45" s="26">
        <f t="shared" si="3"/>
        <v>0.0261745190169081</v>
      </c>
      <c r="H45" s="27">
        <f t="shared" si="4"/>
        <v>5.75839418371979</v>
      </c>
      <c r="I45" s="35">
        <v>6</v>
      </c>
      <c r="J45" s="37">
        <f t="shared" si="5"/>
        <v>60</v>
      </c>
    </row>
    <row r="46" ht="15" spans="1:10">
      <c r="A46" s="32" t="s">
        <v>101</v>
      </c>
      <c r="B46" s="25">
        <v>10</v>
      </c>
      <c r="C46" s="25">
        <v>82.46</v>
      </c>
      <c r="D46" s="26">
        <v>0.0278845796178129</v>
      </c>
      <c r="E46" s="25">
        <v>70.3</v>
      </c>
      <c r="F46" s="26">
        <v>0.0376951389770275</v>
      </c>
      <c r="G46" s="26">
        <f t="shared" si="3"/>
        <v>0.0347519711692631</v>
      </c>
      <c r="H46" s="27">
        <f t="shared" si="4"/>
        <v>7.64543365723789</v>
      </c>
      <c r="I46" s="35">
        <v>8</v>
      </c>
      <c r="J46" s="37">
        <f t="shared" si="5"/>
        <v>80</v>
      </c>
    </row>
    <row r="47" ht="15" spans="1:10">
      <c r="A47" s="32" t="s">
        <v>102</v>
      </c>
      <c r="B47" s="25">
        <v>10</v>
      </c>
      <c r="C47" s="25">
        <v>63.33</v>
      </c>
      <c r="D47" s="26">
        <v>0.0214156006208597</v>
      </c>
      <c r="E47" s="25">
        <v>86.2</v>
      </c>
      <c r="F47" s="26">
        <v>0.017514913060033</v>
      </c>
      <c r="G47" s="26">
        <f t="shared" si="3"/>
        <v>0.018685119328281</v>
      </c>
      <c r="H47" s="27">
        <f t="shared" si="4"/>
        <v>4.11072625222182</v>
      </c>
      <c r="I47" s="35">
        <v>4</v>
      </c>
      <c r="J47" s="37">
        <f t="shared" si="5"/>
        <v>40</v>
      </c>
    </row>
    <row r="48" ht="15" spans="1:10">
      <c r="A48" s="32" t="s">
        <v>103</v>
      </c>
      <c r="B48" s="25">
        <v>10</v>
      </c>
      <c r="C48" s="25">
        <v>101.46</v>
      </c>
      <c r="D48" s="26">
        <v>0.034309597962931</v>
      </c>
      <c r="E48" s="25">
        <v>93.2</v>
      </c>
      <c r="F48" s="26">
        <v>0.00863053687016118</v>
      </c>
      <c r="G48" s="26">
        <f t="shared" si="3"/>
        <v>0.0163342551979921</v>
      </c>
      <c r="H48" s="27">
        <f t="shared" si="4"/>
        <v>3.59353614355827</v>
      </c>
      <c r="I48" s="35">
        <v>4</v>
      </c>
      <c r="J48" s="37">
        <f t="shared" si="5"/>
        <v>40</v>
      </c>
    </row>
    <row r="49" ht="15" spans="1:10">
      <c r="A49" s="32" t="s">
        <v>104</v>
      </c>
      <c r="B49" s="25">
        <v>10</v>
      </c>
      <c r="C49" s="25">
        <v>132.87</v>
      </c>
      <c r="D49" s="26">
        <v>0.0449311677639922</v>
      </c>
      <c r="E49" s="25">
        <v>96.4</v>
      </c>
      <c r="F49" s="26">
        <v>0.00456910775479121</v>
      </c>
      <c r="G49" s="26">
        <f t="shared" si="3"/>
        <v>0.0166777257575515</v>
      </c>
      <c r="H49" s="27">
        <f t="shared" si="4"/>
        <v>3.66909966666133</v>
      </c>
      <c r="I49" s="35">
        <v>4</v>
      </c>
      <c r="J49" s="37">
        <f t="shared" si="5"/>
        <v>40</v>
      </c>
    </row>
    <row r="50" ht="15" spans="1:10">
      <c r="A50" s="32" t="s">
        <v>105</v>
      </c>
      <c r="B50" s="25">
        <v>10</v>
      </c>
      <c r="C50" s="25">
        <v>129.17</v>
      </c>
      <c r="D50" s="26">
        <v>0.0436799799809955</v>
      </c>
      <c r="E50" s="25">
        <v>87.7</v>
      </c>
      <c r="F50" s="26">
        <v>0.0156111181622033</v>
      </c>
      <c r="G50" s="26">
        <f t="shared" si="3"/>
        <v>0.024031776707841</v>
      </c>
      <c r="H50" s="27">
        <f t="shared" si="4"/>
        <v>5.28699087572501</v>
      </c>
      <c r="I50" s="35">
        <v>5</v>
      </c>
      <c r="J50" s="37">
        <f t="shared" si="5"/>
        <v>50</v>
      </c>
    </row>
    <row r="51" ht="15" spans="1:10">
      <c r="A51" s="32" t="s">
        <v>107</v>
      </c>
      <c r="B51" s="25">
        <v>10</v>
      </c>
      <c r="C51" s="25">
        <v>40.81</v>
      </c>
      <c r="D51" s="26">
        <v>0.0138002630875933</v>
      </c>
      <c r="E51" s="25">
        <v>82.1</v>
      </c>
      <c r="F51" s="26">
        <v>0.0227186191141008</v>
      </c>
      <c r="G51" s="26">
        <f t="shared" si="3"/>
        <v>0.0200431123061485</v>
      </c>
      <c r="H51" s="27">
        <f t="shared" si="4"/>
        <v>4.40948470735268</v>
      </c>
      <c r="I51" s="35">
        <v>4</v>
      </c>
      <c r="J51" s="37">
        <f t="shared" si="5"/>
        <v>40</v>
      </c>
    </row>
    <row r="52" ht="15" spans="1:10">
      <c r="A52" s="32" t="s">
        <v>108</v>
      </c>
      <c r="B52" s="25">
        <v>10</v>
      </c>
      <c r="C52" s="25">
        <v>33.14</v>
      </c>
      <c r="D52" s="26">
        <v>0.0112065846293272</v>
      </c>
      <c r="E52" s="25">
        <v>85.9</v>
      </c>
      <c r="F52" s="26">
        <v>0.0178956720395989</v>
      </c>
      <c r="G52" s="26">
        <f t="shared" si="3"/>
        <v>0.0158889458165174</v>
      </c>
      <c r="H52" s="27">
        <f t="shared" si="4"/>
        <v>3.49556807963383</v>
      </c>
      <c r="I52" s="35">
        <v>3</v>
      </c>
      <c r="J52" s="37">
        <f t="shared" si="5"/>
        <v>30</v>
      </c>
    </row>
    <row r="53" ht="15" spans="1:10">
      <c r="A53" s="32" t="s">
        <v>109</v>
      </c>
      <c r="B53" s="25">
        <v>10</v>
      </c>
      <c r="C53" s="25">
        <v>37.48</v>
      </c>
      <c r="D53" s="26">
        <v>0.0126741940828963</v>
      </c>
      <c r="E53" s="25">
        <v>85.8</v>
      </c>
      <c r="F53" s="26">
        <v>0.0180225916994542</v>
      </c>
      <c r="G53" s="26">
        <f t="shared" si="3"/>
        <v>0.0164180724144868</v>
      </c>
      <c r="H53" s="27">
        <f t="shared" si="4"/>
        <v>3.6119759311871</v>
      </c>
      <c r="I53" s="35">
        <v>4</v>
      </c>
      <c r="J53" s="37">
        <f t="shared" si="5"/>
        <v>40</v>
      </c>
    </row>
    <row r="54" ht="15" spans="1:10">
      <c r="A54" s="32" t="s">
        <v>110</v>
      </c>
      <c r="B54" s="25">
        <v>10</v>
      </c>
      <c r="C54" s="25">
        <v>80.52</v>
      </c>
      <c r="D54" s="26">
        <v>0.0272285514288903</v>
      </c>
      <c r="E54" s="25">
        <v>86.7</v>
      </c>
      <c r="F54" s="26">
        <v>0.0168803147607564</v>
      </c>
      <c r="G54" s="26">
        <f t="shared" si="3"/>
        <v>0.0199847857611966</v>
      </c>
      <c r="H54" s="27">
        <f t="shared" si="4"/>
        <v>4.39665286746324</v>
      </c>
      <c r="I54" s="35">
        <v>4</v>
      </c>
      <c r="J54" s="37">
        <f t="shared" si="5"/>
        <v>40</v>
      </c>
    </row>
    <row r="55" ht="15" spans="1:10">
      <c r="A55" s="32" t="s">
        <v>106</v>
      </c>
      <c r="B55" s="25">
        <v>10</v>
      </c>
      <c r="C55" s="25">
        <v>52.65</v>
      </c>
      <c r="D55" s="26">
        <v>0.0178040639931827</v>
      </c>
      <c r="E55" s="25">
        <v>81.4</v>
      </c>
      <c r="F55" s="26">
        <v>0.0236070567330879</v>
      </c>
      <c r="G55" s="26">
        <f t="shared" si="3"/>
        <v>0.0218661589111163</v>
      </c>
      <c r="H55" s="27">
        <f t="shared" si="4"/>
        <v>4.81055496044559</v>
      </c>
      <c r="I55" s="35">
        <v>5</v>
      </c>
      <c r="J55" s="37">
        <f t="shared" si="5"/>
        <v>50</v>
      </c>
    </row>
    <row r="56" ht="15" spans="1:10">
      <c r="A56" s="32" t="s">
        <v>111</v>
      </c>
      <c r="B56" s="25">
        <v>10</v>
      </c>
      <c r="C56" s="25">
        <v>94.13</v>
      </c>
      <c r="D56" s="26">
        <v>0.0318308935171565</v>
      </c>
      <c r="E56" s="25">
        <v>90.9</v>
      </c>
      <c r="F56" s="26">
        <v>0.0115496890468333</v>
      </c>
      <c r="G56" s="26">
        <f t="shared" si="3"/>
        <v>0.0176340503879303</v>
      </c>
      <c r="H56" s="27">
        <f t="shared" si="4"/>
        <v>3.87949108534466</v>
      </c>
      <c r="I56" s="35">
        <v>4</v>
      </c>
      <c r="J56" s="37">
        <f t="shared" si="5"/>
        <v>40</v>
      </c>
    </row>
    <row r="57" ht="15" spans="1:10">
      <c r="A57" s="32" t="s">
        <v>112</v>
      </c>
      <c r="B57" s="25">
        <v>10</v>
      </c>
      <c r="C57" s="25">
        <v>37.72</v>
      </c>
      <c r="D57" s="26">
        <v>0.0127553522093609</v>
      </c>
      <c r="E57" s="25">
        <v>93</v>
      </c>
      <c r="F57" s="26">
        <v>0.00888437618987181</v>
      </c>
      <c r="G57" s="26">
        <f t="shared" si="3"/>
        <v>0.0100456689957185</v>
      </c>
      <c r="H57" s="27">
        <f t="shared" si="4"/>
        <v>2.21004717905808</v>
      </c>
      <c r="I57" s="35">
        <v>2</v>
      </c>
      <c r="J57" s="37">
        <f t="shared" si="5"/>
        <v>20</v>
      </c>
    </row>
    <row r="58" ht="15" spans="1:10">
      <c r="A58" s="32" t="s">
        <v>113</v>
      </c>
      <c r="B58" s="25">
        <v>10</v>
      </c>
      <c r="C58" s="25">
        <v>31.55</v>
      </c>
      <c r="D58" s="26">
        <v>0.0106689120414989</v>
      </c>
      <c r="E58" s="25">
        <v>79.7</v>
      </c>
      <c r="F58" s="26">
        <v>0.0257646909506282</v>
      </c>
      <c r="G58" s="26">
        <f t="shared" si="3"/>
        <v>0.0212359572778894</v>
      </c>
      <c r="H58" s="27">
        <f t="shared" si="4"/>
        <v>4.67191060113567</v>
      </c>
      <c r="I58" s="35">
        <v>5</v>
      </c>
      <c r="J58" s="37">
        <f t="shared" si="5"/>
        <v>50</v>
      </c>
    </row>
    <row r="59" ht="15" spans="1:10">
      <c r="A59" s="25" t="s">
        <v>114</v>
      </c>
      <c r="B59" s="25">
        <v>10</v>
      </c>
      <c r="C59" s="25">
        <v>36.72</v>
      </c>
      <c r="D59" s="26">
        <v>0.0124171933490915</v>
      </c>
      <c r="E59" s="25">
        <v>84.1</v>
      </c>
      <c r="F59" s="26">
        <v>0.0201802259169945</v>
      </c>
      <c r="G59" s="26">
        <f t="shared" si="3"/>
        <v>0.0178513161466236</v>
      </c>
      <c r="H59" s="27">
        <f t="shared" si="4"/>
        <v>3.92728955225719</v>
      </c>
      <c r="I59" s="35">
        <v>4</v>
      </c>
      <c r="J59" s="37">
        <f t="shared" si="5"/>
        <v>40</v>
      </c>
    </row>
    <row r="60" ht="15" spans="1:10">
      <c r="A60" s="25" t="s">
        <v>118</v>
      </c>
      <c r="B60" s="25">
        <v>10</v>
      </c>
      <c r="C60" s="25">
        <v>199.86</v>
      </c>
      <c r="D60" s="26">
        <v>0.0675844298134378</v>
      </c>
      <c r="E60" s="25">
        <v>90.2</v>
      </c>
      <c r="F60" s="26">
        <v>0.0124381266658205</v>
      </c>
      <c r="G60" s="26">
        <f t="shared" si="3"/>
        <v>0.0289820176101057</v>
      </c>
      <c r="H60" s="27">
        <f t="shared" si="4"/>
        <v>6.37604387422325</v>
      </c>
      <c r="I60" s="35">
        <v>6</v>
      </c>
      <c r="J60" s="37">
        <f t="shared" si="5"/>
        <v>60</v>
      </c>
    </row>
    <row r="61" ht="15" spans="1:10">
      <c r="A61" s="25" t="s">
        <v>119</v>
      </c>
      <c r="B61" s="25">
        <v>10</v>
      </c>
      <c r="C61" s="25">
        <v>67.48</v>
      </c>
      <c r="D61" s="26">
        <v>0.0228189598909776</v>
      </c>
      <c r="E61" s="25">
        <v>79.6</v>
      </c>
      <c r="F61" s="26">
        <v>0.0258916106104836</v>
      </c>
      <c r="G61" s="26">
        <f t="shared" si="3"/>
        <v>0.0249698153946318</v>
      </c>
      <c r="H61" s="27">
        <f t="shared" si="4"/>
        <v>5.493359386819</v>
      </c>
      <c r="I61" s="35">
        <v>5</v>
      </c>
      <c r="J61" s="37">
        <f t="shared" si="5"/>
        <v>50</v>
      </c>
    </row>
    <row r="62" ht="15" spans="1:10">
      <c r="A62" s="25" t="s">
        <v>120</v>
      </c>
      <c r="B62" s="25">
        <v>10</v>
      </c>
      <c r="C62" s="25">
        <v>104.08</v>
      </c>
      <c r="D62" s="26">
        <v>0.0351955741768368</v>
      </c>
      <c r="E62" s="25">
        <v>74.2</v>
      </c>
      <c r="F62" s="26">
        <v>0.0327452722426704</v>
      </c>
      <c r="G62" s="26">
        <f t="shared" si="3"/>
        <v>0.0334803628229203</v>
      </c>
      <c r="H62" s="27">
        <f t="shared" si="4"/>
        <v>7.36567982104247</v>
      </c>
      <c r="I62" s="35">
        <v>7</v>
      </c>
      <c r="J62" s="37">
        <f t="shared" si="5"/>
        <v>70</v>
      </c>
    </row>
    <row r="63" ht="15" spans="1:10">
      <c r="A63" s="25" t="s">
        <v>121</v>
      </c>
      <c r="B63" s="25">
        <v>10</v>
      </c>
      <c r="C63" s="25">
        <v>93.69</v>
      </c>
      <c r="D63" s="26">
        <v>0.031682103618638</v>
      </c>
      <c r="E63" s="25">
        <v>93</v>
      </c>
      <c r="F63" s="26">
        <v>0.00888437618987181</v>
      </c>
      <c r="G63" s="26">
        <f t="shared" si="3"/>
        <v>0.0157236944185017</v>
      </c>
      <c r="H63" s="27">
        <f t="shared" si="4"/>
        <v>3.45921277207037</v>
      </c>
      <c r="I63" s="35">
        <v>2</v>
      </c>
      <c r="J63" s="37">
        <f t="shared" si="5"/>
        <v>20</v>
      </c>
    </row>
    <row r="64" ht="15" spans="1:10">
      <c r="A64" s="25" t="s">
        <v>122</v>
      </c>
      <c r="B64" s="25">
        <v>10</v>
      </c>
      <c r="C64" s="25">
        <v>43.08</v>
      </c>
      <c r="D64" s="26">
        <v>0.0145678837004048</v>
      </c>
      <c r="E64" s="25">
        <v>90.4</v>
      </c>
      <c r="F64" s="26">
        <v>0.0121842873461099</v>
      </c>
      <c r="G64" s="26">
        <f t="shared" si="3"/>
        <v>0.0128993662523984</v>
      </c>
      <c r="H64" s="27">
        <f t="shared" si="4"/>
        <v>2.83786057552764</v>
      </c>
      <c r="I64" s="35">
        <v>2</v>
      </c>
      <c r="J64" s="37">
        <f t="shared" si="5"/>
        <v>20</v>
      </c>
    </row>
    <row r="65" ht="15" spans="1:10">
      <c r="A65" s="25" t="s">
        <v>123</v>
      </c>
      <c r="B65" s="25">
        <v>10</v>
      </c>
      <c r="C65" s="25">
        <v>37.17</v>
      </c>
      <c r="D65" s="26">
        <v>0.0125693648362128</v>
      </c>
      <c r="E65" s="25">
        <v>87.9</v>
      </c>
      <c r="F65" s="26">
        <v>0.0153572788424927</v>
      </c>
      <c r="G65" s="26">
        <f t="shared" si="3"/>
        <v>0.0145209046406087</v>
      </c>
      <c r="H65" s="27">
        <f t="shared" si="4"/>
        <v>3.19459902093392</v>
      </c>
      <c r="I65" s="35">
        <v>3</v>
      </c>
      <c r="J65" s="37">
        <f t="shared" si="5"/>
        <v>30</v>
      </c>
    </row>
    <row r="66" spans="1:10">
      <c r="A66" s="38"/>
      <c r="B66" s="38"/>
      <c r="C66" s="38"/>
      <c r="D66" s="38"/>
      <c r="E66" s="38"/>
      <c r="F66" s="38"/>
      <c r="G66" s="38"/>
      <c r="H66" s="38"/>
      <c r="I66" s="38"/>
      <c r="J66" s="38"/>
    </row>
  </sheetData>
  <mergeCells count="4">
    <mergeCell ref="A2:J2"/>
    <mergeCell ref="H4:I4"/>
    <mergeCell ref="A66:J66"/>
    <mergeCell ref="B4:B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workbookViewId="0">
      <selection activeCell="J9" sqref="J9"/>
    </sheetView>
  </sheetViews>
  <sheetFormatPr defaultColWidth="8.71666666666667" defaultRowHeight="15" customHeight="1"/>
  <cols>
    <col min="2" max="2" width="26.8166666666667" customWidth="1"/>
  </cols>
  <sheetData>
    <row r="1" customHeight="1" spans="1:14">
      <c r="A1" s="2" t="s">
        <v>545</v>
      </c>
      <c r="B1" s="2"/>
      <c r="C1" s="2"/>
      <c r="D1" s="2"/>
      <c r="E1" s="2"/>
      <c r="F1" s="2"/>
      <c r="G1" s="2"/>
      <c r="H1" s="2"/>
      <c r="I1" s="2"/>
      <c r="J1" s="2"/>
      <c r="K1" s="2"/>
      <c r="L1" s="2"/>
      <c r="M1" s="2"/>
      <c r="N1" s="2"/>
    </row>
    <row r="2" customHeight="1" spans="1:14">
      <c r="A2" s="3" t="s">
        <v>134</v>
      </c>
      <c r="B2" s="4" t="s">
        <v>546</v>
      </c>
      <c r="C2" s="5" t="s">
        <v>547</v>
      </c>
      <c r="D2" s="6"/>
      <c r="E2" s="6"/>
      <c r="F2" s="6"/>
      <c r="G2" s="6"/>
      <c r="H2" s="6"/>
      <c r="I2" s="6"/>
      <c r="J2" s="6"/>
      <c r="K2" s="6"/>
      <c r="L2" s="6"/>
      <c r="M2" s="13"/>
      <c r="N2" s="14" t="s">
        <v>4</v>
      </c>
    </row>
    <row r="3" customHeight="1" spans="1:14">
      <c r="A3" s="7"/>
      <c r="B3" s="8"/>
      <c r="C3" s="9" t="s">
        <v>548</v>
      </c>
      <c r="D3" s="9" t="s">
        <v>549</v>
      </c>
      <c r="E3" s="9" t="s">
        <v>550</v>
      </c>
      <c r="F3" s="9" t="s">
        <v>551</v>
      </c>
      <c r="G3" s="9" t="s">
        <v>552</v>
      </c>
      <c r="H3" s="9" t="s">
        <v>553</v>
      </c>
      <c r="I3" s="9" t="s">
        <v>554</v>
      </c>
      <c r="J3" s="9" t="s">
        <v>555</v>
      </c>
      <c r="K3" s="9" t="s">
        <v>556</v>
      </c>
      <c r="L3" s="9" t="s">
        <v>557</v>
      </c>
      <c r="M3" s="14" t="s">
        <v>558</v>
      </c>
      <c r="N3" s="14"/>
    </row>
    <row r="4" customHeight="1" spans="1:14">
      <c r="A4" s="10">
        <v>1</v>
      </c>
      <c r="B4" s="11" t="s">
        <v>12</v>
      </c>
      <c r="C4" s="10">
        <v>50</v>
      </c>
      <c r="D4" s="10">
        <v>50</v>
      </c>
      <c r="E4" s="10"/>
      <c r="F4" s="10"/>
      <c r="G4" s="10"/>
      <c r="H4" s="10"/>
      <c r="I4" s="12"/>
      <c r="J4" s="12"/>
      <c r="K4" s="12"/>
      <c r="L4" s="15"/>
      <c r="M4" s="15">
        <v>50</v>
      </c>
      <c r="N4" s="15">
        <f t="shared" ref="N4:N15" si="0">SUM(C4:M4)</f>
        <v>150</v>
      </c>
    </row>
    <row r="5" customHeight="1" spans="1:14">
      <c r="A5" s="10">
        <v>2</v>
      </c>
      <c r="B5" s="11" t="s">
        <v>23</v>
      </c>
      <c r="C5" s="10">
        <v>50</v>
      </c>
      <c r="D5" s="10">
        <v>50</v>
      </c>
      <c r="E5" s="10"/>
      <c r="F5" s="10"/>
      <c r="G5" s="10"/>
      <c r="H5" s="10"/>
      <c r="I5" s="12"/>
      <c r="J5" s="12">
        <v>50</v>
      </c>
      <c r="K5" s="12">
        <v>50</v>
      </c>
      <c r="L5" s="15">
        <v>50</v>
      </c>
      <c r="M5" s="15"/>
      <c r="N5" s="15">
        <f t="shared" si="0"/>
        <v>250</v>
      </c>
    </row>
    <row r="6" customHeight="1" spans="1:14">
      <c r="A6" s="10">
        <v>3</v>
      </c>
      <c r="B6" s="11" t="s">
        <v>24</v>
      </c>
      <c r="C6" s="10">
        <v>50</v>
      </c>
      <c r="D6" s="10"/>
      <c r="E6" s="10"/>
      <c r="F6" s="10"/>
      <c r="G6" s="10"/>
      <c r="H6" s="10"/>
      <c r="I6" s="12"/>
      <c r="J6" s="12"/>
      <c r="K6" s="12">
        <v>50</v>
      </c>
      <c r="L6" s="15"/>
      <c r="M6" s="15"/>
      <c r="N6" s="15">
        <f t="shared" si="0"/>
        <v>100</v>
      </c>
    </row>
    <row r="7" customHeight="1" spans="1:14">
      <c r="A7" s="10">
        <v>4</v>
      </c>
      <c r="B7" s="11" t="s">
        <v>25</v>
      </c>
      <c r="C7" s="10"/>
      <c r="D7" s="10"/>
      <c r="E7" s="10"/>
      <c r="F7" s="10"/>
      <c r="G7" s="10"/>
      <c r="H7" s="10"/>
      <c r="I7" s="12"/>
      <c r="J7" s="12">
        <v>50</v>
      </c>
      <c r="K7" s="12"/>
      <c r="L7" s="15">
        <v>50</v>
      </c>
      <c r="M7" s="15"/>
      <c r="N7" s="15">
        <f t="shared" si="0"/>
        <v>100</v>
      </c>
    </row>
    <row r="8" customHeight="1" spans="1:14">
      <c r="A8" s="10">
        <v>5</v>
      </c>
      <c r="B8" s="11" t="s">
        <v>26</v>
      </c>
      <c r="C8" s="10"/>
      <c r="D8" s="10"/>
      <c r="E8" s="10"/>
      <c r="F8" s="10"/>
      <c r="G8" s="10">
        <v>50</v>
      </c>
      <c r="H8" s="10"/>
      <c r="I8" s="12"/>
      <c r="J8" s="12"/>
      <c r="K8" s="12"/>
      <c r="L8" s="15"/>
      <c r="M8" s="15"/>
      <c r="N8" s="15">
        <f t="shared" si="0"/>
        <v>50</v>
      </c>
    </row>
    <row r="9" customHeight="1" spans="1:14">
      <c r="A9" s="10">
        <v>6</v>
      </c>
      <c r="B9" s="11" t="s">
        <v>28</v>
      </c>
      <c r="C9" s="10"/>
      <c r="D9" s="10"/>
      <c r="E9" s="10">
        <v>50</v>
      </c>
      <c r="F9" s="10"/>
      <c r="G9" s="10"/>
      <c r="H9" s="10"/>
      <c r="I9" s="12"/>
      <c r="J9" s="12"/>
      <c r="K9" s="12"/>
      <c r="L9" s="15"/>
      <c r="M9" s="15"/>
      <c r="N9" s="15">
        <f t="shared" si="0"/>
        <v>50</v>
      </c>
    </row>
    <row r="10" customHeight="1" spans="1:14">
      <c r="A10" s="10">
        <v>7</v>
      </c>
      <c r="B10" s="11" t="s">
        <v>27</v>
      </c>
      <c r="C10" s="10"/>
      <c r="D10" s="10"/>
      <c r="E10" s="10"/>
      <c r="F10" s="10">
        <v>50</v>
      </c>
      <c r="G10" s="10"/>
      <c r="H10" s="10"/>
      <c r="I10" s="12"/>
      <c r="J10" s="12"/>
      <c r="K10" s="12"/>
      <c r="L10" s="15"/>
      <c r="M10" s="15"/>
      <c r="N10" s="15">
        <f t="shared" si="0"/>
        <v>50</v>
      </c>
    </row>
    <row r="11" customHeight="1" spans="1:14">
      <c r="A11" s="10">
        <v>8</v>
      </c>
      <c r="B11" s="11" t="s">
        <v>18</v>
      </c>
      <c r="C11" s="10"/>
      <c r="D11" s="10"/>
      <c r="E11" s="10"/>
      <c r="F11" s="10"/>
      <c r="G11" s="10"/>
      <c r="H11" s="10"/>
      <c r="I11" s="12">
        <v>50</v>
      </c>
      <c r="J11" s="12"/>
      <c r="K11" s="12"/>
      <c r="L11" s="15"/>
      <c r="M11" s="15"/>
      <c r="N11" s="15">
        <f t="shared" si="0"/>
        <v>50</v>
      </c>
    </row>
    <row r="12" customHeight="1" spans="1:14">
      <c r="A12" s="10">
        <v>9</v>
      </c>
      <c r="B12" s="10" t="s">
        <v>19</v>
      </c>
      <c r="C12" s="12"/>
      <c r="D12" s="12"/>
      <c r="E12" s="12"/>
      <c r="F12" s="12"/>
      <c r="G12" s="12"/>
      <c r="H12" s="12"/>
      <c r="I12" s="12">
        <v>50</v>
      </c>
      <c r="J12" s="12"/>
      <c r="K12" s="12"/>
      <c r="L12" s="15"/>
      <c r="M12" s="15"/>
      <c r="N12" s="15">
        <f t="shared" si="0"/>
        <v>50</v>
      </c>
    </row>
    <row r="13" customHeight="1" spans="1:14">
      <c r="A13" s="10">
        <v>10</v>
      </c>
      <c r="B13" s="10" t="s">
        <v>15</v>
      </c>
      <c r="C13" s="12"/>
      <c r="D13" s="12"/>
      <c r="E13" s="12"/>
      <c r="F13" s="12">
        <v>50</v>
      </c>
      <c r="G13" s="12"/>
      <c r="H13" s="12"/>
      <c r="I13" s="12"/>
      <c r="J13" s="12"/>
      <c r="K13" s="12"/>
      <c r="L13" s="15"/>
      <c r="M13" s="15"/>
      <c r="N13" s="15">
        <f t="shared" si="0"/>
        <v>50</v>
      </c>
    </row>
    <row r="14" customHeight="1" spans="1:14">
      <c r="A14" s="10">
        <v>11</v>
      </c>
      <c r="B14" s="10" t="s">
        <v>295</v>
      </c>
      <c r="C14" s="12"/>
      <c r="D14" s="12"/>
      <c r="E14" s="12"/>
      <c r="F14" s="12"/>
      <c r="G14" s="12"/>
      <c r="H14" s="12"/>
      <c r="I14" s="12"/>
      <c r="J14" s="12"/>
      <c r="K14" s="12"/>
      <c r="L14" s="15"/>
      <c r="M14" s="15">
        <v>50</v>
      </c>
      <c r="N14" s="15">
        <f t="shared" si="0"/>
        <v>50</v>
      </c>
    </row>
    <row r="15" customHeight="1" spans="1:14">
      <c r="A15" s="10">
        <v>12</v>
      </c>
      <c r="B15" s="12" t="s">
        <v>291</v>
      </c>
      <c r="C15" s="12"/>
      <c r="D15" s="12"/>
      <c r="E15" s="12"/>
      <c r="F15" s="12"/>
      <c r="G15" s="12"/>
      <c r="H15" s="12">
        <v>50</v>
      </c>
      <c r="I15" s="12"/>
      <c r="J15" s="12"/>
      <c r="K15" s="12"/>
      <c r="L15" s="15"/>
      <c r="M15" s="15"/>
      <c r="N15" s="15">
        <f t="shared" si="0"/>
        <v>50</v>
      </c>
    </row>
    <row r="16" customHeight="1" spans="1:14">
      <c r="A16" s="12" t="s">
        <v>4</v>
      </c>
      <c r="B16" s="12"/>
      <c r="C16" s="12">
        <f t="shared" ref="C16:N16" si="1">SUM(C4:C15)</f>
        <v>150</v>
      </c>
      <c r="D16" s="12">
        <f t="shared" si="1"/>
        <v>100</v>
      </c>
      <c r="E16" s="12">
        <f t="shared" si="1"/>
        <v>50</v>
      </c>
      <c r="F16" s="12">
        <f t="shared" si="1"/>
        <v>100</v>
      </c>
      <c r="G16" s="12">
        <f t="shared" si="1"/>
        <v>50</v>
      </c>
      <c r="H16" s="12">
        <f t="shared" si="1"/>
        <v>50</v>
      </c>
      <c r="I16" s="12">
        <f t="shared" si="1"/>
        <v>100</v>
      </c>
      <c r="J16" s="12">
        <f t="shared" si="1"/>
        <v>100</v>
      </c>
      <c r="K16" s="12">
        <f t="shared" si="1"/>
        <v>100</v>
      </c>
      <c r="L16" s="15">
        <f t="shared" si="1"/>
        <v>100</v>
      </c>
      <c r="M16" s="15">
        <f t="shared" si="1"/>
        <v>100</v>
      </c>
      <c r="N16" s="15">
        <f t="shared" si="1"/>
        <v>1000</v>
      </c>
    </row>
  </sheetData>
  <mergeCells count="5">
    <mergeCell ref="A1:N1"/>
    <mergeCell ref="C2:M2"/>
    <mergeCell ref="A2:A3"/>
    <mergeCell ref="B2:B3"/>
    <mergeCell ref="N2:N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C2" sqref="C2:C17"/>
    </sheetView>
  </sheetViews>
  <sheetFormatPr defaultColWidth="8.71666666666667" defaultRowHeight="13.5" outlineLevelCol="2"/>
  <cols>
    <col min="2" max="2" width="46.8166666666667" customWidth="1"/>
  </cols>
  <sheetData>
    <row r="1" spans="1:2">
      <c r="A1" t="s">
        <v>559</v>
      </c>
      <c r="B1" s="1" t="s">
        <v>560</v>
      </c>
    </row>
    <row r="2" spans="1:3">
      <c r="A2" t="s">
        <v>14</v>
      </c>
      <c r="B2" s="1">
        <v>0.192</v>
      </c>
      <c r="C2">
        <f>ROUND(B2,2)</f>
        <v>0.19</v>
      </c>
    </row>
    <row r="3" spans="1:3">
      <c r="A3" t="s">
        <v>12</v>
      </c>
      <c r="B3" s="1">
        <v>17.706666</v>
      </c>
      <c r="C3">
        <f t="shared" ref="C3:C17" si="0">ROUND(B3,2)</f>
        <v>17.71</v>
      </c>
    </row>
    <row r="4" spans="1:3">
      <c r="A4" t="s">
        <v>294</v>
      </c>
      <c r="B4" s="1">
        <v>16.256</v>
      </c>
      <c r="C4">
        <f t="shared" si="0"/>
        <v>16.26</v>
      </c>
    </row>
    <row r="5" spans="1:3">
      <c r="A5" t="s">
        <v>295</v>
      </c>
      <c r="B5" s="1">
        <v>12.352</v>
      </c>
      <c r="C5">
        <f t="shared" si="0"/>
        <v>12.35</v>
      </c>
    </row>
    <row r="6" spans="1:3">
      <c r="A6" t="s">
        <v>291</v>
      </c>
      <c r="B6" s="1">
        <v>4.453333</v>
      </c>
      <c r="C6">
        <f t="shared" si="0"/>
        <v>4.45</v>
      </c>
    </row>
    <row r="7" spans="1:3">
      <c r="A7" t="s">
        <v>30</v>
      </c>
      <c r="B7" s="1">
        <v>7.285333</v>
      </c>
      <c r="C7">
        <f t="shared" si="0"/>
        <v>7.29</v>
      </c>
    </row>
    <row r="8" spans="1:3">
      <c r="A8" t="s">
        <v>18</v>
      </c>
      <c r="B8" s="1">
        <v>10.186667</v>
      </c>
      <c r="C8">
        <f t="shared" si="0"/>
        <v>10.19</v>
      </c>
    </row>
    <row r="9" spans="1:3">
      <c r="A9" t="s">
        <v>19</v>
      </c>
      <c r="B9" s="1">
        <v>11.44</v>
      </c>
      <c r="C9">
        <f t="shared" si="0"/>
        <v>11.44</v>
      </c>
    </row>
    <row r="10" spans="1:3">
      <c r="A10" t="s">
        <v>25</v>
      </c>
      <c r="B10" s="1">
        <v>20.522666</v>
      </c>
      <c r="C10">
        <f t="shared" si="0"/>
        <v>20.52</v>
      </c>
    </row>
    <row r="11" spans="1:3">
      <c r="A11" t="s">
        <v>312</v>
      </c>
      <c r="B11" s="1">
        <v>0.042667</v>
      </c>
      <c r="C11">
        <f t="shared" si="0"/>
        <v>0.04</v>
      </c>
    </row>
    <row r="12" spans="1:3">
      <c r="A12" t="s">
        <v>23</v>
      </c>
      <c r="B12" s="1">
        <v>23.306667</v>
      </c>
      <c r="C12">
        <f t="shared" si="0"/>
        <v>23.31</v>
      </c>
    </row>
    <row r="13" spans="1:3">
      <c r="A13" t="s">
        <v>27</v>
      </c>
      <c r="B13" s="1">
        <v>13.008667</v>
      </c>
      <c r="C13">
        <f t="shared" si="0"/>
        <v>13.01</v>
      </c>
    </row>
    <row r="14" spans="1:3">
      <c r="A14" t="s">
        <v>24</v>
      </c>
      <c r="B14" s="1">
        <v>51.194667</v>
      </c>
      <c r="C14">
        <f t="shared" si="0"/>
        <v>51.19</v>
      </c>
    </row>
    <row r="15" spans="1:3">
      <c r="A15" t="s">
        <v>28</v>
      </c>
      <c r="B15" s="1">
        <v>7.946667</v>
      </c>
      <c r="C15">
        <f t="shared" si="0"/>
        <v>7.95</v>
      </c>
    </row>
    <row r="16" spans="1:3">
      <c r="A16" t="s">
        <v>26</v>
      </c>
      <c r="B16" s="1">
        <v>3.797333</v>
      </c>
      <c r="C16">
        <f t="shared" si="0"/>
        <v>3.8</v>
      </c>
    </row>
    <row r="17" spans="1:3">
      <c r="A17" t="s">
        <v>561</v>
      </c>
      <c r="B17" s="1">
        <v>199.691333</v>
      </c>
      <c r="C17">
        <f t="shared" si="0"/>
        <v>199.69</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0"/>
  <sheetViews>
    <sheetView zoomScale="87" zoomScaleNormal="87" workbookViewId="0">
      <selection activeCell="P11" sqref="P11"/>
    </sheetView>
  </sheetViews>
  <sheetFormatPr defaultColWidth="9" defaultRowHeight="13.5"/>
  <cols>
    <col min="1" max="1" width="7.63333333333333" customWidth="1"/>
    <col min="2" max="2" width="26.1416666666667" customWidth="1"/>
    <col min="3" max="3" width="10.4166666666667" style="122" customWidth="1"/>
    <col min="4" max="4" width="10.975" customWidth="1"/>
    <col min="5" max="5" width="10.2666666666667" customWidth="1"/>
    <col min="6" max="6" width="11.375" customWidth="1"/>
    <col min="7" max="7" width="10.5" style="279" customWidth="1"/>
    <col min="8" max="8" width="11.6583333333333" style="182" customWidth="1"/>
    <col min="9" max="9" width="10.625" style="182" customWidth="1"/>
    <col min="10" max="10" width="12.075" style="182" customWidth="1"/>
    <col min="11" max="11" width="11.2" style="182" customWidth="1"/>
    <col min="12" max="13" width="10.625" style="182" customWidth="1"/>
    <col min="14" max="14" width="15.375" customWidth="1"/>
  </cols>
  <sheetData>
    <row r="1" ht="15.75" spans="1:1">
      <c r="A1" s="280" t="s">
        <v>125</v>
      </c>
    </row>
    <row r="2" ht="26.25" spans="1:14">
      <c r="A2" s="281"/>
      <c r="B2" s="282" t="s">
        <v>126</v>
      </c>
      <c r="C2" s="283"/>
      <c r="D2" s="283"/>
      <c r="E2" s="284"/>
      <c r="F2" s="285"/>
      <c r="G2" s="286"/>
      <c r="H2" s="287"/>
      <c r="I2" s="287"/>
      <c r="J2" s="287"/>
      <c r="K2" s="287"/>
      <c r="L2" s="287"/>
      <c r="M2" s="323"/>
      <c r="N2" s="324"/>
    </row>
    <row r="3" s="122" customFormat="1" ht="24" customHeight="1" spans="1:14">
      <c r="A3" s="288" t="s">
        <v>2</v>
      </c>
      <c r="B3" s="288"/>
      <c r="C3" s="288"/>
      <c r="D3" s="288"/>
      <c r="E3" s="288"/>
      <c r="F3" s="288"/>
      <c r="G3" s="289"/>
      <c r="H3" s="290"/>
      <c r="I3" s="290"/>
      <c r="J3" s="290"/>
      <c r="K3" s="290"/>
      <c r="L3" s="290"/>
      <c r="M3" s="290"/>
      <c r="N3" s="288"/>
    </row>
    <row r="4" ht="38" customHeight="1" spans="1:14">
      <c r="A4" s="291"/>
      <c r="B4" s="291"/>
      <c r="C4" s="256" t="s">
        <v>127</v>
      </c>
      <c r="D4" s="256"/>
      <c r="E4" s="256"/>
      <c r="F4" s="256"/>
      <c r="G4" s="292" t="s">
        <v>128</v>
      </c>
      <c r="H4" s="257"/>
      <c r="I4" s="257" t="s">
        <v>129</v>
      </c>
      <c r="J4" s="257"/>
      <c r="K4" s="257" t="s">
        <v>130</v>
      </c>
      <c r="L4" s="257" t="s">
        <v>131</v>
      </c>
      <c r="M4" s="303" t="s">
        <v>132</v>
      </c>
      <c r="N4" s="297" t="s">
        <v>133</v>
      </c>
    </row>
    <row r="5" ht="67" customHeight="1" spans="1:14">
      <c r="A5" s="293" t="s">
        <v>134</v>
      </c>
      <c r="B5" s="294" t="s">
        <v>135</v>
      </c>
      <c r="C5" s="295" t="s">
        <v>136</v>
      </c>
      <c r="D5" s="296" t="s">
        <v>137</v>
      </c>
      <c r="E5" s="296" t="s">
        <v>138</v>
      </c>
      <c r="F5" s="297" t="s">
        <v>139</v>
      </c>
      <c r="G5" s="298" t="s">
        <v>140</v>
      </c>
      <c r="H5" s="299" t="s">
        <v>141</v>
      </c>
      <c r="I5" s="257" t="s">
        <v>142</v>
      </c>
      <c r="J5" s="303" t="s">
        <v>143</v>
      </c>
      <c r="K5" s="257"/>
      <c r="L5" s="257"/>
      <c r="M5" s="257"/>
      <c r="N5" s="297"/>
    </row>
    <row r="6" ht="53" customHeight="1" spans="1:14">
      <c r="A6" s="293"/>
      <c r="B6" s="294" t="s">
        <v>144</v>
      </c>
      <c r="C6" s="300" t="s">
        <v>145</v>
      </c>
      <c r="D6" s="300" t="s">
        <v>146</v>
      </c>
      <c r="E6" s="300" t="s">
        <v>146</v>
      </c>
      <c r="F6" s="301" t="s">
        <v>147</v>
      </c>
      <c r="G6" s="302" t="s">
        <v>148</v>
      </c>
      <c r="H6" s="303" t="s">
        <v>149</v>
      </c>
      <c r="I6" s="303" t="s">
        <v>150</v>
      </c>
      <c r="J6" s="257" t="s">
        <v>151</v>
      </c>
      <c r="K6" s="257" t="s">
        <v>152</v>
      </c>
      <c r="L6" s="257" t="s">
        <v>153</v>
      </c>
      <c r="M6" s="257" t="s">
        <v>154</v>
      </c>
      <c r="N6" s="325" t="s">
        <v>155</v>
      </c>
    </row>
    <row r="7" s="278" customFormat="1" ht="24" customHeight="1" spans="1:14">
      <c r="A7" s="304" t="s">
        <v>156</v>
      </c>
      <c r="B7" s="304" t="s">
        <v>156</v>
      </c>
      <c r="C7" s="305">
        <f>C8+C38</f>
        <v>4059</v>
      </c>
      <c r="D7" s="305">
        <f>D8+D38</f>
        <v>4074</v>
      </c>
      <c r="E7" s="305">
        <f>E8+E38</f>
        <v>4074</v>
      </c>
      <c r="F7" s="306">
        <f>F8+F38</f>
        <v>14236.5</v>
      </c>
      <c r="G7" s="307">
        <f t="shared" ref="G7:N7" si="0">G8+G38</f>
        <v>1000</v>
      </c>
      <c r="H7" s="306">
        <f t="shared" si="0"/>
        <v>385</v>
      </c>
      <c r="I7" s="306">
        <f t="shared" si="0"/>
        <v>90</v>
      </c>
      <c r="J7" s="306">
        <f t="shared" si="0"/>
        <v>200</v>
      </c>
      <c r="K7" s="306">
        <f t="shared" si="0"/>
        <v>150</v>
      </c>
      <c r="L7" s="306">
        <f t="shared" si="0"/>
        <v>4082</v>
      </c>
      <c r="M7" s="306">
        <f t="shared" si="0"/>
        <v>16.5</v>
      </c>
      <c r="N7" s="306">
        <f t="shared" si="0"/>
        <v>19160</v>
      </c>
    </row>
    <row r="8" s="278" customFormat="1" ht="21" customHeight="1" spans="1:14">
      <c r="A8" s="304"/>
      <c r="B8" s="304" t="s">
        <v>157</v>
      </c>
      <c r="C8" s="308">
        <f>C9+C32</f>
        <v>1208</v>
      </c>
      <c r="D8" s="308">
        <f>D9+D32</f>
        <v>1208</v>
      </c>
      <c r="E8" s="308">
        <f>E9+E32</f>
        <v>1208</v>
      </c>
      <c r="F8" s="309">
        <f t="shared" ref="F8:N8" si="1">SUM(F9,F32)</f>
        <v>4228</v>
      </c>
      <c r="G8" s="307">
        <f t="shared" si="1"/>
        <v>900</v>
      </c>
      <c r="H8" s="306">
        <f t="shared" si="1"/>
        <v>346.5</v>
      </c>
      <c r="I8" s="306">
        <f t="shared" si="1"/>
        <v>90</v>
      </c>
      <c r="J8" s="306">
        <f t="shared" si="1"/>
        <v>166.9</v>
      </c>
      <c r="K8" s="306">
        <f t="shared" si="1"/>
        <v>150</v>
      </c>
      <c r="L8" s="306">
        <f t="shared" si="1"/>
        <v>1196.5</v>
      </c>
      <c r="M8" s="306">
        <f t="shared" si="1"/>
        <v>0</v>
      </c>
      <c r="N8" s="309">
        <f t="shared" si="1"/>
        <v>6177.9</v>
      </c>
    </row>
    <row r="9" s="278" customFormat="1" ht="22" customHeight="1" spans="1:14">
      <c r="A9" s="304"/>
      <c r="B9" s="304" t="s">
        <v>158</v>
      </c>
      <c r="C9" s="308">
        <f>SUM(C10:C31)</f>
        <v>970</v>
      </c>
      <c r="D9" s="308">
        <f>SUM(D10:D31)</f>
        <v>970</v>
      </c>
      <c r="E9" s="308">
        <f>SUM(E10:E31)</f>
        <v>970</v>
      </c>
      <c r="F9" s="309">
        <f t="shared" ref="F9:N9" si="2">SUM(F10:F31)</f>
        <v>3395</v>
      </c>
      <c r="G9" s="307">
        <f t="shared" si="2"/>
        <v>900</v>
      </c>
      <c r="H9" s="306">
        <f t="shared" si="2"/>
        <v>346.5</v>
      </c>
      <c r="I9" s="306">
        <f t="shared" si="2"/>
        <v>90</v>
      </c>
      <c r="J9" s="306">
        <f t="shared" si="2"/>
        <v>166.9</v>
      </c>
      <c r="K9" s="306">
        <f t="shared" si="2"/>
        <v>150</v>
      </c>
      <c r="L9" s="306">
        <f t="shared" si="2"/>
        <v>1142.5</v>
      </c>
      <c r="M9" s="306">
        <f t="shared" si="2"/>
        <v>0</v>
      </c>
      <c r="N9" s="309">
        <f t="shared" si="2"/>
        <v>5290.9</v>
      </c>
    </row>
    <row r="10" s="278" customFormat="1" ht="21" customHeight="1" spans="1:14">
      <c r="A10" s="293"/>
      <c r="B10" s="310" t="s">
        <v>159</v>
      </c>
      <c r="C10" s="308"/>
      <c r="D10" s="308"/>
      <c r="E10" s="308"/>
      <c r="F10" s="311"/>
      <c r="G10" s="307"/>
      <c r="H10" s="306"/>
      <c r="I10" s="306"/>
      <c r="J10" s="326"/>
      <c r="K10" s="326">
        <v>150</v>
      </c>
      <c r="L10" s="326"/>
      <c r="M10" s="326"/>
      <c r="N10" s="312">
        <f>ROUND(F10+H10+I10+J10+K10+L10+M10,2)</f>
        <v>150</v>
      </c>
    </row>
    <row r="11" s="278" customFormat="1" ht="21" customHeight="1" spans="1:14">
      <c r="A11" s="293">
        <v>1</v>
      </c>
      <c r="B11" s="310" t="s">
        <v>160</v>
      </c>
      <c r="C11" s="36">
        <v>44</v>
      </c>
      <c r="D11" s="36">
        <f>C11</f>
        <v>44</v>
      </c>
      <c r="E11" s="36">
        <f t="shared" ref="E11:E15" si="3">D11</f>
        <v>44</v>
      </c>
      <c r="F11" s="312">
        <f t="shared" ref="F11:F16" si="4">ROUND((C11+D11)*1.5+E11*1.5/3,2)</f>
        <v>154</v>
      </c>
      <c r="G11" s="313">
        <v>150</v>
      </c>
      <c r="H11" s="314">
        <f>ROUND(G11*0.385,2)</f>
        <v>57.75</v>
      </c>
      <c r="I11" s="314"/>
      <c r="J11" s="314">
        <v>18.01</v>
      </c>
      <c r="K11" s="314"/>
      <c r="L11" s="326">
        <v>78.5</v>
      </c>
      <c r="M11" s="306"/>
      <c r="N11" s="312">
        <f t="shared" ref="N11:N33" si="5">ROUND(F11+H11+I11+J11+K11+L11+M11,2)</f>
        <v>308.26</v>
      </c>
    </row>
    <row r="12" s="278" customFormat="1" ht="21" customHeight="1" spans="1:14">
      <c r="A12" s="293">
        <v>2</v>
      </c>
      <c r="B12" s="310" t="s">
        <v>161</v>
      </c>
      <c r="C12" s="36">
        <v>57</v>
      </c>
      <c r="D12" s="36">
        <f>C12</f>
        <v>57</v>
      </c>
      <c r="E12" s="36">
        <f t="shared" si="3"/>
        <v>57</v>
      </c>
      <c r="F12" s="312">
        <f t="shared" si="4"/>
        <v>199.5</v>
      </c>
      <c r="G12" s="313"/>
      <c r="H12" s="314"/>
      <c r="I12" s="314"/>
      <c r="J12" s="314">
        <v>0.19</v>
      </c>
      <c r="K12" s="314"/>
      <c r="L12" s="326">
        <v>50</v>
      </c>
      <c r="M12" s="306"/>
      <c r="N12" s="312">
        <f t="shared" si="5"/>
        <v>249.69</v>
      </c>
    </row>
    <row r="13" s="278" customFormat="1" ht="21" customHeight="1" spans="1:14">
      <c r="A13" s="293">
        <v>3</v>
      </c>
      <c r="B13" s="310" t="s">
        <v>162</v>
      </c>
      <c r="C13" s="36">
        <v>13</v>
      </c>
      <c r="D13" s="36">
        <f t="shared" ref="D13:D18" si="6">C13</f>
        <v>13</v>
      </c>
      <c r="E13" s="36">
        <f t="shared" si="3"/>
        <v>13</v>
      </c>
      <c r="F13" s="312">
        <f t="shared" si="4"/>
        <v>45.5</v>
      </c>
      <c r="G13" s="313">
        <v>50</v>
      </c>
      <c r="H13" s="314">
        <f>ROUND(G13*0.385,2)</f>
        <v>19.25</v>
      </c>
      <c r="I13" s="314"/>
      <c r="J13" s="314"/>
      <c r="K13" s="314"/>
      <c r="L13" s="326">
        <v>-3</v>
      </c>
      <c r="M13" s="306"/>
      <c r="N13" s="312">
        <f t="shared" si="5"/>
        <v>61.75</v>
      </c>
    </row>
    <row r="14" s="278" customFormat="1" ht="21" customHeight="1" spans="1:14">
      <c r="A14" s="293">
        <v>4</v>
      </c>
      <c r="B14" s="310" t="s">
        <v>163</v>
      </c>
      <c r="C14" s="36">
        <v>59</v>
      </c>
      <c r="D14" s="36">
        <f t="shared" si="6"/>
        <v>59</v>
      </c>
      <c r="E14" s="36">
        <f t="shared" si="3"/>
        <v>59</v>
      </c>
      <c r="F14" s="312">
        <f t="shared" si="4"/>
        <v>206.5</v>
      </c>
      <c r="G14" s="313"/>
      <c r="H14" s="314"/>
      <c r="I14" s="314"/>
      <c r="J14" s="314"/>
      <c r="K14" s="314"/>
      <c r="L14" s="326">
        <v>79</v>
      </c>
      <c r="M14" s="306"/>
      <c r="N14" s="312">
        <f t="shared" si="5"/>
        <v>285.5</v>
      </c>
    </row>
    <row r="15" s="278" customFormat="1" ht="28" customHeight="1" spans="1:14">
      <c r="A15" s="293">
        <v>5</v>
      </c>
      <c r="B15" s="310" t="s">
        <v>164</v>
      </c>
      <c r="C15" s="36">
        <v>44</v>
      </c>
      <c r="D15" s="36">
        <f t="shared" si="6"/>
        <v>44</v>
      </c>
      <c r="E15" s="36">
        <f t="shared" si="3"/>
        <v>44</v>
      </c>
      <c r="F15" s="312">
        <f t="shared" si="4"/>
        <v>154</v>
      </c>
      <c r="G15" s="313"/>
      <c r="H15" s="314"/>
      <c r="I15" s="314"/>
      <c r="J15" s="314"/>
      <c r="K15" s="314"/>
      <c r="L15" s="326">
        <v>60</v>
      </c>
      <c r="M15" s="306"/>
      <c r="N15" s="312">
        <f t="shared" si="5"/>
        <v>214</v>
      </c>
    </row>
    <row r="16" s="278" customFormat="1" ht="21" customHeight="1" spans="1:14">
      <c r="A16" s="293">
        <v>6</v>
      </c>
      <c r="B16" s="310" t="s">
        <v>165</v>
      </c>
      <c r="C16" s="36">
        <v>74</v>
      </c>
      <c r="D16" s="36">
        <f t="shared" si="6"/>
        <v>74</v>
      </c>
      <c r="E16" s="36">
        <f t="shared" ref="E16:E31" si="7">D16</f>
        <v>74</v>
      </c>
      <c r="F16" s="312">
        <f t="shared" si="4"/>
        <v>259</v>
      </c>
      <c r="G16" s="313"/>
      <c r="H16" s="314"/>
      <c r="I16" s="314"/>
      <c r="J16" s="314"/>
      <c r="K16" s="314"/>
      <c r="L16" s="326">
        <v>61</v>
      </c>
      <c r="M16" s="306"/>
      <c r="N16" s="312">
        <f t="shared" si="5"/>
        <v>320</v>
      </c>
    </row>
    <row r="17" s="278" customFormat="1" ht="21" customHeight="1" spans="1:14">
      <c r="A17" s="293"/>
      <c r="B17" s="310" t="s">
        <v>166</v>
      </c>
      <c r="C17" s="36"/>
      <c r="D17" s="36"/>
      <c r="E17" s="36"/>
      <c r="F17" s="312"/>
      <c r="G17" s="313"/>
      <c r="H17" s="314"/>
      <c r="I17" s="314">
        <v>90</v>
      </c>
      <c r="J17" s="314"/>
      <c r="K17" s="314"/>
      <c r="L17" s="326">
        <v>0</v>
      </c>
      <c r="M17" s="306"/>
      <c r="N17" s="312">
        <f t="shared" si="5"/>
        <v>90</v>
      </c>
    </row>
    <row r="18" s="278" customFormat="1" ht="21" customHeight="1" spans="1:14">
      <c r="A18" s="293">
        <v>7</v>
      </c>
      <c r="B18" s="310" t="s">
        <v>167</v>
      </c>
      <c r="C18" s="36">
        <v>81</v>
      </c>
      <c r="D18" s="36">
        <f t="shared" si="6"/>
        <v>81</v>
      </c>
      <c r="E18" s="36">
        <f t="shared" si="7"/>
        <v>81</v>
      </c>
      <c r="F18" s="312">
        <f t="shared" ref="F18:F31" si="8">ROUND((C18+D18)*1.5+E18*1.5/3,2)</f>
        <v>283.5</v>
      </c>
      <c r="G18" s="313">
        <v>50</v>
      </c>
      <c r="H18" s="314">
        <f t="shared" ref="H18:H28" si="9">ROUND(G18*0.385,2)</f>
        <v>19.25</v>
      </c>
      <c r="I18" s="314"/>
      <c r="J18" s="314">
        <v>10.19</v>
      </c>
      <c r="K18" s="314"/>
      <c r="L18" s="326">
        <v>140</v>
      </c>
      <c r="M18" s="306"/>
      <c r="N18" s="312">
        <f t="shared" si="5"/>
        <v>452.94</v>
      </c>
    </row>
    <row r="19" s="278" customFormat="1" ht="21" customHeight="1" spans="1:14">
      <c r="A19" s="293">
        <v>8</v>
      </c>
      <c r="B19" s="310" t="s">
        <v>168</v>
      </c>
      <c r="C19" s="36">
        <v>58</v>
      </c>
      <c r="D19" s="36">
        <f t="shared" ref="D19:D31" si="10">C19</f>
        <v>58</v>
      </c>
      <c r="E19" s="36">
        <f t="shared" si="7"/>
        <v>58</v>
      </c>
      <c r="F19" s="312">
        <f t="shared" si="8"/>
        <v>203</v>
      </c>
      <c r="G19" s="313">
        <v>50</v>
      </c>
      <c r="H19" s="314">
        <f t="shared" si="9"/>
        <v>19.25</v>
      </c>
      <c r="I19" s="314"/>
      <c r="J19" s="314">
        <v>11.44</v>
      </c>
      <c r="K19" s="314"/>
      <c r="L19" s="326">
        <v>53</v>
      </c>
      <c r="M19" s="306"/>
      <c r="N19" s="312">
        <f t="shared" si="5"/>
        <v>286.69</v>
      </c>
    </row>
    <row r="20" s="278" customFormat="1" ht="21" customHeight="1" spans="1:14">
      <c r="A20" s="293">
        <v>9</v>
      </c>
      <c r="B20" s="310" t="s">
        <v>169</v>
      </c>
      <c r="C20" s="36">
        <v>52</v>
      </c>
      <c r="D20" s="36">
        <f t="shared" si="10"/>
        <v>52</v>
      </c>
      <c r="E20" s="36">
        <f t="shared" si="7"/>
        <v>52</v>
      </c>
      <c r="F20" s="312">
        <f t="shared" si="8"/>
        <v>182</v>
      </c>
      <c r="G20" s="313"/>
      <c r="H20" s="314"/>
      <c r="I20" s="314"/>
      <c r="J20" s="314"/>
      <c r="K20" s="314"/>
      <c r="L20" s="326">
        <v>25.5</v>
      </c>
      <c r="M20" s="306"/>
      <c r="N20" s="312">
        <f t="shared" si="5"/>
        <v>207.5</v>
      </c>
    </row>
    <row r="21" s="278" customFormat="1" ht="21" customHeight="1" spans="1:14">
      <c r="A21" s="293">
        <v>10</v>
      </c>
      <c r="B21" s="315" t="s">
        <v>21</v>
      </c>
      <c r="C21" s="36">
        <v>10</v>
      </c>
      <c r="D21" s="36">
        <f t="shared" si="10"/>
        <v>10</v>
      </c>
      <c r="E21" s="36">
        <f t="shared" si="7"/>
        <v>10</v>
      </c>
      <c r="F21" s="312">
        <f t="shared" si="8"/>
        <v>35</v>
      </c>
      <c r="G21" s="313"/>
      <c r="H21" s="314"/>
      <c r="I21" s="314"/>
      <c r="J21" s="314"/>
      <c r="K21" s="314"/>
      <c r="L21" s="326">
        <v>16</v>
      </c>
      <c r="M21" s="306"/>
      <c r="N21" s="312">
        <f t="shared" si="5"/>
        <v>51</v>
      </c>
    </row>
    <row r="22" s="278" customFormat="1" ht="21" customHeight="1" spans="1:14">
      <c r="A22" s="293">
        <v>11</v>
      </c>
      <c r="B22" s="310" t="s">
        <v>170</v>
      </c>
      <c r="C22" s="36">
        <v>52</v>
      </c>
      <c r="D22" s="36">
        <f t="shared" si="10"/>
        <v>52</v>
      </c>
      <c r="E22" s="36">
        <f t="shared" si="7"/>
        <v>52</v>
      </c>
      <c r="F22" s="312">
        <f t="shared" si="8"/>
        <v>182</v>
      </c>
      <c r="G22" s="313"/>
      <c r="H22" s="314"/>
      <c r="I22" s="314"/>
      <c r="J22" s="314"/>
      <c r="K22" s="314"/>
      <c r="L22" s="326">
        <v>26.5</v>
      </c>
      <c r="M22" s="306"/>
      <c r="N22" s="312">
        <f t="shared" si="5"/>
        <v>208.5</v>
      </c>
    </row>
    <row r="23" s="278" customFormat="1" ht="21" customHeight="1" spans="1:14">
      <c r="A23" s="293">
        <v>12</v>
      </c>
      <c r="B23" s="310" t="s">
        <v>171</v>
      </c>
      <c r="C23" s="36">
        <v>0</v>
      </c>
      <c r="D23" s="36">
        <f t="shared" si="10"/>
        <v>0</v>
      </c>
      <c r="E23" s="36">
        <f t="shared" si="7"/>
        <v>0</v>
      </c>
      <c r="F23" s="312">
        <f t="shared" si="8"/>
        <v>0</v>
      </c>
      <c r="G23" s="313">
        <v>250</v>
      </c>
      <c r="H23" s="314">
        <f>ROUND(G23*0.385,2)</f>
        <v>96.25</v>
      </c>
      <c r="I23" s="314"/>
      <c r="J23" s="314">
        <v>23.31</v>
      </c>
      <c r="K23" s="314"/>
      <c r="L23" s="326">
        <v>-26.5</v>
      </c>
      <c r="M23" s="306"/>
      <c r="N23" s="312">
        <f t="shared" si="5"/>
        <v>93.06</v>
      </c>
    </row>
    <row r="24" s="278" customFormat="1" ht="21" customHeight="1" spans="1:14">
      <c r="A24" s="293">
        <v>13</v>
      </c>
      <c r="B24" s="310" t="s">
        <v>172</v>
      </c>
      <c r="C24" s="36">
        <v>67</v>
      </c>
      <c r="D24" s="36">
        <f t="shared" si="10"/>
        <v>67</v>
      </c>
      <c r="E24" s="36">
        <f t="shared" si="7"/>
        <v>67</v>
      </c>
      <c r="F24" s="312">
        <f t="shared" si="8"/>
        <v>234.5</v>
      </c>
      <c r="G24" s="313">
        <v>100</v>
      </c>
      <c r="H24" s="314">
        <f t="shared" si="9"/>
        <v>38.5</v>
      </c>
      <c r="I24" s="314"/>
      <c r="J24" s="314">
        <v>51.19</v>
      </c>
      <c r="K24" s="314"/>
      <c r="L24" s="326">
        <v>136</v>
      </c>
      <c r="M24" s="306"/>
      <c r="N24" s="312">
        <f t="shared" si="5"/>
        <v>460.19</v>
      </c>
    </row>
    <row r="25" s="278" customFormat="1" ht="21" customHeight="1" spans="1:14">
      <c r="A25" s="293">
        <v>14</v>
      </c>
      <c r="B25" s="310" t="s">
        <v>173</v>
      </c>
      <c r="C25" s="36">
        <v>63</v>
      </c>
      <c r="D25" s="36">
        <f t="shared" si="10"/>
        <v>63</v>
      </c>
      <c r="E25" s="36">
        <f t="shared" si="7"/>
        <v>63</v>
      </c>
      <c r="F25" s="312">
        <f t="shared" si="8"/>
        <v>220.5</v>
      </c>
      <c r="G25" s="313">
        <v>100</v>
      </c>
      <c r="H25" s="314">
        <f t="shared" si="9"/>
        <v>38.5</v>
      </c>
      <c r="I25" s="314"/>
      <c r="J25" s="314">
        <v>20.52</v>
      </c>
      <c r="K25" s="314"/>
      <c r="L25" s="326">
        <v>64.5</v>
      </c>
      <c r="M25" s="306"/>
      <c r="N25" s="312">
        <f t="shared" si="5"/>
        <v>344.02</v>
      </c>
    </row>
    <row r="26" s="278" customFormat="1" ht="21" customHeight="1" spans="1:14">
      <c r="A26" s="293">
        <v>15</v>
      </c>
      <c r="B26" s="310" t="s">
        <v>174</v>
      </c>
      <c r="C26" s="36">
        <v>23</v>
      </c>
      <c r="D26" s="36">
        <f t="shared" si="10"/>
        <v>23</v>
      </c>
      <c r="E26" s="36">
        <f t="shared" si="7"/>
        <v>23</v>
      </c>
      <c r="F26" s="312">
        <f t="shared" si="8"/>
        <v>80.5</v>
      </c>
      <c r="G26" s="313">
        <v>50</v>
      </c>
      <c r="H26" s="314">
        <f t="shared" si="9"/>
        <v>19.25</v>
      </c>
      <c r="I26" s="314"/>
      <c r="J26" s="314">
        <v>3.8</v>
      </c>
      <c r="K26" s="314"/>
      <c r="L26" s="326">
        <v>35</v>
      </c>
      <c r="M26" s="306"/>
      <c r="N26" s="312">
        <f t="shared" si="5"/>
        <v>138.55</v>
      </c>
    </row>
    <row r="27" s="278" customFormat="1" ht="21" customHeight="1" spans="1:14">
      <c r="A27" s="293">
        <v>16</v>
      </c>
      <c r="B27" s="310" t="s">
        <v>175</v>
      </c>
      <c r="C27" s="36">
        <v>23</v>
      </c>
      <c r="D27" s="36">
        <f t="shared" si="10"/>
        <v>23</v>
      </c>
      <c r="E27" s="36">
        <f t="shared" si="7"/>
        <v>23</v>
      </c>
      <c r="F27" s="312">
        <f t="shared" si="8"/>
        <v>80.5</v>
      </c>
      <c r="G27" s="313">
        <v>50</v>
      </c>
      <c r="H27" s="314">
        <f t="shared" si="9"/>
        <v>19.25</v>
      </c>
      <c r="I27" s="314"/>
      <c r="J27" s="314">
        <v>13.01</v>
      </c>
      <c r="K27" s="314"/>
      <c r="L27" s="326">
        <v>21.5</v>
      </c>
      <c r="M27" s="306"/>
      <c r="N27" s="312">
        <f t="shared" si="5"/>
        <v>134.26</v>
      </c>
    </row>
    <row r="28" s="278" customFormat="1" ht="21" customHeight="1" spans="1:14">
      <c r="A28" s="293">
        <v>17</v>
      </c>
      <c r="B28" s="310" t="s">
        <v>176</v>
      </c>
      <c r="C28" s="36">
        <v>24</v>
      </c>
      <c r="D28" s="36">
        <f t="shared" si="10"/>
        <v>24</v>
      </c>
      <c r="E28" s="36">
        <f t="shared" si="7"/>
        <v>24</v>
      </c>
      <c r="F28" s="312">
        <f t="shared" si="8"/>
        <v>84</v>
      </c>
      <c r="G28" s="313">
        <v>50</v>
      </c>
      <c r="H28" s="314">
        <f t="shared" si="9"/>
        <v>19.25</v>
      </c>
      <c r="I28" s="314"/>
      <c r="J28" s="314">
        <v>7.95</v>
      </c>
      <c r="K28" s="314"/>
      <c r="L28" s="326">
        <v>16</v>
      </c>
      <c r="M28" s="306"/>
      <c r="N28" s="312">
        <f t="shared" si="5"/>
        <v>127.2</v>
      </c>
    </row>
    <row r="29" s="278" customFormat="1" ht="21" customHeight="1" spans="1:14">
      <c r="A29" s="293">
        <v>18</v>
      </c>
      <c r="B29" s="310" t="s">
        <v>177</v>
      </c>
      <c r="C29" s="36">
        <v>66</v>
      </c>
      <c r="D29" s="36">
        <f t="shared" si="10"/>
        <v>66</v>
      </c>
      <c r="E29" s="36">
        <f t="shared" si="7"/>
        <v>66</v>
      </c>
      <c r="F29" s="312">
        <f t="shared" si="8"/>
        <v>231</v>
      </c>
      <c r="G29" s="313"/>
      <c r="H29" s="314"/>
      <c r="I29" s="314"/>
      <c r="J29" s="314"/>
      <c r="K29" s="314"/>
      <c r="L29" s="326">
        <v>95.5</v>
      </c>
      <c r="M29" s="306"/>
      <c r="N29" s="312">
        <f t="shared" si="5"/>
        <v>326.5</v>
      </c>
    </row>
    <row r="30" s="278" customFormat="1" ht="21" customHeight="1" spans="1:14">
      <c r="A30" s="293">
        <v>19</v>
      </c>
      <c r="B30" s="310" t="s">
        <v>178</v>
      </c>
      <c r="C30" s="36">
        <v>78</v>
      </c>
      <c r="D30" s="36">
        <f t="shared" si="10"/>
        <v>78</v>
      </c>
      <c r="E30" s="36">
        <f t="shared" si="7"/>
        <v>78</v>
      </c>
      <c r="F30" s="312">
        <f t="shared" si="8"/>
        <v>273</v>
      </c>
      <c r="G30" s="313"/>
      <c r="H30" s="314"/>
      <c r="I30" s="314"/>
      <c r="J30" s="314">
        <v>7.29</v>
      </c>
      <c r="K30" s="314"/>
      <c r="L30" s="326">
        <v>102.5</v>
      </c>
      <c r="M30" s="306"/>
      <c r="N30" s="312">
        <f t="shared" si="5"/>
        <v>382.79</v>
      </c>
    </row>
    <row r="31" s="278" customFormat="1" ht="28" customHeight="1" spans="1:14">
      <c r="A31" s="293">
        <v>20</v>
      </c>
      <c r="B31" s="310" t="s">
        <v>179</v>
      </c>
      <c r="C31" s="36">
        <v>82</v>
      </c>
      <c r="D31" s="36">
        <f t="shared" si="10"/>
        <v>82</v>
      </c>
      <c r="E31" s="36">
        <f t="shared" si="7"/>
        <v>82</v>
      </c>
      <c r="F31" s="312">
        <f t="shared" si="8"/>
        <v>287</v>
      </c>
      <c r="G31" s="313"/>
      <c r="H31" s="314"/>
      <c r="I31" s="314"/>
      <c r="J31" s="314"/>
      <c r="K31" s="314"/>
      <c r="L31" s="326">
        <v>111.5</v>
      </c>
      <c r="M31" s="306"/>
      <c r="N31" s="312">
        <f t="shared" si="5"/>
        <v>398.5</v>
      </c>
    </row>
    <row r="32" s="278" customFormat="1" ht="21" customHeight="1" spans="1:14">
      <c r="A32" s="293"/>
      <c r="B32" s="304" t="s">
        <v>180</v>
      </c>
      <c r="C32" s="316">
        <f t="shared" ref="C32:M32" si="11">SUM(C33:C37)</f>
        <v>238</v>
      </c>
      <c r="D32" s="316">
        <f t="shared" si="11"/>
        <v>238</v>
      </c>
      <c r="E32" s="316">
        <f t="shared" si="11"/>
        <v>238</v>
      </c>
      <c r="F32" s="317">
        <f t="shared" si="11"/>
        <v>833</v>
      </c>
      <c r="G32" s="318">
        <f t="shared" si="11"/>
        <v>0</v>
      </c>
      <c r="H32" s="317">
        <f t="shared" si="11"/>
        <v>0</v>
      </c>
      <c r="I32" s="317">
        <f t="shared" si="11"/>
        <v>0</v>
      </c>
      <c r="J32" s="317">
        <f t="shared" si="11"/>
        <v>0</v>
      </c>
      <c r="K32" s="317">
        <f t="shared" si="11"/>
        <v>0</v>
      </c>
      <c r="L32" s="317">
        <f t="shared" si="11"/>
        <v>54</v>
      </c>
      <c r="M32" s="317">
        <f t="shared" si="11"/>
        <v>0</v>
      </c>
      <c r="N32" s="311">
        <f t="shared" si="5"/>
        <v>887</v>
      </c>
    </row>
    <row r="33" s="278" customFormat="1" ht="21" customHeight="1" spans="1:14">
      <c r="A33" s="293">
        <v>21</v>
      </c>
      <c r="B33" s="310" t="s">
        <v>181</v>
      </c>
      <c r="C33" s="36">
        <v>29</v>
      </c>
      <c r="D33" s="36">
        <f>C33</f>
        <v>29</v>
      </c>
      <c r="E33" s="36">
        <f t="shared" ref="E33:E37" si="12">D33</f>
        <v>29</v>
      </c>
      <c r="F33" s="312">
        <f t="shared" ref="F33:F37" si="13">ROUND((C33+D33)*1.5+E33*1.5/3,2)</f>
        <v>101.5</v>
      </c>
      <c r="G33" s="313"/>
      <c r="H33" s="314"/>
      <c r="I33" s="314"/>
      <c r="J33" s="314"/>
      <c r="K33" s="314"/>
      <c r="L33" s="326">
        <v>-1</v>
      </c>
      <c r="M33" s="306"/>
      <c r="N33" s="312">
        <f t="shared" si="5"/>
        <v>100.5</v>
      </c>
    </row>
    <row r="34" s="278" customFormat="1" ht="28" customHeight="1" spans="1:14">
      <c r="A34" s="293">
        <v>22</v>
      </c>
      <c r="B34" s="310" t="s">
        <v>182</v>
      </c>
      <c r="C34" s="36">
        <v>58</v>
      </c>
      <c r="D34" s="36">
        <f>C34</f>
        <v>58</v>
      </c>
      <c r="E34" s="36">
        <f t="shared" si="12"/>
        <v>58</v>
      </c>
      <c r="F34" s="312">
        <f t="shared" si="13"/>
        <v>203</v>
      </c>
      <c r="G34" s="313"/>
      <c r="H34" s="314"/>
      <c r="I34" s="314"/>
      <c r="J34" s="314"/>
      <c r="K34" s="314"/>
      <c r="L34" s="326">
        <v>-51</v>
      </c>
      <c r="M34" s="306"/>
      <c r="N34" s="312">
        <f t="shared" ref="N34:N39" si="14">ROUND(F34+H34+I34+J34+K34+L34+M34,2)</f>
        <v>152</v>
      </c>
    </row>
    <row r="35" s="278" customFormat="1" ht="21" customHeight="1" spans="1:14">
      <c r="A35" s="293">
        <v>23</v>
      </c>
      <c r="B35" s="310" t="s">
        <v>183</v>
      </c>
      <c r="C35" s="36">
        <v>90</v>
      </c>
      <c r="D35" s="36">
        <f>C35</f>
        <v>90</v>
      </c>
      <c r="E35" s="36">
        <f t="shared" si="12"/>
        <v>90</v>
      </c>
      <c r="F35" s="312">
        <f t="shared" si="13"/>
        <v>315</v>
      </c>
      <c r="G35" s="313"/>
      <c r="H35" s="314"/>
      <c r="I35" s="314"/>
      <c r="J35" s="314"/>
      <c r="K35" s="314"/>
      <c r="L35" s="326">
        <v>21.5</v>
      </c>
      <c r="M35" s="306"/>
      <c r="N35" s="312">
        <f t="shared" si="14"/>
        <v>336.5</v>
      </c>
    </row>
    <row r="36" s="278" customFormat="1" ht="29" customHeight="1" spans="1:14">
      <c r="A36" s="293">
        <v>24</v>
      </c>
      <c r="B36" s="310" t="s">
        <v>184</v>
      </c>
      <c r="C36" s="36">
        <v>17</v>
      </c>
      <c r="D36" s="36">
        <f t="shared" ref="D36:D41" si="15">C36</f>
        <v>17</v>
      </c>
      <c r="E36" s="36">
        <f t="shared" si="12"/>
        <v>17</v>
      </c>
      <c r="F36" s="312">
        <f t="shared" si="13"/>
        <v>59.5</v>
      </c>
      <c r="G36" s="313"/>
      <c r="H36" s="314"/>
      <c r="I36" s="314"/>
      <c r="J36" s="314"/>
      <c r="K36" s="314"/>
      <c r="L36" s="326">
        <v>22</v>
      </c>
      <c r="M36" s="306"/>
      <c r="N36" s="312">
        <f t="shared" si="14"/>
        <v>81.5</v>
      </c>
    </row>
    <row r="37" s="278" customFormat="1" ht="28" customHeight="1" spans="1:14">
      <c r="A37" s="293">
        <v>25</v>
      </c>
      <c r="B37" s="310" t="s">
        <v>185</v>
      </c>
      <c r="C37" s="36">
        <v>44</v>
      </c>
      <c r="D37" s="36">
        <f t="shared" si="15"/>
        <v>44</v>
      </c>
      <c r="E37" s="36">
        <f t="shared" si="12"/>
        <v>44</v>
      </c>
      <c r="F37" s="312">
        <f t="shared" si="13"/>
        <v>154</v>
      </c>
      <c r="G37" s="313"/>
      <c r="H37" s="314"/>
      <c r="I37" s="314"/>
      <c r="J37" s="314"/>
      <c r="K37" s="314"/>
      <c r="L37" s="326">
        <v>62.5</v>
      </c>
      <c r="M37" s="306"/>
      <c r="N37" s="312">
        <f t="shared" si="14"/>
        <v>216.5</v>
      </c>
    </row>
    <row r="38" s="278" customFormat="1" ht="21" customHeight="1" spans="1:14">
      <c r="A38" s="293"/>
      <c r="B38" s="304" t="s">
        <v>186</v>
      </c>
      <c r="C38" s="316">
        <f>C39+C51+C66+C69+C72+C80+C83+C85+C88+C92+C95+C98+C101+C103+C105+C107+C110+C112+C114+C116+C118</f>
        <v>2851</v>
      </c>
      <c r="D38" s="316">
        <f t="shared" ref="D38:K38" si="16">D39+D51+D66+D69+D72+D80+D83+D85+D88+D92+D95+D98+D101+D103+D105+D107+D110+D112+D114+D116+D118</f>
        <v>2866</v>
      </c>
      <c r="E38" s="316">
        <f t="shared" si="16"/>
        <v>2866</v>
      </c>
      <c r="F38" s="316">
        <f t="shared" si="16"/>
        <v>10008.5</v>
      </c>
      <c r="G38" s="318">
        <f t="shared" si="16"/>
        <v>100</v>
      </c>
      <c r="H38" s="317">
        <f t="shared" si="16"/>
        <v>38.5</v>
      </c>
      <c r="I38" s="317">
        <f t="shared" si="16"/>
        <v>0</v>
      </c>
      <c r="J38" s="317">
        <f t="shared" si="16"/>
        <v>33.1</v>
      </c>
      <c r="K38" s="317">
        <f t="shared" si="16"/>
        <v>0</v>
      </c>
      <c r="L38" s="317">
        <f>SUM(L39:L119)/2</f>
        <v>2885.5</v>
      </c>
      <c r="M38" s="317">
        <f>M39+M51+M66+M69+M72+M80+M83+M85+M88+M92+M95+M98+M101+M103+M105+M107+M110+M112+M114+M116+M118</f>
        <v>16.5</v>
      </c>
      <c r="N38" s="317">
        <f>N39+N51+N66+N69+N72+N80+N83+N85+N88+N92+N95+N98+N101+N103+N105+N107+N110+N112+N114+N116+N118</f>
        <v>12982.1</v>
      </c>
    </row>
    <row r="39" s="278" customFormat="1" ht="21" customHeight="1" spans="1:14">
      <c r="A39" s="293"/>
      <c r="B39" s="304" t="s">
        <v>187</v>
      </c>
      <c r="C39" s="318">
        <f t="shared" ref="C39:H39" si="17">SUM(C40:C50)</f>
        <v>652</v>
      </c>
      <c r="D39" s="318">
        <f t="shared" si="17"/>
        <v>630</v>
      </c>
      <c r="E39" s="318">
        <f t="shared" si="17"/>
        <v>630</v>
      </c>
      <c r="F39" s="317">
        <f t="shared" si="17"/>
        <v>2238</v>
      </c>
      <c r="G39" s="318">
        <f t="shared" si="17"/>
        <v>100</v>
      </c>
      <c r="H39" s="317">
        <f t="shared" si="17"/>
        <v>38.5</v>
      </c>
      <c r="I39" s="306"/>
      <c r="J39" s="317">
        <f>SUM(J40:J50)</f>
        <v>33.06</v>
      </c>
      <c r="K39" s="306"/>
      <c r="L39" s="317">
        <f>SUM(L40:L50)</f>
        <v>712</v>
      </c>
      <c r="M39" s="317">
        <v>31</v>
      </c>
      <c r="N39" s="311">
        <f>ROUND(F39+H39+I39+J39+K39+L39+M39,2)</f>
        <v>3052.56</v>
      </c>
    </row>
    <row r="40" s="278" customFormat="1" ht="21" customHeight="1" spans="1:14">
      <c r="A40" s="319"/>
      <c r="B40" s="320" t="s">
        <v>188</v>
      </c>
      <c r="C40" s="321"/>
      <c r="D40" s="321"/>
      <c r="E40" s="321"/>
      <c r="F40" s="312"/>
      <c r="G40" s="313"/>
      <c r="H40" s="314"/>
      <c r="I40" s="326"/>
      <c r="J40" s="314"/>
      <c r="K40" s="326"/>
      <c r="L40" s="306"/>
      <c r="M40" s="326">
        <v>31</v>
      </c>
      <c r="N40" s="312">
        <f>ROUND(F40+H40+I40+J40+K40+L40,2)</f>
        <v>0</v>
      </c>
    </row>
    <row r="41" s="278" customFormat="1" ht="21" customHeight="1" spans="1:14">
      <c r="A41" s="293">
        <v>26</v>
      </c>
      <c r="B41" s="310" t="s">
        <v>189</v>
      </c>
      <c r="C41" s="36">
        <v>54</v>
      </c>
      <c r="D41" s="36">
        <f t="shared" si="15"/>
        <v>54</v>
      </c>
      <c r="E41" s="36">
        <f t="shared" ref="E41:E47" si="18">D41</f>
        <v>54</v>
      </c>
      <c r="F41" s="312">
        <f t="shared" ref="F41:F50" si="19">ROUND((C41+D41)*1.5+E41*1.5/3,2)</f>
        <v>189</v>
      </c>
      <c r="G41" s="313">
        <v>50</v>
      </c>
      <c r="H41" s="314">
        <f>ROUND(G41*0.385,2)</f>
        <v>19.25</v>
      </c>
      <c r="I41" s="314"/>
      <c r="J41" s="314">
        <v>4.45</v>
      </c>
      <c r="K41" s="314"/>
      <c r="L41" s="326">
        <v>62.5</v>
      </c>
      <c r="M41" s="306"/>
      <c r="N41" s="312">
        <f>ROUND(F41+H41+I41+J41+K41+L41+M41,2)</f>
        <v>275.2</v>
      </c>
    </row>
    <row r="42" s="278" customFormat="1" ht="21" customHeight="1" spans="1:14">
      <c r="A42" s="293">
        <v>27</v>
      </c>
      <c r="B42" s="310" t="s">
        <v>190</v>
      </c>
      <c r="C42" s="36">
        <v>89</v>
      </c>
      <c r="D42" s="36">
        <f t="shared" ref="D42:D50" si="20">C42</f>
        <v>89</v>
      </c>
      <c r="E42" s="36">
        <f t="shared" si="18"/>
        <v>89</v>
      </c>
      <c r="F42" s="312">
        <f t="shared" si="19"/>
        <v>311.5</v>
      </c>
      <c r="G42" s="313"/>
      <c r="H42" s="314"/>
      <c r="I42" s="314"/>
      <c r="J42" s="314"/>
      <c r="K42" s="314"/>
      <c r="L42" s="326">
        <v>92</v>
      </c>
      <c r="M42" s="306"/>
      <c r="N42" s="312">
        <f t="shared" ref="N42:N53" si="21">ROUND(F42+H42+I42+J42+K42+L42+M42,2)</f>
        <v>403.5</v>
      </c>
    </row>
    <row r="43" s="278" customFormat="1" ht="21" customHeight="1" spans="1:14">
      <c r="A43" s="293">
        <v>28</v>
      </c>
      <c r="B43" s="310" t="s">
        <v>191</v>
      </c>
      <c r="C43" s="36">
        <v>75</v>
      </c>
      <c r="D43" s="36">
        <f t="shared" si="20"/>
        <v>75</v>
      </c>
      <c r="E43" s="36">
        <f t="shared" si="18"/>
        <v>75</v>
      </c>
      <c r="F43" s="312">
        <f t="shared" si="19"/>
        <v>262.5</v>
      </c>
      <c r="G43" s="313"/>
      <c r="H43" s="314"/>
      <c r="I43" s="314"/>
      <c r="J43" s="314"/>
      <c r="K43" s="314"/>
      <c r="L43" s="326">
        <v>95</v>
      </c>
      <c r="M43" s="306"/>
      <c r="N43" s="312">
        <f t="shared" si="21"/>
        <v>357.5</v>
      </c>
    </row>
    <row r="44" s="278" customFormat="1" ht="21" customHeight="1" spans="1:14">
      <c r="A44" s="293">
        <v>29</v>
      </c>
      <c r="B44" s="310" t="s">
        <v>192</v>
      </c>
      <c r="C44" s="36">
        <v>64</v>
      </c>
      <c r="D44" s="36">
        <f t="shared" si="20"/>
        <v>64</v>
      </c>
      <c r="E44" s="36">
        <f t="shared" si="18"/>
        <v>64</v>
      </c>
      <c r="F44" s="312">
        <f t="shared" si="19"/>
        <v>224</v>
      </c>
      <c r="G44" s="313"/>
      <c r="H44" s="314"/>
      <c r="I44" s="314"/>
      <c r="J44" s="314">
        <v>16.26</v>
      </c>
      <c r="K44" s="314"/>
      <c r="L44" s="326">
        <v>100.5</v>
      </c>
      <c r="M44" s="306"/>
      <c r="N44" s="312">
        <f t="shared" si="21"/>
        <v>340.76</v>
      </c>
    </row>
    <row r="45" s="278" customFormat="1" ht="21" customHeight="1" spans="1:14">
      <c r="A45" s="293">
        <v>30</v>
      </c>
      <c r="B45" s="310" t="s">
        <v>193</v>
      </c>
      <c r="C45" s="36">
        <v>101</v>
      </c>
      <c r="D45" s="36">
        <f t="shared" si="20"/>
        <v>101</v>
      </c>
      <c r="E45" s="36">
        <f t="shared" si="18"/>
        <v>101</v>
      </c>
      <c r="F45" s="312">
        <f t="shared" si="19"/>
        <v>353.5</v>
      </c>
      <c r="G45" s="313">
        <v>50</v>
      </c>
      <c r="H45" s="314">
        <f>ROUND(G45*0.385,2)</f>
        <v>19.25</v>
      </c>
      <c r="I45" s="314"/>
      <c r="J45" s="314">
        <v>12.35</v>
      </c>
      <c r="K45" s="314"/>
      <c r="L45" s="326">
        <v>72.5</v>
      </c>
      <c r="M45" s="306"/>
      <c r="N45" s="312">
        <f t="shared" si="21"/>
        <v>457.6</v>
      </c>
    </row>
    <row r="46" s="278" customFormat="1" ht="21" customHeight="1" spans="1:14">
      <c r="A46" s="293">
        <v>31</v>
      </c>
      <c r="B46" s="310" t="s">
        <v>194</v>
      </c>
      <c r="C46" s="36">
        <v>90</v>
      </c>
      <c r="D46" s="36">
        <f t="shared" si="20"/>
        <v>90</v>
      </c>
      <c r="E46" s="36">
        <f t="shared" si="18"/>
        <v>90</v>
      </c>
      <c r="F46" s="312">
        <f t="shared" si="19"/>
        <v>315</v>
      </c>
      <c r="G46" s="313"/>
      <c r="H46" s="314"/>
      <c r="I46" s="314"/>
      <c r="J46" s="314"/>
      <c r="K46" s="314"/>
      <c r="L46" s="326">
        <v>90.5</v>
      </c>
      <c r="M46" s="306"/>
      <c r="N46" s="312">
        <f t="shared" si="21"/>
        <v>405.5</v>
      </c>
    </row>
    <row r="47" s="278" customFormat="1" ht="21" customHeight="1" spans="1:14">
      <c r="A47" s="293">
        <v>32</v>
      </c>
      <c r="B47" s="310" t="s">
        <v>195</v>
      </c>
      <c r="C47" s="36">
        <v>66</v>
      </c>
      <c r="D47" s="36">
        <f t="shared" si="20"/>
        <v>66</v>
      </c>
      <c r="E47" s="36">
        <f t="shared" si="18"/>
        <v>66</v>
      </c>
      <c r="F47" s="312">
        <f t="shared" si="19"/>
        <v>231</v>
      </c>
      <c r="G47" s="313"/>
      <c r="H47" s="314"/>
      <c r="I47" s="314"/>
      <c r="J47" s="314"/>
      <c r="K47" s="314"/>
      <c r="L47" s="326">
        <v>40</v>
      </c>
      <c r="M47" s="306"/>
      <c r="N47" s="312">
        <f t="shared" si="21"/>
        <v>271</v>
      </c>
    </row>
    <row r="48" s="278" customFormat="1" ht="21" customHeight="1" spans="1:14">
      <c r="A48" s="293">
        <v>33</v>
      </c>
      <c r="B48" s="310" t="s">
        <v>196</v>
      </c>
      <c r="C48" s="36">
        <v>22</v>
      </c>
      <c r="D48" s="36"/>
      <c r="E48" s="36"/>
      <c r="F48" s="312">
        <f t="shared" si="19"/>
        <v>33</v>
      </c>
      <c r="G48" s="313"/>
      <c r="H48" s="314"/>
      <c r="I48" s="314"/>
      <c r="J48" s="314"/>
      <c r="K48" s="314"/>
      <c r="L48" s="326">
        <v>21.5</v>
      </c>
      <c r="M48" s="306"/>
      <c r="N48" s="312">
        <f t="shared" si="21"/>
        <v>54.5</v>
      </c>
    </row>
    <row r="49" s="278" customFormat="1" ht="21" customHeight="1" spans="1:14">
      <c r="A49" s="293">
        <v>34</v>
      </c>
      <c r="B49" s="310" t="s">
        <v>197</v>
      </c>
      <c r="C49" s="36">
        <v>47</v>
      </c>
      <c r="D49" s="36">
        <f t="shared" si="20"/>
        <v>47</v>
      </c>
      <c r="E49" s="36">
        <f t="shared" ref="E49:E59" si="22">D49</f>
        <v>47</v>
      </c>
      <c r="F49" s="312">
        <f t="shared" si="19"/>
        <v>164.5</v>
      </c>
      <c r="G49" s="313"/>
      <c r="H49" s="314"/>
      <c r="I49" s="314"/>
      <c r="J49" s="314"/>
      <c r="K49" s="314"/>
      <c r="L49" s="326">
        <v>111</v>
      </c>
      <c r="M49" s="306"/>
      <c r="N49" s="312">
        <f t="shared" si="21"/>
        <v>275.5</v>
      </c>
    </row>
    <row r="50" s="278" customFormat="1" ht="21" customHeight="1" spans="1:14">
      <c r="A50" s="293">
        <v>35</v>
      </c>
      <c r="B50" s="310" t="s">
        <v>198</v>
      </c>
      <c r="C50" s="36">
        <v>44</v>
      </c>
      <c r="D50" s="36">
        <f t="shared" si="20"/>
        <v>44</v>
      </c>
      <c r="E50" s="36">
        <f t="shared" si="22"/>
        <v>44</v>
      </c>
      <c r="F50" s="312">
        <f t="shared" si="19"/>
        <v>154</v>
      </c>
      <c r="G50" s="313"/>
      <c r="H50" s="314"/>
      <c r="I50" s="314"/>
      <c r="J50" s="314"/>
      <c r="K50" s="314"/>
      <c r="L50" s="326">
        <v>26.5</v>
      </c>
      <c r="M50" s="306"/>
      <c r="N50" s="312">
        <f t="shared" si="21"/>
        <v>180.5</v>
      </c>
    </row>
    <row r="51" s="278" customFormat="1" ht="21" customHeight="1" spans="1:14">
      <c r="A51" s="293"/>
      <c r="B51" s="304" t="s">
        <v>199</v>
      </c>
      <c r="C51" s="316">
        <f>SUM(C52:C65)</f>
        <v>746</v>
      </c>
      <c r="D51" s="316">
        <f>SUM(D52:D65)</f>
        <v>755</v>
      </c>
      <c r="E51" s="316">
        <f t="shared" ref="C51:N51" si="23">SUM(E52:E65)</f>
        <v>755</v>
      </c>
      <c r="F51" s="317">
        <f t="shared" si="23"/>
        <v>2629</v>
      </c>
      <c r="G51" s="318">
        <f t="shared" si="23"/>
        <v>0</v>
      </c>
      <c r="H51" s="317">
        <f t="shared" si="23"/>
        <v>0</v>
      </c>
      <c r="I51" s="317">
        <f t="shared" si="23"/>
        <v>0</v>
      </c>
      <c r="J51" s="317">
        <f t="shared" si="23"/>
        <v>0</v>
      </c>
      <c r="K51" s="317">
        <f t="shared" si="23"/>
        <v>0</v>
      </c>
      <c r="L51" s="317">
        <f t="shared" si="23"/>
        <v>772</v>
      </c>
      <c r="M51" s="317">
        <f t="shared" si="23"/>
        <v>0</v>
      </c>
      <c r="N51" s="317">
        <f t="shared" si="23"/>
        <v>3401</v>
      </c>
    </row>
    <row r="52" s="278" customFormat="1" ht="21" customHeight="1" spans="1:14">
      <c r="A52" s="319"/>
      <c r="B52" s="320" t="s">
        <v>200</v>
      </c>
      <c r="C52" s="322"/>
      <c r="D52" s="322"/>
      <c r="E52" s="322"/>
      <c r="F52" s="312"/>
      <c r="G52" s="313"/>
      <c r="H52" s="314"/>
      <c r="I52" s="326"/>
      <c r="J52" s="314"/>
      <c r="K52" s="326"/>
      <c r="L52" s="306"/>
      <c r="M52" s="306"/>
      <c r="N52" s="312">
        <f t="shared" si="21"/>
        <v>0</v>
      </c>
    </row>
    <row r="53" s="278" customFormat="1" ht="21" customHeight="1" spans="1:14">
      <c r="A53" s="293">
        <v>36</v>
      </c>
      <c r="B53" s="310" t="s">
        <v>201</v>
      </c>
      <c r="C53" s="36">
        <v>93</v>
      </c>
      <c r="D53" s="36">
        <f>C53</f>
        <v>93</v>
      </c>
      <c r="E53" s="36">
        <f t="shared" si="22"/>
        <v>93</v>
      </c>
      <c r="F53" s="312">
        <f t="shared" ref="F53:F65" si="24">ROUND((C53+D53)*1.5+E53*1.5/3,2)</f>
        <v>325.5</v>
      </c>
      <c r="G53" s="313"/>
      <c r="H53" s="314"/>
      <c r="I53" s="314"/>
      <c r="J53" s="314"/>
      <c r="K53" s="314"/>
      <c r="L53" s="326">
        <v>122</v>
      </c>
      <c r="M53" s="306"/>
      <c r="N53" s="312">
        <f t="shared" si="21"/>
        <v>447.5</v>
      </c>
    </row>
    <row r="54" s="278" customFormat="1" ht="21" customHeight="1" spans="1:14">
      <c r="A54" s="293">
        <v>37</v>
      </c>
      <c r="B54" s="310" t="s">
        <v>202</v>
      </c>
      <c r="C54" s="36">
        <v>110</v>
      </c>
      <c r="D54" s="36">
        <f t="shared" ref="D54:D59" si="25">C54</f>
        <v>110</v>
      </c>
      <c r="E54" s="36">
        <f t="shared" si="22"/>
        <v>110</v>
      </c>
      <c r="F54" s="312">
        <f t="shared" si="24"/>
        <v>385</v>
      </c>
      <c r="G54" s="313"/>
      <c r="H54" s="314"/>
      <c r="I54" s="314"/>
      <c r="J54" s="314"/>
      <c r="K54" s="314"/>
      <c r="L54" s="326">
        <v>55.5</v>
      </c>
      <c r="M54" s="306"/>
      <c r="N54" s="312">
        <f t="shared" ref="N54:N71" si="26">ROUND(F54+H54+I54+J54+K54+L54+M54,2)</f>
        <v>440.5</v>
      </c>
    </row>
    <row r="55" s="278" customFormat="1" ht="21" customHeight="1" spans="1:14">
      <c r="A55" s="293">
        <v>38</v>
      </c>
      <c r="B55" s="310" t="s">
        <v>203</v>
      </c>
      <c r="C55" s="36">
        <v>125</v>
      </c>
      <c r="D55" s="36">
        <f t="shared" si="25"/>
        <v>125</v>
      </c>
      <c r="E55" s="36">
        <f t="shared" si="22"/>
        <v>125</v>
      </c>
      <c r="F55" s="312">
        <f t="shared" si="24"/>
        <v>437.5</v>
      </c>
      <c r="G55" s="313"/>
      <c r="H55" s="314"/>
      <c r="I55" s="314"/>
      <c r="J55" s="314"/>
      <c r="K55" s="314"/>
      <c r="L55" s="326">
        <v>86.5</v>
      </c>
      <c r="M55" s="306"/>
      <c r="N55" s="312">
        <f t="shared" si="26"/>
        <v>524</v>
      </c>
    </row>
    <row r="56" s="278" customFormat="1" ht="28" customHeight="1" spans="1:14">
      <c r="A56" s="293">
        <v>39</v>
      </c>
      <c r="B56" s="320" t="s">
        <v>204</v>
      </c>
      <c r="C56" s="36">
        <v>65</v>
      </c>
      <c r="D56" s="36">
        <f t="shared" si="25"/>
        <v>65</v>
      </c>
      <c r="E56" s="36">
        <f t="shared" si="22"/>
        <v>65</v>
      </c>
      <c r="F56" s="312">
        <f t="shared" si="24"/>
        <v>227.5</v>
      </c>
      <c r="G56" s="313"/>
      <c r="H56" s="314"/>
      <c r="I56" s="314"/>
      <c r="J56" s="314"/>
      <c r="K56" s="314"/>
      <c r="L56" s="326">
        <v>113.5</v>
      </c>
      <c r="M56" s="306"/>
      <c r="N56" s="312">
        <f t="shared" si="26"/>
        <v>341</v>
      </c>
    </row>
    <row r="57" s="278" customFormat="1" ht="21" customHeight="1" spans="1:14">
      <c r="A57" s="293">
        <v>40</v>
      </c>
      <c r="B57" s="310" t="s">
        <v>205</v>
      </c>
      <c r="C57" s="36">
        <v>39</v>
      </c>
      <c r="D57" s="36">
        <f t="shared" si="25"/>
        <v>39</v>
      </c>
      <c r="E57" s="36">
        <f t="shared" si="22"/>
        <v>39</v>
      </c>
      <c r="F57" s="312">
        <f t="shared" si="24"/>
        <v>136.5</v>
      </c>
      <c r="G57" s="313"/>
      <c r="H57" s="314"/>
      <c r="I57" s="314"/>
      <c r="J57" s="314"/>
      <c r="K57" s="314"/>
      <c r="L57" s="326">
        <v>53.5</v>
      </c>
      <c r="M57" s="306"/>
      <c r="N57" s="312">
        <f t="shared" si="26"/>
        <v>190</v>
      </c>
    </row>
    <row r="58" s="278" customFormat="1" ht="21" customHeight="1" spans="1:14">
      <c r="A58" s="293">
        <v>41</v>
      </c>
      <c r="B58" s="310" t="s">
        <v>206</v>
      </c>
      <c r="C58" s="36">
        <v>92</v>
      </c>
      <c r="D58" s="36">
        <f t="shared" si="25"/>
        <v>92</v>
      </c>
      <c r="E58" s="36">
        <f t="shared" si="22"/>
        <v>92</v>
      </c>
      <c r="F58" s="312">
        <f t="shared" si="24"/>
        <v>322</v>
      </c>
      <c r="G58" s="313"/>
      <c r="H58" s="314"/>
      <c r="I58" s="314"/>
      <c r="J58" s="314"/>
      <c r="K58" s="314"/>
      <c r="L58" s="326">
        <v>165.5</v>
      </c>
      <c r="M58" s="306"/>
      <c r="N58" s="312">
        <f t="shared" si="26"/>
        <v>487.5</v>
      </c>
    </row>
    <row r="59" s="278" customFormat="1" ht="21" customHeight="1" spans="1:14">
      <c r="A59" s="293">
        <v>42</v>
      </c>
      <c r="B59" s="310" t="s">
        <v>207</v>
      </c>
      <c r="C59" s="36">
        <v>43</v>
      </c>
      <c r="D59" s="36">
        <f t="shared" si="25"/>
        <v>43</v>
      </c>
      <c r="E59" s="36">
        <f t="shared" si="22"/>
        <v>43</v>
      </c>
      <c r="F59" s="312">
        <f t="shared" si="24"/>
        <v>150.5</v>
      </c>
      <c r="G59" s="313"/>
      <c r="H59" s="314"/>
      <c r="I59" s="314"/>
      <c r="J59" s="314"/>
      <c r="K59" s="314"/>
      <c r="L59" s="326">
        <v>73</v>
      </c>
      <c r="M59" s="306"/>
      <c r="N59" s="312">
        <f t="shared" si="26"/>
        <v>223.5</v>
      </c>
    </row>
    <row r="60" s="278" customFormat="1" ht="21" customHeight="1" spans="1:14">
      <c r="A60" s="293">
        <v>43</v>
      </c>
      <c r="B60" s="310" t="s">
        <v>208</v>
      </c>
      <c r="C60" s="36">
        <v>13</v>
      </c>
      <c r="D60" s="36"/>
      <c r="E60" s="36"/>
      <c r="F60" s="312">
        <f t="shared" si="24"/>
        <v>19.5</v>
      </c>
      <c r="G60" s="313"/>
      <c r="H60" s="314"/>
      <c r="I60" s="314"/>
      <c r="J60" s="314"/>
      <c r="K60" s="314"/>
      <c r="L60" s="326">
        <v>2.5</v>
      </c>
      <c r="M60" s="306"/>
      <c r="N60" s="312">
        <f t="shared" si="26"/>
        <v>22</v>
      </c>
    </row>
    <row r="61" s="278" customFormat="1" ht="21" customHeight="1" spans="1:14">
      <c r="A61" s="293">
        <v>44</v>
      </c>
      <c r="B61" s="310" t="s">
        <v>209</v>
      </c>
      <c r="C61" s="36">
        <v>19</v>
      </c>
      <c r="D61" s="36">
        <f>C61</f>
        <v>19</v>
      </c>
      <c r="E61" s="36">
        <f t="shared" ref="E61:E65" si="27">D61</f>
        <v>19</v>
      </c>
      <c r="F61" s="312">
        <f t="shared" si="24"/>
        <v>66.5</v>
      </c>
      <c r="G61" s="313"/>
      <c r="H61" s="314"/>
      <c r="I61" s="314"/>
      <c r="J61" s="314"/>
      <c r="K61" s="314"/>
      <c r="L61" s="326">
        <v>33.5</v>
      </c>
      <c r="M61" s="306"/>
      <c r="N61" s="312">
        <f t="shared" si="26"/>
        <v>100</v>
      </c>
    </row>
    <row r="62" s="278" customFormat="1" ht="26" customHeight="1" spans="1:14">
      <c r="A62" s="293">
        <v>45</v>
      </c>
      <c r="B62" s="320" t="s">
        <v>210</v>
      </c>
      <c r="C62" s="36">
        <v>39</v>
      </c>
      <c r="D62" s="36">
        <f t="shared" ref="D62:D67" si="28">C62</f>
        <v>39</v>
      </c>
      <c r="E62" s="36">
        <f t="shared" si="27"/>
        <v>39</v>
      </c>
      <c r="F62" s="312">
        <f t="shared" si="24"/>
        <v>136.5</v>
      </c>
      <c r="G62" s="313"/>
      <c r="H62" s="314"/>
      <c r="I62" s="314"/>
      <c r="J62" s="314"/>
      <c r="K62" s="314"/>
      <c r="L62" s="326">
        <v>23</v>
      </c>
      <c r="M62" s="306"/>
      <c r="N62" s="312">
        <f t="shared" si="26"/>
        <v>159.5</v>
      </c>
    </row>
    <row r="63" s="278" customFormat="1" ht="21" customHeight="1" spans="1:14">
      <c r="A63" s="293">
        <v>46</v>
      </c>
      <c r="B63" s="310" t="s">
        <v>211</v>
      </c>
      <c r="C63" s="36">
        <v>48</v>
      </c>
      <c r="D63" s="36">
        <f t="shared" si="28"/>
        <v>48</v>
      </c>
      <c r="E63" s="36">
        <f t="shared" si="27"/>
        <v>48</v>
      </c>
      <c r="F63" s="312">
        <f t="shared" si="24"/>
        <v>168</v>
      </c>
      <c r="G63" s="313"/>
      <c r="H63" s="314"/>
      <c r="I63" s="314"/>
      <c r="J63" s="314"/>
      <c r="K63" s="314"/>
      <c r="L63" s="326">
        <v>8.5</v>
      </c>
      <c r="M63" s="306"/>
      <c r="N63" s="312">
        <f t="shared" si="26"/>
        <v>176.5</v>
      </c>
    </row>
    <row r="64" s="278" customFormat="1" ht="21" customHeight="1" spans="1:14">
      <c r="A64" s="293">
        <v>47</v>
      </c>
      <c r="B64" s="310" t="s">
        <v>212</v>
      </c>
      <c r="C64" s="36">
        <v>60</v>
      </c>
      <c r="D64" s="36">
        <f t="shared" si="28"/>
        <v>60</v>
      </c>
      <c r="E64" s="36">
        <f t="shared" si="27"/>
        <v>60</v>
      </c>
      <c r="F64" s="312">
        <f t="shared" si="24"/>
        <v>210</v>
      </c>
      <c r="G64" s="313"/>
      <c r="H64" s="314"/>
      <c r="I64" s="314"/>
      <c r="J64" s="314"/>
      <c r="K64" s="314"/>
      <c r="L64" s="326">
        <v>35</v>
      </c>
      <c r="M64" s="306"/>
      <c r="N64" s="312">
        <f t="shared" si="26"/>
        <v>245</v>
      </c>
    </row>
    <row r="65" s="278" customFormat="1" ht="21" customHeight="1" spans="1:14">
      <c r="A65" s="293">
        <v>48</v>
      </c>
      <c r="B65" s="320" t="s">
        <v>213</v>
      </c>
      <c r="C65" s="36"/>
      <c r="D65" s="36">
        <v>22</v>
      </c>
      <c r="E65" s="36">
        <f t="shared" si="27"/>
        <v>22</v>
      </c>
      <c r="F65" s="312">
        <f t="shared" si="24"/>
        <v>44</v>
      </c>
      <c r="G65" s="313"/>
      <c r="H65" s="314"/>
      <c r="I65" s="314"/>
      <c r="J65" s="314"/>
      <c r="K65" s="314"/>
      <c r="L65" s="306"/>
      <c r="M65" s="306"/>
      <c r="N65" s="312">
        <f t="shared" si="26"/>
        <v>44</v>
      </c>
    </row>
    <row r="66" s="278" customFormat="1" ht="21" customHeight="1" spans="1:14">
      <c r="A66" s="293"/>
      <c r="B66" s="304" t="s">
        <v>214</v>
      </c>
      <c r="C66" s="316">
        <f t="shared" ref="C66:N66" si="29">SUM(C67:C68)</f>
        <v>151</v>
      </c>
      <c r="D66" s="316">
        <f t="shared" si="29"/>
        <v>151</v>
      </c>
      <c r="E66" s="316">
        <f t="shared" si="29"/>
        <v>151</v>
      </c>
      <c r="F66" s="317">
        <f t="shared" si="29"/>
        <v>528.5</v>
      </c>
      <c r="G66" s="318">
        <f t="shared" si="29"/>
        <v>0</v>
      </c>
      <c r="H66" s="317">
        <f t="shared" si="29"/>
        <v>0</v>
      </c>
      <c r="I66" s="317">
        <f t="shared" si="29"/>
        <v>0</v>
      </c>
      <c r="J66" s="317">
        <f t="shared" si="29"/>
        <v>0.04</v>
      </c>
      <c r="K66" s="317">
        <f t="shared" si="29"/>
        <v>0</v>
      </c>
      <c r="L66" s="317">
        <f t="shared" si="29"/>
        <v>-20.5</v>
      </c>
      <c r="M66" s="317">
        <f t="shared" si="29"/>
        <v>0</v>
      </c>
      <c r="N66" s="317">
        <f t="shared" si="29"/>
        <v>508.04</v>
      </c>
    </row>
    <row r="67" s="278" customFormat="1" ht="21" customHeight="1" spans="1:14">
      <c r="A67" s="293">
        <v>49</v>
      </c>
      <c r="B67" s="310" t="s">
        <v>215</v>
      </c>
      <c r="C67" s="36">
        <v>72</v>
      </c>
      <c r="D67" s="36">
        <f t="shared" si="28"/>
        <v>72</v>
      </c>
      <c r="E67" s="36">
        <f t="shared" ref="E67:E71" si="30">D67</f>
        <v>72</v>
      </c>
      <c r="F67" s="312">
        <f t="shared" ref="F67:F71" si="31">ROUND((C67+D67)*1.5+E67*1.5/3,2)</f>
        <v>252</v>
      </c>
      <c r="G67" s="313"/>
      <c r="H67" s="314"/>
      <c r="I67" s="314"/>
      <c r="J67" s="314"/>
      <c r="K67" s="314"/>
      <c r="L67" s="326">
        <v>42</v>
      </c>
      <c r="M67" s="306"/>
      <c r="N67" s="312">
        <f t="shared" si="26"/>
        <v>294</v>
      </c>
    </row>
    <row r="68" s="278" customFormat="1" ht="21" customHeight="1" spans="1:14">
      <c r="A68" s="293">
        <v>50</v>
      </c>
      <c r="B68" s="310" t="s">
        <v>216</v>
      </c>
      <c r="C68" s="36">
        <v>79</v>
      </c>
      <c r="D68" s="36">
        <f t="shared" ref="D68:D76" si="32">C68</f>
        <v>79</v>
      </c>
      <c r="E68" s="36">
        <f t="shared" si="30"/>
        <v>79</v>
      </c>
      <c r="F68" s="312">
        <f t="shared" si="31"/>
        <v>276.5</v>
      </c>
      <c r="G68" s="313"/>
      <c r="H68" s="314"/>
      <c r="I68" s="314"/>
      <c r="J68" s="314">
        <v>0.04</v>
      </c>
      <c r="K68" s="314"/>
      <c r="L68" s="326">
        <v>-62.5</v>
      </c>
      <c r="M68" s="306"/>
      <c r="N68" s="312">
        <f t="shared" si="26"/>
        <v>214.04</v>
      </c>
    </row>
    <row r="69" s="278" customFormat="1" ht="21" customHeight="1" spans="1:14">
      <c r="A69" s="293"/>
      <c r="B69" s="304" t="s">
        <v>217</v>
      </c>
      <c r="C69" s="316">
        <f t="shared" ref="C69:M69" si="33">SUM(C70:C71)</f>
        <v>35</v>
      </c>
      <c r="D69" s="316">
        <f t="shared" si="33"/>
        <v>35</v>
      </c>
      <c r="E69" s="316">
        <f t="shared" si="33"/>
        <v>35</v>
      </c>
      <c r="F69" s="317">
        <f t="shared" si="33"/>
        <v>122.5</v>
      </c>
      <c r="G69" s="318">
        <f t="shared" si="33"/>
        <v>0</v>
      </c>
      <c r="H69" s="317">
        <f t="shared" si="33"/>
        <v>0</v>
      </c>
      <c r="I69" s="317">
        <f t="shared" si="33"/>
        <v>0</v>
      </c>
      <c r="J69" s="317">
        <f t="shared" si="33"/>
        <v>0</v>
      </c>
      <c r="K69" s="317">
        <f t="shared" si="33"/>
        <v>0</v>
      </c>
      <c r="L69" s="317">
        <f t="shared" si="33"/>
        <v>32</v>
      </c>
      <c r="M69" s="317">
        <f t="shared" si="33"/>
        <v>0</v>
      </c>
      <c r="N69" s="311">
        <f t="shared" si="26"/>
        <v>154.5</v>
      </c>
    </row>
    <row r="70" s="278" customFormat="1" ht="21" customHeight="1" spans="1:14">
      <c r="A70" s="293">
        <v>51</v>
      </c>
      <c r="B70" s="310" t="s">
        <v>218</v>
      </c>
      <c r="C70" s="36">
        <v>33</v>
      </c>
      <c r="D70" s="36">
        <f t="shared" si="32"/>
        <v>33</v>
      </c>
      <c r="E70" s="36">
        <f t="shared" si="30"/>
        <v>33</v>
      </c>
      <c r="F70" s="312">
        <f t="shared" si="31"/>
        <v>115.5</v>
      </c>
      <c r="G70" s="313"/>
      <c r="H70" s="314"/>
      <c r="I70" s="314"/>
      <c r="J70" s="314"/>
      <c r="K70" s="314"/>
      <c r="L70" s="326">
        <v>33.5</v>
      </c>
      <c r="M70" s="306"/>
      <c r="N70" s="312">
        <f t="shared" si="26"/>
        <v>149</v>
      </c>
    </row>
    <row r="71" s="278" customFormat="1" ht="21" customHeight="1" spans="1:14">
      <c r="A71" s="293">
        <v>52</v>
      </c>
      <c r="B71" s="310" t="s">
        <v>219</v>
      </c>
      <c r="C71" s="36">
        <v>2</v>
      </c>
      <c r="D71" s="36">
        <f t="shared" si="32"/>
        <v>2</v>
      </c>
      <c r="E71" s="36">
        <f t="shared" si="30"/>
        <v>2</v>
      </c>
      <c r="F71" s="312">
        <f t="shared" si="31"/>
        <v>7</v>
      </c>
      <c r="G71" s="313"/>
      <c r="H71" s="314"/>
      <c r="I71" s="314"/>
      <c r="J71" s="314"/>
      <c r="K71" s="314"/>
      <c r="L71" s="326">
        <v>-1.5</v>
      </c>
      <c r="M71" s="306"/>
      <c r="N71" s="312">
        <f t="shared" si="26"/>
        <v>5.5</v>
      </c>
    </row>
    <row r="72" s="278" customFormat="1" ht="21" customHeight="1" spans="1:14">
      <c r="A72" s="293"/>
      <c r="B72" s="304" t="s">
        <v>220</v>
      </c>
      <c r="C72" s="316">
        <f t="shared" ref="C72:N72" si="34">SUM(C73:C79)</f>
        <v>343</v>
      </c>
      <c r="D72" s="316">
        <f t="shared" si="34"/>
        <v>371</v>
      </c>
      <c r="E72" s="316">
        <f t="shared" si="34"/>
        <v>371</v>
      </c>
      <c r="F72" s="316">
        <f t="shared" si="34"/>
        <v>1256.5</v>
      </c>
      <c r="G72" s="318">
        <f t="shared" si="34"/>
        <v>0</v>
      </c>
      <c r="H72" s="317">
        <f t="shared" si="34"/>
        <v>0</v>
      </c>
      <c r="I72" s="317">
        <f t="shared" si="34"/>
        <v>0</v>
      </c>
      <c r="J72" s="317">
        <f t="shared" si="34"/>
        <v>0</v>
      </c>
      <c r="K72" s="317">
        <f t="shared" si="34"/>
        <v>0</v>
      </c>
      <c r="L72" s="317">
        <f t="shared" si="34"/>
        <v>470.5</v>
      </c>
      <c r="M72" s="317">
        <f t="shared" si="34"/>
        <v>0</v>
      </c>
      <c r="N72" s="311">
        <f t="shared" si="34"/>
        <v>1727</v>
      </c>
    </row>
    <row r="73" s="278" customFormat="1" ht="21" customHeight="1" spans="1:14">
      <c r="A73" s="293">
        <v>53</v>
      </c>
      <c r="B73" s="310" t="s">
        <v>221</v>
      </c>
      <c r="C73" s="36">
        <v>123</v>
      </c>
      <c r="D73" s="36">
        <f t="shared" si="32"/>
        <v>123</v>
      </c>
      <c r="E73" s="36">
        <f t="shared" ref="E73:E79" si="35">D73</f>
        <v>123</v>
      </c>
      <c r="F73" s="312">
        <f t="shared" ref="F73:F79" si="36">ROUND((C73+D73)*1.5+E73*1.5/3,2)</f>
        <v>430.5</v>
      </c>
      <c r="G73" s="313"/>
      <c r="H73" s="314"/>
      <c r="I73" s="314"/>
      <c r="J73" s="314"/>
      <c r="K73" s="314"/>
      <c r="L73" s="326">
        <v>176</v>
      </c>
      <c r="M73" s="306"/>
      <c r="N73" s="312">
        <f t="shared" ref="N73:N119" si="37">ROUND(F73+H73+I73+J73+K73+L73+M73,2)</f>
        <v>606.5</v>
      </c>
    </row>
    <row r="74" s="278" customFormat="1" ht="21" customHeight="1" spans="1:14">
      <c r="A74" s="293">
        <v>54</v>
      </c>
      <c r="B74" s="310" t="s">
        <v>222</v>
      </c>
      <c r="C74" s="36">
        <v>59</v>
      </c>
      <c r="D74" s="36">
        <f t="shared" si="32"/>
        <v>59</v>
      </c>
      <c r="E74" s="36">
        <f t="shared" si="35"/>
        <v>59</v>
      </c>
      <c r="F74" s="312">
        <f t="shared" si="36"/>
        <v>206.5</v>
      </c>
      <c r="G74" s="313"/>
      <c r="H74" s="314"/>
      <c r="I74" s="314"/>
      <c r="J74" s="314"/>
      <c r="K74" s="314"/>
      <c r="L74" s="326">
        <v>63</v>
      </c>
      <c r="M74" s="306"/>
      <c r="N74" s="312">
        <f t="shared" si="37"/>
        <v>269.5</v>
      </c>
    </row>
    <row r="75" s="278" customFormat="1" ht="21" customHeight="1" spans="1:14">
      <c r="A75" s="293">
        <v>55</v>
      </c>
      <c r="B75" s="310" t="s">
        <v>223</v>
      </c>
      <c r="C75" s="36">
        <v>36</v>
      </c>
      <c r="D75" s="36">
        <f t="shared" si="32"/>
        <v>36</v>
      </c>
      <c r="E75" s="36">
        <f t="shared" si="35"/>
        <v>36</v>
      </c>
      <c r="F75" s="312">
        <f t="shared" si="36"/>
        <v>126</v>
      </c>
      <c r="G75" s="313"/>
      <c r="H75" s="314"/>
      <c r="I75" s="314"/>
      <c r="J75" s="314"/>
      <c r="K75" s="314"/>
      <c r="L75" s="326">
        <v>54.5</v>
      </c>
      <c r="M75" s="306"/>
      <c r="N75" s="312">
        <f t="shared" si="37"/>
        <v>180.5</v>
      </c>
    </row>
    <row r="76" s="278" customFormat="1" ht="21" customHeight="1" spans="1:14">
      <c r="A76" s="293">
        <v>56</v>
      </c>
      <c r="B76" s="310" t="s">
        <v>224</v>
      </c>
      <c r="C76" s="36">
        <v>30</v>
      </c>
      <c r="D76" s="36">
        <f t="shared" si="32"/>
        <v>30</v>
      </c>
      <c r="E76" s="36">
        <f t="shared" si="35"/>
        <v>30</v>
      </c>
      <c r="F76" s="312">
        <f t="shared" si="36"/>
        <v>105</v>
      </c>
      <c r="G76" s="313"/>
      <c r="H76" s="314"/>
      <c r="I76" s="314"/>
      <c r="J76" s="314"/>
      <c r="K76" s="314"/>
      <c r="L76" s="326">
        <v>51</v>
      </c>
      <c r="M76" s="306"/>
      <c r="N76" s="312">
        <f t="shared" si="37"/>
        <v>156</v>
      </c>
    </row>
    <row r="77" s="278" customFormat="1" ht="21" customHeight="1" spans="1:14">
      <c r="A77" s="293">
        <v>57</v>
      </c>
      <c r="B77" s="320" t="s">
        <v>225</v>
      </c>
      <c r="C77" s="36"/>
      <c r="D77" s="36">
        <v>28</v>
      </c>
      <c r="E77" s="36">
        <f t="shared" si="35"/>
        <v>28</v>
      </c>
      <c r="F77" s="312">
        <f t="shared" si="36"/>
        <v>56</v>
      </c>
      <c r="G77" s="313"/>
      <c r="H77" s="314"/>
      <c r="I77" s="314"/>
      <c r="J77" s="314"/>
      <c r="K77" s="314"/>
      <c r="L77" s="326"/>
      <c r="M77" s="306"/>
      <c r="N77" s="312">
        <f t="shared" si="37"/>
        <v>56</v>
      </c>
    </row>
    <row r="78" s="278" customFormat="1" ht="21" customHeight="1" spans="1:14">
      <c r="A78" s="293">
        <v>58</v>
      </c>
      <c r="B78" s="310" t="s">
        <v>226</v>
      </c>
      <c r="C78" s="36">
        <v>27</v>
      </c>
      <c r="D78" s="36">
        <f>C78</f>
        <v>27</v>
      </c>
      <c r="E78" s="36">
        <f t="shared" si="35"/>
        <v>27</v>
      </c>
      <c r="F78" s="312">
        <f t="shared" si="36"/>
        <v>94.5</v>
      </c>
      <c r="G78" s="313"/>
      <c r="H78" s="314"/>
      <c r="I78" s="314"/>
      <c r="J78" s="314"/>
      <c r="K78" s="314"/>
      <c r="L78" s="326">
        <v>49</v>
      </c>
      <c r="M78" s="306"/>
      <c r="N78" s="312">
        <f t="shared" si="37"/>
        <v>143.5</v>
      </c>
    </row>
    <row r="79" s="278" customFormat="1" ht="21" customHeight="1" spans="1:14">
      <c r="A79" s="293">
        <v>59</v>
      </c>
      <c r="B79" s="310" t="s">
        <v>227</v>
      </c>
      <c r="C79" s="36">
        <v>68</v>
      </c>
      <c r="D79" s="36">
        <f t="shared" ref="D79:D84" si="38">C79</f>
        <v>68</v>
      </c>
      <c r="E79" s="36">
        <f t="shared" si="35"/>
        <v>68</v>
      </c>
      <c r="F79" s="312">
        <f t="shared" si="36"/>
        <v>238</v>
      </c>
      <c r="G79" s="313"/>
      <c r="H79" s="314"/>
      <c r="I79" s="314"/>
      <c r="J79" s="314"/>
      <c r="K79" s="314"/>
      <c r="L79" s="326">
        <v>77</v>
      </c>
      <c r="M79" s="306"/>
      <c r="N79" s="312">
        <f t="shared" si="37"/>
        <v>315</v>
      </c>
    </row>
    <row r="80" s="278" customFormat="1" ht="21" customHeight="1" spans="1:14">
      <c r="A80" s="293"/>
      <c r="B80" s="304" t="s">
        <v>228</v>
      </c>
      <c r="C80" s="316">
        <f>SUM(C81:C82)</f>
        <v>62</v>
      </c>
      <c r="D80" s="316">
        <f>SUM(D81:D82)</f>
        <v>62</v>
      </c>
      <c r="E80" s="316">
        <f>SUM(E81:E82)</f>
        <v>62</v>
      </c>
      <c r="F80" s="317">
        <f t="shared" ref="F80:M80" si="39">F81+F82</f>
        <v>217</v>
      </c>
      <c r="G80" s="318">
        <f t="shared" si="39"/>
        <v>0</v>
      </c>
      <c r="H80" s="317">
        <f t="shared" si="39"/>
        <v>0</v>
      </c>
      <c r="I80" s="317">
        <f t="shared" si="39"/>
        <v>0</v>
      </c>
      <c r="J80" s="317">
        <f t="shared" si="39"/>
        <v>0</v>
      </c>
      <c r="K80" s="317">
        <f t="shared" si="39"/>
        <v>0</v>
      </c>
      <c r="L80" s="317">
        <f t="shared" si="39"/>
        <v>83.5</v>
      </c>
      <c r="M80" s="317">
        <f t="shared" si="39"/>
        <v>0</v>
      </c>
      <c r="N80" s="311">
        <f t="shared" si="37"/>
        <v>300.5</v>
      </c>
    </row>
    <row r="81" s="278" customFormat="1" ht="21" customHeight="1" spans="1:14">
      <c r="A81" s="293">
        <v>60</v>
      </c>
      <c r="B81" s="310" t="s">
        <v>229</v>
      </c>
      <c r="C81" s="36">
        <v>57</v>
      </c>
      <c r="D81" s="36">
        <f t="shared" si="38"/>
        <v>57</v>
      </c>
      <c r="E81" s="36">
        <f t="shared" ref="E81:E84" si="40">D81</f>
        <v>57</v>
      </c>
      <c r="F81" s="312">
        <f t="shared" ref="F81:F84" si="41">ROUND((C81+D81)*1.5+E81*1.5/3,2)</f>
        <v>199.5</v>
      </c>
      <c r="G81" s="313"/>
      <c r="H81" s="314"/>
      <c r="I81" s="314"/>
      <c r="J81" s="314"/>
      <c r="K81" s="314"/>
      <c r="L81" s="326">
        <v>71.5</v>
      </c>
      <c r="M81" s="306"/>
      <c r="N81" s="312">
        <f t="shared" si="37"/>
        <v>271</v>
      </c>
    </row>
    <row r="82" s="278" customFormat="1" ht="21" customHeight="1" spans="1:14">
      <c r="A82" s="293">
        <v>61</v>
      </c>
      <c r="B82" s="310" t="s">
        <v>230</v>
      </c>
      <c r="C82" s="36">
        <v>5</v>
      </c>
      <c r="D82" s="36">
        <f t="shared" si="38"/>
        <v>5</v>
      </c>
      <c r="E82" s="36">
        <f t="shared" si="40"/>
        <v>5</v>
      </c>
      <c r="F82" s="312">
        <f t="shared" si="41"/>
        <v>17.5</v>
      </c>
      <c r="G82" s="313"/>
      <c r="H82" s="314"/>
      <c r="I82" s="314"/>
      <c r="J82" s="314"/>
      <c r="K82" s="314"/>
      <c r="L82" s="326">
        <v>12</v>
      </c>
      <c r="M82" s="306"/>
      <c r="N82" s="312">
        <f t="shared" si="37"/>
        <v>29.5</v>
      </c>
    </row>
    <row r="83" s="278" customFormat="1" ht="21" customHeight="1" spans="1:14">
      <c r="A83" s="293"/>
      <c r="B83" s="304" t="s">
        <v>231</v>
      </c>
      <c r="C83" s="316">
        <f>SUM(C84)</f>
        <v>35</v>
      </c>
      <c r="D83" s="316">
        <f>SUM(D84)</f>
        <v>35</v>
      </c>
      <c r="E83" s="316">
        <f>SUM(E84)</f>
        <v>35</v>
      </c>
      <c r="F83" s="317">
        <f t="shared" ref="F83:M83" si="42">F84</f>
        <v>122.5</v>
      </c>
      <c r="G83" s="318">
        <f t="shared" si="42"/>
        <v>0</v>
      </c>
      <c r="H83" s="317">
        <f t="shared" si="42"/>
        <v>0</v>
      </c>
      <c r="I83" s="317">
        <f t="shared" si="42"/>
        <v>0</v>
      </c>
      <c r="J83" s="317">
        <f t="shared" si="42"/>
        <v>0</v>
      </c>
      <c r="K83" s="317">
        <f t="shared" si="42"/>
        <v>0</v>
      </c>
      <c r="L83" s="317">
        <f t="shared" si="42"/>
        <v>30</v>
      </c>
      <c r="M83" s="317">
        <f t="shared" si="42"/>
        <v>0</v>
      </c>
      <c r="N83" s="311">
        <f t="shared" si="37"/>
        <v>152.5</v>
      </c>
    </row>
    <row r="84" s="278" customFormat="1" ht="21" customHeight="1" spans="1:14">
      <c r="A84" s="293">
        <v>62</v>
      </c>
      <c r="B84" s="310" t="s">
        <v>232</v>
      </c>
      <c r="C84" s="36">
        <v>35</v>
      </c>
      <c r="D84" s="36">
        <f t="shared" si="38"/>
        <v>35</v>
      </c>
      <c r="E84" s="36">
        <f t="shared" si="40"/>
        <v>35</v>
      </c>
      <c r="F84" s="312">
        <f t="shared" si="41"/>
        <v>122.5</v>
      </c>
      <c r="G84" s="313"/>
      <c r="H84" s="314"/>
      <c r="I84" s="314"/>
      <c r="J84" s="314"/>
      <c r="K84" s="314"/>
      <c r="L84" s="326">
        <v>30</v>
      </c>
      <c r="M84" s="306"/>
      <c r="N84" s="312">
        <f t="shared" si="37"/>
        <v>152.5</v>
      </c>
    </row>
    <row r="85" s="278" customFormat="1" ht="21" customHeight="1" spans="1:14">
      <c r="A85" s="293"/>
      <c r="B85" s="304" t="s">
        <v>233</v>
      </c>
      <c r="C85" s="316">
        <f>SUM(C86:C87)</f>
        <v>64</v>
      </c>
      <c r="D85" s="316">
        <f>SUM(D86:D87)</f>
        <v>64</v>
      </c>
      <c r="E85" s="316">
        <f>SUM(E86:E87)</f>
        <v>64</v>
      </c>
      <c r="F85" s="327">
        <f t="shared" ref="F85:M85" si="43">F86+F87</f>
        <v>224</v>
      </c>
      <c r="G85" s="318">
        <f t="shared" si="43"/>
        <v>0</v>
      </c>
      <c r="H85" s="317">
        <f t="shared" si="43"/>
        <v>0</v>
      </c>
      <c r="I85" s="317">
        <f t="shared" si="43"/>
        <v>0</v>
      </c>
      <c r="J85" s="317">
        <f t="shared" si="43"/>
        <v>0</v>
      </c>
      <c r="K85" s="317">
        <f t="shared" si="43"/>
        <v>0</v>
      </c>
      <c r="L85" s="317">
        <f t="shared" si="43"/>
        <v>100.5</v>
      </c>
      <c r="M85" s="317">
        <f t="shared" si="43"/>
        <v>0</v>
      </c>
      <c r="N85" s="311">
        <f t="shared" si="37"/>
        <v>324.5</v>
      </c>
    </row>
    <row r="86" s="278" customFormat="1" ht="21" customHeight="1" spans="1:14">
      <c r="A86" s="293">
        <v>63</v>
      </c>
      <c r="B86" s="310" t="s">
        <v>234</v>
      </c>
      <c r="C86" s="36">
        <v>30</v>
      </c>
      <c r="D86" s="36">
        <f t="shared" ref="D86:D89" si="44">C86</f>
        <v>30</v>
      </c>
      <c r="E86" s="36">
        <f t="shared" ref="E86:E91" si="45">D86</f>
        <v>30</v>
      </c>
      <c r="F86" s="312">
        <f t="shared" ref="F86:F91" si="46">ROUND((C86+D86)*1.5+E86*1.5/3,2)</f>
        <v>105</v>
      </c>
      <c r="G86" s="313"/>
      <c r="H86" s="314"/>
      <c r="I86" s="314"/>
      <c r="J86" s="314"/>
      <c r="K86" s="314"/>
      <c r="L86" s="326">
        <v>52</v>
      </c>
      <c r="M86" s="306"/>
      <c r="N86" s="312">
        <f t="shared" si="37"/>
        <v>157</v>
      </c>
    </row>
    <row r="87" s="278" customFormat="1" ht="21" customHeight="1" spans="1:14">
      <c r="A87" s="293">
        <v>64</v>
      </c>
      <c r="B87" s="310" t="s">
        <v>235</v>
      </c>
      <c r="C87" s="36">
        <v>34</v>
      </c>
      <c r="D87" s="36">
        <f t="shared" si="44"/>
        <v>34</v>
      </c>
      <c r="E87" s="36">
        <f t="shared" si="45"/>
        <v>34</v>
      </c>
      <c r="F87" s="312">
        <f t="shared" si="46"/>
        <v>119</v>
      </c>
      <c r="G87" s="313"/>
      <c r="H87" s="314"/>
      <c r="I87" s="314"/>
      <c r="J87" s="314"/>
      <c r="K87" s="314"/>
      <c r="L87" s="326">
        <v>48.5</v>
      </c>
      <c r="M87" s="306"/>
      <c r="N87" s="312">
        <f t="shared" si="37"/>
        <v>167.5</v>
      </c>
    </row>
    <row r="88" s="278" customFormat="1" ht="21" customHeight="1" spans="1:14">
      <c r="A88" s="293"/>
      <c r="B88" s="304" t="s">
        <v>236</v>
      </c>
      <c r="C88" s="316">
        <f t="shared" ref="C88:M88" si="47">SUM(C89:C91)</f>
        <v>192</v>
      </c>
      <c r="D88" s="316">
        <f t="shared" si="47"/>
        <v>192</v>
      </c>
      <c r="E88" s="316">
        <f t="shared" si="47"/>
        <v>192</v>
      </c>
      <c r="F88" s="317">
        <f t="shared" si="47"/>
        <v>672</v>
      </c>
      <c r="G88" s="318">
        <f t="shared" si="47"/>
        <v>0</v>
      </c>
      <c r="H88" s="317">
        <f t="shared" si="47"/>
        <v>0</v>
      </c>
      <c r="I88" s="317">
        <f t="shared" si="47"/>
        <v>0</v>
      </c>
      <c r="J88" s="317">
        <f t="shared" si="47"/>
        <v>0</v>
      </c>
      <c r="K88" s="317">
        <f t="shared" si="47"/>
        <v>0</v>
      </c>
      <c r="L88" s="317">
        <f t="shared" si="47"/>
        <v>179</v>
      </c>
      <c r="M88" s="317">
        <f t="shared" si="47"/>
        <v>0</v>
      </c>
      <c r="N88" s="311">
        <f t="shared" si="37"/>
        <v>851</v>
      </c>
    </row>
    <row r="89" s="278" customFormat="1" ht="21" customHeight="1" spans="1:14">
      <c r="A89" s="293">
        <v>65</v>
      </c>
      <c r="B89" s="310" t="s">
        <v>237</v>
      </c>
      <c r="C89" s="36">
        <v>81</v>
      </c>
      <c r="D89" s="36">
        <f t="shared" si="44"/>
        <v>81</v>
      </c>
      <c r="E89" s="36">
        <f t="shared" si="45"/>
        <v>81</v>
      </c>
      <c r="F89" s="312">
        <f t="shared" si="46"/>
        <v>283.5</v>
      </c>
      <c r="G89" s="313"/>
      <c r="H89" s="314"/>
      <c r="I89" s="314"/>
      <c r="J89" s="314"/>
      <c r="K89" s="314"/>
      <c r="L89" s="326">
        <v>76.5</v>
      </c>
      <c r="M89" s="306"/>
      <c r="N89" s="312">
        <f t="shared" si="37"/>
        <v>360</v>
      </c>
    </row>
    <row r="90" s="278" customFormat="1" ht="21" customHeight="1" spans="1:14">
      <c r="A90" s="293">
        <v>66</v>
      </c>
      <c r="B90" s="310" t="s">
        <v>238</v>
      </c>
      <c r="C90" s="36">
        <v>56</v>
      </c>
      <c r="D90" s="36">
        <f t="shared" ref="D90:D94" si="48">C90</f>
        <v>56</v>
      </c>
      <c r="E90" s="36">
        <f t="shared" si="45"/>
        <v>56</v>
      </c>
      <c r="F90" s="312">
        <f t="shared" si="46"/>
        <v>196</v>
      </c>
      <c r="G90" s="313"/>
      <c r="H90" s="314"/>
      <c r="I90" s="314"/>
      <c r="J90" s="314"/>
      <c r="K90" s="314"/>
      <c r="L90" s="326">
        <v>61</v>
      </c>
      <c r="M90" s="306"/>
      <c r="N90" s="312">
        <f t="shared" si="37"/>
        <v>257</v>
      </c>
    </row>
    <row r="91" s="278" customFormat="1" ht="21" customHeight="1" spans="1:14">
      <c r="A91" s="293">
        <v>67</v>
      </c>
      <c r="B91" s="310" t="s">
        <v>239</v>
      </c>
      <c r="C91" s="36">
        <v>55</v>
      </c>
      <c r="D91" s="36">
        <f t="shared" si="48"/>
        <v>55</v>
      </c>
      <c r="E91" s="36">
        <f t="shared" si="45"/>
        <v>55</v>
      </c>
      <c r="F91" s="312">
        <f t="shared" si="46"/>
        <v>192.5</v>
      </c>
      <c r="G91" s="313"/>
      <c r="H91" s="314"/>
      <c r="I91" s="314"/>
      <c r="J91" s="314"/>
      <c r="K91" s="314"/>
      <c r="L91" s="326">
        <v>41.5</v>
      </c>
      <c r="M91" s="306"/>
      <c r="N91" s="312">
        <f t="shared" si="37"/>
        <v>234</v>
      </c>
    </row>
    <row r="92" s="278" customFormat="1" ht="21" customHeight="1" spans="1:14">
      <c r="A92" s="293"/>
      <c r="B92" s="304" t="s">
        <v>240</v>
      </c>
      <c r="C92" s="316">
        <f t="shared" ref="C92:M92" si="49">C93+C94</f>
        <v>168</v>
      </c>
      <c r="D92" s="316">
        <f t="shared" si="49"/>
        <v>168</v>
      </c>
      <c r="E92" s="316">
        <f t="shared" si="49"/>
        <v>168</v>
      </c>
      <c r="F92" s="327">
        <f t="shared" si="49"/>
        <v>588</v>
      </c>
      <c r="G92" s="318">
        <f t="shared" si="49"/>
        <v>0</v>
      </c>
      <c r="H92" s="317">
        <f t="shared" si="49"/>
        <v>0</v>
      </c>
      <c r="I92" s="317">
        <f t="shared" si="49"/>
        <v>0</v>
      </c>
      <c r="J92" s="317">
        <f t="shared" si="49"/>
        <v>0</v>
      </c>
      <c r="K92" s="317">
        <f t="shared" si="49"/>
        <v>0</v>
      </c>
      <c r="L92" s="317">
        <f t="shared" si="49"/>
        <v>140.5</v>
      </c>
      <c r="M92" s="317">
        <f t="shared" si="49"/>
        <v>0</v>
      </c>
      <c r="N92" s="311">
        <f t="shared" si="37"/>
        <v>728.5</v>
      </c>
    </row>
    <row r="93" s="278" customFormat="1" ht="21" customHeight="1" spans="1:14">
      <c r="A93" s="293">
        <v>68</v>
      </c>
      <c r="B93" s="310" t="s">
        <v>241</v>
      </c>
      <c r="C93" s="36">
        <v>79</v>
      </c>
      <c r="D93" s="36">
        <f t="shared" si="48"/>
        <v>79</v>
      </c>
      <c r="E93" s="36">
        <f t="shared" ref="E93:E97" si="50">D93</f>
        <v>79</v>
      </c>
      <c r="F93" s="312">
        <f t="shared" ref="F93:F97" si="51">ROUND((C93+D93)*1.5+E93*1.5/3,2)</f>
        <v>276.5</v>
      </c>
      <c r="G93" s="313"/>
      <c r="H93" s="314"/>
      <c r="I93" s="314"/>
      <c r="J93" s="314"/>
      <c r="K93" s="314"/>
      <c r="L93" s="326">
        <v>24.5</v>
      </c>
      <c r="M93" s="306"/>
      <c r="N93" s="312">
        <f t="shared" si="37"/>
        <v>301</v>
      </c>
    </row>
    <row r="94" s="278" customFormat="1" ht="21" customHeight="1" spans="1:14">
      <c r="A94" s="293">
        <v>69</v>
      </c>
      <c r="B94" s="310" t="s">
        <v>242</v>
      </c>
      <c r="C94" s="36">
        <v>89</v>
      </c>
      <c r="D94" s="36">
        <f t="shared" si="48"/>
        <v>89</v>
      </c>
      <c r="E94" s="36">
        <f t="shared" si="50"/>
        <v>89</v>
      </c>
      <c r="F94" s="312">
        <f t="shared" si="51"/>
        <v>311.5</v>
      </c>
      <c r="G94" s="313"/>
      <c r="H94" s="314"/>
      <c r="I94" s="314"/>
      <c r="J94" s="314"/>
      <c r="K94" s="314"/>
      <c r="L94" s="326">
        <v>116</v>
      </c>
      <c r="M94" s="306"/>
      <c r="N94" s="312">
        <f t="shared" si="37"/>
        <v>427.5</v>
      </c>
    </row>
    <row r="95" s="278" customFormat="1" ht="21" customHeight="1" spans="1:14">
      <c r="A95" s="293"/>
      <c r="B95" s="304" t="s">
        <v>243</v>
      </c>
      <c r="C95" s="316">
        <f t="shared" ref="C95:M95" si="52">C96+C97</f>
        <v>74</v>
      </c>
      <c r="D95" s="316">
        <f t="shared" si="52"/>
        <v>74</v>
      </c>
      <c r="E95" s="316">
        <f t="shared" si="52"/>
        <v>74</v>
      </c>
      <c r="F95" s="317">
        <f t="shared" si="52"/>
        <v>259</v>
      </c>
      <c r="G95" s="318">
        <f t="shared" si="52"/>
        <v>0</v>
      </c>
      <c r="H95" s="317">
        <f t="shared" si="52"/>
        <v>0</v>
      </c>
      <c r="I95" s="317">
        <f t="shared" si="52"/>
        <v>0</v>
      </c>
      <c r="J95" s="317">
        <f t="shared" si="52"/>
        <v>0</v>
      </c>
      <c r="K95" s="317">
        <f t="shared" si="52"/>
        <v>0</v>
      </c>
      <c r="L95" s="317">
        <f t="shared" si="52"/>
        <v>61</v>
      </c>
      <c r="M95" s="317">
        <f t="shared" si="52"/>
        <v>0</v>
      </c>
      <c r="N95" s="311">
        <f t="shared" si="37"/>
        <v>320</v>
      </c>
    </row>
    <row r="96" s="278" customFormat="1" ht="21" customHeight="1" spans="1:14">
      <c r="A96" s="293">
        <v>70</v>
      </c>
      <c r="B96" s="310" t="s">
        <v>244</v>
      </c>
      <c r="C96" s="36">
        <v>63</v>
      </c>
      <c r="D96" s="36">
        <f t="shared" ref="D96:D100" si="53">C96</f>
        <v>63</v>
      </c>
      <c r="E96" s="36">
        <f t="shared" si="50"/>
        <v>63</v>
      </c>
      <c r="F96" s="312">
        <f t="shared" si="51"/>
        <v>220.5</v>
      </c>
      <c r="G96" s="313"/>
      <c r="H96" s="314"/>
      <c r="I96" s="314"/>
      <c r="J96" s="314"/>
      <c r="K96" s="314"/>
      <c r="L96" s="326">
        <v>66.5</v>
      </c>
      <c r="M96" s="306"/>
      <c r="N96" s="312">
        <f t="shared" si="37"/>
        <v>287</v>
      </c>
    </row>
    <row r="97" s="278" customFormat="1" ht="21" customHeight="1" spans="1:14">
      <c r="A97" s="293">
        <v>71</v>
      </c>
      <c r="B97" s="310" t="s">
        <v>245</v>
      </c>
      <c r="C97" s="36">
        <v>11</v>
      </c>
      <c r="D97" s="36">
        <f t="shared" si="53"/>
        <v>11</v>
      </c>
      <c r="E97" s="36">
        <f t="shared" si="50"/>
        <v>11</v>
      </c>
      <c r="F97" s="312">
        <f t="shared" si="51"/>
        <v>38.5</v>
      </c>
      <c r="G97" s="313"/>
      <c r="H97" s="314"/>
      <c r="I97" s="314"/>
      <c r="J97" s="314"/>
      <c r="K97" s="314"/>
      <c r="L97" s="326">
        <v>-5.5</v>
      </c>
      <c r="M97" s="306"/>
      <c r="N97" s="312">
        <f t="shared" si="37"/>
        <v>33</v>
      </c>
    </row>
    <row r="98" s="278" customFormat="1" ht="21" customHeight="1" spans="1:14">
      <c r="A98" s="293"/>
      <c r="B98" s="304" t="s">
        <v>246</v>
      </c>
      <c r="C98" s="316">
        <f t="shared" ref="C98:M98" si="54">C99+C100</f>
        <v>37</v>
      </c>
      <c r="D98" s="316">
        <f t="shared" si="54"/>
        <v>37</v>
      </c>
      <c r="E98" s="316">
        <f t="shared" si="54"/>
        <v>37</v>
      </c>
      <c r="F98" s="317">
        <f t="shared" si="54"/>
        <v>129.5</v>
      </c>
      <c r="G98" s="318">
        <f t="shared" si="54"/>
        <v>0</v>
      </c>
      <c r="H98" s="317">
        <f t="shared" si="54"/>
        <v>0</v>
      </c>
      <c r="I98" s="317">
        <f t="shared" si="54"/>
        <v>0</v>
      </c>
      <c r="J98" s="317">
        <f t="shared" si="54"/>
        <v>0</v>
      </c>
      <c r="K98" s="317">
        <f t="shared" si="54"/>
        <v>0</v>
      </c>
      <c r="L98" s="317">
        <f t="shared" si="54"/>
        <v>37</v>
      </c>
      <c r="M98" s="317">
        <f t="shared" si="54"/>
        <v>0</v>
      </c>
      <c r="N98" s="311">
        <f t="shared" si="37"/>
        <v>166.5</v>
      </c>
    </row>
    <row r="99" s="278" customFormat="1" ht="21" customHeight="1" spans="1:14">
      <c r="A99" s="293">
        <v>72</v>
      </c>
      <c r="B99" s="310" t="s">
        <v>247</v>
      </c>
      <c r="C99" s="36">
        <v>29</v>
      </c>
      <c r="D99" s="36">
        <f t="shared" si="53"/>
        <v>29</v>
      </c>
      <c r="E99" s="36">
        <f t="shared" ref="E99:E102" si="55">D99</f>
        <v>29</v>
      </c>
      <c r="F99" s="312">
        <f t="shared" ref="F99:F102" si="56">ROUND((C99+D99)*1.5+E99*1.5/3,2)</f>
        <v>101.5</v>
      </c>
      <c r="G99" s="313"/>
      <c r="H99" s="314"/>
      <c r="I99" s="314"/>
      <c r="J99" s="314"/>
      <c r="K99" s="314"/>
      <c r="L99" s="326">
        <v>30</v>
      </c>
      <c r="M99" s="306"/>
      <c r="N99" s="312">
        <f t="shared" si="37"/>
        <v>131.5</v>
      </c>
    </row>
    <row r="100" s="278" customFormat="1" ht="21" customHeight="1" spans="1:14">
      <c r="A100" s="293">
        <v>73</v>
      </c>
      <c r="B100" s="310" t="s">
        <v>248</v>
      </c>
      <c r="C100" s="36">
        <v>8</v>
      </c>
      <c r="D100" s="36">
        <f t="shared" si="53"/>
        <v>8</v>
      </c>
      <c r="E100" s="36">
        <f t="shared" si="55"/>
        <v>8</v>
      </c>
      <c r="F100" s="312">
        <f t="shared" si="56"/>
        <v>28</v>
      </c>
      <c r="G100" s="313"/>
      <c r="H100" s="314"/>
      <c r="I100" s="314"/>
      <c r="J100" s="314"/>
      <c r="K100" s="314"/>
      <c r="L100" s="326">
        <v>7</v>
      </c>
      <c r="M100" s="306"/>
      <c r="N100" s="312">
        <f t="shared" si="37"/>
        <v>35</v>
      </c>
    </row>
    <row r="101" s="278" customFormat="1" ht="21" customHeight="1" spans="1:14">
      <c r="A101" s="293"/>
      <c r="B101" s="304" t="s">
        <v>249</v>
      </c>
      <c r="C101" s="316">
        <f t="shared" ref="C101:C105" si="57">C102</f>
        <v>69</v>
      </c>
      <c r="D101" s="316">
        <f t="shared" ref="D101:D105" si="58">D102</f>
        <v>69</v>
      </c>
      <c r="E101" s="316">
        <f t="shared" ref="E101:M101" si="59">E102</f>
        <v>69</v>
      </c>
      <c r="F101" s="317">
        <f t="shared" si="59"/>
        <v>241.5</v>
      </c>
      <c r="G101" s="318">
        <f t="shared" si="59"/>
        <v>0</v>
      </c>
      <c r="H101" s="317">
        <f t="shared" si="59"/>
        <v>0</v>
      </c>
      <c r="I101" s="317">
        <f t="shared" si="59"/>
        <v>0</v>
      </c>
      <c r="J101" s="317">
        <f t="shared" si="59"/>
        <v>0</v>
      </c>
      <c r="K101" s="317">
        <f t="shared" si="59"/>
        <v>0</v>
      </c>
      <c r="L101" s="317">
        <f t="shared" si="59"/>
        <v>47</v>
      </c>
      <c r="M101" s="317">
        <f t="shared" si="59"/>
        <v>0</v>
      </c>
      <c r="N101" s="311">
        <f t="shared" si="37"/>
        <v>288.5</v>
      </c>
    </row>
    <row r="102" s="278" customFormat="1" ht="21" customHeight="1" spans="1:14">
      <c r="A102" s="293">
        <v>74</v>
      </c>
      <c r="B102" s="310" t="s">
        <v>250</v>
      </c>
      <c r="C102" s="36">
        <v>69</v>
      </c>
      <c r="D102" s="36">
        <f t="shared" ref="D102:D106" si="60">C102</f>
        <v>69</v>
      </c>
      <c r="E102" s="36">
        <f t="shared" si="55"/>
        <v>69</v>
      </c>
      <c r="F102" s="312">
        <f t="shared" si="56"/>
        <v>241.5</v>
      </c>
      <c r="G102" s="313"/>
      <c r="H102" s="314"/>
      <c r="I102" s="314"/>
      <c r="J102" s="314"/>
      <c r="K102" s="314"/>
      <c r="L102" s="326">
        <v>47</v>
      </c>
      <c r="M102" s="306"/>
      <c r="N102" s="312">
        <f t="shared" si="37"/>
        <v>288.5</v>
      </c>
    </row>
    <row r="103" s="278" customFormat="1" ht="21" customHeight="1" spans="1:14">
      <c r="A103" s="293"/>
      <c r="B103" s="304" t="s">
        <v>251</v>
      </c>
      <c r="C103" s="316">
        <f t="shared" si="57"/>
        <v>46</v>
      </c>
      <c r="D103" s="316">
        <f t="shared" si="58"/>
        <v>46</v>
      </c>
      <c r="E103" s="316">
        <f t="shared" ref="E103:M103" si="61">E104</f>
        <v>46</v>
      </c>
      <c r="F103" s="317">
        <f t="shared" si="61"/>
        <v>161</v>
      </c>
      <c r="G103" s="318">
        <f t="shared" si="61"/>
        <v>0</v>
      </c>
      <c r="H103" s="317">
        <f t="shared" si="61"/>
        <v>0</v>
      </c>
      <c r="I103" s="317">
        <f t="shared" si="61"/>
        <v>0</v>
      </c>
      <c r="J103" s="317">
        <f t="shared" si="61"/>
        <v>0</v>
      </c>
      <c r="K103" s="317">
        <f t="shared" si="61"/>
        <v>0</v>
      </c>
      <c r="L103" s="317">
        <f t="shared" si="61"/>
        <v>58</v>
      </c>
      <c r="M103" s="317">
        <f t="shared" si="61"/>
        <v>0</v>
      </c>
      <c r="N103" s="311">
        <f t="shared" si="37"/>
        <v>219</v>
      </c>
    </row>
    <row r="104" s="278" customFormat="1" ht="21" customHeight="1" spans="1:14">
      <c r="A104" s="293">
        <v>75</v>
      </c>
      <c r="B104" s="310" t="s">
        <v>252</v>
      </c>
      <c r="C104" s="36">
        <v>46</v>
      </c>
      <c r="D104" s="36">
        <f t="shared" si="60"/>
        <v>46</v>
      </c>
      <c r="E104" s="36">
        <f t="shared" ref="E104:E109" si="62">D104</f>
        <v>46</v>
      </c>
      <c r="F104" s="312">
        <f t="shared" ref="F104:F109" si="63">ROUND((C104+D104)*1.5+E104*1.5/3,2)</f>
        <v>161</v>
      </c>
      <c r="G104" s="313"/>
      <c r="H104" s="314"/>
      <c r="I104" s="314"/>
      <c r="J104" s="314"/>
      <c r="K104" s="314"/>
      <c r="L104" s="326">
        <v>58</v>
      </c>
      <c r="M104" s="306"/>
      <c r="N104" s="312">
        <f t="shared" si="37"/>
        <v>219</v>
      </c>
    </row>
    <row r="105" s="278" customFormat="1" ht="21" customHeight="1" spans="1:14">
      <c r="A105" s="293"/>
      <c r="B105" s="304" t="s">
        <v>253</v>
      </c>
      <c r="C105" s="316">
        <f t="shared" si="57"/>
        <v>37</v>
      </c>
      <c r="D105" s="316">
        <f t="shared" si="58"/>
        <v>37</v>
      </c>
      <c r="E105" s="316">
        <f t="shared" ref="E105:M105" si="64">E106</f>
        <v>37</v>
      </c>
      <c r="F105" s="311">
        <f>SUM(F106)</f>
        <v>129.5</v>
      </c>
      <c r="G105" s="318">
        <f t="shared" si="64"/>
        <v>0</v>
      </c>
      <c r="H105" s="317">
        <f t="shared" si="64"/>
        <v>0</v>
      </c>
      <c r="I105" s="317">
        <f t="shared" si="64"/>
        <v>0</v>
      </c>
      <c r="J105" s="317">
        <f t="shared" si="64"/>
        <v>0</v>
      </c>
      <c r="K105" s="317">
        <f t="shared" si="64"/>
        <v>0</v>
      </c>
      <c r="L105" s="317">
        <f t="shared" si="64"/>
        <v>45.5</v>
      </c>
      <c r="M105" s="317">
        <f t="shared" si="64"/>
        <v>0</v>
      </c>
      <c r="N105" s="311">
        <f t="shared" si="37"/>
        <v>175</v>
      </c>
    </row>
    <row r="106" s="278" customFormat="1" ht="21" customHeight="1" spans="1:14">
      <c r="A106" s="293">
        <v>76</v>
      </c>
      <c r="B106" s="310" t="s">
        <v>254</v>
      </c>
      <c r="C106" s="36">
        <v>37</v>
      </c>
      <c r="D106" s="36">
        <f t="shared" si="60"/>
        <v>37</v>
      </c>
      <c r="E106" s="36">
        <f t="shared" si="62"/>
        <v>37</v>
      </c>
      <c r="F106" s="312">
        <f t="shared" si="63"/>
        <v>129.5</v>
      </c>
      <c r="G106" s="313"/>
      <c r="H106" s="314"/>
      <c r="I106" s="314"/>
      <c r="J106" s="314"/>
      <c r="K106" s="314"/>
      <c r="L106" s="326">
        <v>45.5</v>
      </c>
      <c r="M106" s="306"/>
      <c r="N106" s="312">
        <f t="shared" si="37"/>
        <v>175</v>
      </c>
    </row>
    <row r="107" s="278" customFormat="1" ht="21" customHeight="1" spans="1:14">
      <c r="A107" s="293"/>
      <c r="B107" s="304" t="s">
        <v>255</v>
      </c>
      <c r="C107" s="316">
        <f t="shared" ref="C107:F107" si="65">C108+C109</f>
        <v>61</v>
      </c>
      <c r="D107" s="316">
        <f t="shared" si="65"/>
        <v>61</v>
      </c>
      <c r="E107" s="316">
        <f t="shared" si="65"/>
        <v>61</v>
      </c>
      <c r="F107" s="316">
        <f t="shared" ref="F107:M107" si="66">F108+F109</f>
        <v>213.5</v>
      </c>
      <c r="G107" s="318">
        <f t="shared" si="66"/>
        <v>0</v>
      </c>
      <c r="H107" s="317">
        <f t="shared" si="66"/>
        <v>0</v>
      </c>
      <c r="I107" s="317">
        <f t="shared" si="66"/>
        <v>0</v>
      </c>
      <c r="J107" s="317">
        <f t="shared" si="66"/>
        <v>0</v>
      </c>
      <c r="K107" s="317">
        <f t="shared" si="66"/>
        <v>0</v>
      </c>
      <c r="L107" s="317">
        <f t="shared" si="66"/>
        <v>31.5</v>
      </c>
      <c r="M107" s="317">
        <f t="shared" si="66"/>
        <v>0</v>
      </c>
      <c r="N107" s="311">
        <f t="shared" si="37"/>
        <v>245</v>
      </c>
    </row>
    <row r="108" s="278" customFormat="1" ht="21" customHeight="1" spans="1:14">
      <c r="A108" s="293">
        <v>77</v>
      </c>
      <c r="B108" s="310" t="s">
        <v>256</v>
      </c>
      <c r="C108" s="36">
        <v>35</v>
      </c>
      <c r="D108" s="36">
        <f t="shared" ref="D108:D111" si="67">C108</f>
        <v>35</v>
      </c>
      <c r="E108" s="36">
        <f t="shared" si="62"/>
        <v>35</v>
      </c>
      <c r="F108" s="312">
        <f t="shared" si="63"/>
        <v>122.5</v>
      </c>
      <c r="G108" s="313"/>
      <c r="H108" s="314"/>
      <c r="I108" s="314"/>
      <c r="J108" s="314"/>
      <c r="K108" s="314"/>
      <c r="L108" s="326">
        <v>-8.5</v>
      </c>
      <c r="M108" s="306"/>
      <c r="N108" s="312">
        <f t="shared" si="37"/>
        <v>114</v>
      </c>
    </row>
    <row r="109" s="278" customFormat="1" ht="21" customHeight="1" spans="1:14">
      <c r="A109" s="293">
        <v>78</v>
      </c>
      <c r="B109" s="310" t="s">
        <v>257</v>
      </c>
      <c r="C109" s="36">
        <v>26</v>
      </c>
      <c r="D109" s="36">
        <f t="shared" si="67"/>
        <v>26</v>
      </c>
      <c r="E109" s="36">
        <f t="shared" si="62"/>
        <v>26</v>
      </c>
      <c r="F109" s="312">
        <f t="shared" si="63"/>
        <v>91</v>
      </c>
      <c r="G109" s="313"/>
      <c r="H109" s="314"/>
      <c r="I109" s="314"/>
      <c r="J109" s="314"/>
      <c r="K109" s="314"/>
      <c r="L109" s="326">
        <v>40</v>
      </c>
      <c r="M109" s="306"/>
      <c r="N109" s="312">
        <f t="shared" si="37"/>
        <v>131</v>
      </c>
    </row>
    <row r="110" s="278" customFormat="1" ht="21" customHeight="1" spans="1:14">
      <c r="A110" s="293"/>
      <c r="B110" s="304" t="s">
        <v>258</v>
      </c>
      <c r="C110" s="316">
        <f t="shared" ref="C110:C114" si="68">C111</f>
        <v>18</v>
      </c>
      <c r="D110" s="316">
        <f t="shared" ref="D110:D114" si="69">D111</f>
        <v>18</v>
      </c>
      <c r="E110" s="316">
        <f t="shared" ref="E110:M110" si="70">E111</f>
        <v>18</v>
      </c>
      <c r="F110" s="316">
        <f t="shared" si="70"/>
        <v>63</v>
      </c>
      <c r="G110" s="318">
        <f t="shared" si="70"/>
        <v>0</v>
      </c>
      <c r="H110" s="317">
        <f t="shared" si="70"/>
        <v>0</v>
      </c>
      <c r="I110" s="317">
        <f t="shared" si="70"/>
        <v>0</v>
      </c>
      <c r="J110" s="317">
        <f t="shared" si="70"/>
        <v>0</v>
      </c>
      <c r="K110" s="317">
        <f t="shared" si="70"/>
        <v>0</v>
      </c>
      <c r="L110" s="317">
        <f t="shared" si="70"/>
        <v>13</v>
      </c>
      <c r="M110" s="317">
        <f t="shared" si="70"/>
        <v>0</v>
      </c>
      <c r="N110" s="311">
        <f t="shared" si="37"/>
        <v>76</v>
      </c>
    </row>
    <row r="111" s="278" customFormat="1" ht="21" customHeight="1" spans="1:14">
      <c r="A111" s="15">
        <v>79</v>
      </c>
      <c r="B111" s="310" t="s">
        <v>259</v>
      </c>
      <c r="C111" s="36">
        <v>18</v>
      </c>
      <c r="D111" s="36">
        <f t="shared" si="67"/>
        <v>18</v>
      </c>
      <c r="E111" s="36">
        <f t="shared" ref="E111:E115" si="71">D111</f>
        <v>18</v>
      </c>
      <c r="F111" s="312">
        <f t="shared" ref="F111:F115" si="72">ROUND((C111+D111)*1.5+E111*1.5/3,2)</f>
        <v>63</v>
      </c>
      <c r="G111" s="313"/>
      <c r="H111" s="314"/>
      <c r="I111" s="314"/>
      <c r="J111" s="314"/>
      <c r="K111" s="314"/>
      <c r="L111" s="326">
        <v>13</v>
      </c>
      <c r="M111" s="306"/>
      <c r="N111" s="312">
        <f t="shared" si="37"/>
        <v>76</v>
      </c>
    </row>
    <row r="112" s="278" customFormat="1" ht="21" customHeight="1" spans="1:14">
      <c r="A112" s="293"/>
      <c r="B112" s="304" t="s">
        <v>260</v>
      </c>
      <c r="C112" s="316">
        <f t="shared" si="68"/>
        <v>38</v>
      </c>
      <c r="D112" s="316">
        <f t="shared" si="69"/>
        <v>38</v>
      </c>
      <c r="E112" s="316">
        <f t="shared" ref="E110:E114" si="73">E113</f>
        <v>38</v>
      </c>
      <c r="F112" s="316">
        <f t="shared" ref="F112:M112" si="74">F113</f>
        <v>133</v>
      </c>
      <c r="G112" s="318">
        <f t="shared" si="74"/>
        <v>0</v>
      </c>
      <c r="H112" s="317">
        <f t="shared" si="74"/>
        <v>0</v>
      </c>
      <c r="I112" s="317">
        <f t="shared" si="74"/>
        <v>0</v>
      </c>
      <c r="J112" s="317">
        <f t="shared" si="74"/>
        <v>0</v>
      </c>
      <c r="K112" s="317">
        <f t="shared" si="74"/>
        <v>0</v>
      </c>
      <c r="L112" s="317">
        <f t="shared" si="74"/>
        <v>67</v>
      </c>
      <c r="M112" s="317">
        <f t="shared" si="74"/>
        <v>0</v>
      </c>
      <c r="N112" s="311">
        <f t="shared" si="37"/>
        <v>200</v>
      </c>
    </row>
    <row r="113" s="278" customFormat="1" ht="21" customHeight="1" spans="1:14">
      <c r="A113" s="293">
        <v>80</v>
      </c>
      <c r="B113" s="310" t="s">
        <v>261</v>
      </c>
      <c r="C113" s="36">
        <v>38</v>
      </c>
      <c r="D113" s="36">
        <f t="shared" ref="D113:D117" si="75">C113</f>
        <v>38</v>
      </c>
      <c r="E113" s="36">
        <f t="shared" si="71"/>
        <v>38</v>
      </c>
      <c r="F113" s="312">
        <f t="shared" si="72"/>
        <v>133</v>
      </c>
      <c r="G113" s="313"/>
      <c r="H113" s="314"/>
      <c r="I113" s="314"/>
      <c r="J113" s="314"/>
      <c r="K113" s="314"/>
      <c r="L113" s="326">
        <v>67</v>
      </c>
      <c r="M113" s="306"/>
      <c r="N113" s="312">
        <f t="shared" si="37"/>
        <v>200</v>
      </c>
    </row>
    <row r="114" s="278" customFormat="1" ht="21" customHeight="1" spans="1:14">
      <c r="A114" s="293"/>
      <c r="B114" s="304" t="s">
        <v>262</v>
      </c>
      <c r="C114" s="316">
        <f t="shared" si="68"/>
        <v>4</v>
      </c>
      <c r="D114" s="316">
        <f t="shared" si="69"/>
        <v>4</v>
      </c>
      <c r="E114" s="316">
        <f t="shared" si="73"/>
        <v>4</v>
      </c>
      <c r="F114" s="316">
        <f t="shared" ref="F114:M114" si="76">F115</f>
        <v>14</v>
      </c>
      <c r="G114" s="318">
        <f t="shared" si="76"/>
        <v>0</v>
      </c>
      <c r="H114" s="317">
        <f t="shared" si="76"/>
        <v>0</v>
      </c>
      <c r="I114" s="317">
        <f t="shared" si="76"/>
        <v>0</v>
      </c>
      <c r="J114" s="317">
        <f t="shared" si="76"/>
        <v>0</v>
      </c>
      <c r="K114" s="317">
        <f t="shared" si="76"/>
        <v>0</v>
      </c>
      <c r="L114" s="317">
        <f t="shared" si="76"/>
        <v>-1</v>
      </c>
      <c r="M114" s="317">
        <f t="shared" si="76"/>
        <v>-13</v>
      </c>
      <c r="N114" s="311">
        <f t="shared" si="37"/>
        <v>0</v>
      </c>
    </row>
    <row r="115" s="278" customFormat="1" ht="21" customHeight="1" spans="1:14">
      <c r="A115" s="293">
        <v>81</v>
      </c>
      <c r="B115" s="310" t="s">
        <v>263</v>
      </c>
      <c r="C115" s="36">
        <v>4</v>
      </c>
      <c r="D115" s="36">
        <f t="shared" si="75"/>
        <v>4</v>
      </c>
      <c r="E115" s="36">
        <f t="shared" si="71"/>
        <v>4</v>
      </c>
      <c r="F115" s="312">
        <f t="shared" si="72"/>
        <v>14</v>
      </c>
      <c r="G115" s="313"/>
      <c r="H115" s="314"/>
      <c r="I115" s="314"/>
      <c r="J115" s="314"/>
      <c r="K115" s="314"/>
      <c r="L115" s="326">
        <v>-1</v>
      </c>
      <c r="M115" s="326">
        <v>-13</v>
      </c>
      <c r="N115" s="312">
        <f t="shared" si="37"/>
        <v>0</v>
      </c>
    </row>
    <row r="116" s="278" customFormat="1" ht="21" customHeight="1" spans="1:14">
      <c r="A116" s="293"/>
      <c r="B116" s="304" t="s">
        <v>264</v>
      </c>
      <c r="C116" s="316">
        <f t="shared" ref="C116:M116" si="77">C117</f>
        <v>17</v>
      </c>
      <c r="D116" s="316">
        <f t="shared" si="77"/>
        <v>17</v>
      </c>
      <c r="E116" s="316">
        <f t="shared" si="77"/>
        <v>17</v>
      </c>
      <c r="F116" s="316">
        <f t="shared" si="77"/>
        <v>59.5</v>
      </c>
      <c r="G116" s="318">
        <f t="shared" si="77"/>
        <v>0</v>
      </c>
      <c r="H116" s="317">
        <f t="shared" si="77"/>
        <v>0</v>
      </c>
      <c r="I116" s="317">
        <f t="shared" si="77"/>
        <v>0</v>
      </c>
      <c r="J116" s="317">
        <f t="shared" si="77"/>
        <v>0</v>
      </c>
      <c r="K116" s="317">
        <f t="shared" si="77"/>
        <v>0</v>
      </c>
      <c r="L116" s="317">
        <f t="shared" si="77"/>
        <v>32.5</v>
      </c>
      <c r="M116" s="317">
        <f t="shared" si="77"/>
        <v>0</v>
      </c>
      <c r="N116" s="311">
        <f t="shared" si="37"/>
        <v>92</v>
      </c>
    </row>
    <row r="117" s="278" customFormat="1" ht="21" customHeight="1" spans="1:14">
      <c r="A117" s="293">
        <v>82</v>
      </c>
      <c r="B117" s="310" t="s">
        <v>265</v>
      </c>
      <c r="C117" s="36">
        <v>17</v>
      </c>
      <c r="D117" s="36">
        <f t="shared" si="75"/>
        <v>17</v>
      </c>
      <c r="E117" s="36">
        <f>D117</f>
        <v>17</v>
      </c>
      <c r="F117" s="312">
        <f>ROUND((C117+D117)*1.5+E117*1.5/3,2)</f>
        <v>59.5</v>
      </c>
      <c r="G117" s="313"/>
      <c r="H117" s="314"/>
      <c r="I117" s="314"/>
      <c r="J117" s="314"/>
      <c r="K117" s="314"/>
      <c r="L117" s="326">
        <v>32.5</v>
      </c>
      <c r="M117" s="306"/>
      <c r="N117" s="312">
        <f t="shared" si="37"/>
        <v>92</v>
      </c>
    </row>
    <row r="118" s="278" customFormat="1" ht="21" customHeight="1" spans="1:14">
      <c r="A118" s="61"/>
      <c r="B118" s="328" t="s">
        <v>65</v>
      </c>
      <c r="C118" s="316">
        <f t="shared" ref="C118:M118" si="78">C119</f>
        <v>2</v>
      </c>
      <c r="D118" s="316">
        <f t="shared" si="78"/>
        <v>2</v>
      </c>
      <c r="E118" s="316">
        <f t="shared" si="78"/>
        <v>2</v>
      </c>
      <c r="F118" s="316">
        <f t="shared" si="78"/>
        <v>7</v>
      </c>
      <c r="G118" s="318">
        <f t="shared" si="78"/>
        <v>0</v>
      </c>
      <c r="H118" s="317">
        <f t="shared" si="78"/>
        <v>0</v>
      </c>
      <c r="I118" s="317">
        <f t="shared" si="78"/>
        <v>0</v>
      </c>
      <c r="J118" s="317">
        <f t="shared" si="78"/>
        <v>0</v>
      </c>
      <c r="K118" s="317">
        <f t="shared" si="78"/>
        <v>0</v>
      </c>
      <c r="L118" s="317">
        <f t="shared" si="78"/>
        <v>-5.5</v>
      </c>
      <c r="M118" s="317">
        <f t="shared" si="78"/>
        <v>-1.5</v>
      </c>
      <c r="N118" s="311">
        <f t="shared" si="37"/>
        <v>0</v>
      </c>
    </row>
    <row r="119" s="278" customFormat="1" ht="21" customHeight="1" spans="1:14">
      <c r="A119" s="293">
        <v>83</v>
      </c>
      <c r="B119" s="310" t="s">
        <v>266</v>
      </c>
      <c r="C119" s="36">
        <v>2</v>
      </c>
      <c r="D119" s="36">
        <f>C119</f>
        <v>2</v>
      </c>
      <c r="E119" s="36">
        <f>D119</f>
        <v>2</v>
      </c>
      <c r="F119" s="312">
        <f>ROUND((C119+D119)*1.5+E119*1.5/3,2)</f>
        <v>7</v>
      </c>
      <c r="G119" s="313"/>
      <c r="H119" s="314"/>
      <c r="I119" s="314"/>
      <c r="J119" s="314"/>
      <c r="K119" s="314"/>
      <c r="L119" s="326">
        <v>-5.5</v>
      </c>
      <c r="M119" s="326">
        <v>-1.5</v>
      </c>
      <c r="N119" s="312">
        <f t="shared" si="37"/>
        <v>0</v>
      </c>
    </row>
    <row r="120" s="278" customFormat="1" ht="113" customHeight="1" spans="1:14">
      <c r="A120" s="329" t="s">
        <v>267</v>
      </c>
      <c r="B120" s="329"/>
      <c r="C120" s="329"/>
      <c r="D120" s="329"/>
      <c r="E120" s="329"/>
      <c r="F120" s="329"/>
      <c r="G120" s="330"/>
      <c r="H120" s="331"/>
      <c r="I120" s="331"/>
      <c r="J120" s="331"/>
      <c r="K120" s="331"/>
      <c r="L120" s="331"/>
      <c r="M120" s="331"/>
      <c r="N120" s="329"/>
    </row>
  </sheetData>
  <mergeCells count="10">
    <mergeCell ref="B2:L2"/>
    <mergeCell ref="A3:N3"/>
    <mergeCell ref="C4:F4"/>
    <mergeCell ref="G4:H4"/>
    <mergeCell ref="I4:J4"/>
    <mergeCell ref="A120:N120"/>
    <mergeCell ref="K4:K5"/>
    <mergeCell ref="L4:L5"/>
    <mergeCell ref="M4:M5"/>
    <mergeCell ref="N4:N5"/>
  </mergeCells>
  <printOptions horizontalCentered="1"/>
  <pageMargins left="0.550694444444444" right="0.550694444444444" top="0.590277777777778" bottom="0.708333333333333" header="0.5" footer="0.5"/>
  <pageSetup paperSize="9" scale="8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9"/>
  <sheetViews>
    <sheetView zoomScale="77" zoomScaleNormal="77" workbookViewId="0">
      <pane xSplit="1" ySplit="7" topLeftCell="B8" activePane="bottomRight" state="frozen"/>
      <selection/>
      <selection pane="topRight"/>
      <selection pane="bottomLeft"/>
      <selection pane="bottomRight" activeCell="N13" sqref="N13"/>
    </sheetView>
  </sheetViews>
  <sheetFormatPr defaultColWidth="9" defaultRowHeight="13.5"/>
  <cols>
    <col min="1" max="1" width="33.1083333333333" style="240" customWidth="1"/>
    <col min="2" max="2" width="14.8333333333333" style="122" customWidth="1"/>
    <col min="3" max="3" width="14.6" style="122" customWidth="1"/>
    <col min="4" max="4" width="14.9333333333333" style="122" customWidth="1"/>
    <col min="5" max="5" width="16.8833333333333" style="182" customWidth="1"/>
    <col min="6" max="6" width="14.4416666666667" style="122" customWidth="1"/>
    <col min="7" max="7" width="13.95" style="122" customWidth="1"/>
    <col min="8" max="8" width="14.175" style="122" customWidth="1"/>
    <col min="9" max="9" width="14.175" style="182" customWidth="1"/>
    <col min="10" max="10" width="14.6083333333333" style="182" customWidth="1"/>
    <col min="11" max="11" width="14.7583333333333" style="182" customWidth="1"/>
    <col min="12" max="16384" width="9" style="122"/>
  </cols>
  <sheetData>
    <row r="1" ht="31" customHeight="1" spans="1:11">
      <c r="A1" s="178" t="s">
        <v>268</v>
      </c>
      <c r="B1" s="180"/>
      <c r="C1" s="180"/>
      <c r="D1" s="180"/>
      <c r="E1" s="241"/>
      <c r="F1" s="180"/>
      <c r="G1" s="180"/>
      <c r="H1" s="180"/>
      <c r="I1" s="241"/>
      <c r="J1" s="241"/>
      <c r="K1" s="241"/>
    </row>
    <row r="2" s="141" customFormat="1" ht="30" customHeight="1" spans="1:11">
      <c r="A2" s="242" t="s">
        <v>269</v>
      </c>
      <c r="B2" s="242"/>
      <c r="C2" s="242"/>
      <c r="D2" s="242"/>
      <c r="E2" s="243"/>
      <c r="F2" s="242"/>
      <c r="G2" s="242"/>
      <c r="H2" s="242"/>
      <c r="I2" s="243"/>
      <c r="J2" s="243"/>
      <c r="K2" s="243"/>
    </row>
    <row r="3" s="141" customFormat="1" ht="17" customHeight="1" spans="1:11">
      <c r="A3" s="244" t="s">
        <v>2</v>
      </c>
      <c r="B3" s="244"/>
      <c r="C3" s="244"/>
      <c r="D3" s="244"/>
      <c r="E3" s="245"/>
      <c r="F3" s="244"/>
      <c r="G3" s="244"/>
      <c r="H3" s="244"/>
      <c r="I3" s="245"/>
      <c r="J3" s="245"/>
      <c r="K3" s="245"/>
    </row>
    <row r="4" s="238" customFormat="1" ht="25" customHeight="1" spans="1:11">
      <c r="A4" s="246" t="s">
        <v>3</v>
      </c>
      <c r="B4" s="246" t="s">
        <v>270</v>
      </c>
      <c r="C4" s="246"/>
      <c r="D4" s="246"/>
      <c r="E4" s="247"/>
      <c r="F4" s="246"/>
      <c r="G4" s="246"/>
      <c r="H4" s="246"/>
      <c r="I4" s="247"/>
      <c r="J4" s="247"/>
      <c r="K4" s="271"/>
    </row>
    <row r="5" s="238" customFormat="1" ht="24" customHeight="1" spans="1:11">
      <c r="A5" s="246"/>
      <c r="B5" s="248" t="s">
        <v>271</v>
      </c>
      <c r="C5" s="248"/>
      <c r="D5" s="248"/>
      <c r="E5" s="249"/>
      <c r="F5" s="250" t="s">
        <v>272</v>
      </c>
      <c r="G5" s="251"/>
      <c r="H5" s="251"/>
      <c r="I5" s="272"/>
      <c r="J5" s="247" t="s">
        <v>273</v>
      </c>
      <c r="K5" s="247"/>
    </row>
    <row r="6" s="238" customFormat="1" ht="34" customHeight="1" spans="1:11">
      <c r="A6" s="246"/>
      <c r="B6" s="252" t="s">
        <v>274</v>
      </c>
      <c r="C6" s="253" t="s">
        <v>275</v>
      </c>
      <c r="D6" s="254" t="s">
        <v>276</v>
      </c>
      <c r="E6" s="249" t="s">
        <v>277</v>
      </c>
      <c r="F6" s="253" t="s">
        <v>278</v>
      </c>
      <c r="G6" s="252" t="s">
        <v>279</v>
      </c>
      <c r="H6" s="253" t="s">
        <v>276</v>
      </c>
      <c r="I6" s="249" t="s">
        <v>280</v>
      </c>
      <c r="J6" s="249" t="s">
        <v>281</v>
      </c>
      <c r="K6" s="249" t="s">
        <v>282</v>
      </c>
    </row>
    <row r="7" s="238" customFormat="1" ht="35" customHeight="1" spans="1:11">
      <c r="A7" s="246"/>
      <c r="B7" s="248" t="s">
        <v>145</v>
      </c>
      <c r="C7" s="248" t="s">
        <v>283</v>
      </c>
      <c r="D7" s="248" t="s">
        <v>146</v>
      </c>
      <c r="E7" s="249" t="s">
        <v>284</v>
      </c>
      <c r="F7" s="246" t="s">
        <v>148</v>
      </c>
      <c r="G7" s="246" t="s">
        <v>285</v>
      </c>
      <c r="H7" s="246" t="s">
        <v>150</v>
      </c>
      <c r="I7" s="247" t="s">
        <v>286</v>
      </c>
      <c r="J7" s="247" t="s">
        <v>287</v>
      </c>
      <c r="K7" s="247" t="s">
        <v>288</v>
      </c>
    </row>
    <row r="8" s="141" customFormat="1" ht="24" customHeight="1" spans="1:11">
      <c r="A8" s="255" t="s">
        <v>4</v>
      </c>
      <c r="B8" s="256">
        <f>SUM(B9,B39)</f>
        <v>3569</v>
      </c>
      <c r="C8" s="256">
        <f t="shared" ref="B8:I8" si="0">SUM(C9,C39)</f>
        <v>3736</v>
      </c>
      <c r="D8" s="256">
        <f t="shared" si="0"/>
        <v>3707</v>
      </c>
      <c r="E8" s="257">
        <f t="shared" si="0"/>
        <v>12811</v>
      </c>
      <c r="F8" s="256">
        <f t="shared" si="0"/>
        <v>3377</v>
      </c>
      <c r="G8" s="256">
        <f t="shared" si="0"/>
        <v>3826</v>
      </c>
      <c r="H8" s="256">
        <f t="shared" si="0"/>
        <v>4059</v>
      </c>
      <c r="I8" s="257">
        <f t="shared" si="0"/>
        <v>16893</v>
      </c>
      <c r="J8" s="273">
        <f>J9+J39</f>
        <v>12811</v>
      </c>
      <c r="K8" s="273">
        <f>K9+K39</f>
        <v>4082</v>
      </c>
    </row>
    <row r="9" s="141" customFormat="1" ht="21" customHeight="1" spans="1:11">
      <c r="A9" s="255" t="s">
        <v>10</v>
      </c>
      <c r="B9" s="258">
        <f>SUM(B10,B33)</f>
        <v>1018</v>
      </c>
      <c r="C9" s="258">
        <f t="shared" ref="B9:I9" si="1">SUM(C10,C33)</f>
        <v>1071</v>
      </c>
      <c r="D9" s="258">
        <f t="shared" si="1"/>
        <v>1027</v>
      </c>
      <c r="E9" s="257">
        <f t="shared" si="1"/>
        <v>3647</v>
      </c>
      <c r="F9" s="258">
        <f t="shared" si="1"/>
        <v>938</v>
      </c>
      <c r="G9" s="258">
        <f t="shared" si="1"/>
        <v>1083</v>
      </c>
      <c r="H9" s="258">
        <f t="shared" si="1"/>
        <v>1208</v>
      </c>
      <c r="I9" s="257">
        <f t="shared" si="1"/>
        <v>4843.5</v>
      </c>
      <c r="J9" s="273">
        <f>J10+J33</f>
        <v>3647</v>
      </c>
      <c r="K9" s="273">
        <f>K10+K33</f>
        <v>1196.5</v>
      </c>
    </row>
    <row r="10" s="141" customFormat="1" ht="21" customHeight="1" spans="1:11">
      <c r="A10" s="255" t="s">
        <v>289</v>
      </c>
      <c r="B10" s="258">
        <f>SUM(B11:B32)</f>
        <v>750</v>
      </c>
      <c r="C10" s="258">
        <f t="shared" ref="B10:K10" si="2">SUM(C11:C32)</f>
        <v>742</v>
      </c>
      <c r="D10" s="258">
        <f t="shared" si="2"/>
        <v>742</v>
      </c>
      <c r="E10" s="257">
        <f t="shared" si="2"/>
        <v>2609</v>
      </c>
      <c r="F10" s="258">
        <f t="shared" si="2"/>
        <v>699</v>
      </c>
      <c r="G10" s="258">
        <f t="shared" si="2"/>
        <v>832</v>
      </c>
      <c r="H10" s="258">
        <f t="shared" si="2"/>
        <v>970</v>
      </c>
      <c r="I10" s="257">
        <f t="shared" si="2"/>
        <v>3751.5</v>
      </c>
      <c r="J10" s="273">
        <f t="shared" si="2"/>
        <v>2609</v>
      </c>
      <c r="K10" s="273">
        <f t="shared" si="2"/>
        <v>1142.5</v>
      </c>
    </row>
    <row r="11" s="141" customFormat="1" ht="25.05" customHeight="1" spans="1:11">
      <c r="A11" s="259" t="s">
        <v>11</v>
      </c>
      <c r="B11" s="258"/>
      <c r="C11" s="258"/>
      <c r="D11" s="258"/>
      <c r="E11" s="257"/>
      <c r="F11" s="260"/>
      <c r="G11" s="260"/>
      <c r="H11" s="260"/>
      <c r="I11" s="274"/>
      <c r="J11" s="273"/>
      <c r="K11" s="264"/>
    </row>
    <row r="12" s="141" customFormat="1" ht="26" customHeight="1" spans="1:11">
      <c r="A12" s="259" t="s">
        <v>12</v>
      </c>
      <c r="B12" s="261">
        <v>32</v>
      </c>
      <c r="C12" s="261">
        <v>32</v>
      </c>
      <c r="D12" s="261">
        <v>32</v>
      </c>
      <c r="E12" s="262">
        <f>(B12+C12)*1.5+D12*0.5</f>
        <v>112</v>
      </c>
      <c r="F12" s="260">
        <v>23</v>
      </c>
      <c r="G12" s="260">
        <v>60</v>
      </c>
      <c r="H12" s="260">
        <v>44</v>
      </c>
      <c r="I12" s="274">
        <f>ROUND((F12+G12+H12)*1.5,2)</f>
        <v>190.5</v>
      </c>
      <c r="J12" s="274">
        <f>E12</f>
        <v>112</v>
      </c>
      <c r="K12" s="269">
        <f>I12-J12</f>
        <v>78.5</v>
      </c>
    </row>
    <row r="13" s="141" customFormat="1" ht="26" customHeight="1" spans="1:11">
      <c r="A13" s="259" t="s">
        <v>14</v>
      </c>
      <c r="B13" s="261">
        <v>58</v>
      </c>
      <c r="C13" s="261">
        <v>56</v>
      </c>
      <c r="D13" s="261">
        <v>56</v>
      </c>
      <c r="E13" s="262">
        <f t="shared" ref="E12:E17" si="3">(B13+C13)*1.5+D13*0.5</f>
        <v>199</v>
      </c>
      <c r="F13" s="260">
        <v>57</v>
      </c>
      <c r="G13" s="260">
        <v>52</v>
      </c>
      <c r="H13" s="260">
        <v>57</v>
      </c>
      <c r="I13" s="274">
        <f>ROUND((F13+G13+H13)*1.5,2)</f>
        <v>249</v>
      </c>
      <c r="J13" s="274">
        <f>E13</f>
        <v>199</v>
      </c>
      <c r="K13" s="269">
        <f t="shared" ref="K13:K44" si="4">I13-J13</f>
        <v>50</v>
      </c>
    </row>
    <row r="14" s="141" customFormat="1" ht="26" customHeight="1" spans="1:11">
      <c r="A14" s="259" t="s">
        <v>15</v>
      </c>
      <c r="B14" s="261">
        <v>16</v>
      </c>
      <c r="C14" s="261">
        <v>16</v>
      </c>
      <c r="D14" s="261">
        <v>30</v>
      </c>
      <c r="E14" s="262">
        <f t="shared" si="3"/>
        <v>63</v>
      </c>
      <c r="F14" s="260">
        <v>16</v>
      </c>
      <c r="G14" s="260">
        <v>11</v>
      </c>
      <c r="H14" s="260">
        <v>13</v>
      </c>
      <c r="I14" s="274">
        <f t="shared" ref="I14:I19" si="5">ROUND((F14+G14+H14)*1.5,2)</f>
        <v>60</v>
      </c>
      <c r="J14" s="274">
        <f t="shared" ref="J14:J19" si="6">E14</f>
        <v>63</v>
      </c>
      <c r="K14" s="269">
        <f t="shared" si="4"/>
        <v>-3</v>
      </c>
    </row>
    <row r="15" s="141" customFormat="1" ht="26" customHeight="1" spans="1:11">
      <c r="A15" s="259" t="s">
        <v>16</v>
      </c>
      <c r="B15" s="261">
        <v>41</v>
      </c>
      <c r="C15" s="261">
        <v>40</v>
      </c>
      <c r="D15" s="261">
        <v>40</v>
      </c>
      <c r="E15" s="262">
        <f t="shared" si="3"/>
        <v>141.5</v>
      </c>
      <c r="F15" s="260">
        <v>39</v>
      </c>
      <c r="G15" s="260">
        <v>49</v>
      </c>
      <c r="H15" s="260">
        <v>59</v>
      </c>
      <c r="I15" s="274">
        <f t="shared" si="5"/>
        <v>220.5</v>
      </c>
      <c r="J15" s="274">
        <f t="shared" si="6"/>
        <v>141.5</v>
      </c>
      <c r="K15" s="269">
        <f t="shared" si="4"/>
        <v>79</v>
      </c>
    </row>
    <row r="16" s="141" customFormat="1" ht="26" customHeight="1" spans="1:11">
      <c r="A16" s="259" t="s">
        <v>17</v>
      </c>
      <c r="B16" s="261">
        <v>31</v>
      </c>
      <c r="C16" s="261">
        <v>30</v>
      </c>
      <c r="D16" s="261">
        <v>30</v>
      </c>
      <c r="E16" s="262">
        <f t="shared" si="3"/>
        <v>106.5</v>
      </c>
      <c r="F16" s="260">
        <v>27</v>
      </c>
      <c r="G16" s="260">
        <v>40</v>
      </c>
      <c r="H16" s="260">
        <v>44</v>
      </c>
      <c r="I16" s="274">
        <f t="shared" si="5"/>
        <v>166.5</v>
      </c>
      <c r="J16" s="274">
        <f t="shared" si="6"/>
        <v>106.5</v>
      </c>
      <c r="K16" s="269">
        <f t="shared" si="4"/>
        <v>60</v>
      </c>
    </row>
    <row r="17" s="141" customFormat="1" ht="26" customHeight="1" spans="1:11">
      <c r="A17" s="259" t="s">
        <v>13</v>
      </c>
      <c r="B17" s="261">
        <v>71</v>
      </c>
      <c r="C17" s="261">
        <v>70</v>
      </c>
      <c r="D17" s="261">
        <v>70</v>
      </c>
      <c r="E17" s="262">
        <f t="shared" si="3"/>
        <v>246.5</v>
      </c>
      <c r="F17" s="260">
        <v>70</v>
      </c>
      <c r="G17" s="260">
        <v>61</v>
      </c>
      <c r="H17" s="260">
        <v>74</v>
      </c>
      <c r="I17" s="274">
        <f t="shared" si="5"/>
        <v>307.5</v>
      </c>
      <c r="J17" s="274">
        <f t="shared" si="6"/>
        <v>246.5</v>
      </c>
      <c r="K17" s="269">
        <f t="shared" si="4"/>
        <v>61</v>
      </c>
    </row>
    <row r="18" s="141" customFormat="1" ht="26" customHeight="1" spans="1:11">
      <c r="A18" s="259" t="s">
        <v>37</v>
      </c>
      <c r="B18" s="261"/>
      <c r="C18" s="261"/>
      <c r="D18" s="261"/>
      <c r="E18" s="262"/>
      <c r="F18" s="260"/>
      <c r="G18" s="260"/>
      <c r="H18" s="260"/>
      <c r="I18" s="274"/>
      <c r="J18" s="274"/>
      <c r="K18" s="269"/>
    </row>
    <row r="19" s="141" customFormat="1" ht="26" customHeight="1" spans="1:11">
      <c r="A19" s="259" t="s">
        <v>18</v>
      </c>
      <c r="B19" s="261">
        <v>41</v>
      </c>
      <c r="C19" s="261">
        <v>41</v>
      </c>
      <c r="D19" s="261">
        <v>41</v>
      </c>
      <c r="E19" s="262">
        <f t="shared" ref="E19:E32" si="7">(B19+C19)*1.5+D19*0.5</f>
        <v>143.5</v>
      </c>
      <c r="F19" s="260">
        <v>41</v>
      </c>
      <c r="G19" s="260">
        <v>67</v>
      </c>
      <c r="H19" s="260">
        <v>81</v>
      </c>
      <c r="I19" s="274">
        <f t="shared" si="5"/>
        <v>283.5</v>
      </c>
      <c r="J19" s="274">
        <f t="shared" si="6"/>
        <v>143.5</v>
      </c>
      <c r="K19" s="269">
        <f t="shared" si="4"/>
        <v>140</v>
      </c>
    </row>
    <row r="20" s="141" customFormat="1" ht="26" customHeight="1" spans="1:11">
      <c r="A20" s="259" t="s">
        <v>19</v>
      </c>
      <c r="B20" s="261">
        <v>60</v>
      </c>
      <c r="C20" s="261">
        <v>60</v>
      </c>
      <c r="D20" s="261">
        <v>50</v>
      </c>
      <c r="E20" s="262">
        <f t="shared" si="7"/>
        <v>205</v>
      </c>
      <c r="F20" s="260">
        <v>51</v>
      </c>
      <c r="G20" s="260">
        <v>63</v>
      </c>
      <c r="H20" s="260">
        <v>58</v>
      </c>
      <c r="I20" s="274">
        <f t="shared" ref="I20:I32" si="8">ROUND((F20+G20+H20)*1.5,2)</f>
        <v>258</v>
      </c>
      <c r="J20" s="274">
        <f t="shared" ref="J20:J32" si="9">E20</f>
        <v>205</v>
      </c>
      <c r="K20" s="269">
        <f t="shared" si="4"/>
        <v>53</v>
      </c>
    </row>
    <row r="21" s="141" customFormat="1" ht="26" customHeight="1" spans="1:11">
      <c r="A21" s="259" t="s">
        <v>20</v>
      </c>
      <c r="B21" s="261">
        <v>45</v>
      </c>
      <c r="C21" s="261">
        <v>45</v>
      </c>
      <c r="D21" s="261">
        <v>45</v>
      </c>
      <c r="E21" s="262">
        <f t="shared" si="7"/>
        <v>157.5</v>
      </c>
      <c r="F21" s="260">
        <v>41</v>
      </c>
      <c r="G21" s="260">
        <v>29</v>
      </c>
      <c r="H21" s="260">
        <v>52</v>
      </c>
      <c r="I21" s="274">
        <f t="shared" si="8"/>
        <v>183</v>
      </c>
      <c r="J21" s="274">
        <f t="shared" si="9"/>
        <v>157.5</v>
      </c>
      <c r="K21" s="269">
        <f t="shared" si="4"/>
        <v>25.5</v>
      </c>
    </row>
    <row r="22" s="141" customFormat="1" ht="26" customHeight="1" spans="1:11">
      <c r="A22" s="259" t="s">
        <v>21</v>
      </c>
      <c r="B22" s="261">
        <v>7</v>
      </c>
      <c r="C22" s="261">
        <v>7</v>
      </c>
      <c r="D22" s="261">
        <v>7</v>
      </c>
      <c r="E22" s="262">
        <f t="shared" si="7"/>
        <v>24.5</v>
      </c>
      <c r="F22" s="260">
        <v>6</v>
      </c>
      <c r="G22" s="260">
        <v>11</v>
      </c>
      <c r="H22" s="260">
        <v>10</v>
      </c>
      <c r="I22" s="274">
        <f t="shared" si="8"/>
        <v>40.5</v>
      </c>
      <c r="J22" s="274">
        <f t="shared" si="9"/>
        <v>24.5</v>
      </c>
      <c r="K22" s="269">
        <f t="shared" si="4"/>
        <v>16</v>
      </c>
    </row>
    <row r="23" s="141" customFormat="1" ht="26" customHeight="1" spans="1:11">
      <c r="A23" s="259" t="s">
        <v>22</v>
      </c>
      <c r="B23" s="261">
        <v>57</v>
      </c>
      <c r="C23" s="261">
        <v>55</v>
      </c>
      <c r="D23" s="261">
        <v>55</v>
      </c>
      <c r="E23" s="262">
        <f t="shared" si="7"/>
        <v>195.5</v>
      </c>
      <c r="F23" s="260">
        <v>55</v>
      </c>
      <c r="G23" s="260">
        <v>41</v>
      </c>
      <c r="H23" s="260">
        <v>52</v>
      </c>
      <c r="I23" s="274">
        <f t="shared" si="8"/>
        <v>222</v>
      </c>
      <c r="J23" s="274">
        <f t="shared" si="9"/>
        <v>195.5</v>
      </c>
      <c r="K23" s="269">
        <f t="shared" si="4"/>
        <v>26.5</v>
      </c>
    </row>
    <row r="24" s="141" customFormat="1" ht="26" customHeight="1" spans="1:11">
      <c r="A24" s="259" t="s">
        <v>23</v>
      </c>
      <c r="B24" s="261">
        <v>17</v>
      </c>
      <c r="C24" s="261">
        <v>17</v>
      </c>
      <c r="D24" s="261">
        <v>17</v>
      </c>
      <c r="E24" s="262">
        <f t="shared" si="7"/>
        <v>59.5</v>
      </c>
      <c r="F24" s="260">
        <v>14</v>
      </c>
      <c r="G24" s="260">
        <v>8</v>
      </c>
      <c r="H24" s="260">
        <v>0</v>
      </c>
      <c r="I24" s="274">
        <f t="shared" si="8"/>
        <v>33</v>
      </c>
      <c r="J24" s="274">
        <f t="shared" si="9"/>
        <v>59.5</v>
      </c>
      <c r="K24" s="269">
        <f t="shared" si="4"/>
        <v>-26.5</v>
      </c>
    </row>
    <row r="25" s="141" customFormat="1" ht="26" customHeight="1" spans="1:11">
      <c r="A25" s="259" t="s">
        <v>24</v>
      </c>
      <c r="B25" s="261">
        <v>25</v>
      </c>
      <c r="C25" s="261">
        <v>25</v>
      </c>
      <c r="D25" s="261">
        <v>25</v>
      </c>
      <c r="E25" s="262">
        <f t="shared" si="7"/>
        <v>87.5</v>
      </c>
      <c r="F25" s="260">
        <v>24</v>
      </c>
      <c r="G25" s="260">
        <v>58</v>
      </c>
      <c r="H25" s="260">
        <v>67</v>
      </c>
      <c r="I25" s="274">
        <f t="shared" si="8"/>
        <v>223.5</v>
      </c>
      <c r="J25" s="274">
        <f t="shared" si="9"/>
        <v>87.5</v>
      </c>
      <c r="K25" s="269">
        <f t="shared" si="4"/>
        <v>136</v>
      </c>
    </row>
    <row r="26" s="141" customFormat="1" ht="26" customHeight="1" spans="1:11">
      <c r="A26" s="259" t="s">
        <v>25</v>
      </c>
      <c r="B26" s="261">
        <v>40</v>
      </c>
      <c r="C26" s="261">
        <v>40</v>
      </c>
      <c r="D26" s="261">
        <v>36</v>
      </c>
      <c r="E26" s="262">
        <f t="shared" si="7"/>
        <v>138</v>
      </c>
      <c r="F26" s="260">
        <v>35</v>
      </c>
      <c r="G26" s="260">
        <v>37</v>
      </c>
      <c r="H26" s="260">
        <v>63</v>
      </c>
      <c r="I26" s="274">
        <f t="shared" si="8"/>
        <v>202.5</v>
      </c>
      <c r="J26" s="274">
        <f t="shared" si="9"/>
        <v>138</v>
      </c>
      <c r="K26" s="269">
        <f t="shared" si="4"/>
        <v>64.5</v>
      </c>
    </row>
    <row r="27" s="141" customFormat="1" ht="26" customHeight="1" spans="1:11">
      <c r="A27" s="259" t="s">
        <v>26</v>
      </c>
      <c r="B27" s="261">
        <v>24</v>
      </c>
      <c r="C27" s="261">
        <v>23</v>
      </c>
      <c r="D27" s="261">
        <v>23</v>
      </c>
      <c r="E27" s="262">
        <f t="shared" si="7"/>
        <v>82</v>
      </c>
      <c r="F27" s="260">
        <v>25</v>
      </c>
      <c r="G27" s="260">
        <v>30</v>
      </c>
      <c r="H27" s="260">
        <v>23</v>
      </c>
      <c r="I27" s="274">
        <f t="shared" si="8"/>
        <v>117</v>
      </c>
      <c r="J27" s="274">
        <f t="shared" si="9"/>
        <v>82</v>
      </c>
      <c r="K27" s="269">
        <f t="shared" si="4"/>
        <v>35</v>
      </c>
    </row>
    <row r="28" s="141" customFormat="1" ht="26" customHeight="1" spans="1:11">
      <c r="A28" s="259" t="s">
        <v>27</v>
      </c>
      <c r="B28" s="261">
        <v>14</v>
      </c>
      <c r="C28" s="261">
        <v>14</v>
      </c>
      <c r="D28" s="261">
        <v>14</v>
      </c>
      <c r="E28" s="262">
        <f t="shared" si="7"/>
        <v>49</v>
      </c>
      <c r="F28" s="260">
        <v>12</v>
      </c>
      <c r="G28" s="260">
        <v>12</v>
      </c>
      <c r="H28" s="260">
        <v>23</v>
      </c>
      <c r="I28" s="274">
        <f t="shared" si="8"/>
        <v>70.5</v>
      </c>
      <c r="J28" s="274">
        <f t="shared" si="9"/>
        <v>49</v>
      </c>
      <c r="K28" s="269">
        <f t="shared" si="4"/>
        <v>21.5</v>
      </c>
    </row>
    <row r="29" s="141" customFormat="1" ht="26" customHeight="1" spans="1:11">
      <c r="A29" s="259" t="s">
        <v>28</v>
      </c>
      <c r="B29" s="261">
        <v>16</v>
      </c>
      <c r="C29" s="261">
        <v>16</v>
      </c>
      <c r="D29" s="261">
        <v>16</v>
      </c>
      <c r="E29" s="262">
        <f t="shared" si="7"/>
        <v>56</v>
      </c>
      <c r="F29" s="260">
        <v>14</v>
      </c>
      <c r="G29" s="260">
        <v>10</v>
      </c>
      <c r="H29" s="260">
        <v>24</v>
      </c>
      <c r="I29" s="274">
        <f t="shared" si="8"/>
        <v>72</v>
      </c>
      <c r="J29" s="274">
        <f t="shared" si="9"/>
        <v>56</v>
      </c>
      <c r="K29" s="269">
        <f t="shared" si="4"/>
        <v>16</v>
      </c>
    </row>
    <row r="30" s="141" customFormat="1" ht="26" customHeight="1" spans="1:11">
      <c r="A30" s="259" t="s">
        <v>29</v>
      </c>
      <c r="B30" s="261">
        <v>37</v>
      </c>
      <c r="C30" s="261">
        <v>37</v>
      </c>
      <c r="D30" s="261">
        <v>37</v>
      </c>
      <c r="E30" s="262">
        <f t="shared" si="7"/>
        <v>129.5</v>
      </c>
      <c r="F30" s="260">
        <v>36</v>
      </c>
      <c r="G30" s="260">
        <v>48</v>
      </c>
      <c r="H30" s="260">
        <v>66</v>
      </c>
      <c r="I30" s="274">
        <f t="shared" si="8"/>
        <v>225</v>
      </c>
      <c r="J30" s="274">
        <f t="shared" si="9"/>
        <v>129.5</v>
      </c>
      <c r="K30" s="269">
        <f t="shared" si="4"/>
        <v>95.5</v>
      </c>
    </row>
    <row r="31" s="141" customFormat="1" ht="26" customHeight="1" spans="1:11">
      <c r="A31" s="259" t="s">
        <v>30</v>
      </c>
      <c r="B31" s="261">
        <v>59</v>
      </c>
      <c r="C31" s="261">
        <v>59</v>
      </c>
      <c r="D31" s="261">
        <v>59</v>
      </c>
      <c r="E31" s="262">
        <f t="shared" si="7"/>
        <v>206.5</v>
      </c>
      <c r="F31" s="260">
        <v>55</v>
      </c>
      <c r="G31" s="260">
        <v>73</v>
      </c>
      <c r="H31" s="260">
        <v>78</v>
      </c>
      <c r="I31" s="274">
        <f t="shared" si="8"/>
        <v>309</v>
      </c>
      <c r="J31" s="274">
        <f t="shared" si="9"/>
        <v>206.5</v>
      </c>
      <c r="K31" s="269">
        <f t="shared" si="4"/>
        <v>102.5</v>
      </c>
    </row>
    <row r="32" s="141" customFormat="1" ht="26" customHeight="1" spans="1:11">
      <c r="A32" s="259" t="s">
        <v>31</v>
      </c>
      <c r="B32" s="261">
        <v>59</v>
      </c>
      <c r="C32" s="261">
        <v>59</v>
      </c>
      <c r="D32" s="261">
        <v>59</v>
      </c>
      <c r="E32" s="262">
        <f t="shared" si="7"/>
        <v>206.5</v>
      </c>
      <c r="F32" s="260">
        <v>58</v>
      </c>
      <c r="G32" s="260">
        <v>72</v>
      </c>
      <c r="H32" s="260">
        <v>82</v>
      </c>
      <c r="I32" s="274">
        <f t="shared" si="8"/>
        <v>318</v>
      </c>
      <c r="J32" s="274">
        <f t="shared" si="9"/>
        <v>206.5</v>
      </c>
      <c r="K32" s="269">
        <f t="shared" si="4"/>
        <v>111.5</v>
      </c>
    </row>
    <row r="33" s="141" customFormat="1" ht="26" customHeight="1" spans="1:11">
      <c r="A33" s="255" t="s">
        <v>290</v>
      </c>
      <c r="B33" s="263">
        <f t="shared" ref="B33:K33" si="10">SUM(B34:B38)</f>
        <v>268</v>
      </c>
      <c r="C33" s="263">
        <f t="shared" si="10"/>
        <v>329</v>
      </c>
      <c r="D33" s="263">
        <f t="shared" si="10"/>
        <v>285</v>
      </c>
      <c r="E33" s="264">
        <f t="shared" si="10"/>
        <v>1038</v>
      </c>
      <c r="F33" s="263">
        <f t="shared" si="10"/>
        <v>239</v>
      </c>
      <c r="G33" s="263">
        <f t="shared" si="10"/>
        <v>251</v>
      </c>
      <c r="H33" s="263">
        <f t="shared" si="10"/>
        <v>238</v>
      </c>
      <c r="I33" s="264">
        <f t="shared" si="10"/>
        <v>1092</v>
      </c>
      <c r="J33" s="264">
        <f t="shared" si="10"/>
        <v>1038</v>
      </c>
      <c r="K33" s="264">
        <f t="shared" si="10"/>
        <v>54</v>
      </c>
    </row>
    <row r="34" s="141" customFormat="1" ht="26" customHeight="1" spans="1:11">
      <c r="A34" s="259" t="s">
        <v>32</v>
      </c>
      <c r="B34" s="265">
        <v>21</v>
      </c>
      <c r="C34" s="265">
        <v>39</v>
      </c>
      <c r="D34" s="265">
        <v>35</v>
      </c>
      <c r="E34" s="262">
        <f t="shared" ref="E34:E38" si="11">(B34+C34)*1.5+D34*0.5</f>
        <v>107.5</v>
      </c>
      <c r="F34" s="266">
        <v>19</v>
      </c>
      <c r="G34" s="266">
        <v>23</v>
      </c>
      <c r="H34" s="266">
        <v>29</v>
      </c>
      <c r="I34" s="274">
        <f>ROUND((F34+G34+H34)*1.5,2)</f>
        <v>106.5</v>
      </c>
      <c r="J34" s="274">
        <f t="shared" ref="J33:J40" si="12">E34</f>
        <v>107.5</v>
      </c>
      <c r="K34" s="269">
        <f>I34-J34</f>
        <v>-1</v>
      </c>
    </row>
    <row r="35" s="141" customFormat="1" ht="26" customHeight="1" spans="1:11">
      <c r="A35" s="259" t="s">
        <v>33</v>
      </c>
      <c r="B35" s="265">
        <v>49</v>
      </c>
      <c r="C35" s="265">
        <v>116</v>
      </c>
      <c r="D35" s="265">
        <v>60</v>
      </c>
      <c r="E35" s="262">
        <f t="shared" si="11"/>
        <v>277.5</v>
      </c>
      <c r="F35" s="266">
        <v>40</v>
      </c>
      <c r="G35" s="266">
        <v>53</v>
      </c>
      <c r="H35" s="266">
        <v>58</v>
      </c>
      <c r="I35" s="274">
        <f>ROUND((F35+G35+H35)*1.5,2)</f>
        <v>226.5</v>
      </c>
      <c r="J35" s="274">
        <f t="shared" si="12"/>
        <v>277.5</v>
      </c>
      <c r="K35" s="269">
        <f t="shared" si="4"/>
        <v>-51</v>
      </c>
    </row>
    <row r="36" s="141" customFormat="1" ht="26" customHeight="1" spans="1:11">
      <c r="A36" s="259" t="s">
        <v>34</v>
      </c>
      <c r="B36" s="265">
        <v>141</v>
      </c>
      <c r="C36" s="265">
        <v>132</v>
      </c>
      <c r="D36" s="265">
        <v>140</v>
      </c>
      <c r="E36" s="262">
        <f t="shared" si="11"/>
        <v>479.5</v>
      </c>
      <c r="F36" s="266">
        <v>126</v>
      </c>
      <c r="G36" s="266">
        <v>118</v>
      </c>
      <c r="H36" s="266">
        <v>90</v>
      </c>
      <c r="I36" s="274">
        <f>ROUND((F36+G36+H36)*1.5,2)</f>
        <v>501</v>
      </c>
      <c r="J36" s="274">
        <f t="shared" si="12"/>
        <v>479.5</v>
      </c>
      <c r="K36" s="269">
        <f t="shared" si="4"/>
        <v>21.5</v>
      </c>
    </row>
    <row r="37" s="141" customFormat="1" ht="26" customHeight="1" spans="1:11">
      <c r="A37" s="259" t="s">
        <v>36</v>
      </c>
      <c r="B37" s="265">
        <v>9</v>
      </c>
      <c r="C37" s="265">
        <v>10</v>
      </c>
      <c r="D37" s="265">
        <v>10</v>
      </c>
      <c r="E37" s="262">
        <f t="shared" si="11"/>
        <v>33.5</v>
      </c>
      <c r="F37" s="266">
        <v>9</v>
      </c>
      <c r="G37" s="266">
        <v>11</v>
      </c>
      <c r="H37" s="266">
        <v>17</v>
      </c>
      <c r="I37" s="274">
        <f t="shared" ref="I37:I42" si="13">ROUND((F37+G37+H37)*1.5,2)</f>
        <v>55.5</v>
      </c>
      <c r="J37" s="274">
        <f t="shared" si="12"/>
        <v>33.5</v>
      </c>
      <c r="K37" s="269">
        <f t="shared" si="4"/>
        <v>22</v>
      </c>
    </row>
    <row r="38" s="141" customFormat="1" ht="26" customHeight="1" spans="1:11">
      <c r="A38" s="259" t="s">
        <v>35</v>
      </c>
      <c r="B38" s="265">
        <v>48</v>
      </c>
      <c r="C38" s="265">
        <v>32</v>
      </c>
      <c r="D38" s="265">
        <v>40</v>
      </c>
      <c r="E38" s="262">
        <f t="shared" si="11"/>
        <v>140</v>
      </c>
      <c r="F38" s="266">
        <v>45</v>
      </c>
      <c r="G38" s="266">
        <v>46</v>
      </c>
      <c r="H38" s="266">
        <v>44</v>
      </c>
      <c r="I38" s="274">
        <f t="shared" si="13"/>
        <v>202.5</v>
      </c>
      <c r="J38" s="274">
        <f t="shared" si="12"/>
        <v>140</v>
      </c>
      <c r="K38" s="269">
        <f t="shared" si="4"/>
        <v>62.5</v>
      </c>
    </row>
    <row r="39" s="141" customFormat="1" ht="26" customHeight="1" spans="1:11">
      <c r="A39" s="255" t="s">
        <v>44</v>
      </c>
      <c r="B39" s="263">
        <f t="shared" ref="B39:I39" si="14">B40+B52+B66+B69+B72+B79+B82+B84+B87+B91+B94+B97+B100+B102+B104+B106+B109+B111+B113+B115+B117</f>
        <v>2551</v>
      </c>
      <c r="C39" s="263">
        <f t="shared" si="14"/>
        <v>2665</v>
      </c>
      <c r="D39" s="263">
        <f t="shared" si="14"/>
        <v>2680</v>
      </c>
      <c r="E39" s="264">
        <f t="shared" si="14"/>
        <v>9164</v>
      </c>
      <c r="F39" s="263">
        <f t="shared" si="14"/>
        <v>2439</v>
      </c>
      <c r="G39" s="263">
        <f t="shared" si="14"/>
        <v>2743</v>
      </c>
      <c r="H39" s="263">
        <f t="shared" si="14"/>
        <v>2851</v>
      </c>
      <c r="I39" s="264">
        <f t="shared" si="14"/>
        <v>12049.5</v>
      </c>
      <c r="J39" s="273">
        <f t="shared" si="12"/>
        <v>9164</v>
      </c>
      <c r="K39" s="264">
        <f t="shared" si="4"/>
        <v>2885.5</v>
      </c>
    </row>
    <row r="40" s="141" customFormat="1" ht="26" customHeight="1" spans="1:11">
      <c r="A40" s="255" t="s">
        <v>45</v>
      </c>
      <c r="B40" s="267">
        <f>SUM(B41:B51)</f>
        <v>550</v>
      </c>
      <c r="C40" s="267">
        <f t="shared" ref="B40:K40" si="15">SUM(C41:C51)</f>
        <v>557</v>
      </c>
      <c r="D40" s="267">
        <f t="shared" si="15"/>
        <v>547</v>
      </c>
      <c r="E40" s="264">
        <f t="shared" si="15"/>
        <v>1934</v>
      </c>
      <c r="F40" s="267">
        <f t="shared" si="15"/>
        <v>524</v>
      </c>
      <c r="G40" s="267">
        <f t="shared" si="15"/>
        <v>588</v>
      </c>
      <c r="H40" s="267">
        <f t="shared" si="15"/>
        <v>652</v>
      </c>
      <c r="I40" s="264">
        <f t="shared" si="15"/>
        <v>2646</v>
      </c>
      <c r="J40" s="264">
        <f t="shared" si="15"/>
        <v>1934</v>
      </c>
      <c r="K40" s="264">
        <f t="shared" si="15"/>
        <v>712</v>
      </c>
    </row>
    <row r="41" s="141" customFormat="1" ht="26" customHeight="1" spans="1:11">
      <c r="A41" s="255" t="s">
        <v>188</v>
      </c>
      <c r="B41" s="268"/>
      <c r="C41" s="268"/>
      <c r="D41" s="268"/>
      <c r="E41" s="269"/>
      <c r="F41" s="260"/>
      <c r="G41" s="260"/>
      <c r="H41" s="260"/>
      <c r="I41" s="274"/>
      <c r="J41" s="273"/>
      <c r="K41" s="269">
        <f>I41-J41</f>
        <v>0</v>
      </c>
    </row>
    <row r="42" s="141" customFormat="1" ht="26" customHeight="1" spans="1:11">
      <c r="A42" s="259" t="s">
        <v>291</v>
      </c>
      <c r="B42" s="261">
        <v>41</v>
      </c>
      <c r="C42" s="261">
        <v>40</v>
      </c>
      <c r="D42" s="261">
        <v>40</v>
      </c>
      <c r="E42" s="262">
        <f t="shared" ref="E42:E51" si="16">(B42+C42)*1.5+D42*0.5</f>
        <v>141.5</v>
      </c>
      <c r="F42" s="260">
        <v>40</v>
      </c>
      <c r="G42" s="260">
        <v>42</v>
      </c>
      <c r="H42" s="260">
        <v>54</v>
      </c>
      <c r="I42" s="274">
        <f t="shared" si="13"/>
        <v>204</v>
      </c>
      <c r="J42" s="274">
        <f>E42</f>
        <v>141.5</v>
      </c>
      <c r="K42" s="269">
        <f t="shared" si="4"/>
        <v>62.5</v>
      </c>
    </row>
    <row r="43" s="141" customFormat="1" ht="26" customHeight="1" spans="1:11">
      <c r="A43" s="259" t="s">
        <v>292</v>
      </c>
      <c r="B43" s="261">
        <v>84</v>
      </c>
      <c r="C43" s="261">
        <v>83</v>
      </c>
      <c r="D43" s="261">
        <v>83</v>
      </c>
      <c r="E43" s="262">
        <f t="shared" si="16"/>
        <v>292</v>
      </c>
      <c r="F43" s="260">
        <v>78</v>
      </c>
      <c r="G43" s="260">
        <v>89</v>
      </c>
      <c r="H43" s="260">
        <v>89</v>
      </c>
      <c r="I43" s="274">
        <f t="shared" ref="I43:I51" si="17">ROUND((F43+G43+H43)*1.5,2)</f>
        <v>384</v>
      </c>
      <c r="J43" s="274">
        <f t="shared" ref="J43:J76" si="18">E43</f>
        <v>292</v>
      </c>
      <c r="K43" s="269">
        <f t="shared" si="4"/>
        <v>92</v>
      </c>
    </row>
    <row r="44" s="141" customFormat="1" ht="26" customHeight="1" spans="1:11">
      <c r="A44" s="259" t="s">
        <v>293</v>
      </c>
      <c r="B44" s="261">
        <v>52</v>
      </c>
      <c r="C44" s="261">
        <v>50</v>
      </c>
      <c r="D44" s="261">
        <v>50</v>
      </c>
      <c r="E44" s="262">
        <f t="shared" si="16"/>
        <v>178</v>
      </c>
      <c r="F44" s="260">
        <v>50</v>
      </c>
      <c r="G44" s="260">
        <v>57</v>
      </c>
      <c r="H44" s="260">
        <v>75</v>
      </c>
      <c r="I44" s="274">
        <f t="shared" si="17"/>
        <v>273</v>
      </c>
      <c r="J44" s="274">
        <f t="shared" si="18"/>
        <v>178</v>
      </c>
      <c r="K44" s="269">
        <f t="shared" si="4"/>
        <v>95</v>
      </c>
    </row>
    <row r="45" s="141" customFormat="1" ht="26" customHeight="1" spans="1:11">
      <c r="A45" s="259" t="s">
        <v>294</v>
      </c>
      <c r="B45" s="261">
        <v>49</v>
      </c>
      <c r="C45" s="261">
        <v>48</v>
      </c>
      <c r="D45" s="261">
        <v>48</v>
      </c>
      <c r="E45" s="262">
        <f t="shared" si="16"/>
        <v>169.5</v>
      </c>
      <c r="F45" s="260">
        <v>46</v>
      </c>
      <c r="G45" s="260">
        <v>70</v>
      </c>
      <c r="H45" s="260">
        <v>64</v>
      </c>
      <c r="I45" s="274">
        <f t="shared" si="17"/>
        <v>270</v>
      </c>
      <c r="J45" s="274">
        <f t="shared" si="18"/>
        <v>169.5</v>
      </c>
      <c r="K45" s="269">
        <f t="shared" ref="K45:K76" si="19">I45-J45</f>
        <v>100.5</v>
      </c>
    </row>
    <row r="46" s="141" customFormat="1" ht="26" customHeight="1" spans="1:11">
      <c r="A46" s="259" t="s">
        <v>295</v>
      </c>
      <c r="B46" s="261">
        <v>103</v>
      </c>
      <c r="C46" s="261">
        <v>98</v>
      </c>
      <c r="D46" s="261">
        <v>98</v>
      </c>
      <c r="E46" s="262">
        <f t="shared" si="16"/>
        <v>350.5</v>
      </c>
      <c r="F46" s="260">
        <v>102</v>
      </c>
      <c r="G46" s="260">
        <v>79</v>
      </c>
      <c r="H46" s="260">
        <v>101</v>
      </c>
      <c r="I46" s="274">
        <f t="shared" si="17"/>
        <v>423</v>
      </c>
      <c r="J46" s="274">
        <f t="shared" si="18"/>
        <v>350.5</v>
      </c>
      <c r="K46" s="269">
        <f t="shared" si="19"/>
        <v>72.5</v>
      </c>
    </row>
    <row r="47" s="141" customFormat="1" ht="26" customHeight="1" spans="1:11">
      <c r="A47" s="259" t="s">
        <v>296</v>
      </c>
      <c r="B47" s="261">
        <v>93</v>
      </c>
      <c r="C47" s="261">
        <v>92</v>
      </c>
      <c r="D47" s="261">
        <v>92</v>
      </c>
      <c r="E47" s="262">
        <f t="shared" si="16"/>
        <v>323.5</v>
      </c>
      <c r="F47" s="260">
        <v>93</v>
      </c>
      <c r="G47" s="260">
        <v>93</v>
      </c>
      <c r="H47" s="260">
        <v>90</v>
      </c>
      <c r="I47" s="274">
        <f t="shared" si="17"/>
        <v>414</v>
      </c>
      <c r="J47" s="274">
        <f t="shared" si="18"/>
        <v>323.5</v>
      </c>
      <c r="K47" s="269">
        <f t="shared" si="19"/>
        <v>90.5</v>
      </c>
    </row>
    <row r="48" s="141" customFormat="1" ht="26" customHeight="1" spans="1:11">
      <c r="A48" s="259" t="s">
        <v>297</v>
      </c>
      <c r="B48" s="261">
        <v>55</v>
      </c>
      <c r="C48" s="261">
        <v>55</v>
      </c>
      <c r="D48" s="261">
        <v>55</v>
      </c>
      <c r="E48" s="262">
        <f t="shared" si="16"/>
        <v>192.5</v>
      </c>
      <c r="F48" s="260">
        <v>48</v>
      </c>
      <c r="G48" s="260">
        <v>41</v>
      </c>
      <c r="H48" s="260">
        <v>66</v>
      </c>
      <c r="I48" s="274">
        <f t="shared" si="17"/>
        <v>232.5</v>
      </c>
      <c r="J48" s="274">
        <f t="shared" si="18"/>
        <v>192.5</v>
      </c>
      <c r="K48" s="269">
        <f t="shared" si="19"/>
        <v>40</v>
      </c>
    </row>
    <row r="49" s="141" customFormat="1" ht="26" customHeight="1" spans="1:11">
      <c r="A49" s="259" t="s">
        <v>298</v>
      </c>
      <c r="B49" s="261">
        <v>26</v>
      </c>
      <c r="C49" s="261">
        <v>26</v>
      </c>
      <c r="D49" s="261">
        <v>26</v>
      </c>
      <c r="E49" s="262">
        <f t="shared" si="16"/>
        <v>91</v>
      </c>
      <c r="F49" s="260">
        <v>25</v>
      </c>
      <c r="G49" s="260">
        <v>28</v>
      </c>
      <c r="H49" s="260">
        <v>22</v>
      </c>
      <c r="I49" s="274">
        <f t="shared" si="17"/>
        <v>112.5</v>
      </c>
      <c r="J49" s="274">
        <f t="shared" si="18"/>
        <v>91</v>
      </c>
      <c r="K49" s="269">
        <f t="shared" si="19"/>
        <v>21.5</v>
      </c>
    </row>
    <row r="50" s="141" customFormat="1" ht="26" customHeight="1" spans="1:11">
      <c r="A50" s="259" t="s">
        <v>299</v>
      </c>
      <c r="B50" s="265">
        <v>13</v>
      </c>
      <c r="C50" s="265">
        <v>14</v>
      </c>
      <c r="D50" s="265">
        <v>15</v>
      </c>
      <c r="E50" s="262">
        <f t="shared" si="16"/>
        <v>48</v>
      </c>
      <c r="F50" s="266">
        <v>13</v>
      </c>
      <c r="G50" s="266">
        <v>46</v>
      </c>
      <c r="H50" s="266">
        <v>47</v>
      </c>
      <c r="I50" s="274">
        <f t="shared" si="17"/>
        <v>159</v>
      </c>
      <c r="J50" s="274">
        <f t="shared" si="18"/>
        <v>48</v>
      </c>
      <c r="K50" s="269">
        <f t="shared" si="19"/>
        <v>111</v>
      </c>
    </row>
    <row r="51" s="141" customFormat="1" ht="26" customHeight="1" spans="1:11">
      <c r="A51" s="259" t="s">
        <v>300</v>
      </c>
      <c r="B51" s="265">
        <v>34</v>
      </c>
      <c r="C51" s="265">
        <v>51</v>
      </c>
      <c r="D51" s="265">
        <v>40</v>
      </c>
      <c r="E51" s="262">
        <f t="shared" si="16"/>
        <v>147.5</v>
      </c>
      <c r="F51" s="266">
        <v>29</v>
      </c>
      <c r="G51" s="266">
        <v>43</v>
      </c>
      <c r="H51" s="266">
        <v>44</v>
      </c>
      <c r="I51" s="274">
        <f t="shared" si="17"/>
        <v>174</v>
      </c>
      <c r="J51" s="274">
        <f t="shared" si="18"/>
        <v>147.5</v>
      </c>
      <c r="K51" s="269">
        <f t="shared" si="19"/>
        <v>26.5</v>
      </c>
    </row>
    <row r="52" s="141" customFormat="1" ht="26" customHeight="1" spans="1:11">
      <c r="A52" s="255" t="s">
        <v>46</v>
      </c>
      <c r="B52" s="263">
        <f t="shared" ref="B52:K52" si="20">SUM(B53:B65)</f>
        <v>728</v>
      </c>
      <c r="C52" s="263">
        <f t="shared" si="20"/>
        <v>773</v>
      </c>
      <c r="D52" s="263">
        <f t="shared" si="20"/>
        <v>760</v>
      </c>
      <c r="E52" s="264">
        <f t="shared" si="20"/>
        <v>2631.5</v>
      </c>
      <c r="F52" s="263">
        <f t="shared" si="20"/>
        <v>683</v>
      </c>
      <c r="G52" s="263">
        <f t="shared" si="20"/>
        <v>840</v>
      </c>
      <c r="H52" s="263">
        <f t="shared" si="20"/>
        <v>746</v>
      </c>
      <c r="I52" s="264">
        <f t="shared" si="20"/>
        <v>3403.5</v>
      </c>
      <c r="J52" s="264">
        <f t="shared" si="20"/>
        <v>2631.5</v>
      </c>
      <c r="K52" s="264">
        <f t="shared" si="20"/>
        <v>772</v>
      </c>
    </row>
    <row r="53" s="141" customFormat="1" ht="26" customHeight="1" spans="1:11">
      <c r="A53" s="255" t="s">
        <v>200</v>
      </c>
      <c r="B53" s="270"/>
      <c r="C53" s="270"/>
      <c r="D53" s="270"/>
      <c r="E53" s="269"/>
      <c r="F53" s="260"/>
      <c r="G53" s="260"/>
      <c r="H53" s="260"/>
      <c r="I53" s="274"/>
      <c r="J53" s="274"/>
      <c r="K53" s="269">
        <f>I53-J53</f>
        <v>0</v>
      </c>
    </row>
    <row r="54" s="141" customFormat="1" ht="26" customHeight="1" spans="1:11">
      <c r="A54" s="259" t="s">
        <v>301</v>
      </c>
      <c r="B54" s="261">
        <v>96</v>
      </c>
      <c r="C54" s="261">
        <v>95</v>
      </c>
      <c r="D54" s="261">
        <v>95</v>
      </c>
      <c r="E54" s="262">
        <f t="shared" ref="E54:E65" si="21">(B54+C54)*1.5+D54*0.5</f>
        <v>334</v>
      </c>
      <c r="F54" s="260">
        <v>92</v>
      </c>
      <c r="G54" s="260">
        <v>119</v>
      </c>
      <c r="H54" s="260">
        <v>93</v>
      </c>
      <c r="I54" s="274">
        <f>ROUND((F54+G54+H54)*1.5,2)</f>
        <v>456</v>
      </c>
      <c r="J54" s="274">
        <f t="shared" si="18"/>
        <v>334</v>
      </c>
      <c r="K54" s="269">
        <f t="shared" si="19"/>
        <v>122</v>
      </c>
    </row>
    <row r="55" s="141" customFormat="1" ht="26" customHeight="1" spans="1:11">
      <c r="A55" s="259" t="s">
        <v>302</v>
      </c>
      <c r="B55" s="261">
        <v>151</v>
      </c>
      <c r="C55" s="261">
        <v>141</v>
      </c>
      <c r="D55" s="261">
        <v>141</v>
      </c>
      <c r="E55" s="262">
        <f t="shared" si="21"/>
        <v>508.5</v>
      </c>
      <c r="F55" s="260">
        <v>140</v>
      </c>
      <c r="G55" s="260">
        <v>126</v>
      </c>
      <c r="H55" s="260">
        <v>110</v>
      </c>
      <c r="I55" s="274">
        <f t="shared" ref="I55:I65" si="22">ROUND((F55+G55+H55)*1.5,2)</f>
        <v>564</v>
      </c>
      <c r="J55" s="274">
        <f t="shared" si="18"/>
        <v>508.5</v>
      </c>
      <c r="K55" s="269">
        <f t="shared" si="19"/>
        <v>55.5</v>
      </c>
    </row>
    <row r="56" s="141" customFormat="1" ht="26" customHeight="1" spans="1:11">
      <c r="A56" s="259" t="s">
        <v>303</v>
      </c>
      <c r="B56" s="261">
        <v>134</v>
      </c>
      <c r="C56" s="261">
        <v>130</v>
      </c>
      <c r="D56" s="261">
        <v>130</v>
      </c>
      <c r="E56" s="262">
        <f t="shared" si="21"/>
        <v>461</v>
      </c>
      <c r="F56" s="260">
        <v>131</v>
      </c>
      <c r="G56" s="260">
        <v>109</v>
      </c>
      <c r="H56" s="260">
        <v>125</v>
      </c>
      <c r="I56" s="274">
        <f t="shared" si="22"/>
        <v>547.5</v>
      </c>
      <c r="J56" s="274">
        <f t="shared" si="18"/>
        <v>461</v>
      </c>
      <c r="K56" s="269">
        <f t="shared" si="19"/>
        <v>86.5</v>
      </c>
    </row>
    <row r="57" s="141" customFormat="1" ht="46" customHeight="1" spans="1:11">
      <c r="A57" s="259" t="s">
        <v>204</v>
      </c>
      <c r="B57" s="261">
        <v>53</v>
      </c>
      <c r="C57" s="261">
        <v>52</v>
      </c>
      <c r="D57" s="261">
        <v>52</v>
      </c>
      <c r="E57" s="262">
        <f t="shared" si="21"/>
        <v>183.5</v>
      </c>
      <c r="F57" s="260">
        <v>51</v>
      </c>
      <c r="G57" s="260">
        <v>82</v>
      </c>
      <c r="H57" s="260">
        <v>65</v>
      </c>
      <c r="I57" s="274">
        <f t="shared" si="22"/>
        <v>297</v>
      </c>
      <c r="J57" s="274">
        <f t="shared" si="18"/>
        <v>183.5</v>
      </c>
      <c r="K57" s="269">
        <f t="shared" si="19"/>
        <v>113.5</v>
      </c>
    </row>
    <row r="58" s="141" customFormat="1" ht="26" customHeight="1" spans="1:11">
      <c r="A58" s="259" t="s">
        <v>304</v>
      </c>
      <c r="B58" s="261">
        <v>19</v>
      </c>
      <c r="C58" s="261">
        <v>19</v>
      </c>
      <c r="D58" s="261">
        <v>19</v>
      </c>
      <c r="E58" s="262">
        <f t="shared" si="21"/>
        <v>66.5</v>
      </c>
      <c r="F58" s="260">
        <v>16</v>
      </c>
      <c r="G58" s="260">
        <v>25</v>
      </c>
      <c r="H58" s="260">
        <v>39</v>
      </c>
      <c r="I58" s="274">
        <f t="shared" si="22"/>
        <v>120</v>
      </c>
      <c r="J58" s="274">
        <f t="shared" si="18"/>
        <v>66.5</v>
      </c>
      <c r="K58" s="269">
        <f t="shared" si="19"/>
        <v>53.5</v>
      </c>
    </row>
    <row r="59" s="141" customFormat="1" ht="26" customHeight="1" spans="1:11">
      <c r="A59" s="259" t="s">
        <v>305</v>
      </c>
      <c r="B59" s="261">
        <v>58</v>
      </c>
      <c r="C59" s="261">
        <v>56</v>
      </c>
      <c r="D59" s="261">
        <v>56</v>
      </c>
      <c r="E59" s="262">
        <f t="shared" si="21"/>
        <v>199</v>
      </c>
      <c r="F59" s="260">
        <v>56</v>
      </c>
      <c r="G59" s="260">
        <v>95</v>
      </c>
      <c r="H59" s="260">
        <v>92</v>
      </c>
      <c r="I59" s="274">
        <f t="shared" si="22"/>
        <v>364.5</v>
      </c>
      <c r="J59" s="274">
        <f t="shared" si="18"/>
        <v>199</v>
      </c>
      <c r="K59" s="269">
        <f t="shared" si="19"/>
        <v>165.5</v>
      </c>
    </row>
    <row r="60" s="141" customFormat="1" ht="26" customHeight="1" spans="1:11">
      <c r="A60" s="259" t="s">
        <v>306</v>
      </c>
      <c r="B60" s="261">
        <v>4</v>
      </c>
      <c r="C60" s="261">
        <v>4</v>
      </c>
      <c r="D60" s="261">
        <v>4</v>
      </c>
      <c r="E60" s="262">
        <f t="shared" si="21"/>
        <v>14</v>
      </c>
      <c r="F60" s="260">
        <v>3</v>
      </c>
      <c r="G60" s="260">
        <v>12</v>
      </c>
      <c r="H60" s="260">
        <v>43</v>
      </c>
      <c r="I60" s="274">
        <f t="shared" si="22"/>
        <v>87</v>
      </c>
      <c r="J60" s="274">
        <f t="shared" si="18"/>
        <v>14</v>
      </c>
      <c r="K60" s="269">
        <f t="shared" si="19"/>
        <v>73</v>
      </c>
    </row>
    <row r="61" s="141" customFormat="1" ht="26" customHeight="1" spans="1:11">
      <c r="A61" s="259" t="s">
        <v>307</v>
      </c>
      <c r="B61" s="261">
        <v>22</v>
      </c>
      <c r="C61" s="261">
        <v>22</v>
      </c>
      <c r="D61" s="261">
        <v>22</v>
      </c>
      <c r="E61" s="262">
        <f t="shared" si="21"/>
        <v>77</v>
      </c>
      <c r="F61" s="260">
        <v>22</v>
      </c>
      <c r="G61" s="260">
        <v>18</v>
      </c>
      <c r="H61" s="260">
        <v>13</v>
      </c>
      <c r="I61" s="274">
        <f t="shared" si="22"/>
        <v>79.5</v>
      </c>
      <c r="J61" s="274">
        <f t="shared" si="18"/>
        <v>77</v>
      </c>
      <c r="K61" s="269">
        <f t="shared" si="19"/>
        <v>2.5</v>
      </c>
    </row>
    <row r="62" s="141" customFormat="1" ht="26" customHeight="1" spans="1:11">
      <c r="A62" s="259" t="s">
        <v>308</v>
      </c>
      <c r="B62" s="261">
        <v>11</v>
      </c>
      <c r="C62" s="261">
        <v>11</v>
      </c>
      <c r="D62" s="261">
        <v>11</v>
      </c>
      <c r="E62" s="262">
        <f t="shared" si="21"/>
        <v>38.5</v>
      </c>
      <c r="F62" s="260">
        <v>11</v>
      </c>
      <c r="G62" s="260">
        <v>18</v>
      </c>
      <c r="H62" s="260">
        <v>19</v>
      </c>
      <c r="I62" s="274">
        <f t="shared" si="22"/>
        <v>72</v>
      </c>
      <c r="J62" s="274">
        <f t="shared" si="18"/>
        <v>38.5</v>
      </c>
      <c r="K62" s="269">
        <f t="shared" si="19"/>
        <v>33.5</v>
      </c>
    </row>
    <row r="63" s="141" customFormat="1" ht="30" customHeight="1" spans="1:11">
      <c r="A63" s="259" t="s">
        <v>210</v>
      </c>
      <c r="B63" s="265">
        <v>49</v>
      </c>
      <c r="C63" s="265">
        <v>50</v>
      </c>
      <c r="D63" s="265">
        <v>50</v>
      </c>
      <c r="E63" s="262">
        <f t="shared" si="21"/>
        <v>173.5</v>
      </c>
      <c r="F63" s="266">
        <v>39</v>
      </c>
      <c r="G63" s="266">
        <v>53</v>
      </c>
      <c r="H63" s="266">
        <v>39</v>
      </c>
      <c r="I63" s="274">
        <f t="shared" si="22"/>
        <v>196.5</v>
      </c>
      <c r="J63" s="274">
        <f t="shared" si="18"/>
        <v>173.5</v>
      </c>
      <c r="K63" s="269">
        <f t="shared" si="19"/>
        <v>23</v>
      </c>
    </row>
    <row r="64" s="141" customFormat="1" ht="26" customHeight="1" spans="1:11">
      <c r="A64" s="259" t="s">
        <v>309</v>
      </c>
      <c r="B64" s="265">
        <v>72</v>
      </c>
      <c r="C64" s="265">
        <v>75</v>
      </c>
      <c r="D64" s="265">
        <v>55</v>
      </c>
      <c r="E64" s="262">
        <f t="shared" si="21"/>
        <v>248</v>
      </c>
      <c r="F64" s="266">
        <v>67</v>
      </c>
      <c r="G64" s="266">
        <v>56</v>
      </c>
      <c r="H64" s="266">
        <v>48</v>
      </c>
      <c r="I64" s="274">
        <f t="shared" si="22"/>
        <v>256.5</v>
      </c>
      <c r="J64" s="274">
        <f t="shared" si="18"/>
        <v>248</v>
      </c>
      <c r="K64" s="269">
        <f t="shared" si="19"/>
        <v>8.5</v>
      </c>
    </row>
    <row r="65" s="141" customFormat="1" ht="26" customHeight="1" spans="1:11">
      <c r="A65" s="259" t="s">
        <v>310</v>
      </c>
      <c r="B65" s="265">
        <v>59</v>
      </c>
      <c r="C65" s="265">
        <v>118</v>
      </c>
      <c r="D65" s="265">
        <v>125</v>
      </c>
      <c r="E65" s="262">
        <f t="shared" si="21"/>
        <v>328</v>
      </c>
      <c r="F65" s="266">
        <v>55</v>
      </c>
      <c r="G65" s="266">
        <v>127</v>
      </c>
      <c r="H65" s="266">
        <v>60</v>
      </c>
      <c r="I65" s="274">
        <f t="shared" si="22"/>
        <v>363</v>
      </c>
      <c r="J65" s="274">
        <f t="shared" si="18"/>
        <v>328</v>
      </c>
      <c r="K65" s="269">
        <f t="shared" si="19"/>
        <v>35</v>
      </c>
    </row>
    <row r="66" s="141" customFormat="1" ht="26" customHeight="1" spans="1:11">
      <c r="A66" s="255" t="s">
        <v>47</v>
      </c>
      <c r="B66" s="263">
        <f>SUM(B67:B68)</f>
        <v>221</v>
      </c>
      <c r="C66" s="263">
        <f t="shared" ref="B66:K66" si="23">SUM(C67:C68)</f>
        <v>215</v>
      </c>
      <c r="D66" s="263">
        <f t="shared" si="23"/>
        <v>215</v>
      </c>
      <c r="E66" s="264">
        <f t="shared" si="23"/>
        <v>761.5</v>
      </c>
      <c r="F66" s="263">
        <f t="shared" si="23"/>
        <v>215</v>
      </c>
      <c r="G66" s="263">
        <f t="shared" si="23"/>
        <v>128</v>
      </c>
      <c r="H66" s="263">
        <f t="shared" si="23"/>
        <v>151</v>
      </c>
      <c r="I66" s="264">
        <f t="shared" si="23"/>
        <v>741</v>
      </c>
      <c r="J66" s="264">
        <f t="shared" si="23"/>
        <v>761.5</v>
      </c>
      <c r="K66" s="264">
        <f t="shared" si="23"/>
        <v>-20.5</v>
      </c>
    </row>
    <row r="67" s="141" customFormat="1" ht="26" customHeight="1" spans="1:11">
      <c r="A67" s="259" t="s">
        <v>311</v>
      </c>
      <c r="B67" s="261">
        <v>76</v>
      </c>
      <c r="C67" s="261">
        <v>75</v>
      </c>
      <c r="D67" s="261">
        <v>75</v>
      </c>
      <c r="E67" s="262">
        <f t="shared" ref="E67:E71" si="24">(B67+C67)*1.5+D67*0.5</f>
        <v>264</v>
      </c>
      <c r="F67" s="260">
        <v>75</v>
      </c>
      <c r="G67" s="260">
        <v>57</v>
      </c>
      <c r="H67" s="260">
        <v>72</v>
      </c>
      <c r="I67" s="274">
        <f t="shared" ref="I67:I71" si="25">ROUND((F67+G67+H67)*1.5,2)</f>
        <v>306</v>
      </c>
      <c r="J67" s="274">
        <f t="shared" si="18"/>
        <v>264</v>
      </c>
      <c r="K67" s="269">
        <f t="shared" si="19"/>
        <v>42</v>
      </c>
    </row>
    <row r="68" s="141" customFormat="1" ht="26" customHeight="1" spans="1:11">
      <c r="A68" s="259" t="s">
        <v>312</v>
      </c>
      <c r="B68" s="261">
        <v>145</v>
      </c>
      <c r="C68" s="261">
        <v>140</v>
      </c>
      <c r="D68" s="261">
        <v>140</v>
      </c>
      <c r="E68" s="262">
        <f t="shared" si="24"/>
        <v>497.5</v>
      </c>
      <c r="F68" s="260">
        <v>140</v>
      </c>
      <c r="G68" s="260">
        <v>71</v>
      </c>
      <c r="H68" s="260">
        <v>79</v>
      </c>
      <c r="I68" s="274">
        <f t="shared" si="25"/>
        <v>435</v>
      </c>
      <c r="J68" s="274">
        <f t="shared" si="18"/>
        <v>497.5</v>
      </c>
      <c r="K68" s="269">
        <f t="shared" si="19"/>
        <v>-62.5</v>
      </c>
    </row>
    <row r="69" s="141" customFormat="1" ht="26" customHeight="1" spans="1:11">
      <c r="A69" s="255" t="s">
        <v>48</v>
      </c>
      <c r="B69" s="263">
        <f t="shared" ref="B69:K69" si="26">SUM(B70:B71)</f>
        <v>34</v>
      </c>
      <c r="C69" s="263">
        <f t="shared" si="26"/>
        <v>42</v>
      </c>
      <c r="D69" s="263">
        <f t="shared" si="26"/>
        <v>47</v>
      </c>
      <c r="E69" s="264">
        <f t="shared" si="26"/>
        <v>137.5</v>
      </c>
      <c r="F69" s="263">
        <f t="shared" si="26"/>
        <v>33</v>
      </c>
      <c r="G69" s="263">
        <f t="shared" si="26"/>
        <v>45</v>
      </c>
      <c r="H69" s="263">
        <f t="shared" si="26"/>
        <v>35</v>
      </c>
      <c r="I69" s="264">
        <f t="shared" si="26"/>
        <v>169.5</v>
      </c>
      <c r="J69" s="264">
        <f t="shared" si="26"/>
        <v>137.5</v>
      </c>
      <c r="K69" s="264">
        <f t="shared" si="26"/>
        <v>32</v>
      </c>
    </row>
    <row r="70" s="141" customFormat="1" ht="26" customHeight="1" spans="1:11">
      <c r="A70" s="259" t="s">
        <v>313</v>
      </c>
      <c r="B70" s="261">
        <v>32</v>
      </c>
      <c r="C70" s="261">
        <v>32</v>
      </c>
      <c r="D70" s="261">
        <v>32</v>
      </c>
      <c r="E70" s="262">
        <f t="shared" si="24"/>
        <v>112</v>
      </c>
      <c r="F70" s="260">
        <v>31</v>
      </c>
      <c r="G70" s="260">
        <v>33</v>
      </c>
      <c r="H70" s="260">
        <v>33</v>
      </c>
      <c r="I70" s="274">
        <f t="shared" si="25"/>
        <v>145.5</v>
      </c>
      <c r="J70" s="274">
        <f t="shared" si="18"/>
        <v>112</v>
      </c>
      <c r="K70" s="269">
        <f t="shared" si="19"/>
        <v>33.5</v>
      </c>
    </row>
    <row r="71" s="141" customFormat="1" ht="26" customHeight="1" spans="1:11">
      <c r="A71" s="259" t="s">
        <v>314</v>
      </c>
      <c r="B71" s="265">
        <v>2</v>
      </c>
      <c r="C71" s="265">
        <v>10</v>
      </c>
      <c r="D71" s="265">
        <v>15</v>
      </c>
      <c r="E71" s="262">
        <f t="shared" si="24"/>
        <v>25.5</v>
      </c>
      <c r="F71" s="266">
        <v>2</v>
      </c>
      <c r="G71" s="266">
        <v>12</v>
      </c>
      <c r="H71" s="266">
        <v>2</v>
      </c>
      <c r="I71" s="274">
        <f t="shared" si="25"/>
        <v>24</v>
      </c>
      <c r="J71" s="274">
        <f t="shared" si="18"/>
        <v>25.5</v>
      </c>
      <c r="K71" s="269">
        <f t="shared" si="19"/>
        <v>-1.5</v>
      </c>
    </row>
    <row r="72" s="141" customFormat="1" ht="26" customHeight="1" spans="1:11">
      <c r="A72" s="255" t="s">
        <v>49</v>
      </c>
      <c r="B72" s="263">
        <f t="shared" ref="B72:K72" si="27">SUM(B73:B78)</f>
        <v>234</v>
      </c>
      <c r="C72" s="263">
        <f t="shared" si="27"/>
        <v>231</v>
      </c>
      <c r="D72" s="263">
        <f t="shared" si="27"/>
        <v>238</v>
      </c>
      <c r="E72" s="264">
        <f t="shared" si="27"/>
        <v>816.5</v>
      </c>
      <c r="F72" s="263">
        <f t="shared" si="27"/>
        <v>225</v>
      </c>
      <c r="G72" s="263">
        <f t="shared" si="27"/>
        <v>290</v>
      </c>
      <c r="H72" s="263">
        <f t="shared" si="27"/>
        <v>343</v>
      </c>
      <c r="I72" s="264">
        <f t="shared" si="27"/>
        <v>1287</v>
      </c>
      <c r="J72" s="264">
        <f t="shared" si="27"/>
        <v>816.5</v>
      </c>
      <c r="K72" s="264">
        <f t="shared" si="27"/>
        <v>470.5</v>
      </c>
    </row>
    <row r="73" s="141" customFormat="1" ht="26" customHeight="1" spans="1:11">
      <c r="A73" s="259" t="s">
        <v>315</v>
      </c>
      <c r="B73" s="261">
        <v>80</v>
      </c>
      <c r="C73" s="261">
        <v>80</v>
      </c>
      <c r="D73" s="261">
        <v>80</v>
      </c>
      <c r="E73" s="262">
        <f t="shared" ref="E73:E78" si="28">(B73+C73)*1.5+D73*0.5</f>
        <v>280</v>
      </c>
      <c r="F73" s="260">
        <v>80</v>
      </c>
      <c r="G73" s="260">
        <v>101</v>
      </c>
      <c r="H73" s="260">
        <v>123</v>
      </c>
      <c r="I73" s="274">
        <f>ROUND((F73+G73+H73)*1.5,2)</f>
        <v>456</v>
      </c>
      <c r="J73" s="274">
        <f t="shared" si="18"/>
        <v>280</v>
      </c>
      <c r="K73" s="269">
        <f t="shared" si="19"/>
        <v>176</v>
      </c>
    </row>
    <row r="74" s="141" customFormat="1" ht="26" customHeight="1" spans="1:11">
      <c r="A74" s="259" t="s">
        <v>316</v>
      </c>
      <c r="B74" s="265">
        <v>57</v>
      </c>
      <c r="C74" s="265">
        <v>56</v>
      </c>
      <c r="D74" s="265">
        <v>60</v>
      </c>
      <c r="E74" s="262">
        <f t="shared" si="28"/>
        <v>199.5</v>
      </c>
      <c r="F74" s="266">
        <v>53</v>
      </c>
      <c r="G74" s="266">
        <v>63</v>
      </c>
      <c r="H74" s="266">
        <v>59</v>
      </c>
      <c r="I74" s="274">
        <f>ROUND((F74+G74+H74)*1.5,2)</f>
        <v>262.5</v>
      </c>
      <c r="J74" s="274">
        <f t="shared" si="18"/>
        <v>199.5</v>
      </c>
      <c r="K74" s="269">
        <f t="shared" si="19"/>
        <v>63</v>
      </c>
    </row>
    <row r="75" s="141" customFormat="1" ht="26" customHeight="1" spans="1:11">
      <c r="A75" s="259" t="s">
        <v>223</v>
      </c>
      <c r="B75" s="261">
        <v>38</v>
      </c>
      <c r="C75" s="261">
        <v>35</v>
      </c>
      <c r="D75" s="261">
        <v>35</v>
      </c>
      <c r="E75" s="262">
        <f t="shared" si="28"/>
        <v>127</v>
      </c>
      <c r="F75" s="260">
        <v>38</v>
      </c>
      <c r="G75" s="260">
        <v>47</v>
      </c>
      <c r="H75" s="260">
        <v>36</v>
      </c>
      <c r="I75" s="274">
        <f>ROUND((F75+G75+H75)*1.5,2)</f>
        <v>181.5</v>
      </c>
      <c r="J75" s="274">
        <f t="shared" si="18"/>
        <v>127</v>
      </c>
      <c r="K75" s="269">
        <f t="shared" si="19"/>
        <v>54.5</v>
      </c>
    </row>
    <row r="76" s="141" customFormat="1" ht="26" customHeight="1" spans="1:11">
      <c r="A76" s="259" t="s">
        <v>317</v>
      </c>
      <c r="B76" s="265">
        <v>13</v>
      </c>
      <c r="C76" s="265">
        <v>15</v>
      </c>
      <c r="D76" s="265">
        <v>15</v>
      </c>
      <c r="E76" s="262">
        <f t="shared" si="28"/>
        <v>49.5</v>
      </c>
      <c r="F76" s="266">
        <v>12</v>
      </c>
      <c r="G76" s="266">
        <v>25</v>
      </c>
      <c r="H76" s="266">
        <v>30</v>
      </c>
      <c r="I76" s="274">
        <f>ROUND((F76+G76+H76)*1.5,2)</f>
        <v>100.5</v>
      </c>
      <c r="J76" s="274">
        <f t="shared" si="18"/>
        <v>49.5</v>
      </c>
      <c r="K76" s="269">
        <f t="shared" si="19"/>
        <v>51</v>
      </c>
    </row>
    <row r="77" s="141" customFormat="1" ht="26" customHeight="1" spans="1:11">
      <c r="A77" s="259" t="s">
        <v>318</v>
      </c>
      <c r="B77" s="265">
        <v>8</v>
      </c>
      <c r="C77" s="265">
        <v>7</v>
      </c>
      <c r="D77" s="265">
        <v>10</v>
      </c>
      <c r="E77" s="262">
        <f t="shared" si="28"/>
        <v>27.5</v>
      </c>
      <c r="F77" s="266">
        <v>8</v>
      </c>
      <c r="G77" s="266">
        <v>16</v>
      </c>
      <c r="H77" s="266">
        <v>27</v>
      </c>
      <c r="I77" s="274">
        <f>ROUND((F77+G77+H77)*1.5,2)</f>
        <v>76.5</v>
      </c>
      <c r="J77" s="274">
        <f t="shared" ref="J77:J118" si="29">E77</f>
        <v>27.5</v>
      </c>
      <c r="K77" s="269">
        <f t="shared" ref="K77:K118" si="30">I77-J77</f>
        <v>49</v>
      </c>
    </row>
    <row r="78" s="141" customFormat="1" ht="26" customHeight="1" spans="1:11">
      <c r="A78" s="259" t="s">
        <v>319</v>
      </c>
      <c r="B78" s="261">
        <v>38</v>
      </c>
      <c r="C78" s="261">
        <v>38</v>
      </c>
      <c r="D78" s="261">
        <v>38</v>
      </c>
      <c r="E78" s="262">
        <f t="shared" si="28"/>
        <v>133</v>
      </c>
      <c r="F78" s="266">
        <v>34</v>
      </c>
      <c r="G78" s="266">
        <v>38</v>
      </c>
      <c r="H78" s="266">
        <v>68</v>
      </c>
      <c r="I78" s="274">
        <f t="shared" ref="I78:I81" si="31">ROUND((F78+G78+H78)*1.5,2)</f>
        <v>210</v>
      </c>
      <c r="J78" s="274">
        <f t="shared" si="29"/>
        <v>133</v>
      </c>
      <c r="K78" s="269">
        <f t="shared" si="30"/>
        <v>77</v>
      </c>
    </row>
    <row r="79" s="141" customFormat="1" ht="26" customHeight="1" spans="1:11">
      <c r="A79" s="255" t="s">
        <v>50</v>
      </c>
      <c r="B79" s="263">
        <f t="shared" ref="B79:K79" si="32">SUM(B80:B81)</f>
        <v>28</v>
      </c>
      <c r="C79" s="263">
        <f t="shared" si="32"/>
        <v>28</v>
      </c>
      <c r="D79" s="263">
        <f t="shared" si="32"/>
        <v>28</v>
      </c>
      <c r="E79" s="264">
        <f t="shared" si="32"/>
        <v>98</v>
      </c>
      <c r="F79" s="263">
        <f t="shared" si="32"/>
        <v>28</v>
      </c>
      <c r="G79" s="263">
        <f t="shared" si="32"/>
        <v>31</v>
      </c>
      <c r="H79" s="263">
        <f t="shared" si="32"/>
        <v>62</v>
      </c>
      <c r="I79" s="264">
        <f t="shared" si="32"/>
        <v>181.5</v>
      </c>
      <c r="J79" s="264">
        <f t="shared" si="32"/>
        <v>98</v>
      </c>
      <c r="K79" s="264">
        <f t="shared" si="32"/>
        <v>83.5</v>
      </c>
    </row>
    <row r="80" s="141" customFormat="1" ht="26" customHeight="1" spans="1:11">
      <c r="A80" s="259" t="s">
        <v>320</v>
      </c>
      <c r="B80" s="261">
        <v>28</v>
      </c>
      <c r="C80" s="261">
        <v>28</v>
      </c>
      <c r="D80" s="261">
        <v>28</v>
      </c>
      <c r="E80" s="262">
        <f t="shared" ref="E80:E83" si="33">(B80+C80)*1.5+D80*0.5</f>
        <v>98</v>
      </c>
      <c r="F80" s="260">
        <v>28</v>
      </c>
      <c r="G80" s="260">
        <v>28</v>
      </c>
      <c r="H80" s="260">
        <v>57</v>
      </c>
      <c r="I80" s="274">
        <f t="shared" si="31"/>
        <v>169.5</v>
      </c>
      <c r="J80" s="274">
        <f t="shared" si="29"/>
        <v>98</v>
      </c>
      <c r="K80" s="269">
        <f t="shared" si="30"/>
        <v>71.5</v>
      </c>
    </row>
    <row r="81" s="141" customFormat="1" ht="26" customHeight="1" spans="1:11">
      <c r="A81" s="259" t="s">
        <v>321</v>
      </c>
      <c r="B81" s="265">
        <v>0</v>
      </c>
      <c r="C81" s="265">
        <v>0</v>
      </c>
      <c r="D81" s="265">
        <v>0</v>
      </c>
      <c r="E81" s="262">
        <f t="shared" si="33"/>
        <v>0</v>
      </c>
      <c r="F81" s="260">
        <v>0</v>
      </c>
      <c r="G81" s="260">
        <v>3</v>
      </c>
      <c r="H81" s="260">
        <v>5</v>
      </c>
      <c r="I81" s="274">
        <f t="shared" si="31"/>
        <v>12</v>
      </c>
      <c r="J81" s="274">
        <f t="shared" si="29"/>
        <v>0</v>
      </c>
      <c r="K81" s="269">
        <f t="shared" si="30"/>
        <v>12</v>
      </c>
    </row>
    <row r="82" s="141" customFormat="1" ht="26" customHeight="1" spans="1:11">
      <c r="A82" s="255" t="s">
        <v>52</v>
      </c>
      <c r="B82" s="263">
        <f>B83</f>
        <v>42</v>
      </c>
      <c r="C82" s="263">
        <f t="shared" ref="B82:I82" si="34">C83</f>
        <v>42</v>
      </c>
      <c r="D82" s="263">
        <f t="shared" si="34"/>
        <v>42</v>
      </c>
      <c r="E82" s="264">
        <f t="shared" si="34"/>
        <v>147</v>
      </c>
      <c r="F82" s="263">
        <f t="shared" si="34"/>
        <v>40</v>
      </c>
      <c r="G82" s="263">
        <f t="shared" si="34"/>
        <v>43</v>
      </c>
      <c r="H82" s="263">
        <f t="shared" si="34"/>
        <v>35</v>
      </c>
      <c r="I82" s="264">
        <f t="shared" ref="I82:K82" si="35">I83</f>
        <v>177</v>
      </c>
      <c r="J82" s="264">
        <f t="shared" si="35"/>
        <v>147</v>
      </c>
      <c r="K82" s="264">
        <f t="shared" si="35"/>
        <v>30</v>
      </c>
    </row>
    <row r="83" s="141" customFormat="1" ht="26" customHeight="1" spans="1:11">
      <c r="A83" s="259" t="s">
        <v>322</v>
      </c>
      <c r="B83" s="261">
        <v>42</v>
      </c>
      <c r="C83" s="261">
        <v>42</v>
      </c>
      <c r="D83" s="261">
        <v>42</v>
      </c>
      <c r="E83" s="262">
        <f t="shared" si="33"/>
        <v>147</v>
      </c>
      <c r="F83" s="260">
        <v>40</v>
      </c>
      <c r="G83" s="260">
        <v>43</v>
      </c>
      <c r="H83" s="260">
        <v>35</v>
      </c>
      <c r="I83" s="274">
        <f t="shared" ref="I83:I86" si="36">ROUND((F83+G83+H83)*1.5,2)</f>
        <v>177</v>
      </c>
      <c r="J83" s="274">
        <f t="shared" si="29"/>
        <v>147</v>
      </c>
      <c r="K83" s="269">
        <f t="shared" si="30"/>
        <v>30</v>
      </c>
    </row>
    <row r="84" s="141" customFormat="1" ht="26" customHeight="1" spans="1:11">
      <c r="A84" s="255" t="s">
        <v>53</v>
      </c>
      <c r="B84" s="263">
        <f t="shared" ref="B84:I84" si="37">B85+B86</f>
        <v>25</v>
      </c>
      <c r="C84" s="263">
        <f t="shared" si="37"/>
        <v>34</v>
      </c>
      <c r="D84" s="263">
        <f t="shared" si="37"/>
        <v>42</v>
      </c>
      <c r="E84" s="264">
        <f t="shared" si="37"/>
        <v>109.5</v>
      </c>
      <c r="F84" s="263">
        <f t="shared" si="37"/>
        <v>24</v>
      </c>
      <c r="G84" s="263">
        <f t="shared" si="37"/>
        <v>52</v>
      </c>
      <c r="H84" s="263">
        <f t="shared" si="37"/>
        <v>64</v>
      </c>
      <c r="I84" s="264">
        <f t="shared" ref="I84:K84" si="38">I85+I86</f>
        <v>210</v>
      </c>
      <c r="J84" s="264">
        <f t="shared" si="38"/>
        <v>109.5</v>
      </c>
      <c r="K84" s="264">
        <f t="shared" si="38"/>
        <v>100.5</v>
      </c>
    </row>
    <row r="85" s="141" customFormat="1" ht="26" customHeight="1" spans="1:11">
      <c r="A85" s="259" t="s">
        <v>323</v>
      </c>
      <c r="B85" s="261">
        <v>22</v>
      </c>
      <c r="C85" s="261">
        <v>22</v>
      </c>
      <c r="D85" s="261">
        <v>22</v>
      </c>
      <c r="E85" s="262">
        <f t="shared" ref="E85:E90" si="39">(B85+C85)*1.5+D85*0.5</f>
        <v>77</v>
      </c>
      <c r="F85" s="260">
        <v>21</v>
      </c>
      <c r="G85" s="260">
        <v>35</v>
      </c>
      <c r="H85" s="260">
        <v>30</v>
      </c>
      <c r="I85" s="274">
        <f t="shared" si="36"/>
        <v>129</v>
      </c>
      <c r="J85" s="274">
        <f t="shared" si="29"/>
        <v>77</v>
      </c>
      <c r="K85" s="269">
        <f t="shared" si="30"/>
        <v>52</v>
      </c>
    </row>
    <row r="86" s="141" customFormat="1" ht="26" customHeight="1" spans="1:11">
      <c r="A86" s="259" t="s">
        <v>324</v>
      </c>
      <c r="B86" s="265">
        <v>3</v>
      </c>
      <c r="C86" s="265">
        <v>12</v>
      </c>
      <c r="D86" s="265">
        <v>20</v>
      </c>
      <c r="E86" s="262">
        <f t="shared" si="39"/>
        <v>32.5</v>
      </c>
      <c r="F86" s="266">
        <v>3</v>
      </c>
      <c r="G86" s="266">
        <v>17</v>
      </c>
      <c r="H86" s="266">
        <v>34</v>
      </c>
      <c r="I86" s="274">
        <f t="shared" si="36"/>
        <v>81</v>
      </c>
      <c r="J86" s="274">
        <f t="shared" si="29"/>
        <v>32.5</v>
      </c>
      <c r="K86" s="269">
        <f t="shared" si="30"/>
        <v>48.5</v>
      </c>
    </row>
    <row r="87" s="141" customFormat="1" ht="26" customHeight="1" spans="1:11">
      <c r="A87" s="255" t="s">
        <v>55</v>
      </c>
      <c r="B87" s="263">
        <f t="shared" ref="B87:I87" si="40">SUM(B88:B90)</f>
        <v>188</v>
      </c>
      <c r="C87" s="263">
        <f t="shared" si="40"/>
        <v>201</v>
      </c>
      <c r="D87" s="263">
        <f t="shared" si="40"/>
        <v>194</v>
      </c>
      <c r="E87" s="264">
        <f t="shared" si="40"/>
        <v>680.5</v>
      </c>
      <c r="F87" s="263">
        <f t="shared" si="40"/>
        <v>188</v>
      </c>
      <c r="G87" s="263">
        <f t="shared" si="40"/>
        <v>193</v>
      </c>
      <c r="H87" s="263">
        <f t="shared" si="40"/>
        <v>192</v>
      </c>
      <c r="I87" s="264">
        <f t="shared" ref="I87:K87" si="41">SUM(I88:I90)</f>
        <v>859.5</v>
      </c>
      <c r="J87" s="264">
        <f t="shared" si="41"/>
        <v>680.5</v>
      </c>
      <c r="K87" s="264">
        <f t="shared" si="41"/>
        <v>179</v>
      </c>
    </row>
    <row r="88" s="141" customFormat="1" ht="26" customHeight="1" spans="1:11">
      <c r="A88" s="259" t="s">
        <v>325</v>
      </c>
      <c r="B88" s="261">
        <v>87</v>
      </c>
      <c r="C88" s="261">
        <v>87</v>
      </c>
      <c r="D88" s="261">
        <v>87</v>
      </c>
      <c r="E88" s="262">
        <f t="shared" si="39"/>
        <v>304.5</v>
      </c>
      <c r="F88" s="260">
        <v>88</v>
      </c>
      <c r="G88" s="260">
        <v>85</v>
      </c>
      <c r="H88" s="260">
        <v>81</v>
      </c>
      <c r="I88" s="274">
        <f t="shared" ref="I88:I90" si="42">ROUND((F88+G88+H88)*1.5,2)</f>
        <v>381</v>
      </c>
      <c r="J88" s="274">
        <f t="shared" si="29"/>
        <v>304.5</v>
      </c>
      <c r="K88" s="269">
        <f t="shared" si="30"/>
        <v>76.5</v>
      </c>
    </row>
    <row r="89" s="141" customFormat="1" ht="26" customHeight="1" spans="1:11">
      <c r="A89" s="259" t="s">
        <v>326</v>
      </c>
      <c r="B89" s="261">
        <v>52</v>
      </c>
      <c r="C89" s="261">
        <v>52</v>
      </c>
      <c r="D89" s="261">
        <v>52</v>
      </c>
      <c r="E89" s="262">
        <f t="shared" si="39"/>
        <v>182</v>
      </c>
      <c r="F89" s="260">
        <v>52</v>
      </c>
      <c r="G89" s="260">
        <v>54</v>
      </c>
      <c r="H89" s="260">
        <v>56</v>
      </c>
      <c r="I89" s="274">
        <f t="shared" si="42"/>
        <v>243</v>
      </c>
      <c r="J89" s="274">
        <f t="shared" si="29"/>
        <v>182</v>
      </c>
      <c r="K89" s="269">
        <f t="shared" si="30"/>
        <v>61</v>
      </c>
    </row>
    <row r="90" s="141" customFormat="1" ht="26" customHeight="1" spans="1:11">
      <c r="A90" s="259" t="s">
        <v>327</v>
      </c>
      <c r="B90" s="265">
        <v>49</v>
      </c>
      <c r="C90" s="265">
        <v>62</v>
      </c>
      <c r="D90" s="265">
        <v>55</v>
      </c>
      <c r="E90" s="262">
        <f t="shared" si="39"/>
        <v>194</v>
      </c>
      <c r="F90" s="266">
        <v>48</v>
      </c>
      <c r="G90" s="266">
        <v>54</v>
      </c>
      <c r="H90" s="266">
        <v>55</v>
      </c>
      <c r="I90" s="274">
        <f t="shared" si="42"/>
        <v>235.5</v>
      </c>
      <c r="J90" s="274">
        <f t="shared" si="29"/>
        <v>194</v>
      </c>
      <c r="K90" s="269">
        <f t="shared" si="30"/>
        <v>41.5</v>
      </c>
    </row>
    <row r="91" s="141" customFormat="1" ht="26" customHeight="1" spans="1:11">
      <c r="A91" s="255" t="s">
        <v>56</v>
      </c>
      <c r="B91" s="263">
        <f t="shared" ref="B91:I91" si="43">B92+B93</f>
        <v>145</v>
      </c>
      <c r="C91" s="263">
        <f t="shared" si="43"/>
        <v>165</v>
      </c>
      <c r="D91" s="263">
        <f t="shared" si="43"/>
        <v>181</v>
      </c>
      <c r="E91" s="264">
        <f t="shared" si="43"/>
        <v>555.5</v>
      </c>
      <c r="F91" s="263">
        <f t="shared" si="43"/>
        <v>136</v>
      </c>
      <c r="G91" s="263">
        <f t="shared" si="43"/>
        <v>160</v>
      </c>
      <c r="H91" s="263">
        <f t="shared" si="43"/>
        <v>168</v>
      </c>
      <c r="I91" s="264">
        <f t="shared" ref="I91:K91" si="44">I92+I93</f>
        <v>696</v>
      </c>
      <c r="J91" s="264">
        <f t="shared" si="44"/>
        <v>555.5</v>
      </c>
      <c r="K91" s="264">
        <f t="shared" si="44"/>
        <v>140.5</v>
      </c>
    </row>
    <row r="92" s="141" customFormat="1" ht="26" customHeight="1" spans="1:11">
      <c r="A92" s="259" t="s">
        <v>328</v>
      </c>
      <c r="B92" s="261">
        <v>101</v>
      </c>
      <c r="C92" s="261">
        <v>101</v>
      </c>
      <c r="D92" s="261">
        <v>101</v>
      </c>
      <c r="E92" s="262">
        <f t="shared" ref="E92:E96" si="45">(B92+C92)*1.5+D92*0.5</f>
        <v>353.5</v>
      </c>
      <c r="F92" s="260">
        <v>95</v>
      </c>
      <c r="G92" s="260">
        <v>78</v>
      </c>
      <c r="H92" s="260">
        <v>79</v>
      </c>
      <c r="I92" s="274">
        <f t="shared" ref="I92:I96" si="46">ROUND((F92+G92+H92)*1.5,2)</f>
        <v>378</v>
      </c>
      <c r="J92" s="274">
        <f t="shared" si="29"/>
        <v>353.5</v>
      </c>
      <c r="K92" s="269">
        <f t="shared" si="30"/>
        <v>24.5</v>
      </c>
    </row>
    <row r="93" s="141" customFormat="1" ht="26" customHeight="1" spans="1:11">
      <c r="A93" s="259" t="s">
        <v>329</v>
      </c>
      <c r="B93" s="265">
        <v>44</v>
      </c>
      <c r="C93" s="265">
        <v>64</v>
      </c>
      <c r="D93" s="265">
        <v>80</v>
      </c>
      <c r="E93" s="262">
        <f t="shared" si="45"/>
        <v>202</v>
      </c>
      <c r="F93" s="266">
        <v>41</v>
      </c>
      <c r="G93" s="266">
        <v>82</v>
      </c>
      <c r="H93" s="266">
        <v>89</v>
      </c>
      <c r="I93" s="274">
        <f t="shared" si="46"/>
        <v>318</v>
      </c>
      <c r="J93" s="274">
        <f t="shared" si="29"/>
        <v>202</v>
      </c>
      <c r="K93" s="269">
        <f t="shared" si="30"/>
        <v>116</v>
      </c>
    </row>
    <row r="94" s="141" customFormat="1" ht="26" customHeight="1" spans="1:11">
      <c r="A94" s="255" t="s">
        <v>57</v>
      </c>
      <c r="B94" s="263">
        <f t="shared" ref="B94:I94" si="47">B95+B96</f>
        <v>59</v>
      </c>
      <c r="C94" s="263">
        <f t="shared" si="47"/>
        <v>64</v>
      </c>
      <c r="D94" s="263">
        <f t="shared" si="47"/>
        <v>67</v>
      </c>
      <c r="E94" s="264">
        <f t="shared" si="47"/>
        <v>218</v>
      </c>
      <c r="F94" s="263">
        <f t="shared" si="47"/>
        <v>54</v>
      </c>
      <c r="G94" s="263">
        <f t="shared" si="47"/>
        <v>58</v>
      </c>
      <c r="H94" s="263">
        <f t="shared" si="47"/>
        <v>74</v>
      </c>
      <c r="I94" s="264">
        <f t="shared" ref="I94:K94" si="48">I95+I96</f>
        <v>279</v>
      </c>
      <c r="J94" s="264">
        <f t="shared" si="48"/>
        <v>218</v>
      </c>
      <c r="K94" s="264">
        <f t="shared" si="48"/>
        <v>61</v>
      </c>
    </row>
    <row r="95" s="141" customFormat="1" ht="26" customHeight="1" spans="1:11">
      <c r="A95" s="259" t="s">
        <v>330</v>
      </c>
      <c r="B95" s="261">
        <v>47</v>
      </c>
      <c r="C95" s="261">
        <v>47</v>
      </c>
      <c r="D95" s="261">
        <v>47</v>
      </c>
      <c r="E95" s="262">
        <f t="shared" si="45"/>
        <v>164.5</v>
      </c>
      <c r="F95" s="260">
        <v>45</v>
      </c>
      <c r="G95" s="260">
        <v>46</v>
      </c>
      <c r="H95" s="260">
        <v>63</v>
      </c>
      <c r="I95" s="274">
        <f t="shared" si="46"/>
        <v>231</v>
      </c>
      <c r="J95" s="274">
        <f t="shared" si="29"/>
        <v>164.5</v>
      </c>
      <c r="K95" s="269">
        <f t="shared" si="30"/>
        <v>66.5</v>
      </c>
    </row>
    <row r="96" s="141" customFormat="1" ht="26" customHeight="1" spans="1:11">
      <c r="A96" s="259" t="s">
        <v>331</v>
      </c>
      <c r="B96" s="265">
        <v>12</v>
      </c>
      <c r="C96" s="265">
        <v>17</v>
      </c>
      <c r="D96" s="265">
        <v>20</v>
      </c>
      <c r="E96" s="262">
        <f t="shared" si="45"/>
        <v>53.5</v>
      </c>
      <c r="F96" s="266">
        <v>9</v>
      </c>
      <c r="G96" s="266">
        <v>12</v>
      </c>
      <c r="H96" s="266">
        <v>11</v>
      </c>
      <c r="I96" s="274">
        <f t="shared" si="46"/>
        <v>48</v>
      </c>
      <c r="J96" s="274">
        <f t="shared" si="29"/>
        <v>53.5</v>
      </c>
      <c r="K96" s="269">
        <f t="shared" si="30"/>
        <v>-5.5</v>
      </c>
    </row>
    <row r="97" s="141" customFormat="1" ht="26" customHeight="1" spans="1:11">
      <c r="A97" s="255" t="s">
        <v>58</v>
      </c>
      <c r="B97" s="263">
        <f t="shared" ref="B97:I97" si="49">B98+B99</f>
        <v>36</v>
      </c>
      <c r="C97" s="263">
        <f t="shared" si="49"/>
        <v>38</v>
      </c>
      <c r="D97" s="263">
        <f t="shared" si="49"/>
        <v>43</v>
      </c>
      <c r="E97" s="264">
        <f t="shared" si="49"/>
        <v>132.5</v>
      </c>
      <c r="F97" s="263">
        <f t="shared" si="49"/>
        <v>35</v>
      </c>
      <c r="G97" s="263">
        <f t="shared" si="49"/>
        <v>41</v>
      </c>
      <c r="H97" s="263">
        <f t="shared" si="49"/>
        <v>37</v>
      </c>
      <c r="I97" s="264">
        <f t="shared" ref="I97:K97" si="50">I98+I99</f>
        <v>169.5</v>
      </c>
      <c r="J97" s="264">
        <f t="shared" si="50"/>
        <v>132.5</v>
      </c>
      <c r="K97" s="264">
        <f t="shared" si="50"/>
        <v>37</v>
      </c>
    </row>
    <row r="98" s="141" customFormat="1" ht="26" customHeight="1" spans="1:11">
      <c r="A98" s="259" t="s">
        <v>332</v>
      </c>
      <c r="B98" s="261">
        <v>33</v>
      </c>
      <c r="C98" s="261">
        <v>33</v>
      </c>
      <c r="D98" s="261">
        <v>33</v>
      </c>
      <c r="E98" s="262">
        <f t="shared" ref="E98:E101" si="51">(B98+C98)*1.5+D98*0.5</f>
        <v>115.5</v>
      </c>
      <c r="F98" s="260">
        <v>32</v>
      </c>
      <c r="G98" s="260">
        <v>36</v>
      </c>
      <c r="H98" s="260">
        <v>29</v>
      </c>
      <c r="I98" s="274">
        <f t="shared" ref="I98:I101" si="52">ROUND((F98+G98+H98)*1.5,2)</f>
        <v>145.5</v>
      </c>
      <c r="J98" s="274">
        <f t="shared" si="29"/>
        <v>115.5</v>
      </c>
      <c r="K98" s="269">
        <f t="shared" si="30"/>
        <v>30</v>
      </c>
    </row>
    <row r="99" s="141" customFormat="1" ht="26" customHeight="1" spans="1:11">
      <c r="A99" s="259" t="s">
        <v>333</v>
      </c>
      <c r="B99" s="265">
        <v>3</v>
      </c>
      <c r="C99" s="265">
        <v>5</v>
      </c>
      <c r="D99" s="265">
        <v>10</v>
      </c>
      <c r="E99" s="262">
        <f t="shared" si="51"/>
        <v>17</v>
      </c>
      <c r="F99" s="266">
        <v>3</v>
      </c>
      <c r="G99" s="266">
        <v>5</v>
      </c>
      <c r="H99" s="266">
        <v>8</v>
      </c>
      <c r="I99" s="274">
        <f t="shared" si="52"/>
        <v>24</v>
      </c>
      <c r="J99" s="274">
        <f t="shared" si="29"/>
        <v>17</v>
      </c>
      <c r="K99" s="269">
        <f t="shared" si="30"/>
        <v>7</v>
      </c>
    </row>
    <row r="100" s="141" customFormat="1" ht="26" customHeight="1" spans="1:11">
      <c r="A100" s="255" t="s">
        <v>59</v>
      </c>
      <c r="B100" s="263">
        <f t="shared" ref="B100:B104" si="53">B101</f>
        <v>62</v>
      </c>
      <c r="C100" s="263">
        <f t="shared" ref="C100:C104" si="54">C101</f>
        <v>62</v>
      </c>
      <c r="D100" s="263">
        <f t="shared" ref="D100:D104" si="55">D101</f>
        <v>62</v>
      </c>
      <c r="E100" s="264">
        <f t="shared" ref="E100:E104" si="56">E101</f>
        <v>217</v>
      </c>
      <c r="F100" s="263">
        <f t="shared" ref="F100:F104" si="57">F101</f>
        <v>59</v>
      </c>
      <c r="G100" s="263">
        <f t="shared" ref="G100:K100" si="58">G101</f>
        <v>48</v>
      </c>
      <c r="H100" s="263">
        <f t="shared" si="58"/>
        <v>69</v>
      </c>
      <c r="I100" s="264">
        <f t="shared" si="58"/>
        <v>264</v>
      </c>
      <c r="J100" s="264">
        <f t="shared" si="58"/>
        <v>217</v>
      </c>
      <c r="K100" s="264">
        <f t="shared" si="58"/>
        <v>47</v>
      </c>
    </row>
    <row r="101" s="141" customFormat="1" ht="26" customHeight="1" spans="1:11">
      <c r="A101" s="259" t="s">
        <v>334</v>
      </c>
      <c r="B101" s="261">
        <v>62</v>
      </c>
      <c r="C101" s="261">
        <v>62</v>
      </c>
      <c r="D101" s="261">
        <v>62</v>
      </c>
      <c r="E101" s="262">
        <f t="shared" si="51"/>
        <v>217</v>
      </c>
      <c r="F101" s="260">
        <v>59</v>
      </c>
      <c r="G101" s="260">
        <v>48</v>
      </c>
      <c r="H101" s="260">
        <v>69</v>
      </c>
      <c r="I101" s="274">
        <f t="shared" si="52"/>
        <v>264</v>
      </c>
      <c r="J101" s="274">
        <f t="shared" si="29"/>
        <v>217</v>
      </c>
      <c r="K101" s="269">
        <f t="shared" si="30"/>
        <v>47</v>
      </c>
    </row>
    <row r="102" s="141" customFormat="1" ht="26" customHeight="1" spans="1:11">
      <c r="A102" s="255" t="s">
        <v>60</v>
      </c>
      <c r="B102" s="263">
        <f t="shared" si="53"/>
        <v>43</v>
      </c>
      <c r="C102" s="263">
        <f t="shared" si="54"/>
        <v>43</v>
      </c>
      <c r="D102" s="263">
        <f t="shared" si="55"/>
        <v>43</v>
      </c>
      <c r="E102" s="264">
        <f t="shared" si="56"/>
        <v>150.5</v>
      </c>
      <c r="F102" s="263">
        <f t="shared" si="57"/>
        <v>42</v>
      </c>
      <c r="G102" s="263">
        <f t="shared" ref="G102:K102" si="59">G103</f>
        <v>51</v>
      </c>
      <c r="H102" s="263">
        <f t="shared" si="59"/>
        <v>46</v>
      </c>
      <c r="I102" s="264">
        <f t="shared" si="59"/>
        <v>208.5</v>
      </c>
      <c r="J102" s="264">
        <f t="shared" si="59"/>
        <v>150.5</v>
      </c>
      <c r="K102" s="264">
        <f t="shared" si="59"/>
        <v>58</v>
      </c>
    </row>
    <row r="103" s="141" customFormat="1" ht="26" customHeight="1" spans="1:11">
      <c r="A103" s="259" t="s">
        <v>335</v>
      </c>
      <c r="B103" s="261">
        <v>43</v>
      </c>
      <c r="C103" s="261">
        <v>43</v>
      </c>
      <c r="D103" s="261">
        <v>43</v>
      </c>
      <c r="E103" s="262">
        <f t="shared" ref="E103:E108" si="60">(B103+C103)*1.5+D103*0.5</f>
        <v>150.5</v>
      </c>
      <c r="F103" s="260">
        <v>42</v>
      </c>
      <c r="G103" s="260">
        <v>51</v>
      </c>
      <c r="H103" s="260">
        <v>46</v>
      </c>
      <c r="I103" s="274">
        <f t="shared" ref="I103:I108" si="61">ROUND((F103+G103+H103)*1.5,2)</f>
        <v>208.5</v>
      </c>
      <c r="J103" s="274">
        <f t="shared" si="29"/>
        <v>150.5</v>
      </c>
      <c r="K103" s="269">
        <f t="shared" si="30"/>
        <v>58</v>
      </c>
    </row>
    <row r="104" s="141" customFormat="1" ht="26" customHeight="1" spans="1:11">
      <c r="A104" s="255" t="s">
        <v>61</v>
      </c>
      <c r="B104" s="263">
        <f t="shared" si="53"/>
        <v>41</v>
      </c>
      <c r="C104" s="263">
        <f t="shared" si="54"/>
        <v>41</v>
      </c>
      <c r="D104" s="263">
        <f t="shared" si="55"/>
        <v>41</v>
      </c>
      <c r="E104" s="264">
        <f t="shared" si="56"/>
        <v>143.5</v>
      </c>
      <c r="F104" s="263">
        <f t="shared" si="57"/>
        <v>42</v>
      </c>
      <c r="G104" s="263">
        <f t="shared" ref="G104:K104" si="62">G105</f>
        <v>47</v>
      </c>
      <c r="H104" s="263">
        <f t="shared" si="62"/>
        <v>37</v>
      </c>
      <c r="I104" s="264">
        <f t="shared" si="62"/>
        <v>189</v>
      </c>
      <c r="J104" s="264">
        <f t="shared" si="62"/>
        <v>143.5</v>
      </c>
      <c r="K104" s="264">
        <f t="shared" si="62"/>
        <v>45.5</v>
      </c>
    </row>
    <row r="105" s="141" customFormat="1" ht="26" customHeight="1" spans="1:11">
      <c r="A105" s="259" t="s">
        <v>336</v>
      </c>
      <c r="B105" s="261">
        <v>41</v>
      </c>
      <c r="C105" s="261">
        <v>41</v>
      </c>
      <c r="D105" s="261">
        <v>41</v>
      </c>
      <c r="E105" s="262">
        <f t="shared" si="60"/>
        <v>143.5</v>
      </c>
      <c r="F105" s="260">
        <v>42</v>
      </c>
      <c r="G105" s="260">
        <v>47</v>
      </c>
      <c r="H105" s="260">
        <v>37</v>
      </c>
      <c r="I105" s="274">
        <f t="shared" si="61"/>
        <v>189</v>
      </c>
      <c r="J105" s="274">
        <f t="shared" si="29"/>
        <v>143.5</v>
      </c>
      <c r="K105" s="269">
        <f t="shared" si="30"/>
        <v>45.5</v>
      </c>
    </row>
    <row r="106" s="141" customFormat="1" ht="26" customHeight="1" spans="1:11">
      <c r="A106" s="255" t="s">
        <v>62</v>
      </c>
      <c r="B106" s="263">
        <f t="shared" ref="B106:I106" si="63">B107+B108</f>
        <v>66</v>
      </c>
      <c r="C106" s="263">
        <f t="shared" si="63"/>
        <v>68</v>
      </c>
      <c r="D106" s="263">
        <f t="shared" si="63"/>
        <v>69</v>
      </c>
      <c r="E106" s="264">
        <f t="shared" si="63"/>
        <v>235.5</v>
      </c>
      <c r="F106" s="263">
        <f t="shared" si="63"/>
        <v>64</v>
      </c>
      <c r="G106" s="263">
        <f t="shared" si="63"/>
        <v>53</v>
      </c>
      <c r="H106" s="263">
        <f t="shared" si="63"/>
        <v>61</v>
      </c>
      <c r="I106" s="264">
        <f t="shared" ref="I106:K106" si="64">I107+I108</f>
        <v>267</v>
      </c>
      <c r="J106" s="264">
        <f t="shared" si="64"/>
        <v>235.5</v>
      </c>
      <c r="K106" s="264">
        <f t="shared" si="64"/>
        <v>31.5</v>
      </c>
    </row>
    <row r="107" s="141" customFormat="1" ht="26" customHeight="1" spans="1:11">
      <c r="A107" s="259" t="s">
        <v>337</v>
      </c>
      <c r="B107" s="261">
        <v>59</v>
      </c>
      <c r="C107" s="261">
        <v>59</v>
      </c>
      <c r="D107" s="261">
        <v>59</v>
      </c>
      <c r="E107" s="262">
        <f t="shared" si="60"/>
        <v>206.5</v>
      </c>
      <c r="F107" s="260">
        <v>57</v>
      </c>
      <c r="G107" s="260">
        <v>40</v>
      </c>
      <c r="H107" s="260">
        <v>35</v>
      </c>
      <c r="I107" s="274">
        <f t="shared" si="61"/>
        <v>198</v>
      </c>
      <c r="J107" s="274">
        <f t="shared" si="29"/>
        <v>206.5</v>
      </c>
      <c r="K107" s="269">
        <f t="shared" si="30"/>
        <v>-8.5</v>
      </c>
    </row>
    <row r="108" s="141" customFormat="1" ht="26" customHeight="1" spans="1:11">
      <c r="A108" s="259" t="s">
        <v>338</v>
      </c>
      <c r="B108" s="265">
        <v>7</v>
      </c>
      <c r="C108" s="265">
        <v>9</v>
      </c>
      <c r="D108" s="265">
        <v>10</v>
      </c>
      <c r="E108" s="262">
        <f t="shared" si="60"/>
        <v>29</v>
      </c>
      <c r="F108" s="266">
        <v>7</v>
      </c>
      <c r="G108" s="266">
        <v>13</v>
      </c>
      <c r="H108" s="266">
        <v>26</v>
      </c>
      <c r="I108" s="274">
        <f t="shared" si="61"/>
        <v>69</v>
      </c>
      <c r="J108" s="274">
        <f t="shared" si="29"/>
        <v>29</v>
      </c>
      <c r="K108" s="269">
        <f t="shared" si="30"/>
        <v>40</v>
      </c>
    </row>
    <row r="109" s="141" customFormat="1" ht="26" customHeight="1" spans="1:11">
      <c r="A109" s="255" t="s">
        <v>64</v>
      </c>
      <c r="B109" s="263">
        <f t="shared" ref="B109:B113" si="65">B110</f>
        <v>19</v>
      </c>
      <c r="C109" s="263">
        <f t="shared" ref="C109:C113" si="66">C110</f>
        <v>19</v>
      </c>
      <c r="D109" s="263">
        <f t="shared" ref="D109:D113" si="67">D110</f>
        <v>19</v>
      </c>
      <c r="E109" s="264">
        <f t="shared" ref="E109:E113" si="68">E110</f>
        <v>66.5</v>
      </c>
      <c r="F109" s="263">
        <f t="shared" ref="F109:F113" si="69">F110</f>
        <v>18</v>
      </c>
      <c r="G109" s="263">
        <f t="shared" ref="G109:K109" si="70">G110</f>
        <v>17</v>
      </c>
      <c r="H109" s="263">
        <f t="shared" si="70"/>
        <v>18</v>
      </c>
      <c r="I109" s="264">
        <f t="shared" si="70"/>
        <v>79.5</v>
      </c>
      <c r="J109" s="264">
        <f t="shared" si="70"/>
        <v>66.5</v>
      </c>
      <c r="K109" s="264">
        <f t="shared" si="70"/>
        <v>13</v>
      </c>
    </row>
    <row r="110" s="141" customFormat="1" ht="26" customHeight="1" spans="1:11">
      <c r="A110" s="259" t="s">
        <v>339</v>
      </c>
      <c r="B110" s="261">
        <v>19</v>
      </c>
      <c r="C110" s="261">
        <v>19</v>
      </c>
      <c r="D110" s="261">
        <v>19</v>
      </c>
      <c r="E110" s="262">
        <f>(B110+C110)*1.5+D110*0.5</f>
        <v>66.5</v>
      </c>
      <c r="F110" s="260">
        <v>18</v>
      </c>
      <c r="G110" s="260">
        <v>17</v>
      </c>
      <c r="H110" s="260">
        <v>18</v>
      </c>
      <c r="I110" s="274">
        <f t="shared" ref="I110:I114" si="71">ROUND((F110+G110+H110)*1.5,2)</f>
        <v>79.5</v>
      </c>
      <c r="J110" s="274">
        <f t="shared" si="29"/>
        <v>66.5</v>
      </c>
      <c r="K110" s="269">
        <f t="shared" si="30"/>
        <v>13</v>
      </c>
    </row>
    <row r="111" s="141" customFormat="1" ht="26" customHeight="1" spans="1:11">
      <c r="A111" s="255" t="s">
        <v>51</v>
      </c>
      <c r="B111" s="263">
        <f t="shared" si="65"/>
        <v>23</v>
      </c>
      <c r="C111" s="263">
        <f t="shared" si="66"/>
        <v>25</v>
      </c>
      <c r="D111" s="263">
        <f t="shared" si="67"/>
        <v>25</v>
      </c>
      <c r="E111" s="264">
        <f t="shared" si="68"/>
        <v>84.5</v>
      </c>
      <c r="F111" s="263">
        <f t="shared" si="69"/>
        <v>23</v>
      </c>
      <c r="G111" s="263">
        <f t="shared" ref="G111:K111" si="72">G112</f>
        <v>40</v>
      </c>
      <c r="H111" s="263">
        <f t="shared" si="72"/>
        <v>38</v>
      </c>
      <c r="I111" s="264">
        <f t="shared" si="72"/>
        <v>151.5</v>
      </c>
      <c r="J111" s="264">
        <f t="shared" si="72"/>
        <v>84.5</v>
      </c>
      <c r="K111" s="264">
        <f t="shared" si="72"/>
        <v>67</v>
      </c>
    </row>
    <row r="112" s="141" customFormat="1" ht="26" customHeight="1" spans="1:11">
      <c r="A112" s="259" t="s">
        <v>340</v>
      </c>
      <c r="B112" s="261">
        <v>23</v>
      </c>
      <c r="C112" s="261">
        <v>25</v>
      </c>
      <c r="D112" s="261">
        <v>25</v>
      </c>
      <c r="E112" s="262">
        <f>(B112+C112)*1.5+D112*0.5</f>
        <v>84.5</v>
      </c>
      <c r="F112" s="260">
        <v>23</v>
      </c>
      <c r="G112" s="260">
        <v>40</v>
      </c>
      <c r="H112" s="260">
        <v>38</v>
      </c>
      <c r="I112" s="274">
        <f t="shared" si="71"/>
        <v>151.5</v>
      </c>
      <c r="J112" s="274">
        <f t="shared" si="29"/>
        <v>84.5</v>
      </c>
      <c r="K112" s="269">
        <f t="shared" si="30"/>
        <v>67</v>
      </c>
    </row>
    <row r="113" s="141" customFormat="1" ht="26" customHeight="1" spans="1:11">
      <c r="A113" s="255" t="s">
        <v>54</v>
      </c>
      <c r="B113" s="263">
        <f t="shared" si="65"/>
        <v>0</v>
      </c>
      <c r="C113" s="263">
        <f t="shared" si="66"/>
        <v>5</v>
      </c>
      <c r="D113" s="263">
        <f t="shared" si="67"/>
        <v>5</v>
      </c>
      <c r="E113" s="264">
        <f t="shared" si="68"/>
        <v>10</v>
      </c>
      <c r="F113" s="263">
        <f t="shared" si="69"/>
        <v>0</v>
      </c>
      <c r="G113" s="263">
        <f t="shared" ref="G113:K113" si="73">G114</f>
        <v>2</v>
      </c>
      <c r="H113" s="263">
        <f t="shared" si="73"/>
        <v>4</v>
      </c>
      <c r="I113" s="264">
        <f t="shared" si="73"/>
        <v>9</v>
      </c>
      <c r="J113" s="264">
        <f t="shared" si="73"/>
        <v>10</v>
      </c>
      <c r="K113" s="264">
        <f t="shared" si="73"/>
        <v>-1</v>
      </c>
    </row>
    <row r="114" s="141" customFormat="1" ht="26" customHeight="1" spans="1:11">
      <c r="A114" s="259" t="s">
        <v>341</v>
      </c>
      <c r="B114" s="261">
        <v>0</v>
      </c>
      <c r="C114" s="261">
        <v>5</v>
      </c>
      <c r="D114" s="261">
        <v>5</v>
      </c>
      <c r="E114" s="262">
        <f t="shared" ref="E114:E118" si="74">SUM(B114,C114)*1.5+D114*0.5</f>
        <v>10</v>
      </c>
      <c r="F114" s="260">
        <v>0</v>
      </c>
      <c r="G114" s="260">
        <v>2</v>
      </c>
      <c r="H114" s="260">
        <v>4</v>
      </c>
      <c r="I114" s="274">
        <f t="shared" si="71"/>
        <v>9</v>
      </c>
      <c r="J114" s="274">
        <f t="shared" si="29"/>
        <v>10</v>
      </c>
      <c r="K114" s="269">
        <f t="shared" si="30"/>
        <v>-1</v>
      </c>
    </row>
    <row r="115" s="141" customFormat="1" ht="26" customHeight="1" spans="1:11">
      <c r="A115" s="255" t="s">
        <v>63</v>
      </c>
      <c r="B115" s="263">
        <f t="shared" ref="B115:I115" si="75">B116</f>
        <v>7</v>
      </c>
      <c r="C115" s="263">
        <f t="shared" si="75"/>
        <v>7</v>
      </c>
      <c r="D115" s="263">
        <f t="shared" si="75"/>
        <v>7</v>
      </c>
      <c r="E115" s="264">
        <f t="shared" si="75"/>
        <v>24.5</v>
      </c>
      <c r="F115" s="263">
        <f t="shared" si="75"/>
        <v>6</v>
      </c>
      <c r="G115" s="263">
        <f t="shared" si="75"/>
        <v>15</v>
      </c>
      <c r="H115" s="263">
        <f t="shared" si="75"/>
        <v>17</v>
      </c>
      <c r="I115" s="264">
        <f t="shared" ref="I115:K115" si="76">I116</f>
        <v>57</v>
      </c>
      <c r="J115" s="264">
        <f t="shared" si="76"/>
        <v>24.5</v>
      </c>
      <c r="K115" s="264">
        <f t="shared" si="76"/>
        <v>32.5</v>
      </c>
    </row>
    <row r="116" s="141" customFormat="1" ht="26" customHeight="1" spans="1:11">
      <c r="A116" s="259" t="s">
        <v>342</v>
      </c>
      <c r="B116" s="261">
        <v>7</v>
      </c>
      <c r="C116" s="261">
        <v>7</v>
      </c>
      <c r="D116" s="261">
        <v>7</v>
      </c>
      <c r="E116" s="262">
        <f t="shared" si="74"/>
        <v>24.5</v>
      </c>
      <c r="F116" s="260">
        <v>6</v>
      </c>
      <c r="G116" s="260">
        <v>15</v>
      </c>
      <c r="H116" s="260">
        <v>17</v>
      </c>
      <c r="I116" s="274">
        <f>ROUND((F116+G116+H116)*1.5,2)</f>
        <v>57</v>
      </c>
      <c r="J116" s="274">
        <f t="shared" si="29"/>
        <v>24.5</v>
      </c>
      <c r="K116" s="269">
        <f t="shared" si="30"/>
        <v>32.5</v>
      </c>
    </row>
    <row r="117" s="239" customFormat="1" ht="26" customHeight="1" spans="1:13">
      <c r="A117" s="255" t="s">
        <v>65</v>
      </c>
      <c r="B117" s="263">
        <f t="shared" ref="B117:I117" si="77">B118</f>
        <v>0</v>
      </c>
      <c r="C117" s="263">
        <f t="shared" si="77"/>
        <v>5</v>
      </c>
      <c r="D117" s="263">
        <f t="shared" si="77"/>
        <v>5</v>
      </c>
      <c r="E117" s="264">
        <f t="shared" si="77"/>
        <v>10</v>
      </c>
      <c r="F117" s="263">
        <f t="shared" si="77"/>
        <v>0</v>
      </c>
      <c r="G117" s="263">
        <f t="shared" si="77"/>
        <v>1</v>
      </c>
      <c r="H117" s="263">
        <f t="shared" si="77"/>
        <v>2</v>
      </c>
      <c r="I117" s="264">
        <f t="shared" ref="I117:K117" si="78">I118</f>
        <v>4.5</v>
      </c>
      <c r="J117" s="264">
        <f t="shared" si="78"/>
        <v>10</v>
      </c>
      <c r="K117" s="264">
        <f t="shared" si="78"/>
        <v>-5.5</v>
      </c>
      <c r="L117" s="141"/>
      <c r="M117" s="141"/>
    </row>
    <row r="118" s="141" customFormat="1" ht="26" customHeight="1" spans="1:11">
      <c r="A118" s="259" t="s">
        <v>343</v>
      </c>
      <c r="B118" s="261">
        <v>0</v>
      </c>
      <c r="C118" s="261">
        <v>5</v>
      </c>
      <c r="D118" s="261">
        <v>5</v>
      </c>
      <c r="E118" s="262">
        <f t="shared" si="74"/>
        <v>10</v>
      </c>
      <c r="F118" s="260">
        <v>0</v>
      </c>
      <c r="G118" s="260">
        <v>1</v>
      </c>
      <c r="H118" s="260">
        <v>2</v>
      </c>
      <c r="I118" s="274">
        <f>ROUND((F118+G118+H118)*1.5,2)</f>
        <v>4.5</v>
      </c>
      <c r="J118" s="274">
        <f t="shared" si="29"/>
        <v>10</v>
      </c>
      <c r="K118" s="269">
        <f t="shared" si="30"/>
        <v>-5.5</v>
      </c>
    </row>
    <row r="119" ht="55" customHeight="1" spans="1:13">
      <c r="A119" s="275" t="s">
        <v>344</v>
      </c>
      <c r="B119" s="276"/>
      <c r="C119" s="276"/>
      <c r="D119" s="276"/>
      <c r="E119" s="277"/>
      <c r="F119" s="276"/>
      <c r="G119" s="276"/>
      <c r="H119" s="276"/>
      <c r="I119" s="277"/>
      <c r="J119" s="277"/>
      <c r="K119" s="277"/>
      <c r="M119" s="141"/>
    </row>
  </sheetData>
  <mergeCells count="8">
    <mergeCell ref="A2:K2"/>
    <mergeCell ref="A3:K3"/>
    <mergeCell ref="B4:K4"/>
    <mergeCell ref="B5:E5"/>
    <mergeCell ref="F5:I5"/>
    <mergeCell ref="J5:K5"/>
    <mergeCell ref="A119:K119"/>
    <mergeCell ref="A4:A7"/>
  </mergeCells>
  <printOptions horizontalCentered="1"/>
  <pageMargins left="0.472222222222222" right="0.472222222222222" top="0.590277777777778" bottom="0.708333333333333" header="0.298611111111111" footer="0.298611111111111"/>
  <pageSetup paperSize="9" scale="75"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3"/>
  <sheetViews>
    <sheetView zoomScale="70" zoomScaleNormal="70" workbookViewId="0">
      <selection activeCell="O10" sqref="O10"/>
    </sheetView>
  </sheetViews>
  <sheetFormatPr defaultColWidth="9" defaultRowHeight="13.5"/>
  <cols>
    <col min="1" max="1" width="30.125" style="181" customWidth="1"/>
    <col min="2" max="2" width="21.75" style="211" customWidth="1"/>
    <col min="3" max="3" width="11.525" style="211" customWidth="1"/>
    <col min="4" max="4" width="12.725" style="211" customWidth="1"/>
    <col min="5" max="7" width="12.725" style="212" customWidth="1"/>
    <col min="8" max="8" width="12.45" style="213" customWidth="1"/>
    <col min="9" max="9" width="23.925" style="213" customWidth="1"/>
    <col min="10" max="10" width="16.7833333333333" style="211" customWidth="1"/>
    <col min="11" max="11" width="18" style="211" customWidth="1"/>
    <col min="12" max="12" width="17.675" style="211" customWidth="1"/>
    <col min="13" max="13" width="16.4166666666667" style="214" customWidth="1"/>
    <col min="14" max="14" width="9" style="122"/>
    <col min="15" max="15" width="16.9583333333333" style="122" customWidth="1"/>
    <col min="16" max="16384" width="9" style="122"/>
  </cols>
  <sheetData>
    <row r="1" s="122" customFormat="1" ht="31" customHeight="1" spans="1:13">
      <c r="A1" s="178" t="s">
        <v>345</v>
      </c>
      <c r="B1" s="215"/>
      <c r="C1" s="216"/>
      <c r="D1" s="216"/>
      <c r="E1" s="215"/>
      <c r="F1" s="215"/>
      <c r="G1" s="215"/>
      <c r="H1" s="217"/>
      <c r="I1" s="217"/>
      <c r="J1" s="215"/>
      <c r="K1" s="215"/>
      <c r="L1" s="215"/>
      <c r="M1" s="232"/>
    </row>
    <row r="2" s="122" customFormat="1" ht="26" customHeight="1" spans="1:13">
      <c r="A2" s="218" t="s">
        <v>346</v>
      </c>
      <c r="B2" s="219"/>
      <c r="C2" s="219"/>
      <c r="D2" s="219"/>
      <c r="E2" s="220"/>
      <c r="F2" s="220"/>
      <c r="G2" s="220"/>
      <c r="H2" s="221"/>
      <c r="I2" s="221"/>
      <c r="J2" s="219"/>
      <c r="K2" s="219"/>
      <c r="L2" s="219"/>
      <c r="M2" s="232"/>
    </row>
    <row r="3" s="177" customFormat="1" ht="17" customHeight="1" spans="1:13">
      <c r="A3" s="222"/>
      <c r="B3" s="222"/>
      <c r="C3" s="222"/>
      <c r="D3" s="222"/>
      <c r="E3" s="223"/>
      <c r="F3" s="223"/>
      <c r="G3" s="223"/>
      <c r="H3" s="224"/>
      <c r="I3" s="224"/>
      <c r="J3" s="223"/>
      <c r="K3" s="223"/>
      <c r="L3" s="223"/>
      <c r="M3" s="233" t="s">
        <v>2</v>
      </c>
    </row>
    <row r="4" s="179" customFormat="1" ht="28.05" customHeight="1" spans="1:13">
      <c r="A4" s="188" t="s">
        <v>347</v>
      </c>
      <c r="B4" s="116" t="s">
        <v>348</v>
      </c>
      <c r="C4" s="116"/>
      <c r="D4" s="116"/>
      <c r="E4" s="116"/>
      <c r="F4" s="116"/>
      <c r="G4" s="116"/>
      <c r="H4" s="116"/>
      <c r="I4" s="116"/>
      <c r="J4" s="234" t="s">
        <v>349</v>
      </c>
      <c r="K4" s="235"/>
      <c r="L4" s="116" t="s">
        <v>350</v>
      </c>
      <c r="M4" s="116" t="s">
        <v>351</v>
      </c>
    </row>
    <row r="5" s="179" customFormat="1" ht="28.05" customHeight="1" spans="1:13">
      <c r="A5" s="116"/>
      <c r="B5" s="225" t="s">
        <v>352</v>
      </c>
      <c r="C5" s="226" t="s">
        <v>353</v>
      </c>
      <c r="D5" s="227"/>
      <c r="E5" s="190" t="s">
        <v>354</v>
      </c>
      <c r="F5" s="190"/>
      <c r="G5" s="190"/>
      <c r="H5" s="190"/>
      <c r="I5" s="236" t="s">
        <v>355</v>
      </c>
      <c r="J5" s="188" t="s">
        <v>356</v>
      </c>
      <c r="K5" s="228" t="s">
        <v>357</v>
      </c>
      <c r="L5" s="116"/>
      <c r="M5" s="116"/>
    </row>
    <row r="6" s="179" customFormat="1" ht="28.05" customHeight="1" spans="1:13">
      <c r="A6" s="116"/>
      <c r="B6" s="192" t="s">
        <v>358</v>
      </c>
      <c r="C6" s="116" t="s">
        <v>359</v>
      </c>
      <c r="D6" s="116" t="s">
        <v>360</v>
      </c>
      <c r="E6" s="116" t="s">
        <v>359</v>
      </c>
      <c r="F6" s="116" t="s">
        <v>360</v>
      </c>
      <c r="G6" s="188" t="s">
        <v>361</v>
      </c>
      <c r="H6" s="188" t="s">
        <v>362</v>
      </c>
      <c r="I6" s="192"/>
      <c r="J6" s="116"/>
      <c r="K6" s="237"/>
      <c r="L6" s="116"/>
      <c r="M6" s="116"/>
    </row>
    <row r="7" s="179" customFormat="1" ht="57" customHeight="1" spans="1:13">
      <c r="A7" s="228" t="s">
        <v>363</v>
      </c>
      <c r="B7" s="193" t="s">
        <v>364</v>
      </c>
      <c r="C7" s="193" t="s">
        <v>365</v>
      </c>
      <c r="D7" s="193" t="s">
        <v>366</v>
      </c>
      <c r="E7" s="193" t="s">
        <v>367</v>
      </c>
      <c r="F7" s="193" t="s">
        <v>368</v>
      </c>
      <c r="G7" s="193" t="s">
        <v>369</v>
      </c>
      <c r="H7" s="193" t="s">
        <v>370</v>
      </c>
      <c r="I7" s="193" t="s">
        <v>371</v>
      </c>
      <c r="J7" s="193" t="s">
        <v>372</v>
      </c>
      <c r="K7" s="193" t="s">
        <v>373</v>
      </c>
      <c r="L7" s="193" t="s">
        <v>374</v>
      </c>
      <c r="M7" s="193" t="s">
        <v>375</v>
      </c>
    </row>
    <row r="8" s="210" customFormat="1" ht="28.05" customHeight="1" spans="1:13">
      <c r="A8" s="194" t="s">
        <v>4</v>
      </c>
      <c r="B8" s="196">
        <f t="shared" ref="B8:M8" si="0">SUM(B11:B25,B9)</f>
        <v>491</v>
      </c>
      <c r="C8" s="196">
        <f t="shared" si="0"/>
        <v>503</v>
      </c>
      <c r="D8" s="196">
        <f t="shared" si="0"/>
        <v>485</v>
      </c>
      <c r="E8" s="196">
        <f t="shared" si="0"/>
        <v>825</v>
      </c>
      <c r="F8" s="196">
        <f t="shared" si="0"/>
        <v>1276</v>
      </c>
      <c r="G8" s="196">
        <f t="shared" si="0"/>
        <v>437</v>
      </c>
      <c r="H8" s="196">
        <f t="shared" si="0"/>
        <v>556</v>
      </c>
      <c r="I8" s="196">
        <f t="shared" si="0"/>
        <v>7057.67</v>
      </c>
      <c r="J8" s="196">
        <f t="shared" si="0"/>
        <v>1000</v>
      </c>
      <c r="K8" s="196">
        <f t="shared" si="0"/>
        <v>385.02</v>
      </c>
      <c r="L8" s="196">
        <f t="shared" si="0"/>
        <v>3589.97</v>
      </c>
      <c r="M8" s="137">
        <f t="shared" si="0"/>
        <v>11032.66</v>
      </c>
    </row>
    <row r="9" s="122" customFormat="1" ht="24" customHeight="1" spans="1:13">
      <c r="A9" s="194" t="s">
        <v>47</v>
      </c>
      <c r="B9" s="203">
        <f t="shared" ref="B9:M9" si="1">B10</f>
        <v>0</v>
      </c>
      <c r="C9" s="203">
        <f t="shared" si="1"/>
        <v>0</v>
      </c>
      <c r="D9" s="203">
        <f t="shared" si="1"/>
        <v>0</v>
      </c>
      <c r="E9" s="203">
        <f t="shared" si="1"/>
        <v>0</v>
      </c>
      <c r="F9" s="203">
        <f t="shared" si="1"/>
        <v>0</v>
      </c>
      <c r="G9" s="203">
        <f t="shared" si="1"/>
        <v>0</v>
      </c>
      <c r="H9" s="203">
        <f t="shared" si="1"/>
        <v>0</v>
      </c>
      <c r="I9" s="203">
        <f t="shared" si="1"/>
        <v>0</v>
      </c>
      <c r="J9" s="108">
        <f t="shared" si="1"/>
        <v>371</v>
      </c>
      <c r="K9" s="203">
        <f t="shared" si="1"/>
        <v>142.84</v>
      </c>
      <c r="L9" s="203">
        <f t="shared" si="1"/>
        <v>0</v>
      </c>
      <c r="M9" s="137">
        <f t="shared" si="1"/>
        <v>142.84</v>
      </c>
    </row>
    <row r="10" s="122" customFormat="1" ht="24" customHeight="1" spans="1:13">
      <c r="A10" s="201" t="s">
        <v>312</v>
      </c>
      <c r="B10" s="138"/>
      <c r="C10" s="138"/>
      <c r="D10" s="138"/>
      <c r="E10" s="138"/>
      <c r="F10" s="138"/>
      <c r="G10" s="116"/>
      <c r="H10" s="140"/>
      <c r="I10" s="140"/>
      <c r="J10" s="138">
        <v>371</v>
      </c>
      <c r="K10" s="140">
        <f t="shared" ref="K10:K25" si="2">ROUND(J10*0.385,2)</f>
        <v>142.84</v>
      </c>
      <c r="L10" s="140"/>
      <c r="M10" s="140">
        <f t="shared" ref="M10:M25" si="3">I10+K10+L10</f>
        <v>142.84</v>
      </c>
    </row>
    <row r="11" s="122" customFormat="1" ht="29" customHeight="1" spans="1:13">
      <c r="A11" s="194" t="s">
        <v>48</v>
      </c>
      <c r="B11" s="197">
        <v>50</v>
      </c>
      <c r="C11" s="116">
        <v>67</v>
      </c>
      <c r="D11" s="116">
        <v>43</v>
      </c>
      <c r="E11" s="116">
        <v>101</v>
      </c>
      <c r="F11" s="116">
        <v>81</v>
      </c>
      <c r="G11" s="116">
        <v>30</v>
      </c>
      <c r="H11" s="138">
        <v>80</v>
      </c>
      <c r="I11" s="140">
        <f t="shared" ref="I11:I25" si="4">ROUND((B11+C11)*3+D11*2+(E11*3+F11*2)/3+G11*2+H11,2)</f>
        <v>732</v>
      </c>
      <c r="J11" s="116">
        <v>60</v>
      </c>
      <c r="K11" s="140">
        <f t="shared" si="2"/>
        <v>23.1</v>
      </c>
      <c r="L11" s="140">
        <v>364.33</v>
      </c>
      <c r="M11" s="140">
        <f t="shared" si="3"/>
        <v>1119.43</v>
      </c>
    </row>
    <row r="12" s="122" customFormat="1" ht="29" customHeight="1" spans="1:13">
      <c r="A12" s="194" t="s">
        <v>50</v>
      </c>
      <c r="B12" s="197">
        <v>27</v>
      </c>
      <c r="C12" s="116">
        <v>23</v>
      </c>
      <c r="D12" s="116">
        <v>23</v>
      </c>
      <c r="E12" s="116">
        <v>37</v>
      </c>
      <c r="F12" s="116">
        <v>50</v>
      </c>
      <c r="G12" s="116">
        <v>8</v>
      </c>
      <c r="H12" s="138">
        <v>20</v>
      </c>
      <c r="I12" s="140">
        <f t="shared" si="4"/>
        <v>302.33</v>
      </c>
      <c r="J12" s="116">
        <v>26</v>
      </c>
      <c r="K12" s="140">
        <f t="shared" si="2"/>
        <v>10.01</v>
      </c>
      <c r="L12" s="140">
        <v>199</v>
      </c>
      <c r="M12" s="140">
        <f t="shared" si="3"/>
        <v>511.34</v>
      </c>
    </row>
    <row r="13" s="122" customFormat="1" ht="29" customHeight="1" spans="1:13">
      <c r="A13" s="194" t="s">
        <v>51</v>
      </c>
      <c r="B13" s="197">
        <v>34</v>
      </c>
      <c r="C13" s="116">
        <v>21</v>
      </c>
      <c r="D13" s="116">
        <v>22</v>
      </c>
      <c r="E13" s="116">
        <v>55</v>
      </c>
      <c r="F13" s="116">
        <v>73</v>
      </c>
      <c r="G13" s="116">
        <v>28</v>
      </c>
      <c r="H13" s="138">
        <v>47</v>
      </c>
      <c r="I13" s="140">
        <f t="shared" si="4"/>
        <v>415.67</v>
      </c>
      <c r="J13" s="116">
        <v>45</v>
      </c>
      <c r="K13" s="140">
        <f t="shared" si="2"/>
        <v>17.33</v>
      </c>
      <c r="L13" s="140">
        <v>223.33</v>
      </c>
      <c r="M13" s="140">
        <f t="shared" si="3"/>
        <v>656.33</v>
      </c>
    </row>
    <row r="14" s="122" customFormat="1" ht="29" customHeight="1" spans="1:13">
      <c r="A14" s="194" t="s">
        <v>52</v>
      </c>
      <c r="B14" s="197">
        <v>36</v>
      </c>
      <c r="C14" s="116">
        <v>32</v>
      </c>
      <c r="D14" s="116">
        <v>35</v>
      </c>
      <c r="E14" s="116">
        <v>25</v>
      </c>
      <c r="F14" s="116">
        <v>73</v>
      </c>
      <c r="G14" s="116">
        <v>28</v>
      </c>
      <c r="H14" s="138">
        <v>22</v>
      </c>
      <c r="I14" s="140">
        <f t="shared" si="4"/>
        <v>425.67</v>
      </c>
      <c r="J14" s="116">
        <v>26</v>
      </c>
      <c r="K14" s="140">
        <f t="shared" si="2"/>
        <v>10.01</v>
      </c>
      <c r="L14" s="140">
        <v>167</v>
      </c>
      <c r="M14" s="140">
        <f t="shared" si="3"/>
        <v>602.68</v>
      </c>
    </row>
    <row r="15" s="122" customFormat="1" ht="29" customHeight="1" spans="1:13">
      <c r="A15" s="194" t="s">
        <v>53</v>
      </c>
      <c r="B15" s="197">
        <v>42</v>
      </c>
      <c r="C15" s="116">
        <v>25</v>
      </c>
      <c r="D15" s="116">
        <v>43</v>
      </c>
      <c r="E15" s="116">
        <v>56</v>
      </c>
      <c r="F15" s="116">
        <v>49</v>
      </c>
      <c r="G15" s="116">
        <v>100</v>
      </c>
      <c r="H15" s="138">
        <v>57</v>
      </c>
      <c r="I15" s="140">
        <f t="shared" si="4"/>
        <v>632.67</v>
      </c>
      <c r="J15" s="116">
        <v>57</v>
      </c>
      <c r="K15" s="140">
        <f t="shared" si="2"/>
        <v>21.95</v>
      </c>
      <c r="L15" s="140">
        <v>442.33</v>
      </c>
      <c r="M15" s="140">
        <f t="shared" si="3"/>
        <v>1096.95</v>
      </c>
    </row>
    <row r="16" s="122" customFormat="1" ht="29" customHeight="1" spans="1:13">
      <c r="A16" s="194" t="s">
        <v>54</v>
      </c>
      <c r="B16" s="197">
        <v>20</v>
      </c>
      <c r="C16" s="116">
        <v>25</v>
      </c>
      <c r="D16" s="116">
        <v>26</v>
      </c>
      <c r="E16" s="116">
        <v>59</v>
      </c>
      <c r="F16" s="116">
        <v>58</v>
      </c>
      <c r="G16" s="116">
        <v>25</v>
      </c>
      <c r="H16" s="138">
        <v>25</v>
      </c>
      <c r="I16" s="140">
        <f t="shared" si="4"/>
        <v>359.67</v>
      </c>
      <c r="J16" s="116">
        <v>20</v>
      </c>
      <c r="K16" s="140">
        <f t="shared" si="2"/>
        <v>7.7</v>
      </c>
      <c r="L16" s="140">
        <v>176.33</v>
      </c>
      <c r="M16" s="140">
        <f t="shared" si="3"/>
        <v>543.7</v>
      </c>
    </row>
    <row r="17" s="122" customFormat="1" ht="29" customHeight="1" spans="1:13">
      <c r="A17" s="194" t="s">
        <v>57</v>
      </c>
      <c r="B17" s="197">
        <v>21</v>
      </c>
      <c r="C17" s="116">
        <v>20</v>
      </c>
      <c r="D17" s="116">
        <v>15</v>
      </c>
      <c r="E17" s="116">
        <v>31</v>
      </c>
      <c r="F17" s="116">
        <v>52</v>
      </c>
      <c r="G17" s="116">
        <v>32</v>
      </c>
      <c r="H17" s="138">
        <v>12</v>
      </c>
      <c r="I17" s="140">
        <f t="shared" si="4"/>
        <v>294.67</v>
      </c>
      <c r="J17" s="116">
        <v>28</v>
      </c>
      <c r="K17" s="140">
        <f t="shared" si="2"/>
        <v>10.78</v>
      </c>
      <c r="L17" s="140">
        <v>167.67</v>
      </c>
      <c r="M17" s="140">
        <f t="shared" si="3"/>
        <v>473.12</v>
      </c>
    </row>
    <row r="18" s="122" customFormat="1" ht="29" customHeight="1" spans="1:13">
      <c r="A18" s="194" t="s">
        <v>58</v>
      </c>
      <c r="B18" s="197">
        <v>21</v>
      </c>
      <c r="C18" s="116">
        <v>22</v>
      </c>
      <c r="D18" s="116">
        <v>13</v>
      </c>
      <c r="E18" s="116">
        <v>42</v>
      </c>
      <c r="F18" s="116">
        <v>42</v>
      </c>
      <c r="G18" s="116">
        <v>0</v>
      </c>
      <c r="H18" s="138">
        <v>19</v>
      </c>
      <c r="I18" s="140">
        <f t="shared" si="4"/>
        <v>244</v>
      </c>
      <c r="J18" s="116">
        <v>20</v>
      </c>
      <c r="K18" s="140">
        <f t="shared" si="2"/>
        <v>7.7</v>
      </c>
      <c r="L18" s="140">
        <v>111.33</v>
      </c>
      <c r="M18" s="140">
        <f t="shared" si="3"/>
        <v>363.03</v>
      </c>
    </row>
    <row r="19" s="122" customFormat="1" ht="29" customHeight="1" spans="1:13">
      <c r="A19" s="194" t="s">
        <v>59</v>
      </c>
      <c r="B19" s="197">
        <v>57</v>
      </c>
      <c r="C19" s="116">
        <v>52</v>
      </c>
      <c r="D19" s="116">
        <v>56</v>
      </c>
      <c r="E19" s="116">
        <v>89</v>
      </c>
      <c r="F19" s="116">
        <v>122</v>
      </c>
      <c r="G19" s="116">
        <v>5</v>
      </c>
      <c r="H19" s="138">
        <v>74</v>
      </c>
      <c r="I19" s="140">
        <f t="shared" si="4"/>
        <v>693.33</v>
      </c>
      <c r="J19" s="116">
        <v>60</v>
      </c>
      <c r="K19" s="140">
        <f t="shared" si="2"/>
        <v>23.1</v>
      </c>
      <c r="L19" s="140">
        <v>318.33</v>
      </c>
      <c r="M19" s="140">
        <f t="shared" si="3"/>
        <v>1034.76</v>
      </c>
    </row>
    <row r="20" s="122" customFormat="1" ht="29" customHeight="1" spans="1:13">
      <c r="A20" s="194" t="s">
        <v>60</v>
      </c>
      <c r="B20" s="197">
        <v>41</v>
      </c>
      <c r="C20" s="116">
        <v>61</v>
      </c>
      <c r="D20" s="116">
        <v>46</v>
      </c>
      <c r="E20" s="116">
        <v>81</v>
      </c>
      <c r="F20" s="116">
        <v>193</v>
      </c>
      <c r="G20" s="116">
        <v>23</v>
      </c>
      <c r="H20" s="138">
        <v>29</v>
      </c>
      <c r="I20" s="140">
        <f t="shared" si="4"/>
        <v>682.67</v>
      </c>
      <c r="J20" s="116">
        <v>48</v>
      </c>
      <c r="K20" s="140">
        <f t="shared" si="2"/>
        <v>18.48</v>
      </c>
      <c r="L20" s="140">
        <v>287</v>
      </c>
      <c r="M20" s="140">
        <f t="shared" si="3"/>
        <v>988.15</v>
      </c>
    </row>
    <row r="21" s="122" customFormat="1" ht="29" customHeight="1" spans="1:13">
      <c r="A21" s="194" t="s">
        <v>61</v>
      </c>
      <c r="B21" s="197">
        <v>31</v>
      </c>
      <c r="C21" s="116">
        <v>46</v>
      </c>
      <c r="D21" s="116">
        <v>34</v>
      </c>
      <c r="E21" s="116">
        <v>60</v>
      </c>
      <c r="F21" s="116">
        <v>87</v>
      </c>
      <c r="G21" s="116">
        <v>25</v>
      </c>
      <c r="H21" s="138">
        <v>25</v>
      </c>
      <c r="I21" s="140">
        <f t="shared" si="4"/>
        <v>492</v>
      </c>
      <c r="J21" s="116">
        <v>50</v>
      </c>
      <c r="K21" s="140">
        <f t="shared" si="2"/>
        <v>19.25</v>
      </c>
      <c r="L21" s="140">
        <v>394.33</v>
      </c>
      <c r="M21" s="140">
        <f t="shared" si="3"/>
        <v>905.58</v>
      </c>
    </row>
    <row r="22" s="122" customFormat="1" ht="29" customHeight="1" spans="1:13">
      <c r="A22" s="194" t="s">
        <v>62</v>
      </c>
      <c r="B22" s="197">
        <v>25</v>
      </c>
      <c r="C22" s="116">
        <v>27</v>
      </c>
      <c r="D22" s="116">
        <v>28</v>
      </c>
      <c r="E22" s="116">
        <v>42</v>
      </c>
      <c r="F22" s="116">
        <v>65</v>
      </c>
      <c r="G22" s="116">
        <v>33</v>
      </c>
      <c r="H22" s="138">
        <v>27</v>
      </c>
      <c r="I22" s="140">
        <f t="shared" si="4"/>
        <v>390.33</v>
      </c>
      <c r="J22" s="116">
        <v>51</v>
      </c>
      <c r="K22" s="140">
        <f t="shared" si="2"/>
        <v>19.64</v>
      </c>
      <c r="L22" s="140">
        <v>141.33</v>
      </c>
      <c r="M22" s="140">
        <f t="shared" si="3"/>
        <v>551.3</v>
      </c>
    </row>
    <row r="23" s="122" customFormat="1" ht="29" customHeight="1" spans="1:13">
      <c r="A23" s="194" t="s">
        <v>63</v>
      </c>
      <c r="B23" s="197">
        <v>21</v>
      </c>
      <c r="C23" s="116">
        <v>20</v>
      </c>
      <c r="D23" s="116">
        <v>19</v>
      </c>
      <c r="E23" s="116">
        <v>50</v>
      </c>
      <c r="F23" s="116">
        <v>50</v>
      </c>
      <c r="G23" s="116">
        <v>16</v>
      </c>
      <c r="H23" s="138">
        <v>17</v>
      </c>
      <c r="I23" s="140">
        <f t="shared" si="4"/>
        <v>293.33</v>
      </c>
      <c r="J23" s="116">
        <v>30</v>
      </c>
      <c r="K23" s="140">
        <f t="shared" si="2"/>
        <v>11.55</v>
      </c>
      <c r="L23" s="140">
        <v>132.33</v>
      </c>
      <c r="M23" s="140">
        <f t="shared" si="3"/>
        <v>437.21</v>
      </c>
    </row>
    <row r="24" s="122" customFormat="1" ht="29" customHeight="1" spans="1:13">
      <c r="A24" s="194" t="s">
        <v>64</v>
      </c>
      <c r="B24" s="197">
        <v>45</v>
      </c>
      <c r="C24" s="116">
        <v>42</v>
      </c>
      <c r="D24" s="116">
        <v>52</v>
      </c>
      <c r="E24" s="116">
        <v>57</v>
      </c>
      <c r="F24" s="116">
        <v>201</v>
      </c>
      <c r="G24" s="116">
        <v>75</v>
      </c>
      <c r="H24" s="138">
        <v>75</v>
      </c>
      <c r="I24" s="140">
        <f t="shared" si="4"/>
        <v>781</v>
      </c>
      <c r="J24" s="116">
        <v>80</v>
      </c>
      <c r="K24" s="140">
        <f t="shared" si="2"/>
        <v>30.8</v>
      </c>
      <c r="L24" s="140">
        <v>305.33</v>
      </c>
      <c r="M24" s="140">
        <f t="shared" si="3"/>
        <v>1117.13</v>
      </c>
    </row>
    <row r="25" s="122" customFormat="1" ht="29" customHeight="1" spans="1:13">
      <c r="A25" s="194" t="s">
        <v>65</v>
      </c>
      <c r="B25" s="197">
        <v>20</v>
      </c>
      <c r="C25" s="116">
        <v>20</v>
      </c>
      <c r="D25" s="116">
        <v>30</v>
      </c>
      <c r="E25" s="116">
        <v>40</v>
      </c>
      <c r="F25" s="116">
        <v>80</v>
      </c>
      <c r="G25" s="116">
        <v>9</v>
      </c>
      <c r="H25" s="138">
        <v>27</v>
      </c>
      <c r="I25" s="140">
        <f t="shared" si="4"/>
        <v>318.33</v>
      </c>
      <c r="J25" s="116">
        <v>28</v>
      </c>
      <c r="K25" s="140">
        <f t="shared" si="2"/>
        <v>10.78</v>
      </c>
      <c r="L25" s="140">
        <v>160</v>
      </c>
      <c r="M25" s="140">
        <f t="shared" si="3"/>
        <v>489.11</v>
      </c>
    </row>
    <row r="26" ht="96" customHeight="1" spans="1:13">
      <c r="A26" s="229" t="s">
        <v>376</v>
      </c>
      <c r="B26" s="229"/>
      <c r="C26" s="229"/>
      <c r="D26" s="229"/>
      <c r="E26" s="229"/>
      <c r="F26" s="229"/>
      <c r="G26" s="229"/>
      <c r="H26" s="229"/>
      <c r="I26" s="229"/>
      <c r="J26" s="229"/>
      <c r="K26" s="229"/>
      <c r="L26" s="229"/>
      <c r="M26" s="229"/>
    </row>
    <row r="27" spans="5:13">
      <c r="E27" s="211"/>
      <c r="F27" s="211"/>
      <c r="G27" s="211"/>
      <c r="H27" s="230"/>
      <c r="I27" s="230"/>
      <c r="M27" s="122"/>
    </row>
    <row r="28" spans="5:13">
      <c r="E28" s="211"/>
      <c r="F28" s="211"/>
      <c r="G28" s="211"/>
      <c r="H28" s="230"/>
      <c r="I28" s="230"/>
      <c r="M28" s="122"/>
    </row>
    <row r="29" spans="1:13">
      <c r="A29" s="231"/>
      <c r="E29" s="211"/>
      <c r="F29" s="211"/>
      <c r="G29" s="211"/>
      <c r="H29" s="230"/>
      <c r="I29" s="230"/>
      <c r="M29" s="122"/>
    </row>
    <row r="30" spans="5:13">
      <c r="E30" s="211"/>
      <c r="F30" s="211"/>
      <c r="G30" s="211"/>
      <c r="H30" s="230"/>
      <c r="I30" s="230"/>
      <c r="M30" s="122"/>
    </row>
    <row r="31" spans="5:13">
      <c r="E31" s="211"/>
      <c r="F31" s="211"/>
      <c r="G31" s="211"/>
      <c r="H31" s="230"/>
      <c r="I31" s="230"/>
      <c r="M31" s="122"/>
    </row>
    <row r="32" spans="5:13">
      <c r="E32" s="211"/>
      <c r="F32" s="211"/>
      <c r="G32" s="211"/>
      <c r="H32" s="230"/>
      <c r="I32" s="230"/>
      <c r="M32" s="122"/>
    </row>
    <row r="33" spans="5:13">
      <c r="E33" s="211"/>
      <c r="F33" s="211"/>
      <c r="G33" s="211"/>
      <c r="H33" s="230"/>
      <c r="I33" s="230"/>
      <c r="M33" s="122"/>
    </row>
    <row r="34" spans="5:13">
      <c r="E34" s="211"/>
      <c r="F34" s="211"/>
      <c r="G34" s="211"/>
      <c r="H34" s="230"/>
      <c r="I34" s="230"/>
      <c r="M34" s="122"/>
    </row>
    <row r="35" spans="5:13">
      <c r="E35" s="211"/>
      <c r="F35" s="211"/>
      <c r="G35" s="211"/>
      <c r="H35" s="230"/>
      <c r="I35" s="230"/>
      <c r="M35" s="122"/>
    </row>
    <row r="36" spans="5:13">
      <c r="E36" s="211"/>
      <c r="F36" s="211"/>
      <c r="G36" s="211"/>
      <c r="H36" s="230"/>
      <c r="I36" s="230"/>
      <c r="M36" s="122"/>
    </row>
    <row r="37" spans="5:13">
      <c r="E37" s="211"/>
      <c r="F37" s="211"/>
      <c r="G37" s="211"/>
      <c r="H37" s="230"/>
      <c r="I37" s="230"/>
      <c r="M37" s="122"/>
    </row>
    <row r="38" spans="5:13">
      <c r="E38" s="211"/>
      <c r="F38" s="211"/>
      <c r="G38" s="211"/>
      <c r="H38" s="230"/>
      <c r="I38" s="230"/>
      <c r="M38" s="122"/>
    </row>
    <row r="39" spans="5:13">
      <c r="E39" s="211"/>
      <c r="F39" s="211"/>
      <c r="G39" s="211"/>
      <c r="H39" s="230"/>
      <c r="I39" s="230"/>
      <c r="M39" s="122"/>
    </row>
    <row r="40" spans="5:13">
      <c r="E40" s="211"/>
      <c r="F40" s="211"/>
      <c r="G40" s="211"/>
      <c r="H40" s="230"/>
      <c r="I40" s="230"/>
      <c r="M40" s="122"/>
    </row>
    <row r="41" spans="5:13">
      <c r="E41" s="211"/>
      <c r="F41" s="211"/>
      <c r="G41" s="211"/>
      <c r="H41" s="230"/>
      <c r="I41" s="230"/>
      <c r="M41" s="122"/>
    </row>
    <row r="42" spans="5:13">
      <c r="E42" s="211"/>
      <c r="F42" s="211"/>
      <c r="G42" s="211"/>
      <c r="H42" s="230"/>
      <c r="I42" s="230"/>
      <c r="M42" s="122"/>
    </row>
    <row r="43" spans="5:13">
      <c r="E43" s="211"/>
      <c r="F43" s="211"/>
      <c r="G43" s="211"/>
      <c r="H43" s="230"/>
      <c r="I43" s="230"/>
      <c r="M43" s="122"/>
    </row>
    <row r="44" spans="5:13">
      <c r="E44" s="211"/>
      <c r="F44" s="211"/>
      <c r="G44" s="211"/>
      <c r="H44" s="230"/>
      <c r="I44" s="230"/>
      <c r="M44" s="122"/>
    </row>
    <row r="45" spans="5:13">
      <c r="E45" s="211"/>
      <c r="F45" s="211"/>
      <c r="G45" s="211"/>
      <c r="H45" s="230"/>
      <c r="I45" s="230"/>
      <c r="M45" s="122"/>
    </row>
    <row r="46" spans="5:13">
      <c r="E46" s="211"/>
      <c r="F46" s="211"/>
      <c r="G46" s="211"/>
      <c r="H46" s="230"/>
      <c r="I46" s="230"/>
      <c r="M46" s="122"/>
    </row>
    <row r="47" spans="5:13">
      <c r="E47" s="211"/>
      <c r="F47" s="211"/>
      <c r="G47" s="211"/>
      <c r="H47" s="230"/>
      <c r="I47" s="230"/>
      <c r="M47" s="122"/>
    </row>
    <row r="48" spans="5:13">
      <c r="E48" s="211"/>
      <c r="F48" s="211"/>
      <c r="G48" s="211"/>
      <c r="H48" s="230"/>
      <c r="I48" s="230"/>
      <c r="M48" s="122"/>
    </row>
    <row r="49" spans="5:13">
      <c r="E49" s="211"/>
      <c r="F49" s="211"/>
      <c r="G49" s="211"/>
      <c r="H49" s="230"/>
      <c r="I49" s="230"/>
      <c r="M49" s="122"/>
    </row>
    <row r="50" spans="5:13">
      <c r="E50" s="211"/>
      <c r="F50" s="211"/>
      <c r="G50" s="211"/>
      <c r="H50" s="230"/>
      <c r="I50" s="230"/>
      <c r="M50" s="122"/>
    </row>
    <row r="51" spans="5:13">
      <c r="E51" s="211"/>
      <c r="F51" s="211"/>
      <c r="G51" s="211"/>
      <c r="H51" s="230"/>
      <c r="I51" s="230"/>
      <c r="M51" s="122"/>
    </row>
    <row r="52" spans="5:13">
      <c r="E52" s="211"/>
      <c r="F52" s="211"/>
      <c r="G52" s="211"/>
      <c r="H52" s="230"/>
      <c r="I52" s="230"/>
      <c r="M52" s="122"/>
    </row>
    <row r="53" spans="5:13">
      <c r="E53" s="211"/>
      <c r="F53" s="211"/>
      <c r="G53" s="211"/>
      <c r="H53" s="230"/>
      <c r="I53" s="230"/>
      <c r="M53" s="122"/>
    </row>
    <row r="54" spans="5:13">
      <c r="E54" s="211"/>
      <c r="F54" s="211"/>
      <c r="G54" s="211"/>
      <c r="H54" s="230"/>
      <c r="I54" s="230"/>
      <c r="M54" s="122"/>
    </row>
    <row r="55" spans="5:13">
      <c r="E55" s="211"/>
      <c r="F55" s="211"/>
      <c r="G55" s="211"/>
      <c r="H55" s="230"/>
      <c r="I55" s="230"/>
      <c r="M55" s="122"/>
    </row>
    <row r="56" spans="5:13">
      <c r="E56" s="211"/>
      <c r="F56" s="211"/>
      <c r="G56" s="211"/>
      <c r="H56" s="230"/>
      <c r="I56" s="230"/>
      <c r="M56" s="122"/>
    </row>
    <row r="57" spans="5:13">
      <c r="E57" s="211"/>
      <c r="F57" s="211"/>
      <c r="G57" s="211"/>
      <c r="H57" s="230"/>
      <c r="I57" s="230"/>
      <c r="M57" s="122"/>
    </row>
    <row r="58" spans="5:13">
      <c r="E58" s="211"/>
      <c r="F58" s="211"/>
      <c r="G58" s="211"/>
      <c r="H58" s="230"/>
      <c r="I58" s="230"/>
      <c r="M58" s="122"/>
    </row>
    <row r="59" spans="5:13">
      <c r="E59" s="211"/>
      <c r="F59" s="211"/>
      <c r="G59" s="211"/>
      <c r="H59" s="230"/>
      <c r="I59" s="230"/>
      <c r="M59" s="122"/>
    </row>
    <row r="60" spans="5:13">
      <c r="E60" s="211"/>
      <c r="F60" s="211"/>
      <c r="G60" s="211"/>
      <c r="H60" s="230"/>
      <c r="I60" s="230"/>
      <c r="M60" s="122"/>
    </row>
    <row r="61" spans="5:13">
      <c r="E61" s="211"/>
      <c r="F61" s="211"/>
      <c r="G61" s="211"/>
      <c r="H61" s="230"/>
      <c r="I61" s="230"/>
      <c r="M61" s="122"/>
    </row>
    <row r="62" spans="5:13">
      <c r="E62" s="211"/>
      <c r="F62" s="211"/>
      <c r="G62" s="211"/>
      <c r="H62" s="230"/>
      <c r="I62" s="230"/>
      <c r="M62" s="122"/>
    </row>
    <row r="63" spans="5:13">
      <c r="E63" s="211"/>
      <c r="F63" s="211"/>
      <c r="G63" s="211"/>
      <c r="H63" s="230"/>
      <c r="I63" s="230"/>
      <c r="M63" s="122"/>
    </row>
    <row r="64" spans="5:13">
      <c r="E64" s="211"/>
      <c r="F64" s="211"/>
      <c r="G64" s="211"/>
      <c r="H64" s="230"/>
      <c r="I64" s="230"/>
      <c r="M64" s="122"/>
    </row>
    <row r="65" spans="5:13">
      <c r="E65" s="211"/>
      <c r="F65" s="211"/>
      <c r="G65" s="211"/>
      <c r="H65" s="230"/>
      <c r="I65" s="230"/>
      <c r="M65" s="122"/>
    </row>
    <row r="66" spans="5:13">
      <c r="E66" s="211"/>
      <c r="F66" s="211"/>
      <c r="G66" s="211"/>
      <c r="H66" s="230"/>
      <c r="I66" s="230"/>
      <c r="M66" s="122"/>
    </row>
    <row r="67" spans="5:13">
      <c r="E67" s="211"/>
      <c r="F67" s="211"/>
      <c r="G67" s="211"/>
      <c r="H67" s="230"/>
      <c r="I67" s="230"/>
      <c r="M67" s="122"/>
    </row>
    <row r="68" spans="5:13">
      <c r="E68" s="211"/>
      <c r="F68" s="211"/>
      <c r="G68" s="211"/>
      <c r="H68" s="230"/>
      <c r="I68" s="230"/>
      <c r="M68" s="122"/>
    </row>
    <row r="69" spans="5:13">
      <c r="E69" s="211"/>
      <c r="F69" s="211"/>
      <c r="G69" s="211"/>
      <c r="H69" s="230"/>
      <c r="I69" s="230"/>
      <c r="M69" s="122"/>
    </row>
    <row r="70" spans="5:13">
      <c r="E70" s="211"/>
      <c r="F70" s="211"/>
      <c r="G70" s="211"/>
      <c r="H70" s="230"/>
      <c r="I70" s="230"/>
      <c r="M70" s="122"/>
    </row>
    <row r="71" spans="5:13">
      <c r="E71" s="211"/>
      <c r="F71" s="211"/>
      <c r="G71" s="211"/>
      <c r="H71" s="230"/>
      <c r="I71" s="230"/>
      <c r="M71" s="122"/>
    </row>
    <row r="72" spans="5:13">
      <c r="E72" s="211"/>
      <c r="F72" s="211"/>
      <c r="G72" s="211"/>
      <c r="H72" s="230"/>
      <c r="I72" s="230"/>
      <c r="M72" s="122"/>
    </row>
    <row r="73" spans="5:13">
      <c r="E73" s="211"/>
      <c r="F73" s="211"/>
      <c r="G73" s="211"/>
      <c r="H73" s="230"/>
      <c r="I73" s="230"/>
      <c r="M73" s="122"/>
    </row>
    <row r="74" spans="5:13">
      <c r="E74" s="211"/>
      <c r="F74" s="211"/>
      <c r="G74" s="211"/>
      <c r="H74" s="230"/>
      <c r="I74" s="230"/>
      <c r="M74" s="122"/>
    </row>
    <row r="75" spans="5:13">
      <c r="E75" s="211"/>
      <c r="F75" s="211"/>
      <c r="G75" s="211"/>
      <c r="H75" s="230"/>
      <c r="I75" s="230"/>
      <c r="M75" s="122"/>
    </row>
    <row r="76" spans="5:13">
      <c r="E76" s="211"/>
      <c r="F76" s="211"/>
      <c r="G76" s="211"/>
      <c r="H76" s="230"/>
      <c r="I76" s="230"/>
      <c r="M76" s="122"/>
    </row>
    <row r="77" spans="5:13">
      <c r="E77" s="211"/>
      <c r="F77" s="211"/>
      <c r="G77" s="211"/>
      <c r="H77" s="230"/>
      <c r="I77" s="230"/>
      <c r="M77" s="122"/>
    </row>
    <row r="78" spans="5:13">
      <c r="E78" s="211"/>
      <c r="F78" s="211"/>
      <c r="G78" s="211"/>
      <c r="H78" s="230"/>
      <c r="I78" s="230"/>
      <c r="M78" s="122"/>
    </row>
    <row r="79" spans="5:13">
      <c r="E79" s="211"/>
      <c r="F79" s="211"/>
      <c r="G79" s="211"/>
      <c r="H79" s="230"/>
      <c r="I79" s="230"/>
      <c r="M79" s="122"/>
    </row>
    <row r="80" spans="5:13">
      <c r="E80" s="211"/>
      <c r="F80" s="211"/>
      <c r="G80" s="211"/>
      <c r="H80" s="230"/>
      <c r="I80" s="230"/>
      <c r="M80" s="122"/>
    </row>
    <row r="81" spans="5:13">
      <c r="E81" s="211"/>
      <c r="F81" s="211"/>
      <c r="G81" s="211"/>
      <c r="H81" s="230"/>
      <c r="I81" s="230"/>
      <c r="M81" s="122"/>
    </row>
    <row r="82" spans="5:13">
      <c r="E82" s="211"/>
      <c r="F82" s="211"/>
      <c r="G82" s="211"/>
      <c r="H82" s="230"/>
      <c r="I82" s="230"/>
      <c r="M82" s="122"/>
    </row>
    <row r="83" spans="5:13">
      <c r="E83" s="211"/>
      <c r="F83" s="211"/>
      <c r="G83" s="211"/>
      <c r="H83" s="230"/>
      <c r="I83" s="230"/>
      <c r="M83" s="122"/>
    </row>
    <row r="84" spans="5:13">
      <c r="E84" s="211"/>
      <c r="F84" s="211"/>
      <c r="G84" s="211"/>
      <c r="H84" s="230"/>
      <c r="I84" s="230"/>
      <c r="M84" s="122"/>
    </row>
    <row r="85" spans="5:13">
      <c r="E85" s="211"/>
      <c r="F85" s="211"/>
      <c r="G85" s="211"/>
      <c r="H85" s="230"/>
      <c r="I85" s="230"/>
      <c r="M85" s="122"/>
    </row>
    <row r="86" spans="5:13">
      <c r="E86" s="211"/>
      <c r="F86" s="211"/>
      <c r="G86" s="211"/>
      <c r="H86" s="230"/>
      <c r="I86" s="230"/>
      <c r="M86" s="122"/>
    </row>
    <row r="87" spans="5:13">
      <c r="E87" s="211"/>
      <c r="F87" s="211"/>
      <c r="G87" s="211"/>
      <c r="H87" s="230"/>
      <c r="I87" s="230"/>
      <c r="M87" s="122"/>
    </row>
    <row r="88" spans="5:13">
      <c r="E88" s="211"/>
      <c r="F88" s="211"/>
      <c r="G88" s="211"/>
      <c r="H88" s="230"/>
      <c r="I88" s="230"/>
      <c r="M88" s="122"/>
    </row>
    <row r="89" spans="5:13">
      <c r="E89" s="211"/>
      <c r="F89" s="211"/>
      <c r="G89" s="211"/>
      <c r="H89" s="230"/>
      <c r="I89" s="230"/>
      <c r="M89" s="122"/>
    </row>
    <row r="90" spans="5:13">
      <c r="E90" s="211"/>
      <c r="F90" s="211"/>
      <c r="G90" s="211"/>
      <c r="H90" s="230"/>
      <c r="I90" s="230"/>
      <c r="M90" s="122"/>
    </row>
    <row r="91" spans="5:13">
      <c r="E91" s="211"/>
      <c r="F91" s="211"/>
      <c r="G91" s="211"/>
      <c r="H91" s="230"/>
      <c r="I91" s="230"/>
      <c r="M91" s="122"/>
    </row>
    <row r="92" spans="5:13">
      <c r="E92" s="211"/>
      <c r="F92" s="211"/>
      <c r="G92" s="211"/>
      <c r="H92" s="230"/>
      <c r="I92" s="230"/>
      <c r="M92" s="122"/>
    </row>
    <row r="93" spans="5:13">
      <c r="E93" s="211"/>
      <c r="F93" s="211"/>
      <c r="G93" s="211"/>
      <c r="H93" s="230"/>
      <c r="I93" s="230"/>
      <c r="M93" s="122"/>
    </row>
    <row r="94" spans="5:13">
      <c r="E94" s="211"/>
      <c r="F94" s="211"/>
      <c r="G94" s="211"/>
      <c r="H94" s="230"/>
      <c r="I94" s="230"/>
      <c r="M94" s="122"/>
    </row>
    <row r="95" spans="5:13">
      <c r="E95" s="211"/>
      <c r="F95" s="211"/>
      <c r="G95" s="211"/>
      <c r="H95" s="230"/>
      <c r="I95" s="230"/>
      <c r="M95" s="122"/>
    </row>
    <row r="96" spans="5:13">
      <c r="E96" s="211"/>
      <c r="F96" s="211"/>
      <c r="G96" s="211"/>
      <c r="H96" s="230"/>
      <c r="I96" s="230"/>
      <c r="M96" s="122"/>
    </row>
    <row r="97" spans="5:13">
      <c r="E97" s="211"/>
      <c r="F97" s="211"/>
      <c r="G97" s="211"/>
      <c r="H97" s="230"/>
      <c r="I97" s="230"/>
      <c r="M97" s="122"/>
    </row>
    <row r="98" spans="5:13">
      <c r="E98" s="211"/>
      <c r="F98" s="211"/>
      <c r="G98" s="211"/>
      <c r="H98" s="230"/>
      <c r="I98" s="230"/>
      <c r="M98" s="122"/>
    </row>
    <row r="99" spans="5:13">
      <c r="E99" s="211"/>
      <c r="F99" s="211"/>
      <c r="G99" s="211"/>
      <c r="H99" s="230"/>
      <c r="I99" s="230"/>
      <c r="M99" s="122"/>
    </row>
    <row r="100" spans="5:13">
      <c r="E100" s="211"/>
      <c r="F100" s="211"/>
      <c r="G100" s="211"/>
      <c r="H100" s="230"/>
      <c r="I100" s="230"/>
      <c r="M100" s="122"/>
    </row>
    <row r="101" spans="5:13">
      <c r="E101" s="211"/>
      <c r="F101" s="211"/>
      <c r="G101" s="211"/>
      <c r="H101" s="230"/>
      <c r="I101" s="230"/>
      <c r="M101" s="122"/>
    </row>
    <row r="102" spans="5:13">
      <c r="E102" s="211"/>
      <c r="F102" s="211"/>
      <c r="G102" s="211"/>
      <c r="H102" s="230"/>
      <c r="I102" s="230"/>
      <c r="M102" s="122"/>
    </row>
    <row r="103" spans="5:13">
      <c r="E103" s="211"/>
      <c r="F103" s="211"/>
      <c r="G103" s="211"/>
      <c r="H103" s="230"/>
      <c r="I103" s="230"/>
      <c r="M103" s="122"/>
    </row>
    <row r="104" spans="5:13">
      <c r="E104" s="211"/>
      <c r="F104" s="211"/>
      <c r="G104" s="211"/>
      <c r="H104" s="230"/>
      <c r="I104" s="230"/>
      <c r="M104" s="122"/>
    </row>
    <row r="105" spans="5:13">
      <c r="E105" s="211"/>
      <c r="F105" s="211"/>
      <c r="G105" s="211"/>
      <c r="H105" s="230"/>
      <c r="I105" s="230"/>
      <c r="M105" s="122"/>
    </row>
    <row r="106" spans="5:13">
      <c r="E106" s="211"/>
      <c r="F106" s="211"/>
      <c r="G106" s="211"/>
      <c r="H106" s="230"/>
      <c r="I106" s="230"/>
      <c r="M106" s="122"/>
    </row>
    <row r="107" spans="5:13">
      <c r="E107" s="211"/>
      <c r="F107" s="211"/>
      <c r="G107" s="211"/>
      <c r="H107" s="230"/>
      <c r="I107" s="230"/>
      <c r="M107" s="122"/>
    </row>
    <row r="108" spans="5:13">
      <c r="E108" s="211"/>
      <c r="F108" s="211"/>
      <c r="G108" s="211"/>
      <c r="H108" s="230"/>
      <c r="I108" s="230"/>
      <c r="M108" s="122"/>
    </row>
    <row r="109" spans="5:13">
      <c r="E109" s="211"/>
      <c r="F109" s="211"/>
      <c r="G109" s="211"/>
      <c r="H109" s="230"/>
      <c r="I109" s="230"/>
      <c r="M109" s="122"/>
    </row>
    <row r="110" spans="5:13">
      <c r="E110" s="211"/>
      <c r="F110" s="211"/>
      <c r="G110" s="211"/>
      <c r="H110" s="230"/>
      <c r="I110" s="230"/>
      <c r="M110" s="122"/>
    </row>
    <row r="111" spans="5:13">
      <c r="E111" s="211"/>
      <c r="F111" s="211"/>
      <c r="G111" s="211"/>
      <c r="H111" s="230"/>
      <c r="I111" s="230"/>
      <c r="M111" s="122"/>
    </row>
    <row r="112" spans="5:13">
      <c r="E112" s="211"/>
      <c r="F112" s="211"/>
      <c r="G112" s="211"/>
      <c r="H112" s="230"/>
      <c r="I112" s="230"/>
      <c r="M112" s="122"/>
    </row>
    <row r="113" spans="5:13">
      <c r="E113" s="211"/>
      <c r="F113" s="211"/>
      <c r="G113" s="211"/>
      <c r="H113" s="230"/>
      <c r="I113" s="230"/>
      <c r="M113" s="122"/>
    </row>
    <row r="114" spans="5:13">
      <c r="E114" s="211"/>
      <c r="F114" s="211"/>
      <c r="G114" s="211"/>
      <c r="H114" s="230"/>
      <c r="I114" s="230"/>
      <c r="M114" s="122"/>
    </row>
    <row r="115" spans="5:13">
      <c r="E115" s="211"/>
      <c r="F115" s="211"/>
      <c r="G115" s="211"/>
      <c r="H115" s="230"/>
      <c r="I115" s="230"/>
      <c r="M115" s="122"/>
    </row>
    <row r="116" spans="5:13">
      <c r="E116" s="211"/>
      <c r="F116" s="211"/>
      <c r="G116" s="211"/>
      <c r="H116" s="230"/>
      <c r="I116" s="230"/>
      <c r="M116" s="122"/>
    </row>
    <row r="117" spans="5:13">
      <c r="E117" s="211"/>
      <c r="F117" s="211"/>
      <c r="G117" s="211"/>
      <c r="H117" s="230"/>
      <c r="I117" s="230"/>
      <c r="M117" s="122"/>
    </row>
    <row r="118" spans="5:13">
      <c r="E118" s="211"/>
      <c r="F118" s="211"/>
      <c r="G118" s="211"/>
      <c r="H118" s="230"/>
      <c r="I118" s="230"/>
      <c r="M118" s="122"/>
    </row>
    <row r="119" spans="5:13">
      <c r="E119" s="211"/>
      <c r="F119" s="211"/>
      <c r="G119" s="211"/>
      <c r="H119" s="230"/>
      <c r="I119" s="230"/>
      <c r="M119" s="122"/>
    </row>
    <row r="120" spans="5:13">
      <c r="E120" s="211"/>
      <c r="F120" s="211"/>
      <c r="G120" s="211"/>
      <c r="H120" s="230"/>
      <c r="I120" s="230"/>
      <c r="M120" s="122"/>
    </row>
    <row r="121" spans="5:13">
      <c r="E121" s="211"/>
      <c r="F121" s="211"/>
      <c r="G121" s="211"/>
      <c r="H121" s="230"/>
      <c r="I121" s="230"/>
      <c r="M121" s="122"/>
    </row>
    <row r="122" spans="5:13">
      <c r="E122" s="211"/>
      <c r="F122" s="211"/>
      <c r="G122" s="211"/>
      <c r="H122" s="230"/>
      <c r="I122" s="230"/>
      <c r="M122" s="122"/>
    </row>
    <row r="123" spans="5:13">
      <c r="E123" s="211"/>
      <c r="F123" s="211"/>
      <c r="G123" s="211"/>
      <c r="H123" s="230"/>
      <c r="I123" s="230"/>
      <c r="M123" s="122"/>
    </row>
    <row r="124" spans="5:13">
      <c r="E124" s="211"/>
      <c r="F124" s="211"/>
      <c r="G124" s="211"/>
      <c r="H124" s="230"/>
      <c r="I124" s="230"/>
      <c r="M124" s="122"/>
    </row>
    <row r="125" spans="5:13">
      <c r="E125" s="211"/>
      <c r="F125" s="211"/>
      <c r="G125" s="211"/>
      <c r="H125" s="230"/>
      <c r="I125" s="230"/>
      <c r="M125" s="122"/>
    </row>
    <row r="126" spans="5:13">
      <c r="E126" s="211"/>
      <c r="F126" s="211"/>
      <c r="G126" s="211"/>
      <c r="H126" s="230"/>
      <c r="I126" s="230"/>
      <c r="M126" s="122"/>
    </row>
    <row r="127" spans="5:13">
      <c r="E127" s="211"/>
      <c r="F127" s="211"/>
      <c r="G127" s="211"/>
      <c r="H127" s="230"/>
      <c r="I127" s="230"/>
      <c r="M127" s="122"/>
    </row>
    <row r="128" spans="5:13">
      <c r="E128" s="211"/>
      <c r="F128" s="211"/>
      <c r="G128" s="211"/>
      <c r="H128" s="230"/>
      <c r="I128" s="230"/>
      <c r="M128" s="122"/>
    </row>
    <row r="129" spans="5:13">
      <c r="E129" s="211"/>
      <c r="F129" s="211"/>
      <c r="G129" s="211"/>
      <c r="H129" s="230"/>
      <c r="I129" s="230"/>
      <c r="M129" s="122"/>
    </row>
    <row r="130" spans="5:13">
      <c r="E130" s="211"/>
      <c r="F130" s="211"/>
      <c r="G130" s="211"/>
      <c r="H130" s="230"/>
      <c r="I130" s="230"/>
      <c r="M130" s="122"/>
    </row>
    <row r="131" spans="5:13">
      <c r="E131" s="211"/>
      <c r="F131" s="211"/>
      <c r="G131" s="211"/>
      <c r="H131" s="230"/>
      <c r="I131" s="230"/>
      <c r="M131" s="122"/>
    </row>
    <row r="132" spans="5:13">
      <c r="E132" s="211"/>
      <c r="F132" s="211"/>
      <c r="G132" s="211"/>
      <c r="H132" s="230"/>
      <c r="I132" s="230"/>
      <c r="M132" s="122"/>
    </row>
    <row r="133" spans="5:13">
      <c r="E133" s="211"/>
      <c r="F133" s="211"/>
      <c r="G133" s="211"/>
      <c r="H133" s="230"/>
      <c r="I133" s="230"/>
      <c r="M133" s="122"/>
    </row>
    <row r="134" spans="5:13">
      <c r="E134" s="211"/>
      <c r="F134" s="211"/>
      <c r="G134" s="211"/>
      <c r="H134" s="230"/>
      <c r="I134" s="230"/>
      <c r="M134" s="122"/>
    </row>
    <row r="135" spans="5:13">
      <c r="E135" s="211"/>
      <c r="F135" s="211"/>
      <c r="G135" s="211"/>
      <c r="H135" s="230"/>
      <c r="I135" s="230"/>
      <c r="M135" s="122"/>
    </row>
    <row r="136" spans="5:13">
      <c r="E136" s="211"/>
      <c r="F136" s="211"/>
      <c r="G136" s="211"/>
      <c r="H136" s="230"/>
      <c r="I136" s="230"/>
      <c r="M136" s="122"/>
    </row>
    <row r="137" spans="5:13">
      <c r="E137" s="211"/>
      <c r="F137" s="211"/>
      <c r="G137" s="211"/>
      <c r="H137" s="230"/>
      <c r="I137" s="230"/>
      <c r="M137" s="122"/>
    </row>
    <row r="138" spans="5:13">
      <c r="E138" s="211"/>
      <c r="F138" s="211"/>
      <c r="G138" s="211"/>
      <c r="H138" s="230"/>
      <c r="I138" s="230"/>
      <c r="M138" s="122"/>
    </row>
    <row r="139" spans="5:13">
      <c r="E139" s="211"/>
      <c r="F139" s="211"/>
      <c r="G139" s="211"/>
      <c r="H139" s="230"/>
      <c r="I139" s="230"/>
      <c r="M139" s="122"/>
    </row>
    <row r="140" spans="5:13">
      <c r="E140" s="211"/>
      <c r="F140" s="211"/>
      <c r="G140" s="211"/>
      <c r="H140" s="230"/>
      <c r="I140" s="230"/>
      <c r="M140" s="122"/>
    </row>
    <row r="141" spans="5:13">
      <c r="E141" s="211"/>
      <c r="F141" s="211"/>
      <c r="G141" s="211"/>
      <c r="H141" s="230"/>
      <c r="I141" s="230"/>
      <c r="M141" s="122"/>
    </row>
    <row r="142" spans="5:13">
      <c r="E142" s="211"/>
      <c r="F142" s="211"/>
      <c r="G142" s="211"/>
      <c r="H142" s="230"/>
      <c r="I142" s="230"/>
      <c r="M142" s="122"/>
    </row>
    <row r="143" spans="5:13">
      <c r="E143" s="211"/>
      <c r="F143" s="211"/>
      <c r="G143" s="211"/>
      <c r="H143" s="230"/>
      <c r="I143" s="230"/>
      <c r="M143" s="122"/>
    </row>
  </sheetData>
  <mergeCells count="12">
    <mergeCell ref="A2:L2"/>
    <mergeCell ref="B4:I4"/>
    <mergeCell ref="J4:K4"/>
    <mergeCell ref="C5:D5"/>
    <mergeCell ref="E5:H5"/>
    <mergeCell ref="A26:M26"/>
    <mergeCell ref="A4:A6"/>
    <mergeCell ref="I5:I6"/>
    <mergeCell ref="J5:J6"/>
    <mergeCell ref="K5:K6"/>
    <mergeCell ref="L4:L6"/>
    <mergeCell ref="M4:M6"/>
  </mergeCells>
  <printOptions horizontalCentered="1"/>
  <pageMargins left="0.472222222222222" right="0.472222222222222" top="0.550694444444444" bottom="0.66875" header="0.298611111111111" footer="0.298611111111111"/>
  <pageSetup paperSize="9" scale="60"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
  <sheetViews>
    <sheetView zoomScale="73" zoomScaleNormal="73" workbookViewId="0">
      <pane xSplit="1" ySplit="8" topLeftCell="C9" activePane="bottomRight" state="frozen"/>
      <selection/>
      <selection pane="topRight"/>
      <selection pane="bottomLeft"/>
      <selection pane="bottomRight" activeCell="S11" sqref="S11"/>
    </sheetView>
  </sheetViews>
  <sheetFormatPr defaultColWidth="9" defaultRowHeight="13.5"/>
  <cols>
    <col min="1" max="1" width="15.2333333333333" style="181" customWidth="1"/>
    <col min="2" max="2" width="13.6916666666667" style="122" customWidth="1"/>
    <col min="3" max="3" width="12.3333333333333" style="122" customWidth="1"/>
    <col min="4" max="4" width="13.2" style="122" customWidth="1"/>
    <col min="5" max="8" width="11.125" style="122" customWidth="1"/>
    <col min="9" max="9" width="13.525" style="122" customWidth="1"/>
    <col min="10" max="10" width="12.6666666666667" style="122" customWidth="1"/>
    <col min="11" max="11" width="10" style="122" customWidth="1"/>
    <col min="12" max="12" width="13.8666666666667" style="122" customWidth="1"/>
    <col min="13" max="13" width="9.83333333333333" style="122" customWidth="1"/>
    <col min="14" max="14" width="10.525" style="122" customWidth="1"/>
    <col min="15" max="15" width="10.6" style="122" customWidth="1"/>
    <col min="16" max="16" width="10.8333333333333" style="122" customWidth="1"/>
    <col min="17" max="17" width="15.5666666666667" style="122" customWidth="1"/>
    <col min="18" max="18" width="11.9" style="182" customWidth="1"/>
    <col min="19" max="19" width="9" style="122"/>
    <col min="20" max="20" width="10.6333333333333" style="122"/>
    <col min="21" max="16384" width="9" style="122"/>
  </cols>
  <sheetData>
    <row r="1" ht="31" customHeight="1" spans="1:17">
      <c r="A1" s="183" t="s">
        <v>377</v>
      </c>
      <c r="B1" s="184"/>
      <c r="C1" s="184"/>
      <c r="D1" s="184"/>
      <c r="E1" s="184"/>
      <c r="F1" s="184"/>
      <c r="G1" s="184"/>
      <c r="H1" s="184"/>
      <c r="I1" s="184"/>
      <c r="J1" s="184"/>
      <c r="K1" s="184"/>
      <c r="L1" s="184"/>
      <c r="M1" s="184"/>
      <c r="N1" s="184"/>
      <c r="O1" s="184"/>
      <c r="P1" s="184"/>
      <c r="Q1" s="184"/>
    </row>
    <row r="2" ht="36" customHeight="1" spans="1:18">
      <c r="A2" s="185" t="s">
        <v>378</v>
      </c>
      <c r="B2" s="186"/>
      <c r="C2" s="186"/>
      <c r="D2" s="186"/>
      <c r="E2" s="186"/>
      <c r="F2" s="186"/>
      <c r="G2" s="186"/>
      <c r="H2" s="186"/>
      <c r="I2" s="186"/>
      <c r="J2" s="186"/>
      <c r="K2" s="186"/>
      <c r="L2" s="186"/>
      <c r="M2" s="186"/>
      <c r="N2" s="186"/>
      <c r="O2" s="186"/>
      <c r="P2" s="186"/>
      <c r="Q2" s="186"/>
      <c r="R2" s="205"/>
    </row>
    <row r="3" s="177" customFormat="1" ht="21" customHeight="1" spans="1:18">
      <c r="A3" s="187"/>
      <c r="B3" s="184"/>
      <c r="C3" s="184"/>
      <c r="D3" s="184"/>
      <c r="E3" s="184"/>
      <c r="F3" s="184"/>
      <c r="G3" s="184"/>
      <c r="H3" s="184"/>
      <c r="I3" s="184"/>
      <c r="J3" s="184"/>
      <c r="K3" s="184"/>
      <c r="L3" s="184"/>
      <c r="M3" s="184"/>
      <c r="N3" s="184"/>
      <c r="O3" s="184"/>
      <c r="P3" s="184"/>
      <c r="Q3" s="184"/>
      <c r="R3" s="206"/>
    </row>
    <row r="4" s="178" customFormat="1" ht="28.05" customHeight="1" spans="1:18">
      <c r="A4" s="188" t="s">
        <v>347</v>
      </c>
      <c r="B4" s="116" t="s">
        <v>379</v>
      </c>
      <c r="C4" s="116"/>
      <c r="D4" s="116"/>
      <c r="E4" s="116"/>
      <c r="F4" s="116"/>
      <c r="G4" s="116"/>
      <c r="H4" s="116"/>
      <c r="I4" s="190"/>
      <c r="J4" s="200" t="s">
        <v>380</v>
      </c>
      <c r="K4" s="200"/>
      <c r="L4" s="200"/>
      <c r="M4" s="200"/>
      <c r="N4" s="200"/>
      <c r="O4" s="200"/>
      <c r="P4" s="200"/>
      <c r="Q4" s="200"/>
      <c r="R4" s="207" t="s">
        <v>381</v>
      </c>
    </row>
    <row r="5" s="178" customFormat="1" ht="37" customHeight="1" spans="1:18">
      <c r="A5" s="116"/>
      <c r="B5" s="189" t="s">
        <v>382</v>
      </c>
      <c r="C5" s="190" t="s">
        <v>383</v>
      </c>
      <c r="D5" s="191"/>
      <c r="E5" s="190" t="s">
        <v>384</v>
      </c>
      <c r="F5" s="190"/>
      <c r="G5" s="190"/>
      <c r="H5" s="190"/>
      <c r="I5" s="192" t="s">
        <v>385</v>
      </c>
      <c r="J5" s="190" t="s">
        <v>382</v>
      </c>
      <c r="K5" s="190" t="s">
        <v>383</v>
      </c>
      <c r="L5" s="190"/>
      <c r="M5" s="190" t="s">
        <v>386</v>
      </c>
      <c r="N5" s="190"/>
      <c r="O5" s="190"/>
      <c r="P5" s="190"/>
      <c r="Q5" s="188" t="s">
        <v>387</v>
      </c>
      <c r="R5" s="207"/>
    </row>
    <row r="6" s="178" customFormat="1" ht="32" customHeight="1" spans="1:18">
      <c r="A6" s="116"/>
      <c r="B6" s="192" t="s">
        <v>359</v>
      </c>
      <c r="C6" s="116" t="s">
        <v>359</v>
      </c>
      <c r="D6" s="116" t="s">
        <v>360</v>
      </c>
      <c r="E6" s="116" t="s">
        <v>359</v>
      </c>
      <c r="F6" s="116" t="s">
        <v>360</v>
      </c>
      <c r="G6" s="188" t="s">
        <v>361</v>
      </c>
      <c r="H6" s="188" t="s">
        <v>362</v>
      </c>
      <c r="I6" s="192"/>
      <c r="J6" s="116" t="s">
        <v>388</v>
      </c>
      <c r="K6" s="116" t="s">
        <v>388</v>
      </c>
      <c r="L6" s="116" t="s">
        <v>389</v>
      </c>
      <c r="M6" s="116" t="s">
        <v>388</v>
      </c>
      <c r="N6" s="116" t="s">
        <v>389</v>
      </c>
      <c r="O6" s="201" t="s">
        <v>361</v>
      </c>
      <c r="P6" s="201" t="s">
        <v>362</v>
      </c>
      <c r="Q6" s="116"/>
      <c r="R6" s="207"/>
    </row>
    <row r="7" s="179" customFormat="1" ht="81" customHeight="1" spans="1:18">
      <c r="A7" s="188" t="s">
        <v>363</v>
      </c>
      <c r="B7" s="193" t="s">
        <v>390</v>
      </c>
      <c r="C7" s="193" t="s">
        <v>365</v>
      </c>
      <c r="D7" s="193" t="s">
        <v>366</v>
      </c>
      <c r="E7" s="193" t="s">
        <v>367</v>
      </c>
      <c r="F7" s="193" t="s">
        <v>368</v>
      </c>
      <c r="G7" s="193" t="s">
        <v>369</v>
      </c>
      <c r="H7" s="193" t="s">
        <v>370</v>
      </c>
      <c r="I7" s="202" t="s">
        <v>391</v>
      </c>
      <c r="J7" s="188" t="s">
        <v>150</v>
      </c>
      <c r="K7" s="188" t="s">
        <v>392</v>
      </c>
      <c r="L7" s="188" t="s">
        <v>393</v>
      </c>
      <c r="M7" s="188" t="s">
        <v>394</v>
      </c>
      <c r="N7" s="188" t="s">
        <v>395</v>
      </c>
      <c r="O7" s="188" t="s">
        <v>396</v>
      </c>
      <c r="P7" s="188" t="s">
        <v>397</v>
      </c>
      <c r="Q7" s="188" t="s">
        <v>398</v>
      </c>
      <c r="R7" s="208" t="s">
        <v>399</v>
      </c>
    </row>
    <row r="8" s="180" customFormat="1" ht="33" customHeight="1" spans="1:18">
      <c r="A8" s="194" t="s">
        <v>4</v>
      </c>
      <c r="B8" s="195">
        <f t="shared" ref="B8:J8" si="0">SUM(B9:B23)</f>
        <v>199</v>
      </c>
      <c r="C8" s="195">
        <f t="shared" si="0"/>
        <v>200</v>
      </c>
      <c r="D8" s="195">
        <f t="shared" si="0"/>
        <v>880</v>
      </c>
      <c r="E8" s="196">
        <f t="shared" si="0"/>
        <v>440</v>
      </c>
      <c r="F8" s="196">
        <f t="shared" si="0"/>
        <v>960</v>
      </c>
      <c r="G8" s="196">
        <f t="shared" si="0"/>
        <v>800</v>
      </c>
      <c r="H8" s="196">
        <f t="shared" si="0"/>
        <v>800</v>
      </c>
      <c r="I8" s="203">
        <f t="shared" si="0"/>
        <v>6437.03</v>
      </c>
      <c r="J8" s="107">
        <f t="shared" si="0"/>
        <v>204</v>
      </c>
      <c r="K8" s="107">
        <f t="shared" ref="K8:R8" si="1">SUM(K9:K23)</f>
        <v>449</v>
      </c>
      <c r="L8" s="107">
        <f t="shared" si="1"/>
        <v>870</v>
      </c>
      <c r="M8" s="107">
        <f t="shared" si="1"/>
        <v>491</v>
      </c>
      <c r="N8" s="107">
        <f t="shared" si="1"/>
        <v>1182</v>
      </c>
      <c r="O8" s="107">
        <f t="shared" si="1"/>
        <v>775</v>
      </c>
      <c r="P8" s="107">
        <f t="shared" si="1"/>
        <v>941</v>
      </c>
      <c r="Q8" s="109">
        <f t="shared" si="1"/>
        <v>10027</v>
      </c>
      <c r="R8" s="109">
        <f t="shared" si="1"/>
        <v>3589.97</v>
      </c>
    </row>
    <row r="9" s="180" customFormat="1" ht="29" customHeight="1" spans="1:18">
      <c r="A9" s="194" t="s">
        <v>48</v>
      </c>
      <c r="B9" s="197">
        <v>17</v>
      </c>
      <c r="C9" s="116">
        <v>18</v>
      </c>
      <c r="D9" s="116">
        <v>80</v>
      </c>
      <c r="E9" s="116">
        <v>39</v>
      </c>
      <c r="F9" s="116">
        <v>73</v>
      </c>
      <c r="G9" s="116">
        <v>70</v>
      </c>
      <c r="H9" s="116">
        <v>70</v>
      </c>
      <c r="I9" s="140">
        <f t="shared" ref="I9:I23" si="2">ROUND((B9+C9)*3+D9*2+E9*1+F9*2/3+G9*2+H9*1,2)</f>
        <v>562.67</v>
      </c>
      <c r="J9" s="200">
        <v>17</v>
      </c>
      <c r="K9" s="200">
        <v>48</v>
      </c>
      <c r="L9" s="200">
        <v>57</v>
      </c>
      <c r="M9" s="200">
        <v>50</v>
      </c>
      <c r="N9" s="200">
        <v>80</v>
      </c>
      <c r="O9" s="200">
        <v>71</v>
      </c>
      <c r="P9" s="200">
        <v>166</v>
      </c>
      <c r="Q9" s="209">
        <f t="shared" ref="Q9:Q23" si="3">(J9+K9+M9)*3+(L9+N9+O9)*2+P9</f>
        <v>927</v>
      </c>
      <c r="R9" s="209">
        <f t="shared" ref="R9:R23" si="4">ROUND(Q9-I9,2)</f>
        <v>364.33</v>
      </c>
    </row>
    <row r="10" s="180" customFormat="1" ht="29" customHeight="1" spans="1:18">
      <c r="A10" s="194" t="s">
        <v>50</v>
      </c>
      <c r="B10" s="197">
        <v>11</v>
      </c>
      <c r="C10" s="116">
        <v>10</v>
      </c>
      <c r="D10" s="116">
        <v>43</v>
      </c>
      <c r="E10" s="116">
        <v>23</v>
      </c>
      <c r="F10" s="116">
        <v>45</v>
      </c>
      <c r="G10" s="116">
        <v>36</v>
      </c>
      <c r="H10" s="116">
        <v>36</v>
      </c>
      <c r="I10" s="140">
        <f t="shared" si="2"/>
        <v>310</v>
      </c>
      <c r="J10" s="200">
        <v>11</v>
      </c>
      <c r="K10" s="200">
        <v>30</v>
      </c>
      <c r="L10" s="200">
        <v>54</v>
      </c>
      <c r="M10" s="200">
        <v>27</v>
      </c>
      <c r="N10" s="200">
        <v>48</v>
      </c>
      <c r="O10" s="200">
        <v>27</v>
      </c>
      <c r="P10" s="200">
        <v>47</v>
      </c>
      <c r="Q10" s="209">
        <f t="shared" si="3"/>
        <v>509</v>
      </c>
      <c r="R10" s="209">
        <f t="shared" si="4"/>
        <v>199</v>
      </c>
    </row>
    <row r="11" s="180" customFormat="1" ht="29" customHeight="1" spans="1:18">
      <c r="A11" s="194" t="s">
        <v>51</v>
      </c>
      <c r="B11" s="197">
        <v>19</v>
      </c>
      <c r="C11" s="116">
        <v>10</v>
      </c>
      <c r="D11" s="116">
        <v>44</v>
      </c>
      <c r="E11" s="116">
        <v>21</v>
      </c>
      <c r="F11" s="116">
        <v>43</v>
      </c>
      <c r="G11" s="116">
        <v>36</v>
      </c>
      <c r="H11" s="116">
        <v>36</v>
      </c>
      <c r="I11" s="140">
        <f t="shared" si="2"/>
        <v>332.67</v>
      </c>
      <c r="J11" s="200">
        <v>19</v>
      </c>
      <c r="K11" s="200">
        <v>26</v>
      </c>
      <c r="L11" s="200">
        <v>39</v>
      </c>
      <c r="M11" s="200">
        <v>34</v>
      </c>
      <c r="N11" s="200">
        <v>69</v>
      </c>
      <c r="O11" s="200">
        <v>20</v>
      </c>
      <c r="P11" s="200">
        <v>63</v>
      </c>
      <c r="Q11" s="209">
        <f t="shared" si="3"/>
        <v>556</v>
      </c>
      <c r="R11" s="209">
        <f t="shared" si="4"/>
        <v>223.33</v>
      </c>
    </row>
    <row r="12" s="180" customFormat="1" ht="29" customHeight="1" spans="1:18">
      <c r="A12" s="194" t="s">
        <v>52</v>
      </c>
      <c r="B12" s="197">
        <v>20</v>
      </c>
      <c r="C12" s="116">
        <v>14</v>
      </c>
      <c r="D12" s="116">
        <v>62</v>
      </c>
      <c r="E12" s="116">
        <v>32</v>
      </c>
      <c r="F12" s="116">
        <v>69</v>
      </c>
      <c r="G12" s="116">
        <v>49</v>
      </c>
      <c r="H12" s="116">
        <v>49</v>
      </c>
      <c r="I12" s="140">
        <f t="shared" si="2"/>
        <v>451</v>
      </c>
      <c r="J12" s="200">
        <v>20</v>
      </c>
      <c r="K12" s="200">
        <v>30</v>
      </c>
      <c r="L12" s="200">
        <v>56</v>
      </c>
      <c r="M12" s="200">
        <v>36</v>
      </c>
      <c r="N12" s="200">
        <v>56</v>
      </c>
      <c r="O12" s="200">
        <v>48</v>
      </c>
      <c r="P12" s="200">
        <v>40</v>
      </c>
      <c r="Q12" s="209">
        <f t="shared" si="3"/>
        <v>618</v>
      </c>
      <c r="R12" s="209">
        <f t="shared" si="4"/>
        <v>167</v>
      </c>
    </row>
    <row r="13" s="180" customFormat="1" ht="29" customHeight="1" spans="1:18">
      <c r="A13" s="194" t="s">
        <v>53</v>
      </c>
      <c r="B13" s="197">
        <v>20</v>
      </c>
      <c r="C13" s="116">
        <v>15</v>
      </c>
      <c r="D13" s="116">
        <v>69</v>
      </c>
      <c r="E13" s="116">
        <v>33</v>
      </c>
      <c r="F13" s="116">
        <v>85</v>
      </c>
      <c r="G13" s="116">
        <v>77</v>
      </c>
      <c r="H13" s="116">
        <v>77</v>
      </c>
      <c r="I13" s="140">
        <f t="shared" si="2"/>
        <v>563.67</v>
      </c>
      <c r="J13" s="200">
        <v>20</v>
      </c>
      <c r="K13" s="200">
        <v>40</v>
      </c>
      <c r="L13" s="200">
        <v>76</v>
      </c>
      <c r="M13" s="200">
        <v>42</v>
      </c>
      <c r="N13" s="200">
        <v>128</v>
      </c>
      <c r="O13" s="200">
        <v>100</v>
      </c>
      <c r="P13" s="200">
        <v>92</v>
      </c>
      <c r="Q13" s="209">
        <f t="shared" si="3"/>
        <v>1006</v>
      </c>
      <c r="R13" s="209">
        <f t="shared" si="4"/>
        <v>442.33</v>
      </c>
    </row>
    <row r="14" s="180" customFormat="1" ht="29" customHeight="1" spans="1:18">
      <c r="A14" s="194" t="s">
        <v>54</v>
      </c>
      <c r="B14" s="197">
        <v>7</v>
      </c>
      <c r="C14" s="116">
        <v>10</v>
      </c>
      <c r="D14" s="116">
        <v>43</v>
      </c>
      <c r="E14" s="116">
        <v>26</v>
      </c>
      <c r="F14" s="116">
        <v>52</v>
      </c>
      <c r="G14" s="116">
        <v>34</v>
      </c>
      <c r="H14" s="116">
        <v>34</v>
      </c>
      <c r="I14" s="140">
        <f t="shared" si="2"/>
        <v>299.67</v>
      </c>
      <c r="J14" s="200">
        <v>7</v>
      </c>
      <c r="K14" s="200">
        <v>17</v>
      </c>
      <c r="L14" s="200">
        <v>52</v>
      </c>
      <c r="M14" s="200">
        <v>20</v>
      </c>
      <c r="N14" s="200">
        <v>69</v>
      </c>
      <c r="O14" s="200">
        <v>34</v>
      </c>
      <c r="P14" s="200">
        <v>34</v>
      </c>
      <c r="Q14" s="209">
        <f t="shared" si="3"/>
        <v>476</v>
      </c>
      <c r="R14" s="209">
        <f t="shared" si="4"/>
        <v>176.33</v>
      </c>
    </row>
    <row r="15" s="180" customFormat="1" ht="29" customHeight="1" spans="1:18">
      <c r="A15" s="194" t="s">
        <v>57</v>
      </c>
      <c r="B15" s="197">
        <v>4</v>
      </c>
      <c r="C15" s="116">
        <v>6</v>
      </c>
      <c r="D15" s="116">
        <v>31</v>
      </c>
      <c r="E15" s="116">
        <v>20</v>
      </c>
      <c r="F15" s="116">
        <v>29</v>
      </c>
      <c r="G15" s="116">
        <v>61</v>
      </c>
      <c r="H15" s="116">
        <v>61</v>
      </c>
      <c r="I15" s="140">
        <f t="shared" si="2"/>
        <v>314.33</v>
      </c>
      <c r="J15" s="200">
        <v>4</v>
      </c>
      <c r="K15" s="200">
        <v>10</v>
      </c>
      <c r="L15" s="200">
        <v>37</v>
      </c>
      <c r="M15" s="200">
        <v>21</v>
      </c>
      <c r="N15" s="200">
        <v>38</v>
      </c>
      <c r="O15" s="200">
        <v>113</v>
      </c>
      <c r="P15" s="200">
        <v>1</v>
      </c>
      <c r="Q15" s="209">
        <f t="shared" si="3"/>
        <v>482</v>
      </c>
      <c r="R15" s="209">
        <f t="shared" si="4"/>
        <v>167.67</v>
      </c>
    </row>
    <row r="16" s="180" customFormat="1" ht="29" customHeight="1" spans="1:18">
      <c r="A16" s="194" t="s">
        <v>58</v>
      </c>
      <c r="B16" s="197">
        <v>11</v>
      </c>
      <c r="C16" s="116">
        <v>8</v>
      </c>
      <c r="D16" s="116">
        <v>37</v>
      </c>
      <c r="E16" s="116">
        <v>16</v>
      </c>
      <c r="F16" s="116">
        <v>34</v>
      </c>
      <c r="G16" s="116">
        <v>33</v>
      </c>
      <c r="H16" s="116">
        <v>33</v>
      </c>
      <c r="I16" s="140">
        <f t="shared" si="2"/>
        <v>268.67</v>
      </c>
      <c r="J16" s="200">
        <v>11</v>
      </c>
      <c r="K16" s="200">
        <v>18</v>
      </c>
      <c r="L16" s="200">
        <v>33</v>
      </c>
      <c r="M16" s="200">
        <v>21</v>
      </c>
      <c r="N16" s="200">
        <v>40</v>
      </c>
      <c r="O16" s="200">
        <v>22</v>
      </c>
      <c r="P16" s="200">
        <v>40</v>
      </c>
      <c r="Q16" s="209">
        <f t="shared" si="3"/>
        <v>380</v>
      </c>
      <c r="R16" s="209">
        <f t="shared" si="4"/>
        <v>111.33</v>
      </c>
    </row>
    <row r="17" s="180" customFormat="1" ht="29" customHeight="1" spans="1:18">
      <c r="A17" s="194" t="s">
        <v>59</v>
      </c>
      <c r="B17" s="197">
        <v>27</v>
      </c>
      <c r="C17" s="116">
        <v>24</v>
      </c>
      <c r="D17" s="116">
        <v>104</v>
      </c>
      <c r="E17" s="116">
        <v>52</v>
      </c>
      <c r="F17" s="116">
        <v>112</v>
      </c>
      <c r="G17" s="116">
        <v>89</v>
      </c>
      <c r="H17" s="116">
        <v>89</v>
      </c>
      <c r="I17" s="140">
        <f t="shared" si="2"/>
        <v>754.67</v>
      </c>
      <c r="J17" s="200">
        <v>27</v>
      </c>
      <c r="K17" s="200">
        <v>57</v>
      </c>
      <c r="L17" s="200">
        <v>108</v>
      </c>
      <c r="M17" s="200">
        <v>57</v>
      </c>
      <c r="N17" s="200">
        <v>136</v>
      </c>
      <c r="O17" s="200">
        <v>13</v>
      </c>
      <c r="P17" s="200">
        <v>136</v>
      </c>
      <c r="Q17" s="209">
        <f t="shared" si="3"/>
        <v>1073</v>
      </c>
      <c r="R17" s="209">
        <f t="shared" si="4"/>
        <v>318.33</v>
      </c>
    </row>
    <row r="18" s="180" customFormat="1" ht="29" customHeight="1" spans="1:18">
      <c r="A18" s="194" t="s">
        <v>60</v>
      </c>
      <c r="B18" s="198">
        <v>14</v>
      </c>
      <c r="C18" s="116">
        <v>21</v>
      </c>
      <c r="D18" s="116">
        <v>91</v>
      </c>
      <c r="E18" s="116">
        <v>42</v>
      </c>
      <c r="F18" s="116">
        <v>99</v>
      </c>
      <c r="G18" s="116">
        <v>79</v>
      </c>
      <c r="H18" s="116">
        <v>79</v>
      </c>
      <c r="I18" s="140">
        <f t="shared" si="2"/>
        <v>632</v>
      </c>
      <c r="J18" s="200">
        <v>14</v>
      </c>
      <c r="K18" s="200">
        <v>37</v>
      </c>
      <c r="L18" s="200">
        <v>71</v>
      </c>
      <c r="M18" s="200">
        <v>41</v>
      </c>
      <c r="N18" s="200">
        <v>126</v>
      </c>
      <c r="O18" s="200">
        <v>85</v>
      </c>
      <c r="P18" s="200">
        <v>79</v>
      </c>
      <c r="Q18" s="209">
        <f t="shared" si="3"/>
        <v>919</v>
      </c>
      <c r="R18" s="209">
        <f t="shared" si="4"/>
        <v>287</v>
      </c>
    </row>
    <row r="19" s="180" customFormat="1" ht="29" customHeight="1" spans="1:18">
      <c r="A19" s="194" t="s">
        <v>61</v>
      </c>
      <c r="B19" s="198">
        <v>10</v>
      </c>
      <c r="C19" s="116">
        <v>14</v>
      </c>
      <c r="D19" s="116">
        <v>59</v>
      </c>
      <c r="E19" s="116">
        <v>28</v>
      </c>
      <c r="F19" s="116">
        <v>67</v>
      </c>
      <c r="G19" s="116">
        <v>52</v>
      </c>
      <c r="H19" s="116">
        <v>52</v>
      </c>
      <c r="I19" s="140">
        <f t="shared" si="2"/>
        <v>418.67</v>
      </c>
      <c r="J19" s="200">
        <v>12</v>
      </c>
      <c r="K19" s="200">
        <v>29</v>
      </c>
      <c r="L19" s="200">
        <v>89</v>
      </c>
      <c r="M19" s="200">
        <v>31</v>
      </c>
      <c r="N19" s="200">
        <v>113</v>
      </c>
      <c r="O19" s="200">
        <v>67</v>
      </c>
      <c r="P19" s="200">
        <v>59</v>
      </c>
      <c r="Q19" s="209">
        <f t="shared" si="3"/>
        <v>813</v>
      </c>
      <c r="R19" s="209">
        <f t="shared" si="4"/>
        <v>394.33</v>
      </c>
    </row>
    <row r="20" s="180" customFormat="1" ht="29" customHeight="1" spans="1:18">
      <c r="A20" s="194" t="s">
        <v>62</v>
      </c>
      <c r="B20" s="197">
        <v>9</v>
      </c>
      <c r="C20" s="116">
        <v>13</v>
      </c>
      <c r="D20" s="116">
        <v>55</v>
      </c>
      <c r="E20" s="116">
        <v>28</v>
      </c>
      <c r="F20" s="116">
        <v>43</v>
      </c>
      <c r="G20" s="116">
        <v>50</v>
      </c>
      <c r="H20" s="116">
        <v>50</v>
      </c>
      <c r="I20" s="140">
        <f t="shared" si="2"/>
        <v>382.67</v>
      </c>
      <c r="J20" s="200">
        <v>11</v>
      </c>
      <c r="K20" s="200">
        <v>27</v>
      </c>
      <c r="L20" s="200">
        <v>52</v>
      </c>
      <c r="M20" s="200">
        <v>25</v>
      </c>
      <c r="N20" s="200">
        <v>55</v>
      </c>
      <c r="O20" s="200">
        <v>41</v>
      </c>
      <c r="P20" s="200">
        <v>39</v>
      </c>
      <c r="Q20" s="209">
        <f t="shared" si="3"/>
        <v>524</v>
      </c>
      <c r="R20" s="209">
        <f t="shared" si="4"/>
        <v>141.33</v>
      </c>
    </row>
    <row r="21" s="180" customFormat="1" ht="29" customHeight="1" spans="1:18">
      <c r="A21" s="194" t="s">
        <v>63</v>
      </c>
      <c r="B21" s="197">
        <v>7</v>
      </c>
      <c r="C21" s="116">
        <v>9</v>
      </c>
      <c r="D21" s="116">
        <v>38</v>
      </c>
      <c r="E21" s="116">
        <v>20</v>
      </c>
      <c r="F21" s="116">
        <v>37</v>
      </c>
      <c r="G21" s="116">
        <v>33</v>
      </c>
      <c r="H21" s="116">
        <v>33</v>
      </c>
      <c r="I21" s="140">
        <f t="shared" si="2"/>
        <v>267.67</v>
      </c>
      <c r="J21" s="200">
        <v>7</v>
      </c>
      <c r="K21" s="200">
        <v>18</v>
      </c>
      <c r="L21" s="200">
        <v>42</v>
      </c>
      <c r="M21" s="200">
        <v>21</v>
      </c>
      <c r="N21" s="200">
        <v>41</v>
      </c>
      <c r="O21" s="200">
        <v>34</v>
      </c>
      <c r="P21" s="200">
        <v>28</v>
      </c>
      <c r="Q21" s="209">
        <f t="shared" si="3"/>
        <v>400</v>
      </c>
      <c r="R21" s="209">
        <f t="shared" si="4"/>
        <v>132.33</v>
      </c>
    </row>
    <row r="22" s="180" customFormat="1" ht="24" customHeight="1" spans="1:18">
      <c r="A22" s="194" t="s">
        <v>64</v>
      </c>
      <c r="B22" s="197">
        <v>13</v>
      </c>
      <c r="C22" s="116">
        <v>20</v>
      </c>
      <c r="D22" s="116">
        <v>88</v>
      </c>
      <c r="E22" s="116">
        <v>42</v>
      </c>
      <c r="F22" s="116">
        <v>103</v>
      </c>
      <c r="G22" s="116">
        <v>71</v>
      </c>
      <c r="H22" s="116">
        <v>71</v>
      </c>
      <c r="I22" s="140">
        <f t="shared" si="2"/>
        <v>598.67</v>
      </c>
      <c r="J22" s="204">
        <v>13</v>
      </c>
      <c r="K22" s="204">
        <v>44</v>
      </c>
      <c r="L22" s="204">
        <v>74</v>
      </c>
      <c r="M22" s="204">
        <v>45</v>
      </c>
      <c r="N22" s="204">
        <v>112</v>
      </c>
      <c r="O22" s="204">
        <v>75</v>
      </c>
      <c r="P22" s="204">
        <v>76</v>
      </c>
      <c r="Q22" s="209">
        <f t="shared" si="3"/>
        <v>904</v>
      </c>
      <c r="R22" s="209">
        <f t="shared" si="4"/>
        <v>305.33</v>
      </c>
    </row>
    <row r="23" s="180" customFormat="1" ht="31" customHeight="1" spans="1:18">
      <c r="A23" s="194" t="s">
        <v>65</v>
      </c>
      <c r="B23" s="198">
        <v>10</v>
      </c>
      <c r="C23" s="116">
        <v>8</v>
      </c>
      <c r="D23" s="116">
        <v>36</v>
      </c>
      <c r="E23" s="116">
        <v>18</v>
      </c>
      <c r="F23" s="116">
        <v>69</v>
      </c>
      <c r="G23" s="116">
        <v>30</v>
      </c>
      <c r="H23" s="116">
        <v>30</v>
      </c>
      <c r="I23" s="140">
        <f t="shared" si="2"/>
        <v>280</v>
      </c>
      <c r="J23" s="204">
        <v>11</v>
      </c>
      <c r="K23" s="204">
        <v>18</v>
      </c>
      <c r="L23" s="204">
        <v>30</v>
      </c>
      <c r="M23" s="204">
        <v>20</v>
      </c>
      <c r="N23" s="204">
        <v>71</v>
      </c>
      <c r="O23" s="204">
        <v>25</v>
      </c>
      <c r="P23" s="204">
        <v>41</v>
      </c>
      <c r="Q23" s="209">
        <f t="shared" si="3"/>
        <v>440</v>
      </c>
      <c r="R23" s="209">
        <f t="shared" si="4"/>
        <v>160</v>
      </c>
    </row>
    <row r="24" s="180" customFormat="1" ht="35" customHeight="1" spans="1:18">
      <c r="A24" s="199" t="s">
        <v>400</v>
      </c>
      <c r="B24" s="199"/>
      <c r="C24" s="199"/>
      <c r="D24" s="199"/>
      <c r="E24" s="199"/>
      <c r="F24" s="199"/>
      <c r="G24" s="199"/>
      <c r="H24" s="199"/>
      <c r="I24" s="199"/>
      <c r="J24" s="199"/>
      <c r="K24" s="199"/>
      <c r="L24" s="199"/>
      <c r="M24" s="199"/>
      <c r="N24" s="199"/>
      <c r="O24" s="199"/>
      <c r="P24" s="199"/>
      <c r="Q24" s="199"/>
      <c r="R24" s="199"/>
    </row>
  </sheetData>
  <mergeCells count="12">
    <mergeCell ref="A2:R2"/>
    <mergeCell ref="B4:I4"/>
    <mergeCell ref="J4:Q4"/>
    <mergeCell ref="C5:D5"/>
    <mergeCell ref="E5:H5"/>
    <mergeCell ref="K5:L5"/>
    <mergeCell ref="M5:P5"/>
    <mergeCell ref="A24:R24"/>
    <mergeCell ref="A4:A6"/>
    <mergeCell ref="I5:I6"/>
    <mergeCell ref="Q5:Q6"/>
    <mergeCell ref="R4:R6"/>
  </mergeCells>
  <printOptions horizontalCentered="1"/>
  <pageMargins left="0.47" right="0.47" top="0.59" bottom="0.79" header="0.3" footer="0.3"/>
  <pageSetup paperSize="9" scale="63"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6"/>
  <sheetViews>
    <sheetView view="pageBreakPreview" zoomScale="80" zoomScaleNormal="70" workbookViewId="0">
      <selection activeCell="U11" sqref="U11"/>
    </sheetView>
  </sheetViews>
  <sheetFormatPr defaultColWidth="9" defaultRowHeight="14.25"/>
  <cols>
    <col min="1" max="1" width="9.45833333333333" style="144" customWidth="1"/>
    <col min="2" max="2" width="16.0666666666667" style="89" customWidth="1"/>
    <col min="3" max="3" width="12.3166666666667" style="89" customWidth="1"/>
    <col min="4" max="4" width="8.33333333333333" style="89" customWidth="1"/>
    <col min="5" max="7" width="9" style="89" customWidth="1"/>
    <col min="8" max="8" width="11.2416666666667" style="89" customWidth="1"/>
    <col min="9" max="9" width="11.425" style="141" customWidth="1"/>
    <col min="10" max="10" width="11.025" style="141" customWidth="1"/>
    <col min="11" max="11" width="11.375" style="141" customWidth="1"/>
    <col min="12" max="12" width="14.1" style="141" customWidth="1"/>
    <col min="13" max="13" width="13.2083333333333" style="145" customWidth="1"/>
    <col min="14" max="14" width="23.3833333333333" style="141" customWidth="1"/>
    <col min="15" max="15" width="14.1083333333333" style="141" customWidth="1"/>
    <col min="16" max="16" width="13.3916666666667" style="141" customWidth="1"/>
    <col min="17" max="17" width="11.7833333333333" style="141" customWidth="1"/>
    <col min="18" max="18" width="14.1083333333333" style="141" customWidth="1"/>
    <col min="19" max="19" width="14.1083333333333" style="146" customWidth="1"/>
    <col min="20" max="16384" width="9" style="141"/>
  </cols>
  <sheetData>
    <row r="1" s="122" customFormat="1" ht="22" customHeight="1" spans="1:19">
      <c r="A1" s="147" t="s">
        <v>401</v>
      </c>
      <c r="B1" s="148"/>
      <c r="M1" s="155"/>
      <c r="O1" s="141"/>
      <c r="P1" s="141"/>
      <c r="Q1" s="141"/>
      <c r="R1" s="141"/>
      <c r="S1" s="146"/>
    </row>
    <row r="2" s="141" customFormat="1" ht="30" customHeight="1" spans="1:19">
      <c r="A2" s="149" t="s">
        <v>402</v>
      </c>
      <c r="B2" s="92"/>
      <c r="C2" s="92"/>
      <c r="D2" s="92"/>
      <c r="E2" s="92"/>
      <c r="F2" s="92"/>
      <c r="G2" s="92"/>
      <c r="H2" s="92"/>
      <c r="I2" s="92"/>
      <c r="J2" s="92"/>
      <c r="K2" s="92"/>
      <c r="L2" s="92"/>
      <c r="M2" s="156"/>
      <c r="N2" s="92"/>
      <c r="O2" s="92"/>
      <c r="P2" s="92"/>
      <c r="Q2" s="92"/>
      <c r="R2" s="92"/>
      <c r="S2" s="93"/>
    </row>
    <row r="3" s="122" customFormat="1" ht="15" customHeight="1" spans="1:19">
      <c r="A3" s="150"/>
      <c r="B3" s="92"/>
      <c r="C3" s="92"/>
      <c r="D3" s="92"/>
      <c r="E3" s="92"/>
      <c r="F3" s="92"/>
      <c r="G3" s="92"/>
      <c r="H3" s="92"/>
      <c r="M3" s="155"/>
      <c r="O3" s="141"/>
      <c r="P3" s="141"/>
      <c r="Q3" s="141"/>
      <c r="R3" s="166" t="s">
        <v>403</v>
      </c>
      <c r="S3" s="167"/>
    </row>
    <row r="4" s="141" customFormat="1" ht="28" customHeight="1" spans="1:19">
      <c r="A4" s="59" t="s">
        <v>404</v>
      </c>
      <c r="B4" s="60" t="s">
        <v>3</v>
      </c>
      <c r="C4" s="60" t="s">
        <v>405</v>
      </c>
      <c r="D4" s="60" t="s">
        <v>406</v>
      </c>
      <c r="E4" s="59" t="s">
        <v>407</v>
      </c>
      <c r="F4" s="95"/>
      <c r="G4" s="95"/>
      <c r="H4" s="95"/>
      <c r="I4" s="94" t="s">
        <v>408</v>
      </c>
      <c r="J4" s="94"/>
      <c r="K4" s="94"/>
      <c r="L4" s="157"/>
      <c r="M4" s="157"/>
      <c r="N4" s="157"/>
      <c r="O4" s="136" t="s">
        <v>409</v>
      </c>
      <c r="P4" s="158" t="s">
        <v>410</v>
      </c>
      <c r="Q4" s="168" t="s">
        <v>411</v>
      </c>
      <c r="R4" s="169" t="s">
        <v>412</v>
      </c>
      <c r="S4" s="170"/>
    </row>
    <row r="5" s="141" customFormat="1" ht="54" customHeight="1" spans="1:19">
      <c r="A5" s="59"/>
      <c r="B5" s="62"/>
      <c r="C5" s="62"/>
      <c r="D5" s="62"/>
      <c r="E5" s="59" t="s">
        <v>413</v>
      </c>
      <c r="F5" s="59" t="s">
        <v>414</v>
      </c>
      <c r="G5" s="59" t="s">
        <v>415</v>
      </c>
      <c r="H5" s="59" t="s">
        <v>4</v>
      </c>
      <c r="I5" s="105" t="s">
        <v>416</v>
      </c>
      <c r="J5" s="105" t="s">
        <v>417</v>
      </c>
      <c r="K5" s="105" t="s">
        <v>418</v>
      </c>
      <c r="L5" s="159" t="s">
        <v>419</v>
      </c>
      <c r="M5" s="160" t="s">
        <v>420</v>
      </c>
      <c r="N5" s="161" t="s">
        <v>421</v>
      </c>
      <c r="O5" s="136"/>
      <c r="P5" s="162"/>
      <c r="Q5" s="136"/>
      <c r="R5" s="171"/>
      <c r="S5" s="170"/>
    </row>
    <row r="6" s="142" customFormat="1" ht="66" customHeight="1" spans="1:19">
      <c r="A6" s="59"/>
      <c r="B6" s="63"/>
      <c r="C6" s="63"/>
      <c r="D6" s="63"/>
      <c r="E6" s="59" t="s">
        <v>364</v>
      </c>
      <c r="F6" s="59" t="s">
        <v>145</v>
      </c>
      <c r="G6" s="59" t="s">
        <v>283</v>
      </c>
      <c r="H6" s="59" t="s">
        <v>422</v>
      </c>
      <c r="I6" s="94" t="s">
        <v>423</v>
      </c>
      <c r="J6" s="94" t="s">
        <v>148</v>
      </c>
      <c r="K6" s="94" t="s">
        <v>285</v>
      </c>
      <c r="L6" s="94" t="s">
        <v>150</v>
      </c>
      <c r="M6" s="163" t="s">
        <v>392</v>
      </c>
      <c r="N6" s="59" t="s">
        <v>424</v>
      </c>
      <c r="O6" s="59" t="s">
        <v>394</v>
      </c>
      <c r="P6" s="59" t="s">
        <v>395</v>
      </c>
      <c r="Q6" s="59" t="s">
        <v>396</v>
      </c>
      <c r="R6" s="59" t="s">
        <v>425</v>
      </c>
      <c r="S6" s="172"/>
    </row>
    <row r="7" s="141" customFormat="1" ht="28.05" customHeight="1" spans="1:19">
      <c r="A7" s="64" t="s">
        <v>4</v>
      </c>
      <c r="B7" s="65"/>
      <c r="C7" s="66" t="s">
        <v>426</v>
      </c>
      <c r="D7" s="66" t="s">
        <v>426</v>
      </c>
      <c r="E7" s="66" t="s">
        <v>426</v>
      </c>
      <c r="F7" s="66" t="s">
        <v>426</v>
      </c>
      <c r="G7" s="66" t="s">
        <v>426</v>
      </c>
      <c r="H7" s="66" t="s">
        <v>426</v>
      </c>
      <c r="I7" s="107">
        <f>I8+I18</f>
        <v>1099</v>
      </c>
      <c r="J7" s="107">
        <f>J8+J18</f>
        <v>907</v>
      </c>
      <c r="K7" s="107">
        <f>K8+K18</f>
        <v>2000</v>
      </c>
      <c r="L7" s="107">
        <v>2000</v>
      </c>
      <c r="M7" s="107">
        <v>2000</v>
      </c>
      <c r="N7" s="107">
        <f>N8+N18</f>
        <v>9622.48</v>
      </c>
      <c r="O7" s="107">
        <f>O8+O18</f>
        <v>256.44</v>
      </c>
      <c r="P7" s="107">
        <v>1887.27</v>
      </c>
      <c r="Q7" s="109">
        <v>1887.56</v>
      </c>
      <c r="R7" s="107">
        <f>R8+R18</f>
        <v>13140.87</v>
      </c>
      <c r="S7" s="173"/>
    </row>
    <row r="8" s="141" customFormat="1" ht="28.05" customHeight="1" spans="1:19">
      <c r="A8" s="68" t="s">
        <v>10</v>
      </c>
      <c r="B8" s="66"/>
      <c r="C8" s="66" t="s">
        <v>426</v>
      </c>
      <c r="D8" s="66" t="s">
        <v>426</v>
      </c>
      <c r="E8" s="66" t="s">
        <v>426</v>
      </c>
      <c r="F8" s="66" t="s">
        <v>426</v>
      </c>
      <c r="G8" s="66" t="s">
        <v>426</v>
      </c>
      <c r="H8" s="66" t="s">
        <v>426</v>
      </c>
      <c r="I8" s="108">
        <f t="shared" ref="I8:M8" si="0">SUM(I9:I17)</f>
        <v>1099</v>
      </c>
      <c r="J8" s="108">
        <f t="shared" si="0"/>
        <v>907</v>
      </c>
      <c r="K8" s="108">
        <f t="shared" si="0"/>
        <v>1149</v>
      </c>
      <c r="L8" s="108">
        <f t="shared" si="0"/>
        <v>1283</v>
      </c>
      <c r="M8" s="108">
        <f t="shared" si="0"/>
        <v>1273</v>
      </c>
      <c r="N8" s="109">
        <f t="shared" ref="N8:R8" si="1">SUM(N9:N17)</f>
        <v>7120.85</v>
      </c>
      <c r="O8" s="109">
        <f t="shared" si="1"/>
        <v>255.05</v>
      </c>
      <c r="P8" s="109">
        <f t="shared" si="1"/>
        <v>1103.13</v>
      </c>
      <c r="Q8" s="109">
        <f t="shared" si="1"/>
        <v>1075.61</v>
      </c>
      <c r="R8" s="109">
        <f t="shared" si="1"/>
        <v>9044.54</v>
      </c>
      <c r="S8" s="174"/>
    </row>
    <row r="9" s="141" customFormat="1" ht="38" customHeight="1" spans="1:19">
      <c r="A9" s="69" t="s">
        <v>41</v>
      </c>
      <c r="B9" s="70"/>
      <c r="C9" s="71" t="s">
        <v>427</v>
      </c>
      <c r="D9" s="71" t="s">
        <v>428</v>
      </c>
      <c r="E9" s="95">
        <v>0.766</v>
      </c>
      <c r="F9" s="95">
        <v>0.18</v>
      </c>
      <c r="G9" s="95">
        <v>0.63</v>
      </c>
      <c r="H9" s="98">
        <f t="shared" ref="H9:H17" si="2">SUM(E9:G9)</f>
        <v>1.576</v>
      </c>
      <c r="I9" s="111">
        <v>177</v>
      </c>
      <c r="J9" s="112">
        <v>145</v>
      </c>
      <c r="K9" s="111">
        <v>145</v>
      </c>
      <c r="L9" s="99">
        <v>151</v>
      </c>
      <c r="M9" s="99">
        <v>146</v>
      </c>
      <c r="N9" s="164">
        <f t="shared" ref="N9:N16" si="3">ROUND((I9+J9+K9+L9)*H9+M9*H9/3,2)</f>
        <v>1050.67</v>
      </c>
      <c r="O9" s="164"/>
      <c r="P9" s="164">
        <v>152.34</v>
      </c>
      <c r="Q9" s="99">
        <v>152.34</v>
      </c>
      <c r="R9" s="164">
        <f t="shared" ref="R7:R17" si="4">N9-O9+P9+Q9</f>
        <v>1355.35</v>
      </c>
      <c r="S9" s="175"/>
    </row>
    <row r="10" s="141" customFormat="1" ht="36" customHeight="1" spans="1:19">
      <c r="A10" s="69" t="s">
        <v>38</v>
      </c>
      <c r="B10" s="70"/>
      <c r="C10" s="71" t="s">
        <v>427</v>
      </c>
      <c r="D10" s="71" t="s">
        <v>428</v>
      </c>
      <c r="E10" s="105">
        <v>0.766</v>
      </c>
      <c r="F10" s="95">
        <v>0.15</v>
      </c>
      <c r="G10" s="98">
        <v>0.63</v>
      </c>
      <c r="H10" s="98">
        <f t="shared" si="2"/>
        <v>1.546</v>
      </c>
      <c r="I10" s="111">
        <v>235</v>
      </c>
      <c r="J10" s="112">
        <v>187</v>
      </c>
      <c r="K10" s="111">
        <v>187</v>
      </c>
      <c r="L10" s="99">
        <v>210</v>
      </c>
      <c r="M10" s="99">
        <v>210</v>
      </c>
      <c r="N10" s="164">
        <f t="shared" si="3"/>
        <v>1374.39</v>
      </c>
      <c r="O10" s="164">
        <v>152.54</v>
      </c>
      <c r="P10" s="164">
        <v>187.75</v>
      </c>
      <c r="Q10" s="99">
        <v>187.74</v>
      </c>
      <c r="R10" s="164">
        <f t="shared" si="4"/>
        <v>1597.34</v>
      </c>
      <c r="S10" s="175"/>
    </row>
    <row r="11" s="141" customFormat="1" ht="31.05" customHeight="1" spans="1:19">
      <c r="A11" s="72" t="s">
        <v>39</v>
      </c>
      <c r="B11" s="73"/>
      <c r="C11" s="71" t="s">
        <v>427</v>
      </c>
      <c r="D11" s="71" t="s">
        <v>428</v>
      </c>
      <c r="E11" s="98">
        <v>0.696</v>
      </c>
      <c r="F11" s="98">
        <v>0.17</v>
      </c>
      <c r="G11" s="98">
        <v>0.63</v>
      </c>
      <c r="H11" s="98">
        <f t="shared" si="2"/>
        <v>1.496</v>
      </c>
      <c r="I11" s="112">
        <v>46</v>
      </c>
      <c r="J11" s="112">
        <v>31</v>
      </c>
      <c r="K11" s="111">
        <v>31</v>
      </c>
      <c r="L11" s="99">
        <v>67</v>
      </c>
      <c r="M11" s="99">
        <v>67</v>
      </c>
      <c r="N11" s="164">
        <f t="shared" si="3"/>
        <v>295.21</v>
      </c>
      <c r="O11" s="164"/>
      <c r="P11" s="164">
        <v>29.72</v>
      </c>
      <c r="Q11" s="99">
        <v>29.72</v>
      </c>
      <c r="R11" s="164">
        <f t="shared" si="4"/>
        <v>354.65</v>
      </c>
      <c r="S11" s="175"/>
    </row>
    <row r="12" s="141" customFormat="1" ht="31.05" customHeight="1" spans="1:19">
      <c r="A12" s="74"/>
      <c r="B12" s="75"/>
      <c r="C12" s="71" t="s">
        <v>429</v>
      </c>
      <c r="D12" s="71" t="s">
        <v>428</v>
      </c>
      <c r="E12" s="98">
        <v>0.696</v>
      </c>
      <c r="F12" s="98">
        <v>0.17</v>
      </c>
      <c r="G12" s="98">
        <v>0.63</v>
      </c>
      <c r="H12" s="98">
        <f t="shared" si="2"/>
        <v>1.496</v>
      </c>
      <c r="I12" s="112">
        <v>59</v>
      </c>
      <c r="J12" s="112">
        <v>50</v>
      </c>
      <c r="K12" s="111">
        <v>50</v>
      </c>
      <c r="L12" s="99">
        <v>110</v>
      </c>
      <c r="M12" s="99">
        <v>109</v>
      </c>
      <c r="N12" s="164">
        <f t="shared" si="3"/>
        <v>456.78</v>
      </c>
      <c r="O12" s="164"/>
      <c r="P12" s="164">
        <v>46.27</v>
      </c>
      <c r="Q12" s="99">
        <v>46.27</v>
      </c>
      <c r="R12" s="164">
        <f t="shared" si="4"/>
        <v>549.32</v>
      </c>
      <c r="S12" s="175"/>
    </row>
    <row r="13" s="141" customFormat="1" ht="31.05" customHeight="1" spans="1:19">
      <c r="A13" s="69" t="s">
        <v>40</v>
      </c>
      <c r="B13" s="70"/>
      <c r="C13" s="71" t="s">
        <v>429</v>
      </c>
      <c r="D13" s="71" t="s">
        <v>428</v>
      </c>
      <c r="E13" s="98">
        <v>0.766</v>
      </c>
      <c r="F13" s="98">
        <v>0.18</v>
      </c>
      <c r="G13" s="98">
        <v>0.63</v>
      </c>
      <c r="H13" s="98">
        <f t="shared" si="2"/>
        <v>1.576</v>
      </c>
      <c r="I13" s="111">
        <v>214</v>
      </c>
      <c r="J13" s="112">
        <v>173</v>
      </c>
      <c r="K13" s="111">
        <v>173</v>
      </c>
      <c r="L13" s="99">
        <v>206</v>
      </c>
      <c r="M13" s="99">
        <v>203</v>
      </c>
      <c r="N13" s="164">
        <f t="shared" si="3"/>
        <v>1313.86</v>
      </c>
      <c r="O13" s="164">
        <v>70.96</v>
      </c>
      <c r="P13" s="164">
        <v>181.77</v>
      </c>
      <c r="Q13" s="99">
        <v>181.77</v>
      </c>
      <c r="R13" s="164">
        <f t="shared" si="4"/>
        <v>1606.44</v>
      </c>
      <c r="S13" s="175"/>
    </row>
    <row r="14" s="141" customFormat="1" ht="31.05" customHeight="1" spans="1:19">
      <c r="A14" s="72" t="s">
        <v>42</v>
      </c>
      <c r="B14" s="73"/>
      <c r="C14" s="71" t="s">
        <v>427</v>
      </c>
      <c r="D14" s="71" t="s">
        <v>428</v>
      </c>
      <c r="E14" s="98">
        <v>0.58</v>
      </c>
      <c r="F14" s="98">
        <v>0.095</v>
      </c>
      <c r="G14" s="98">
        <v>0.63</v>
      </c>
      <c r="H14" s="98">
        <f t="shared" si="2"/>
        <v>1.305</v>
      </c>
      <c r="I14" s="112">
        <v>186</v>
      </c>
      <c r="J14" s="112">
        <v>137</v>
      </c>
      <c r="K14" s="111">
        <v>137</v>
      </c>
      <c r="L14" s="99">
        <v>158</v>
      </c>
      <c r="M14" s="99">
        <v>137</v>
      </c>
      <c r="N14" s="164">
        <f t="shared" si="3"/>
        <v>866.09</v>
      </c>
      <c r="O14" s="164">
        <v>8.43</v>
      </c>
      <c r="P14" s="164">
        <v>119.19</v>
      </c>
      <c r="Q14" s="99">
        <v>119.19</v>
      </c>
      <c r="R14" s="164">
        <f t="shared" si="4"/>
        <v>1096.04</v>
      </c>
      <c r="S14" s="175"/>
    </row>
    <row r="15" s="141" customFormat="1" ht="31.05" customHeight="1" spans="1:19">
      <c r="A15" s="74"/>
      <c r="B15" s="75"/>
      <c r="C15" s="71" t="s">
        <v>427</v>
      </c>
      <c r="D15" s="71" t="s">
        <v>430</v>
      </c>
      <c r="E15" s="98">
        <v>0.641</v>
      </c>
      <c r="F15" s="98">
        <v>0.095</v>
      </c>
      <c r="G15" s="98">
        <v>0.63</v>
      </c>
      <c r="H15" s="98">
        <f t="shared" si="2"/>
        <v>1.366</v>
      </c>
      <c r="I15" s="115"/>
      <c r="J15" s="115"/>
      <c r="K15" s="111">
        <v>242</v>
      </c>
      <c r="L15" s="99">
        <v>191</v>
      </c>
      <c r="M15" s="99">
        <v>191</v>
      </c>
      <c r="N15" s="164">
        <f t="shared" si="3"/>
        <v>678.45</v>
      </c>
      <c r="O15" s="164">
        <v>5</v>
      </c>
      <c r="P15" s="164">
        <v>220.38</v>
      </c>
      <c r="Q15" s="99">
        <v>193.07</v>
      </c>
      <c r="R15" s="164">
        <f t="shared" si="4"/>
        <v>1086.9</v>
      </c>
      <c r="S15" s="175"/>
    </row>
    <row r="16" s="141" customFormat="1" ht="28.05" customHeight="1" spans="1:19">
      <c r="A16" s="72" t="s">
        <v>43</v>
      </c>
      <c r="B16" s="73"/>
      <c r="C16" s="71" t="s">
        <v>427</v>
      </c>
      <c r="D16" s="71" t="s">
        <v>428</v>
      </c>
      <c r="E16" s="99">
        <v>0.58</v>
      </c>
      <c r="F16" s="98">
        <v>0.13</v>
      </c>
      <c r="G16" s="98">
        <v>0.63</v>
      </c>
      <c r="H16" s="98">
        <f t="shared" si="2"/>
        <v>1.34</v>
      </c>
      <c r="I16" s="112">
        <v>182</v>
      </c>
      <c r="J16" s="112">
        <v>184</v>
      </c>
      <c r="K16" s="111">
        <v>184</v>
      </c>
      <c r="L16" s="99">
        <v>190</v>
      </c>
      <c r="M16" s="99">
        <v>210</v>
      </c>
      <c r="N16" s="164">
        <f t="shared" si="3"/>
        <v>1085.4</v>
      </c>
      <c r="O16" s="164">
        <v>18.12</v>
      </c>
      <c r="P16" s="164">
        <v>165.71</v>
      </c>
      <c r="Q16" s="99">
        <v>165.71</v>
      </c>
      <c r="R16" s="164">
        <f t="shared" si="4"/>
        <v>1398.7</v>
      </c>
      <c r="S16" s="175"/>
    </row>
    <row r="17" s="141" customFormat="1" ht="28.05" customHeight="1" spans="1:19">
      <c r="A17" s="77"/>
      <c r="B17" s="78"/>
      <c r="C17" s="71" t="s">
        <v>427</v>
      </c>
      <c r="D17" s="71" t="s">
        <v>430</v>
      </c>
      <c r="E17" s="99">
        <v>0.64</v>
      </c>
      <c r="F17" s="99">
        <v>0.13</v>
      </c>
      <c r="G17" s="99">
        <v>0.63</v>
      </c>
      <c r="H17" s="98">
        <f t="shared" si="2"/>
        <v>1.4</v>
      </c>
      <c r="I17" s="115"/>
      <c r="J17" s="115"/>
      <c r="K17" s="115"/>
      <c r="L17" s="115"/>
      <c r="M17" s="115"/>
      <c r="N17" s="115"/>
      <c r="O17" s="164"/>
      <c r="P17" s="164">
        <v>0</v>
      </c>
      <c r="Q17" s="99">
        <v>-0.2</v>
      </c>
      <c r="R17" s="164">
        <f t="shared" si="4"/>
        <v>-0.2</v>
      </c>
      <c r="S17" s="175"/>
    </row>
    <row r="18" s="141" customFormat="1" ht="28.05" customHeight="1" spans="1:19">
      <c r="A18" s="68" t="s">
        <v>44</v>
      </c>
      <c r="B18" s="66"/>
      <c r="C18" s="66" t="s">
        <v>426</v>
      </c>
      <c r="D18" s="66" t="s">
        <v>426</v>
      </c>
      <c r="E18" s="66" t="s">
        <v>426</v>
      </c>
      <c r="F18" s="66" t="s">
        <v>426</v>
      </c>
      <c r="G18" s="66" t="s">
        <v>426</v>
      </c>
      <c r="H18" s="66" t="s">
        <v>426</v>
      </c>
      <c r="I18" s="107">
        <f t="shared" ref="I18:M18" si="5">SUM(I19:I25)</f>
        <v>0</v>
      </c>
      <c r="J18" s="107">
        <f t="shared" si="5"/>
        <v>0</v>
      </c>
      <c r="K18" s="107">
        <f t="shared" si="5"/>
        <v>851</v>
      </c>
      <c r="L18" s="107">
        <f t="shared" si="5"/>
        <v>717</v>
      </c>
      <c r="M18" s="107">
        <f t="shared" si="5"/>
        <v>727</v>
      </c>
      <c r="N18" s="109">
        <f t="shared" ref="N18:R18" si="6">SUM(N19:N25)</f>
        <v>2501.63</v>
      </c>
      <c r="O18" s="109">
        <f t="shared" si="6"/>
        <v>1.39</v>
      </c>
      <c r="P18" s="109">
        <f t="shared" si="6"/>
        <v>784.14</v>
      </c>
      <c r="Q18" s="109">
        <f t="shared" si="6"/>
        <v>811.95</v>
      </c>
      <c r="R18" s="109">
        <f t="shared" si="6"/>
        <v>4096.33</v>
      </c>
      <c r="S18" s="174"/>
    </row>
    <row r="19" s="141" customFormat="1" ht="43" customHeight="1" spans="1:19">
      <c r="A19" s="71" t="s">
        <v>45</v>
      </c>
      <c r="B19" s="79" t="s">
        <v>431</v>
      </c>
      <c r="C19" s="71" t="s">
        <v>427</v>
      </c>
      <c r="D19" s="71" t="s">
        <v>430</v>
      </c>
      <c r="E19" s="95">
        <v>0.641</v>
      </c>
      <c r="F19" s="95">
        <v>0.12</v>
      </c>
      <c r="G19" s="98">
        <v>0.63</v>
      </c>
      <c r="H19" s="98">
        <f t="shared" ref="H19:H25" si="7">SUM(E19:G19)</f>
        <v>1.391</v>
      </c>
      <c r="I19" s="115"/>
      <c r="J19" s="115"/>
      <c r="K19" s="115"/>
      <c r="L19" s="99">
        <v>19</v>
      </c>
      <c r="M19" s="99">
        <v>29</v>
      </c>
      <c r="N19" s="164">
        <f t="shared" ref="N19:N25" si="8">ROUND((I19+J19+K19+L19)*H19+M19*H19/3,2)</f>
        <v>39.88</v>
      </c>
      <c r="O19" s="164"/>
      <c r="P19" s="164"/>
      <c r="Q19" s="99">
        <v>27.82</v>
      </c>
      <c r="R19" s="164">
        <f>N19-O19+P19+Q19</f>
        <v>67.7</v>
      </c>
      <c r="S19" s="175"/>
    </row>
    <row r="20" s="141" customFormat="1" ht="38" customHeight="1" spans="1:19">
      <c r="A20" s="80" t="s">
        <v>61</v>
      </c>
      <c r="B20" s="81" t="s">
        <v>432</v>
      </c>
      <c r="C20" s="71" t="s">
        <v>427</v>
      </c>
      <c r="D20" s="71" t="s">
        <v>430</v>
      </c>
      <c r="E20" s="98">
        <v>0.641</v>
      </c>
      <c r="F20" s="98">
        <v>0.12</v>
      </c>
      <c r="G20" s="98">
        <v>0.63</v>
      </c>
      <c r="H20" s="98">
        <f t="shared" si="7"/>
        <v>1.391</v>
      </c>
      <c r="I20" s="115"/>
      <c r="J20" s="115"/>
      <c r="K20" s="111">
        <v>242</v>
      </c>
      <c r="L20" s="99">
        <v>204</v>
      </c>
      <c r="M20" s="99">
        <v>204</v>
      </c>
      <c r="N20" s="164">
        <f t="shared" si="8"/>
        <v>714.97</v>
      </c>
      <c r="O20" s="164"/>
      <c r="P20" s="164">
        <v>224.42</v>
      </c>
      <c r="Q20" s="99">
        <v>224.41</v>
      </c>
      <c r="R20" s="164">
        <f>N20-O20+P20+Q20</f>
        <v>1163.8</v>
      </c>
      <c r="S20" s="175"/>
    </row>
    <row r="21" s="141" customFormat="1" ht="40" customHeight="1" spans="1:19">
      <c r="A21" s="80"/>
      <c r="B21" s="82"/>
      <c r="C21" s="71" t="s">
        <v>429</v>
      </c>
      <c r="D21" s="71" t="s">
        <v>430</v>
      </c>
      <c r="E21" s="98">
        <v>0.641</v>
      </c>
      <c r="F21" s="98">
        <v>0.12</v>
      </c>
      <c r="G21" s="98">
        <v>0.63</v>
      </c>
      <c r="H21" s="98">
        <f t="shared" si="7"/>
        <v>1.391</v>
      </c>
      <c r="I21" s="115"/>
      <c r="J21" s="115"/>
      <c r="K21" s="111">
        <v>122</v>
      </c>
      <c r="L21" s="99">
        <v>91</v>
      </c>
      <c r="M21" s="99">
        <v>91</v>
      </c>
      <c r="N21" s="164">
        <f t="shared" si="8"/>
        <v>338.48</v>
      </c>
      <c r="O21" s="164">
        <v>1.39</v>
      </c>
      <c r="P21" s="164">
        <v>113.14</v>
      </c>
      <c r="Q21" s="99">
        <v>113.13</v>
      </c>
      <c r="R21" s="164">
        <f t="shared" ref="R20:R25" si="9">N21-O21+P21+Q21</f>
        <v>563.36</v>
      </c>
      <c r="S21" s="175"/>
    </row>
    <row r="22" s="141" customFormat="1" ht="39" customHeight="1" spans="1:19">
      <c r="A22" s="80" t="s">
        <v>57</v>
      </c>
      <c r="B22" s="151" t="s">
        <v>433</v>
      </c>
      <c r="C22" s="71" t="s">
        <v>427</v>
      </c>
      <c r="D22" s="71" t="s">
        <v>430</v>
      </c>
      <c r="E22" s="98">
        <v>0.641</v>
      </c>
      <c r="F22" s="98">
        <v>0.12</v>
      </c>
      <c r="G22" s="98">
        <v>0.63</v>
      </c>
      <c r="H22" s="98">
        <f t="shared" si="7"/>
        <v>1.391</v>
      </c>
      <c r="I22" s="115"/>
      <c r="J22" s="115"/>
      <c r="K22" s="111">
        <v>81</v>
      </c>
      <c r="L22" s="99">
        <v>74</v>
      </c>
      <c r="M22" s="99">
        <v>74</v>
      </c>
      <c r="N22" s="164">
        <f t="shared" si="8"/>
        <v>249.92</v>
      </c>
      <c r="O22" s="164"/>
      <c r="P22" s="164">
        <v>75.11</v>
      </c>
      <c r="Q22" s="99">
        <v>75.11</v>
      </c>
      <c r="R22" s="164">
        <f t="shared" si="9"/>
        <v>400.14</v>
      </c>
      <c r="S22" s="175"/>
    </row>
    <row r="23" s="141" customFormat="1" ht="37" customHeight="1" spans="1:19">
      <c r="A23" s="80"/>
      <c r="B23" s="152"/>
      <c r="C23" s="85" t="s">
        <v>429</v>
      </c>
      <c r="D23" s="85" t="s">
        <v>430</v>
      </c>
      <c r="E23" s="98">
        <v>0.641</v>
      </c>
      <c r="F23" s="98">
        <v>0.12</v>
      </c>
      <c r="G23" s="98">
        <v>0.63</v>
      </c>
      <c r="H23" s="98">
        <f t="shared" si="7"/>
        <v>1.391</v>
      </c>
      <c r="I23" s="115"/>
      <c r="J23" s="115"/>
      <c r="K23" s="111">
        <v>122</v>
      </c>
      <c r="L23" s="99">
        <v>107</v>
      </c>
      <c r="M23" s="99">
        <v>107</v>
      </c>
      <c r="N23" s="164">
        <f t="shared" si="8"/>
        <v>368.15</v>
      </c>
      <c r="O23" s="164"/>
      <c r="P23" s="164">
        <v>113.13</v>
      </c>
      <c r="Q23" s="99">
        <v>113.13</v>
      </c>
      <c r="R23" s="164">
        <f t="shared" si="9"/>
        <v>594.41</v>
      </c>
      <c r="S23" s="175"/>
    </row>
    <row r="24" s="141" customFormat="1" ht="41" customHeight="1" spans="1:19">
      <c r="A24" s="80" t="s">
        <v>53</v>
      </c>
      <c r="B24" s="101" t="s">
        <v>434</v>
      </c>
      <c r="C24" s="85" t="s">
        <v>429</v>
      </c>
      <c r="D24" s="85" t="s">
        <v>430</v>
      </c>
      <c r="E24" s="98">
        <v>0.641</v>
      </c>
      <c r="F24" s="153">
        <v>0.075</v>
      </c>
      <c r="G24" s="98">
        <v>0.63</v>
      </c>
      <c r="H24" s="98">
        <f t="shared" si="7"/>
        <v>1.346</v>
      </c>
      <c r="I24" s="115"/>
      <c r="J24" s="115"/>
      <c r="K24" s="111">
        <v>162</v>
      </c>
      <c r="L24" s="99">
        <v>147</v>
      </c>
      <c r="M24" s="99">
        <v>147</v>
      </c>
      <c r="N24" s="164">
        <f t="shared" si="8"/>
        <v>481.87</v>
      </c>
      <c r="O24" s="164"/>
      <c r="P24" s="164">
        <v>145.37</v>
      </c>
      <c r="Q24" s="99">
        <v>145.37</v>
      </c>
      <c r="R24" s="164">
        <f t="shared" si="9"/>
        <v>772.61</v>
      </c>
      <c r="S24" s="175"/>
    </row>
    <row r="25" s="141" customFormat="1" ht="50" customHeight="1" spans="1:19">
      <c r="A25" s="80" t="s">
        <v>60</v>
      </c>
      <c r="B25" s="101" t="s">
        <v>435</v>
      </c>
      <c r="C25" s="71" t="s">
        <v>427</v>
      </c>
      <c r="D25" s="71" t="s">
        <v>430</v>
      </c>
      <c r="E25" s="95">
        <v>0.641</v>
      </c>
      <c r="F25" s="95">
        <v>0.118</v>
      </c>
      <c r="G25" s="95">
        <v>0.63</v>
      </c>
      <c r="H25" s="98">
        <f t="shared" si="7"/>
        <v>1.389</v>
      </c>
      <c r="I25" s="115"/>
      <c r="J25" s="115"/>
      <c r="K25" s="111">
        <v>122</v>
      </c>
      <c r="L25" s="99">
        <v>75</v>
      </c>
      <c r="M25" s="99">
        <v>75</v>
      </c>
      <c r="N25" s="164">
        <f t="shared" si="8"/>
        <v>308.36</v>
      </c>
      <c r="O25" s="165"/>
      <c r="P25" s="164">
        <v>112.97</v>
      </c>
      <c r="Q25" s="176">
        <v>112.98</v>
      </c>
      <c r="R25" s="165">
        <f t="shared" si="9"/>
        <v>534.31</v>
      </c>
      <c r="S25" s="175"/>
    </row>
    <row r="26" s="143" customFormat="1" ht="104" customHeight="1" spans="1:19">
      <c r="A26" s="154" t="s">
        <v>436</v>
      </c>
      <c r="B26" s="154"/>
      <c r="C26" s="154"/>
      <c r="D26" s="154"/>
      <c r="E26" s="154"/>
      <c r="F26" s="154"/>
      <c r="G26" s="154"/>
      <c r="H26" s="154"/>
      <c r="I26" s="154"/>
      <c r="J26" s="154"/>
      <c r="K26" s="154"/>
      <c r="L26" s="154"/>
      <c r="M26" s="154"/>
      <c r="N26" s="154"/>
      <c r="O26" s="154"/>
      <c r="P26" s="154"/>
      <c r="Q26" s="154"/>
      <c r="R26" s="154"/>
      <c r="S26" s="104"/>
    </row>
  </sheetData>
  <mergeCells count="26">
    <mergeCell ref="A1:B1"/>
    <mergeCell ref="A2:R2"/>
    <mergeCell ref="E4:H4"/>
    <mergeCell ref="I4:N4"/>
    <mergeCell ref="A7:B7"/>
    <mergeCell ref="A8:B8"/>
    <mergeCell ref="A9:B9"/>
    <mergeCell ref="A10:B10"/>
    <mergeCell ref="A13:B13"/>
    <mergeCell ref="A18:B18"/>
    <mergeCell ref="A26:R26"/>
    <mergeCell ref="A4:A6"/>
    <mergeCell ref="A20:A21"/>
    <mergeCell ref="A22:A23"/>
    <mergeCell ref="B4:B6"/>
    <mergeCell ref="B20:B21"/>
    <mergeCell ref="B22:B23"/>
    <mergeCell ref="C4:C6"/>
    <mergeCell ref="D4:D6"/>
    <mergeCell ref="O4:O5"/>
    <mergeCell ref="P4:P5"/>
    <mergeCell ref="Q4:Q5"/>
    <mergeCell ref="R4:R5"/>
    <mergeCell ref="A11:B12"/>
    <mergeCell ref="A14:B15"/>
    <mergeCell ref="A16:B17"/>
  </mergeCells>
  <dataValidations count="3">
    <dataValidation type="list" allowBlank="1" showErrorMessage="1" sqref="C9:C11 C13:C17 C20:C25">
      <formula1>"临床医学,中医学"</formula1>
    </dataValidation>
    <dataValidation type="list" allowBlank="1" showErrorMessage="1" sqref="D9:D11 D13:D17 D20:D25">
      <formula1>"本科,专科"</formula1>
    </dataValidation>
    <dataValidation allowBlank="1" showInputMessage="1" showErrorMessage="1" sqref="E10:E15 E16:G25 F9:G15"/>
  </dataValidations>
  <printOptions horizontalCentered="1"/>
  <pageMargins left="0.472222222222222" right="0.472222222222222" top="0.432638888888889" bottom="0.629861111111111" header="0.5" footer="0.5"/>
  <pageSetup paperSize="9" scale="60" orientation="landscape"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5"/>
  <sheetViews>
    <sheetView zoomScale="75" zoomScaleNormal="75" workbookViewId="0">
      <pane xSplit="2" ySplit="7" topLeftCell="C8" activePane="bottomRight" state="frozen"/>
      <selection/>
      <selection pane="topRight"/>
      <selection pane="bottomLeft"/>
      <selection pane="bottomRight" activeCell="R11" sqref="R11"/>
    </sheetView>
  </sheetViews>
  <sheetFormatPr defaultColWidth="9" defaultRowHeight="14.25"/>
  <cols>
    <col min="1" max="1" width="11.3333333333333" style="40" customWidth="1"/>
    <col min="2" max="2" width="14.6666666666667" style="89" customWidth="1"/>
    <col min="3" max="3" width="13.1666666666667" style="89" customWidth="1"/>
    <col min="4" max="4" width="10.6666666666667" style="89" customWidth="1"/>
    <col min="5" max="7" width="9" style="89" customWidth="1"/>
    <col min="8" max="8" width="12.5916666666667" style="89" customWidth="1"/>
    <col min="9" max="9" width="11.1666666666667" style="89" customWidth="1"/>
    <col min="10" max="10" width="10.7083333333333" style="89" customWidth="1"/>
    <col min="11" max="11" width="11.0666666666667" style="89" customWidth="1"/>
    <col min="12" max="12" width="10.8916666666667" style="89" customWidth="1"/>
    <col min="13" max="13" width="13" style="89" customWidth="1"/>
    <col min="14" max="14" width="16.8333333333333" style="89" customWidth="1"/>
    <col min="15" max="15" width="17.3333333333333" style="89" customWidth="1"/>
    <col min="16" max="16" width="14.1666666666667" style="89" customWidth="1"/>
    <col min="17" max="238" width="9" style="40"/>
    <col min="239" max="16384" width="9" style="122"/>
  </cols>
  <sheetData>
    <row r="1" ht="25" customHeight="1" spans="1:2">
      <c r="A1" s="123" t="s">
        <v>437</v>
      </c>
      <c r="B1" s="124"/>
    </row>
    <row r="2" ht="30" customHeight="1" spans="1:16">
      <c r="A2" s="93" t="s">
        <v>438</v>
      </c>
      <c r="B2" s="93"/>
      <c r="C2" s="93"/>
      <c r="D2" s="93"/>
      <c r="E2" s="93"/>
      <c r="F2" s="93"/>
      <c r="G2" s="93"/>
      <c r="H2" s="93"/>
      <c r="I2" s="93"/>
      <c r="J2" s="93"/>
      <c r="K2" s="93"/>
      <c r="L2" s="93"/>
      <c r="M2" s="93"/>
      <c r="N2" s="93"/>
      <c r="O2" s="93"/>
      <c r="P2" s="93"/>
    </row>
    <row r="3" ht="15" customHeight="1" spans="2:16">
      <c r="B3" s="93"/>
      <c r="C3" s="93"/>
      <c r="D3" s="93"/>
      <c r="E3" s="93"/>
      <c r="F3" s="93"/>
      <c r="G3" s="93"/>
      <c r="H3" s="93"/>
      <c r="I3" s="93"/>
      <c r="J3" s="93"/>
      <c r="K3" s="93"/>
      <c r="L3" s="93"/>
      <c r="M3" s="93"/>
      <c r="N3" s="93"/>
      <c r="O3" s="129"/>
      <c r="P3" s="130" t="s">
        <v>403</v>
      </c>
    </row>
    <row r="4" ht="30" customHeight="1" spans="1:16">
      <c r="A4" s="125" t="s">
        <v>404</v>
      </c>
      <c r="B4" s="60" t="s">
        <v>3</v>
      </c>
      <c r="C4" s="60" t="s">
        <v>405</v>
      </c>
      <c r="D4" s="60" t="s">
        <v>406</v>
      </c>
      <c r="E4" s="59" t="s">
        <v>439</v>
      </c>
      <c r="F4" s="95"/>
      <c r="G4" s="95"/>
      <c r="H4" s="95"/>
      <c r="I4" s="131" t="s">
        <v>440</v>
      </c>
      <c r="J4" s="132"/>
      <c r="K4" s="132"/>
      <c r="L4" s="132"/>
      <c r="M4" s="132"/>
      <c r="N4" s="132"/>
      <c r="O4" s="106" t="s">
        <v>441</v>
      </c>
      <c r="P4" s="133" t="s">
        <v>442</v>
      </c>
    </row>
    <row r="5" ht="60" customHeight="1" spans="1:16">
      <c r="A5" s="126"/>
      <c r="B5" s="62"/>
      <c r="C5" s="62"/>
      <c r="D5" s="62"/>
      <c r="E5" s="59" t="s">
        <v>413</v>
      </c>
      <c r="F5" s="59" t="s">
        <v>414</v>
      </c>
      <c r="G5" s="59" t="s">
        <v>415</v>
      </c>
      <c r="H5" s="59" t="s">
        <v>4</v>
      </c>
      <c r="I5" s="105" t="s">
        <v>443</v>
      </c>
      <c r="J5" s="105" t="s">
        <v>444</v>
      </c>
      <c r="K5" s="105" t="s">
        <v>445</v>
      </c>
      <c r="L5" s="105" t="s">
        <v>416</v>
      </c>
      <c r="M5" s="105" t="s">
        <v>446</v>
      </c>
      <c r="N5" s="134" t="s">
        <v>447</v>
      </c>
      <c r="O5" s="106"/>
      <c r="P5" s="135"/>
    </row>
    <row r="6" s="119" customFormat="1" ht="61" customHeight="1" spans="1:16">
      <c r="A6" s="127"/>
      <c r="B6" s="63"/>
      <c r="C6" s="63"/>
      <c r="D6" s="63"/>
      <c r="E6" s="95" t="s">
        <v>390</v>
      </c>
      <c r="F6" s="95" t="s">
        <v>365</v>
      </c>
      <c r="G6" s="95" t="s">
        <v>366</v>
      </c>
      <c r="H6" s="95" t="s">
        <v>448</v>
      </c>
      <c r="I6" s="95" t="s">
        <v>368</v>
      </c>
      <c r="J6" s="95" t="s">
        <v>369</v>
      </c>
      <c r="K6" s="95" t="s">
        <v>370</v>
      </c>
      <c r="L6" s="95" t="s">
        <v>449</v>
      </c>
      <c r="M6" s="95" t="s">
        <v>372</v>
      </c>
      <c r="N6" s="136" t="s">
        <v>450</v>
      </c>
      <c r="O6" s="106" t="s">
        <v>451</v>
      </c>
      <c r="P6" s="106" t="s">
        <v>452</v>
      </c>
    </row>
    <row r="7" ht="28" customHeight="1" spans="1:16">
      <c r="A7" s="64" t="s">
        <v>4</v>
      </c>
      <c r="B7" s="65"/>
      <c r="C7" s="66" t="s">
        <v>426</v>
      </c>
      <c r="D7" s="66" t="s">
        <v>426</v>
      </c>
      <c r="E7" s="66" t="s">
        <v>426</v>
      </c>
      <c r="F7" s="66" t="s">
        <v>426</v>
      </c>
      <c r="G7" s="66" t="s">
        <v>426</v>
      </c>
      <c r="H7" s="66" t="s">
        <v>426</v>
      </c>
      <c r="I7" s="108">
        <f t="shared" ref="I7:S7" si="0">I8+I18</f>
        <v>511</v>
      </c>
      <c r="J7" s="108">
        <f t="shared" si="0"/>
        <v>769</v>
      </c>
      <c r="K7" s="108">
        <f t="shared" si="0"/>
        <v>2097</v>
      </c>
      <c r="L7" s="108">
        <f t="shared" si="0"/>
        <v>2090</v>
      </c>
      <c r="M7" s="108">
        <f t="shared" si="0"/>
        <v>2000</v>
      </c>
      <c r="N7" s="109">
        <f t="shared" si="0"/>
        <v>8764.9</v>
      </c>
      <c r="O7" s="137">
        <f t="shared" si="0"/>
        <v>10652.17</v>
      </c>
      <c r="P7" s="137">
        <f t="shared" si="0"/>
        <v>1887.27</v>
      </c>
    </row>
    <row r="8" ht="28" customHeight="1" spans="1:16">
      <c r="A8" s="68" t="s">
        <v>10</v>
      </c>
      <c r="B8" s="68"/>
      <c r="C8" s="66" t="s">
        <v>426</v>
      </c>
      <c r="D8" s="66" t="s">
        <v>426</v>
      </c>
      <c r="E8" s="66" t="s">
        <v>426</v>
      </c>
      <c r="F8" s="66" t="s">
        <v>426</v>
      </c>
      <c r="G8" s="66" t="s">
        <v>426</v>
      </c>
      <c r="H8" s="66" t="s">
        <v>426</v>
      </c>
      <c r="I8" s="108">
        <f t="shared" ref="I8:M8" si="1">SUM(I9:I17)</f>
        <v>511</v>
      </c>
      <c r="J8" s="108">
        <f t="shared" si="1"/>
        <v>769</v>
      </c>
      <c r="K8" s="108">
        <f t="shared" si="1"/>
        <v>1545</v>
      </c>
      <c r="L8" s="108">
        <f t="shared" si="1"/>
        <v>1542</v>
      </c>
      <c r="M8" s="108">
        <f t="shared" si="1"/>
        <v>1149</v>
      </c>
      <c r="N8" s="137">
        <f t="shared" ref="N8:P8" si="2">SUM(N9:N17)</f>
        <v>6845.15</v>
      </c>
      <c r="O8" s="137">
        <f t="shared" si="2"/>
        <v>7948.28</v>
      </c>
      <c r="P8" s="137">
        <f t="shared" si="2"/>
        <v>1103.13</v>
      </c>
    </row>
    <row r="9" ht="28" customHeight="1" spans="1:16">
      <c r="A9" s="69" t="s">
        <v>41</v>
      </c>
      <c r="B9" s="70"/>
      <c r="C9" s="71" t="s">
        <v>427</v>
      </c>
      <c r="D9" s="71" t="s">
        <v>428</v>
      </c>
      <c r="E9" s="95">
        <v>0.766</v>
      </c>
      <c r="F9" s="95">
        <v>0.18</v>
      </c>
      <c r="G9" s="95">
        <v>0.63</v>
      </c>
      <c r="H9" s="98">
        <f t="shared" ref="H9:H17" si="3">E9+F9+G9</f>
        <v>1.576</v>
      </c>
      <c r="I9" s="138">
        <v>0</v>
      </c>
      <c r="J9" s="111">
        <v>155</v>
      </c>
      <c r="K9" s="111">
        <v>177</v>
      </c>
      <c r="L9" s="112">
        <v>177</v>
      </c>
      <c r="M9" s="111">
        <v>145</v>
      </c>
      <c r="N9" s="139">
        <v>878.36</v>
      </c>
      <c r="O9" s="140">
        <f t="shared" ref="O9:O17" si="4">ROUND((I9+J9+K9+L9+M9)*H9,2)</f>
        <v>1030.7</v>
      </c>
      <c r="P9" s="140">
        <f>ROUND(O9-N9,2)</f>
        <v>152.34</v>
      </c>
    </row>
    <row r="10" ht="28" customHeight="1" spans="1:16">
      <c r="A10" s="69" t="s">
        <v>38</v>
      </c>
      <c r="B10" s="70"/>
      <c r="C10" s="71" t="s">
        <v>427</v>
      </c>
      <c r="D10" s="71" t="s">
        <v>428</v>
      </c>
      <c r="E10" s="98">
        <v>0.696</v>
      </c>
      <c r="F10" s="95">
        <v>0.18</v>
      </c>
      <c r="G10" s="98">
        <v>0.63</v>
      </c>
      <c r="H10" s="98">
        <f t="shared" si="3"/>
        <v>1.506</v>
      </c>
      <c r="I10" s="138">
        <v>96</v>
      </c>
      <c r="J10" s="111">
        <v>120</v>
      </c>
      <c r="K10" s="111">
        <v>240</v>
      </c>
      <c r="L10" s="112">
        <v>235</v>
      </c>
      <c r="M10" s="111">
        <v>187</v>
      </c>
      <c r="N10" s="139">
        <v>1134.52</v>
      </c>
      <c r="O10" s="140">
        <f t="shared" si="4"/>
        <v>1322.27</v>
      </c>
      <c r="P10" s="140">
        <f t="shared" ref="P9:P17" si="5">ROUND(O10-N10,2)</f>
        <v>187.75</v>
      </c>
    </row>
    <row r="11" ht="28" customHeight="1" spans="1:16">
      <c r="A11" s="72" t="s">
        <v>39</v>
      </c>
      <c r="B11" s="73"/>
      <c r="C11" s="71" t="s">
        <v>427</v>
      </c>
      <c r="D11" s="71" t="s">
        <v>428</v>
      </c>
      <c r="E11" s="98">
        <v>0.638</v>
      </c>
      <c r="F11" s="98">
        <v>0.17</v>
      </c>
      <c r="G11" s="98">
        <v>0.63</v>
      </c>
      <c r="H11" s="98">
        <f t="shared" si="3"/>
        <v>1.438</v>
      </c>
      <c r="I11" s="138">
        <v>56</v>
      </c>
      <c r="J11" s="111">
        <v>50</v>
      </c>
      <c r="K11" s="111">
        <v>49</v>
      </c>
      <c r="L11" s="112">
        <v>46</v>
      </c>
      <c r="M11" s="111">
        <v>31</v>
      </c>
      <c r="N11" s="139">
        <v>303.9</v>
      </c>
      <c r="O11" s="140">
        <f t="shared" si="4"/>
        <v>333.62</v>
      </c>
      <c r="P11" s="140">
        <f t="shared" si="5"/>
        <v>29.72</v>
      </c>
    </row>
    <row r="12" ht="28" customHeight="1" spans="1:16">
      <c r="A12" s="74"/>
      <c r="B12" s="75"/>
      <c r="C12" s="71" t="s">
        <v>429</v>
      </c>
      <c r="D12" s="71" t="s">
        <v>428</v>
      </c>
      <c r="E12" s="98">
        <v>0.638</v>
      </c>
      <c r="F12" s="98">
        <v>0.12</v>
      </c>
      <c r="G12" s="98">
        <v>0.63</v>
      </c>
      <c r="H12" s="98">
        <f t="shared" si="3"/>
        <v>1.388</v>
      </c>
      <c r="I12" s="115"/>
      <c r="J12" s="115"/>
      <c r="K12" s="111">
        <v>48</v>
      </c>
      <c r="L12" s="112">
        <v>59</v>
      </c>
      <c r="M12" s="111">
        <v>50</v>
      </c>
      <c r="N12" s="139">
        <v>171.65</v>
      </c>
      <c r="O12" s="140">
        <f t="shared" si="4"/>
        <v>217.92</v>
      </c>
      <c r="P12" s="140">
        <f t="shared" si="5"/>
        <v>46.27</v>
      </c>
    </row>
    <row r="13" ht="32" customHeight="1" spans="1:16">
      <c r="A13" s="69" t="s">
        <v>40</v>
      </c>
      <c r="B13" s="70"/>
      <c r="C13" s="71" t="s">
        <v>429</v>
      </c>
      <c r="D13" s="71" t="s">
        <v>428</v>
      </c>
      <c r="E13" s="98">
        <v>0.766</v>
      </c>
      <c r="F13" s="98">
        <v>0.18</v>
      </c>
      <c r="G13" s="98">
        <v>0.63</v>
      </c>
      <c r="H13" s="98">
        <f t="shared" si="3"/>
        <v>1.576</v>
      </c>
      <c r="I13" s="138">
        <v>128</v>
      </c>
      <c r="J13" s="111">
        <v>173</v>
      </c>
      <c r="K13" s="111">
        <v>200</v>
      </c>
      <c r="L13" s="112">
        <v>214</v>
      </c>
      <c r="M13" s="111">
        <v>173</v>
      </c>
      <c r="N13" s="139">
        <v>1217.72</v>
      </c>
      <c r="O13" s="140">
        <f t="shared" si="4"/>
        <v>1399.49</v>
      </c>
      <c r="P13" s="140">
        <f t="shared" si="5"/>
        <v>181.77</v>
      </c>
    </row>
    <row r="14" ht="24" customHeight="1" spans="1:16">
      <c r="A14" s="72" t="s">
        <v>453</v>
      </c>
      <c r="B14" s="73"/>
      <c r="C14" s="71" t="s">
        <v>427</v>
      </c>
      <c r="D14" s="71" t="s">
        <v>428</v>
      </c>
      <c r="E14" s="98">
        <v>0.58</v>
      </c>
      <c r="F14" s="98">
        <v>0.095</v>
      </c>
      <c r="G14" s="98">
        <v>0.63</v>
      </c>
      <c r="H14" s="98">
        <f t="shared" si="3"/>
        <v>1.305</v>
      </c>
      <c r="I14" s="138">
        <v>123</v>
      </c>
      <c r="J14" s="111">
        <v>139</v>
      </c>
      <c r="K14" s="111">
        <v>185</v>
      </c>
      <c r="L14" s="112">
        <v>186</v>
      </c>
      <c r="M14" s="111">
        <v>137</v>
      </c>
      <c r="N14" s="139">
        <v>885.66</v>
      </c>
      <c r="O14" s="140">
        <f t="shared" si="4"/>
        <v>1004.85</v>
      </c>
      <c r="P14" s="140">
        <f t="shared" si="5"/>
        <v>119.19</v>
      </c>
    </row>
    <row r="15" ht="24" customHeight="1" spans="1:16">
      <c r="A15" s="74"/>
      <c r="B15" s="75"/>
      <c r="C15" s="95"/>
      <c r="D15" s="71" t="s">
        <v>430</v>
      </c>
      <c r="E15" s="98">
        <v>0.641</v>
      </c>
      <c r="F15" s="98">
        <v>0.095</v>
      </c>
      <c r="G15" s="98">
        <v>0.63</v>
      </c>
      <c r="H15" s="98">
        <f t="shared" si="3"/>
        <v>1.366</v>
      </c>
      <c r="I15" s="115"/>
      <c r="J15" s="115"/>
      <c r="K15" s="111">
        <v>250</v>
      </c>
      <c r="L15" s="112">
        <v>247</v>
      </c>
      <c r="M15" s="111">
        <v>242</v>
      </c>
      <c r="N15" s="139">
        <v>789.09</v>
      </c>
      <c r="O15" s="140">
        <f t="shared" si="4"/>
        <v>1009.47</v>
      </c>
      <c r="P15" s="140">
        <f t="shared" si="5"/>
        <v>220.38</v>
      </c>
    </row>
    <row r="16" ht="24" customHeight="1" spans="1:16">
      <c r="A16" s="72" t="s">
        <v>454</v>
      </c>
      <c r="B16" s="73"/>
      <c r="C16" s="83" t="s">
        <v>427</v>
      </c>
      <c r="D16" s="71" t="s">
        <v>428</v>
      </c>
      <c r="E16" s="99">
        <v>0.58</v>
      </c>
      <c r="F16" s="98">
        <v>0.13</v>
      </c>
      <c r="G16" s="98">
        <v>0.63</v>
      </c>
      <c r="H16" s="98">
        <f t="shared" si="3"/>
        <v>1.34</v>
      </c>
      <c r="I16" s="138">
        <v>108</v>
      </c>
      <c r="J16" s="111">
        <v>132</v>
      </c>
      <c r="K16" s="111">
        <v>188</v>
      </c>
      <c r="L16" s="112">
        <v>182</v>
      </c>
      <c r="M16" s="111">
        <v>184</v>
      </c>
      <c r="N16" s="139">
        <v>898.25</v>
      </c>
      <c r="O16" s="140">
        <f t="shared" si="4"/>
        <v>1063.96</v>
      </c>
      <c r="P16" s="140">
        <f t="shared" si="5"/>
        <v>165.71</v>
      </c>
    </row>
    <row r="17" ht="24" customHeight="1" spans="1:16">
      <c r="A17" s="74"/>
      <c r="B17" s="75"/>
      <c r="C17" s="84"/>
      <c r="D17" s="71" t="s">
        <v>430</v>
      </c>
      <c r="E17" s="99">
        <v>0.641</v>
      </c>
      <c r="F17" s="98">
        <v>0.13</v>
      </c>
      <c r="G17" s="98">
        <v>0.63</v>
      </c>
      <c r="H17" s="98">
        <f t="shared" si="3"/>
        <v>1.401</v>
      </c>
      <c r="I17" s="115"/>
      <c r="J17" s="115"/>
      <c r="K17" s="111">
        <v>208</v>
      </c>
      <c r="L17" s="112">
        <v>196</v>
      </c>
      <c r="M17" s="115"/>
      <c r="N17" s="139">
        <v>566</v>
      </c>
      <c r="O17" s="140">
        <f t="shared" si="4"/>
        <v>566</v>
      </c>
      <c r="P17" s="140">
        <f t="shared" si="5"/>
        <v>0</v>
      </c>
    </row>
    <row r="18" ht="28" customHeight="1" spans="1:16">
      <c r="A18" s="68" t="s">
        <v>44</v>
      </c>
      <c r="B18" s="68"/>
      <c r="C18" s="66" t="s">
        <v>426</v>
      </c>
      <c r="D18" s="66" t="s">
        <v>426</v>
      </c>
      <c r="E18" s="66" t="s">
        <v>426</v>
      </c>
      <c r="F18" s="66" t="s">
        <v>426</v>
      </c>
      <c r="G18" s="66" t="s">
        <v>426</v>
      </c>
      <c r="H18" s="66" t="s">
        <v>426</v>
      </c>
      <c r="I18" s="108">
        <f t="shared" ref="I18:M18" si="6">SUM(I19:I24)</f>
        <v>0</v>
      </c>
      <c r="J18" s="108">
        <f t="shared" si="6"/>
        <v>0</v>
      </c>
      <c r="K18" s="108">
        <f t="shared" si="6"/>
        <v>552</v>
      </c>
      <c r="L18" s="108">
        <f t="shared" si="6"/>
        <v>548</v>
      </c>
      <c r="M18" s="108">
        <f t="shared" si="6"/>
        <v>851</v>
      </c>
      <c r="N18" s="137">
        <f t="shared" ref="N18:P18" si="7">SUM(N19:N24)</f>
        <v>1919.75</v>
      </c>
      <c r="O18" s="137">
        <f t="shared" si="7"/>
        <v>2703.89</v>
      </c>
      <c r="P18" s="137">
        <f t="shared" si="7"/>
        <v>784.14</v>
      </c>
    </row>
    <row r="19" s="120" customFormat="1" ht="28" customHeight="1" spans="1:16">
      <c r="A19" s="100" t="s">
        <v>61</v>
      </c>
      <c r="B19" s="71" t="s">
        <v>432</v>
      </c>
      <c r="C19" s="71" t="s">
        <v>427</v>
      </c>
      <c r="D19" s="71" t="s">
        <v>430</v>
      </c>
      <c r="E19" s="98">
        <v>0.641</v>
      </c>
      <c r="F19" s="98">
        <v>0.12</v>
      </c>
      <c r="G19" s="98">
        <v>0.63</v>
      </c>
      <c r="H19" s="98">
        <f t="shared" ref="H19:H24" si="8">E19+F19+G19</f>
        <v>1.391</v>
      </c>
      <c r="I19" s="115"/>
      <c r="J19" s="115"/>
      <c r="K19" s="111">
        <v>279</v>
      </c>
      <c r="L19" s="112">
        <v>266</v>
      </c>
      <c r="M19" s="111">
        <v>242</v>
      </c>
      <c r="N19" s="139">
        <v>870.3</v>
      </c>
      <c r="O19" s="140">
        <f t="shared" ref="O19:O24" si="9">ROUND((I19+J19+K19+L19+M19)*H19,2)</f>
        <v>1094.72</v>
      </c>
      <c r="P19" s="140">
        <f>ROUND(O19-N19,2)</f>
        <v>224.42</v>
      </c>
    </row>
    <row r="20" s="120" customFormat="1" ht="28" customHeight="1" spans="1:16">
      <c r="A20" s="100"/>
      <c r="B20" s="95"/>
      <c r="C20" s="71" t="s">
        <v>429</v>
      </c>
      <c r="D20" s="71" t="s">
        <v>430</v>
      </c>
      <c r="E20" s="98">
        <v>0.641</v>
      </c>
      <c r="F20" s="98">
        <v>0.12</v>
      </c>
      <c r="G20" s="98">
        <v>0.63</v>
      </c>
      <c r="H20" s="98">
        <f t="shared" si="8"/>
        <v>1.391</v>
      </c>
      <c r="I20" s="115"/>
      <c r="J20" s="115"/>
      <c r="K20" s="111">
        <v>105</v>
      </c>
      <c r="L20" s="112">
        <v>108</v>
      </c>
      <c r="M20" s="111">
        <v>122</v>
      </c>
      <c r="N20" s="139">
        <v>352.85</v>
      </c>
      <c r="O20" s="140">
        <f t="shared" si="9"/>
        <v>465.99</v>
      </c>
      <c r="P20" s="140">
        <f t="shared" ref="P19:P24" si="10">ROUND(O20-N20,2)</f>
        <v>113.14</v>
      </c>
    </row>
    <row r="21" s="120" customFormat="1" ht="28" customHeight="1" spans="1:16">
      <c r="A21" s="100" t="s">
        <v>57</v>
      </c>
      <c r="B21" s="101" t="s">
        <v>433</v>
      </c>
      <c r="C21" s="71" t="s">
        <v>427</v>
      </c>
      <c r="D21" s="71" t="s">
        <v>430</v>
      </c>
      <c r="E21" s="98">
        <v>0.641</v>
      </c>
      <c r="F21" s="98">
        <v>0.12</v>
      </c>
      <c r="G21" s="98">
        <v>0.63</v>
      </c>
      <c r="H21" s="98">
        <f t="shared" si="8"/>
        <v>1.391</v>
      </c>
      <c r="I21" s="115"/>
      <c r="J21" s="115"/>
      <c r="K21" s="115"/>
      <c r="L21" s="115"/>
      <c r="M21" s="111">
        <v>81</v>
      </c>
      <c r="N21" s="139">
        <v>37.56</v>
      </c>
      <c r="O21" s="140">
        <f t="shared" si="9"/>
        <v>112.67</v>
      </c>
      <c r="P21" s="140">
        <f t="shared" si="10"/>
        <v>75.11</v>
      </c>
    </row>
    <row r="22" s="120" customFormat="1" ht="28" customHeight="1" spans="1:16">
      <c r="A22" s="100"/>
      <c r="B22" s="116"/>
      <c r="C22" s="85" t="s">
        <v>429</v>
      </c>
      <c r="D22" s="85" t="s">
        <v>430</v>
      </c>
      <c r="E22" s="98">
        <v>0.641</v>
      </c>
      <c r="F22" s="98">
        <v>0.12</v>
      </c>
      <c r="G22" s="98">
        <v>0.63</v>
      </c>
      <c r="H22" s="98">
        <f t="shared" si="8"/>
        <v>1.391</v>
      </c>
      <c r="I22" s="115"/>
      <c r="J22" s="115"/>
      <c r="K22" s="111">
        <v>168</v>
      </c>
      <c r="L22" s="112">
        <v>120</v>
      </c>
      <c r="M22" s="111">
        <v>122</v>
      </c>
      <c r="N22" s="139">
        <v>457.18</v>
      </c>
      <c r="O22" s="140">
        <f t="shared" si="9"/>
        <v>570.31</v>
      </c>
      <c r="P22" s="140">
        <f t="shared" si="10"/>
        <v>113.13</v>
      </c>
    </row>
    <row r="23" s="120" customFormat="1" ht="37" customHeight="1" spans="1:16">
      <c r="A23" s="100" t="s">
        <v>53</v>
      </c>
      <c r="B23" s="101" t="s">
        <v>434</v>
      </c>
      <c r="C23" s="85" t="s">
        <v>429</v>
      </c>
      <c r="D23" s="85" t="s">
        <v>430</v>
      </c>
      <c r="E23" s="98">
        <v>0.641</v>
      </c>
      <c r="F23" s="98">
        <v>0.075</v>
      </c>
      <c r="G23" s="98">
        <v>0.63</v>
      </c>
      <c r="H23" s="98">
        <f t="shared" si="8"/>
        <v>1.346</v>
      </c>
      <c r="I23" s="115"/>
      <c r="J23" s="115"/>
      <c r="K23" s="115"/>
      <c r="L23" s="112">
        <v>54</v>
      </c>
      <c r="M23" s="111">
        <v>162</v>
      </c>
      <c r="N23" s="139">
        <v>145.37</v>
      </c>
      <c r="O23" s="140">
        <f t="shared" si="9"/>
        <v>290.74</v>
      </c>
      <c r="P23" s="140">
        <f t="shared" si="10"/>
        <v>145.37</v>
      </c>
    </row>
    <row r="24" s="121" customFormat="1" ht="38" customHeight="1" spans="1:16">
      <c r="A24" s="100" t="s">
        <v>60</v>
      </c>
      <c r="B24" s="101" t="s">
        <v>455</v>
      </c>
      <c r="C24" s="71" t="s">
        <v>427</v>
      </c>
      <c r="D24" s="71" t="s">
        <v>430</v>
      </c>
      <c r="E24" s="95">
        <v>0.641</v>
      </c>
      <c r="F24" s="95">
        <v>0.118</v>
      </c>
      <c r="G24" s="95">
        <v>0.63</v>
      </c>
      <c r="H24" s="98">
        <f t="shared" si="8"/>
        <v>1.389</v>
      </c>
      <c r="I24" s="115"/>
      <c r="J24" s="115"/>
      <c r="K24" s="115"/>
      <c r="L24" s="115"/>
      <c r="M24" s="111">
        <v>122</v>
      </c>
      <c r="N24" s="139">
        <v>56.49</v>
      </c>
      <c r="O24" s="140">
        <f t="shared" si="9"/>
        <v>169.46</v>
      </c>
      <c r="P24" s="140">
        <f t="shared" si="10"/>
        <v>112.97</v>
      </c>
    </row>
    <row r="25" ht="55" customHeight="1" spans="1:1">
      <c r="A25" s="128" t="s">
        <v>456</v>
      </c>
    </row>
  </sheetData>
  <mergeCells count="25">
    <mergeCell ref="A1:B1"/>
    <mergeCell ref="A2:P2"/>
    <mergeCell ref="E4:H4"/>
    <mergeCell ref="I4:N4"/>
    <mergeCell ref="A7:B7"/>
    <mergeCell ref="A8:B8"/>
    <mergeCell ref="A9:B9"/>
    <mergeCell ref="A10:B10"/>
    <mergeCell ref="A13:B13"/>
    <mergeCell ref="A18:B18"/>
    <mergeCell ref="A4:A6"/>
    <mergeCell ref="A19:A20"/>
    <mergeCell ref="A21:A22"/>
    <mergeCell ref="B4:B6"/>
    <mergeCell ref="B19:B20"/>
    <mergeCell ref="B21:B22"/>
    <mergeCell ref="C4:C6"/>
    <mergeCell ref="C14:C15"/>
    <mergeCell ref="C16:C17"/>
    <mergeCell ref="D4:D6"/>
    <mergeCell ref="O4:O5"/>
    <mergeCell ref="P4:P5"/>
    <mergeCell ref="A11:B12"/>
    <mergeCell ref="A14:B15"/>
    <mergeCell ref="A16:B17"/>
  </mergeCells>
  <dataValidations count="2">
    <dataValidation type="list" allowBlank="1" showErrorMessage="1" sqref="E10 G10 D9:D11 D13:D17 D19:G24 E11:G17">
      <formula1>"本科,专科"</formula1>
    </dataValidation>
    <dataValidation type="list" allowBlank="1" showErrorMessage="1" sqref="C9:C11 C13:C17 C19:C24">
      <formula1>"临床医学,中医学"</formula1>
    </dataValidation>
  </dataValidations>
  <printOptions horizontalCentered="1"/>
  <pageMargins left="0.550694444444444" right="0.550694444444444" top="0.708333333333333" bottom="0.708333333333333" header="0.5" footer="0.5"/>
  <pageSetup paperSize="9" scale="70"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6"/>
  <sheetViews>
    <sheetView zoomScale="75" zoomScaleNormal="75" workbookViewId="0">
      <pane xSplit="2" ySplit="7" topLeftCell="C8" activePane="bottomRight" state="frozen"/>
      <selection/>
      <selection pane="topRight"/>
      <selection pane="bottomLeft"/>
      <selection pane="bottomRight" activeCell="S10" sqref="S10"/>
    </sheetView>
  </sheetViews>
  <sheetFormatPr defaultColWidth="9" defaultRowHeight="14.25"/>
  <cols>
    <col min="1" max="1" width="11.6666666666667" style="87" customWidth="1"/>
    <col min="2" max="2" width="14.6666666666667" style="89" customWidth="1"/>
    <col min="3" max="3" width="12.6666666666667" style="89" customWidth="1"/>
    <col min="4" max="4" width="10.6666666666667" style="89" customWidth="1"/>
    <col min="5" max="7" width="9" style="89" customWidth="1"/>
    <col min="8" max="8" width="12.3333333333333" style="89" customWidth="1"/>
    <col min="9" max="11" width="9" style="87" customWidth="1"/>
    <col min="12" max="12" width="11" style="87" customWidth="1"/>
    <col min="13" max="13" width="11.5" style="87" customWidth="1"/>
    <col min="14" max="14" width="16.3333333333333" style="87" customWidth="1"/>
    <col min="15" max="15" width="16.6583333333333" style="87" customWidth="1"/>
    <col min="16" max="16" width="14.5" style="87" customWidth="1"/>
    <col min="17" max="243" width="9" style="87"/>
    <col min="244" max="244" width="9" style="40"/>
  </cols>
  <sheetData>
    <row r="1" s="40" customFormat="1" ht="18.75" spans="1:2">
      <c r="A1" s="90" t="s">
        <v>457</v>
      </c>
      <c r="B1" s="91"/>
    </row>
    <row r="2" ht="41" customHeight="1" spans="1:16">
      <c r="A2" s="92" t="s">
        <v>458</v>
      </c>
      <c r="B2" s="92"/>
      <c r="C2" s="92"/>
      <c r="D2" s="92"/>
      <c r="E2" s="92"/>
      <c r="F2" s="92"/>
      <c r="G2" s="92"/>
      <c r="H2" s="92"/>
      <c r="I2" s="92"/>
      <c r="J2" s="92"/>
      <c r="K2" s="92"/>
      <c r="L2" s="92"/>
      <c r="M2" s="92"/>
      <c r="N2" s="92"/>
      <c r="O2" s="92"/>
      <c r="P2" s="92"/>
    </row>
    <row r="3" s="40" customFormat="1" ht="15" customHeight="1" spans="2:16">
      <c r="B3" s="93"/>
      <c r="C3" s="93"/>
      <c r="D3" s="93"/>
      <c r="E3" s="93"/>
      <c r="F3" s="93"/>
      <c r="G3" s="93"/>
      <c r="H3" s="93"/>
      <c r="P3" s="40" t="s">
        <v>403</v>
      </c>
    </row>
    <row r="4" ht="35" customHeight="1" spans="1:16">
      <c r="A4" s="94" t="s">
        <v>404</v>
      </c>
      <c r="B4" s="59" t="s">
        <v>3</v>
      </c>
      <c r="C4" s="59" t="s">
        <v>405</v>
      </c>
      <c r="D4" s="59" t="s">
        <v>406</v>
      </c>
      <c r="E4" s="59" t="s">
        <v>459</v>
      </c>
      <c r="F4" s="95"/>
      <c r="G4" s="95"/>
      <c r="H4" s="95"/>
      <c r="I4" s="94" t="s">
        <v>460</v>
      </c>
      <c r="J4" s="94"/>
      <c r="K4" s="94"/>
      <c r="L4" s="94"/>
      <c r="M4" s="94"/>
      <c r="N4" s="94"/>
      <c r="O4" s="94"/>
      <c r="P4" s="59" t="s">
        <v>461</v>
      </c>
    </row>
    <row r="5" ht="66" customHeight="1" spans="1:18">
      <c r="A5" s="94"/>
      <c r="B5" s="59"/>
      <c r="C5" s="59"/>
      <c r="D5" s="59"/>
      <c r="E5" s="59" t="s">
        <v>413</v>
      </c>
      <c r="F5" s="59" t="s">
        <v>414</v>
      </c>
      <c r="G5" s="59" t="s">
        <v>415</v>
      </c>
      <c r="H5" s="59" t="s">
        <v>4</v>
      </c>
      <c r="I5" s="105" t="s">
        <v>462</v>
      </c>
      <c r="J5" s="105" t="s">
        <v>463</v>
      </c>
      <c r="K5" s="105" t="s">
        <v>464</v>
      </c>
      <c r="L5" s="105" t="s">
        <v>465</v>
      </c>
      <c r="M5" s="105" t="s">
        <v>466</v>
      </c>
      <c r="N5" s="106" t="s">
        <v>467</v>
      </c>
      <c r="O5" s="106" t="s">
        <v>468</v>
      </c>
      <c r="P5" s="95"/>
      <c r="R5" s="118"/>
    </row>
    <row r="6" s="86" customFormat="1" ht="70" customHeight="1" spans="1:16">
      <c r="A6" s="94"/>
      <c r="B6" s="59"/>
      <c r="C6" s="59"/>
      <c r="D6" s="59"/>
      <c r="E6" s="59" t="s">
        <v>364</v>
      </c>
      <c r="F6" s="59" t="s">
        <v>145</v>
      </c>
      <c r="G6" s="59" t="s">
        <v>283</v>
      </c>
      <c r="H6" s="59" t="s">
        <v>422</v>
      </c>
      <c r="I6" s="94" t="s">
        <v>423</v>
      </c>
      <c r="J6" s="94" t="s">
        <v>148</v>
      </c>
      <c r="K6" s="94" t="s">
        <v>285</v>
      </c>
      <c r="L6" s="94" t="s">
        <v>150</v>
      </c>
      <c r="M6" s="94" t="s">
        <v>392</v>
      </c>
      <c r="N6" s="59" t="s">
        <v>450</v>
      </c>
      <c r="O6" s="59" t="s">
        <v>469</v>
      </c>
      <c r="P6" s="59" t="s">
        <v>470</v>
      </c>
    </row>
    <row r="7" ht="28" customHeight="1" spans="1:16">
      <c r="A7" s="96"/>
      <c r="B7" s="68" t="s">
        <v>4</v>
      </c>
      <c r="C7" s="66" t="s">
        <v>426</v>
      </c>
      <c r="D7" s="66" t="s">
        <v>426</v>
      </c>
      <c r="E7" s="66" t="s">
        <v>426</v>
      </c>
      <c r="F7" s="66" t="s">
        <v>426</v>
      </c>
      <c r="G7" s="66" t="s">
        <v>426</v>
      </c>
      <c r="H7" s="66" t="s">
        <v>426</v>
      </c>
      <c r="I7" s="107">
        <f t="shared" ref="I7:P7" si="0">I8+I18</f>
        <v>769</v>
      </c>
      <c r="J7" s="107">
        <f t="shared" si="0"/>
        <v>1087</v>
      </c>
      <c r="K7" s="108">
        <f t="shared" si="0"/>
        <v>2090</v>
      </c>
      <c r="L7" s="107">
        <f t="shared" si="0"/>
        <v>2000</v>
      </c>
      <c r="M7" s="107">
        <f t="shared" si="0"/>
        <v>2000</v>
      </c>
      <c r="N7" s="109">
        <f t="shared" si="0"/>
        <v>9460.99</v>
      </c>
      <c r="O7" s="109">
        <f t="shared" si="0"/>
        <v>11348.55</v>
      </c>
      <c r="P7" s="109">
        <f t="shared" si="0"/>
        <v>1887.56</v>
      </c>
    </row>
    <row r="8" ht="28" customHeight="1" spans="1:16">
      <c r="A8" s="68" t="s">
        <v>10</v>
      </c>
      <c r="B8" s="66"/>
      <c r="C8" s="66" t="s">
        <v>426</v>
      </c>
      <c r="D8" s="66" t="s">
        <v>426</v>
      </c>
      <c r="E8" s="66" t="s">
        <v>426</v>
      </c>
      <c r="F8" s="66" t="s">
        <v>426</v>
      </c>
      <c r="G8" s="66" t="s">
        <v>426</v>
      </c>
      <c r="H8" s="66" t="s">
        <v>426</v>
      </c>
      <c r="I8" s="108">
        <f t="shared" ref="I8:M8" si="1">SUM(I9:I17)</f>
        <v>769</v>
      </c>
      <c r="J8" s="108">
        <f t="shared" si="1"/>
        <v>1087</v>
      </c>
      <c r="K8" s="108">
        <f t="shared" si="1"/>
        <v>1542</v>
      </c>
      <c r="L8" s="108">
        <f t="shared" si="1"/>
        <v>1149</v>
      </c>
      <c r="M8" s="108">
        <f t="shared" si="1"/>
        <v>1129</v>
      </c>
      <c r="N8" s="110">
        <f t="shared" ref="N8:P8" si="2">SUM(N9:N17)</f>
        <v>7132.87</v>
      </c>
      <c r="O8" s="110">
        <f t="shared" si="2"/>
        <v>8208.48</v>
      </c>
      <c r="P8" s="110">
        <f t="shared" si="2"/>
        <v>1075.61</v>
      </c>
    </row>
    <row r="9" ht="28" customHeight="1" spans="1:16">
      <c r="A9" s="71" t="s">
        <v>41</v>
      </c>
      <c r="B9" s="97"/>
      <c r="C9" s="71" t="s">
        <v>427</v>
      </c>
      <c r="D9" s="71" t="s">
        <v>428</v>
      </c>
      <c r="E9" s="95">
        <v>0.766</v>
      </c>
      <c r="F9" s="95">
        <v>0.18</v>
      </c>
      <c r="G9" s="95">
        <v>0.63</v>
      </c>
      <c r="H9" s="98">
        <f t="shared" ref="H9:H17" si="3">SUM(E9:G9)</f>
        <v>1.576</v>
      </c>
      <c r="I9" s="111">
        <v>155</v>
      </c>
      <c r="J9" s="111">
        <v>177</v>
      </c>
      <c r="K9" s="112">
        <v>177</v>
      </c>
      <c r="L9" s="111">
        <v>145</v>
      </c>
      <c r="M9" s="111">
        <v>145</v>
      </c>
      <c r="N9" s="113">
        <v>1106.88</v>
      </c>
      <c r="O9" s="113">
        <f t="shared" ref="O9:O17" si="4">ROUND((I9+J9+K9+L9+M9)*H9,2)</f>
        <v>1259.22</v>
      </c>
      <c r="P9" s="114">
        <f>ROUND(O9-N9,2)</f>
        <v>152.34</v>
      </c>
    </row>
    <row r="10" ht="28" customHeight="1" spans="1:16">
      <c r="A10" s="71" t="s">
        <v>38</v>
      </c>
      <c r="B10" s="97"/>
      <c r="C10" s="71" t="s">
        <v>427</v>
      </c>
      <c r="D10" s="71" t="s">
        <v>428</v>
      </c>
      <c r="E10" s="98">
        <v>0.696</v>
      </c>
      <c r="F10" s="95">
        <v>0.18</v>
      </c>
      <c r="G10" s="98">
        <v>0.63</v>
      </c>
      <c r="H10" s="98">
        <f t="shared" si="3"/>
        <v>1.506</v>
      </c>
      <c r="I10" s="111">
        <v>120</v>
      </c>
      <c r="J10" s="111">
        <v>240</v>
      </c>
      <c r="K10" s="112">
        <v>235</v>
      </c>
      <c r="L10" s="111">
        <v>187</v>
      </c>
      <c r="M10" s="111">
        <v>187</v>
      </c>
      <c r="N10" s="113">
        <v>1271.57</v>
      </c>
      <c r="O10" s="113">
        <f t="shared" si="4"/>
        <v>1459.31</v>
      </c>
      <c r="P10" s="114">
        <f t="shared" ref="P9:P17" si="5">ROUND(O10-N10,2)</f>
        <v>187.74</v>
      </c>
    </row>
    <row r="11" ht="28" customHeight="1" spans="1:16">
      <c r="A11" s="71" t="s">
        <v>39</v>
      </c>
      <c r="B11" s="71"/>
      <c r="C11" s="71" t="s">
        <v>427</v>
      </c>
      <c r="D11" s="71" t="s">
        <v>428</v>
      </c>
      <c r="E11" s="98">
        <v>0.638</v>
      </c>
      <c r="F11" s="98">
        <v>0.17</v>
      </c>
      <c r="G11" s="98">
        <v>0.63</v>
      </c>
      <c r="H11" s="98">
        <f t="shared" si="3"/>
        <v>1.438</v>
      </c>
      <c r="I11" s="111">
        <v>50</v>
      </c>
      <c r="J11" s="114">
        <v>49</v>
      </c>
      <c r="K11" s="112">
        <v>46</v>
      </c>
      <c r="L11" s="111">
        <v>31</v>
      </c>
      <c r="M11" s="111">
        <v>31</v>
      </c>
      <c r="N11" s="113">
        <v>267.95</v>
      </c>
      <c r="O11" s="113">
        <f t="shared" si="4"/>
        <v>297.67</v>
      </c>
      <c r="P11" s="114">
        <f t="shared" si="5"/>
        <v>29.72</v>
      </c>
    </row>
    <row r="12" ht="28" customHeight="1" spans="1:16">
      <c r="A12" s="71"/>
      <c r="B12" s="71"/>
      <c r="C12" s="71" t="s">
        <v>429</v>
      </c>
      <c r="D12" s="71" t="s">
        <v>428</v>
      </c>
      <c r="E12" s="98">
        <v>0.638</v>
      </c>
      <c r="F12" s="98">
        <v>0.12</v>
      </c>
      <c r="G12" s="98">
        <v>0.63</v>
      </c>
      <c r="H12" s="98">
        <f t="shared" si="3"/>
        <v>1.388</v>
      </c>
      <c r="I12" s="115"/>
      <c r="J12" s="114">
        <v>48</v>
      </c>
      <c r="K12" s="112">
        <v>59</v>
      </c>
      <c r="L12" s="111">
        <v>50</v>
      </c>
      <c r="M12" s="111">
        <v>50</v>
      </c>
      <c r="N12" s="113">
        <v>241.05</v>
      </c>
      <c r="O12" s="113">
        <f t="shared" si="4"/>
        <v>287.32</v>
      </c>
      <c r="P12" s="114">
        <f t="shared" si="5"/>
        <v>46.27</v>
      </c>
    </row>
    <row r="13" ht="28" customHeight="1" spans="1:16">
      <c r="A13" s="71" t="s">
        <v>40</v>
      </c>
      <c r="B13" s="97"/>
      <c r="C13" s="71" t="s">
        <v>429</v>
      </c>
      <c r="D13" s="71" t="s">
        <v>428</v>
      </c>
      <c r="E13" s="98">
        <v>0.766</v>
      </c>
      <c r="F13" s="98">
        <v>0.18</v>
      </c>
      <c r="G13" s="98">
        <v>0.63</v>
      </c>
      <c r="H13" s="98">
        <f t="shared" si="3"/>
        <v>1.576</v>
      </c>
      <c r="I13" s="114">
        <v>173</v>
      </c>
      <c r="J13" s="114">
        <v>200</v>
      </c>
      <c r="K13" s="112">
        <v>214</v>
      </c>
      <c r="L13" s="111">
        <v>173</v>
      </c>
      <c r="M13" s="111">
        <v>173</v>
      </c>
      <c r="N13" s="113">
        <v>1288.64</v>
      </c>
      <c r="O13" s="113">
        <f t="shared" si="4"/>
        <v>1470.41</v>
      </c>
      <c r="P13" s="114">
        <f t="shared" si="5"/>
        <v>181.77</v>
      </c>
    </row>
    <row r="14" ht="28" customHeight="1" spans="1:16">
      <c r="A14" s="71" t="s">
        <v>453</v>
      </c>
      <c r="B14" s="71"/>
      <c r="C14" s="71" t="s">
        <v>427</v>
      </c>
      <c r="D14" s="71" t="s">
        <v>428</v>
      </c>
      <c r="E14" s="98">
        <v>0.58</v>
      </c>
      <c r="F14" s="98">
        <v>0.095</v>
      </c>
      <c r="G14" s="98">
        <v>0.63</v>
      </c>
      <c r="H14" s="98">
        <f t="shared" si="3"/>
        <v>1.305</v>
      </c>
      <c r="I14" s="111">
        <v>139</v>
      </c>
      <c r="J14" s="114">
        <v>185</v>
      </c>
      <c r="K14" s="112">
        <v>186</v>
      </c>
      <c r="L14" s="111">
        <v>137</v>
      </c>
      <c r="M14" s="111">
        <v>137</v>
      </c>
      <c r="N14" s="113">
        <v>903.93</v>
      </c>
      <c r="O14" s="113">
        <f t="shared" si="4"/>
        <v>1023.12</v>
      </c>
      <c r="P14" s="114">
        <f t="shared" si="5"/>
        <v>119.19</v>
      </c>
    </row>
    <row r="15" ht="28" customHeight="1" spans="1:16">
      <c r="A15" s="71"/>
      <c r="B15" s="71"/>
      <c r="C15" s="95"/>
      <c r="D15" s="71" t="s">
        <v>430</v>
      </c>
      <c r="E15" s="98">
        <v>0.641</v>
      </c>
      <c r="F15" s="98">
        <v>0.095</v>
      </c>
      <c r="G15" s="98">
        <v>0.63</v>
      </c>
      <c r="H15" s="98">
        <f t="shared" si="3"/>
        <v>1.366</v>
      </c>
      <c r="I15" s="115"/>
      <c r="J15" s="115"/>
      <c r="K15" s="112">
        <v>247</v>
      </c>
      <c r="L15" s="111">
        <v>242</v>
      </c>
      <c r="M15" s="111">
        <v>222</v>
      </c>
      <c r="N15" s="113">
        <v>778.16</v>
      </c>
      <c r="O15" s="113">
        <f t="shared" si="4"/>
        <v>971.23</v>
      </c>
      <c r="P15" s="114">
        <f t="shared" si="5"/>
        <v>193.07</v>
      </c>
    </row>
    <row r="16" ht="28" customHeight="1" spans="1:16">
      <c r="A16" s="71" t="s">
        <v>454</v>
      </c>
      <c r="B16" s="71"/>
      <c r="C16" s="71" t="s">
        <v>427</v>
      </c>
      <c r="D16" s="71" t="s">
        <v>428</v>
      </c>
      <c r="E16" s="99">
        <v>0.58</v>
      </c>
      <c r="F16" s="98">
        <v>0.13</v>
      </c>
      <c r="G16" s="98">
        <v>0.63</v>
      </c>
      <c r="H16" s="98">
        <f t="shared" si="3"/>
        <v>1.34</v>
      </c>
      <c r="I16" s="111">
        <v>132</v>
      </c>
      <c r="J16" s="114">
        <v>188</v>
      </c>
      <c r="K16" s="112">
        <v>182</v>
      </c>
      <c r="L16" s="111">
        <v>184</v>
      </c>
      <c r="M16" s="111">
        <v>184</v>
      </c>
      <c r="N16" s="113">
        <v>1000.09</v>
      </c>
      <c r="O16" s="113">
        <f t="shared" si="4"/>
        <v>1165.8</v>
      </c>
      <c r="P16" s="114">
        <f t="shared" si="5"/>
        <v>165.71</v>
      </c>
    </row>
    <row r="17" ht="28" customHeight="1" spans="1:16">
      <c r="A17" s="71"/>
      <c r="B17" s="71"/>
      <c r="C17" s="71"/>
      <c r="D17" s="71" t="s">
        <v>430</v>
      </c>
      <c r="E17" s="99">
        <v>0.64</v>
      </c>
      <c r="F17" s="99">
        <v>0.13</v>
      </c>
      <c r="G17" s="99">
        <v>0.63</v>
      </c>
      <c r="H17" s="98">
        <f t="shared" si="3"/>
        <v>1.4</v>
      </c>
      <c r="I17" s="115"/>
      <c r="J17" s="115"/>
      <c r="K17" s="112">
        <v>196</v>
      </c>
      <c r="L17" s="115"/>
      <c r="M17" s="115"/>
      <c r="N17" s="113">
        <v>274.6</v>
      </c>
      <c r="O17" s="113">
        <f t="shared" si="4"/>
        <v>274.4</v>
      </c>
      <c r="P17" s="114">
        <f t="shared" si="5"/>
        <v>-0.2</v>
      </c>
    </row>
    <row r="18" ht="28" customHeight="1" spans="1:16">
      <c r="A18" s="68" t="s">
        <v>44</v>
      </c>
      <c r="B18" s="66"/>
      <c r="C18" s="66" t="s">
        <v>426</v>
      </c>
      <c r="D18" s="66" t="s">
        <v>426</v>
      </c>
      <c r="E18" s="66" t="s">
        <v>426</v>
      </c>
      <c r="F18" s="66" t="s">
        <v>426</v>
      </c>
      <c r="G18" s="66" t="s">
        <v>426</v>
      </c>
      <c r="H18" s="66" t="s">
        <v>426</v>
      </c>
      <c r="I18" s="107">
        <f t="shared" ref="I18:P18" si="6">SUM(I19:I25)</f>
        <v>0</v>
      </c>
      <c r="J18" s="107">
        <f t="shared" si="6"/>
        <v>0</v>
      </c>
      <c r="K18" s="107">
        <f t="shared" si="6"/>
        <v>548</v>
      </c>
      <c r="L18" s="107">
        <f t="shared" si="6"/>
        <v>851</v>
      </c>
      <c r="M18" s="107">
        <f t="shared" si="6"/>
        <v>871</v>
      </c>
      <c r="N18" s="109">
        <f t="shared" si="6"/>
        <v>2328.12</v>
      </c>
      <c r="O18" s="109">
        <f t="shared" si="6"/>
        <v>3140.07</v>
      </c>
      <c r="P18" s="109">
        <f t="shared" si="6"/>
        <v>811.95</v>
      </c>
    </row>
    <row r="19" ht="44" customHeight="1" spans="1:16">
      <c r="A19" s="71" t="s">
        <v>45</v>
      </c>
      <c r="B19" s="79" t="s">
        <v>431</v>
      </c>
      <c r="C19" s="71" t="s">
        <v>427</v>
      </c>
      <c r="D19" s="71" t="s">
        <v>430</v>
      </c>
      <c r="E19" s="95">
        <v>0.641</v>
      </c>
      <c r="F19" s="95">
        <v>0.12</v>
      </c>
      <c r="G19" s="98">
        <v>0.63</v>
      </c>
      <c r="H19" s="98">
        <f t="shared" ref="H19:H25" si="7">SUM(E19:G19)</f>
        <v>1.391</v>
      </c>
      <c r="I19" s="107"/>
      <c r="J19" s="107"/>
      <c r="K19" s="108"/>
      <c r="L19" s="107"/>
      <c r="M19" s="116">
        <v>20</v>
      </c>
      <c r="N19" s="113"/>
      <c r="O19" s="113">
        <f t="shared" ref="O19:O25" si="8">ROUND((I19+J19+K19+L19+M19)*H19,2)</f>
        <v>27.82</v>
      </c>
      <c r="P19" s="114">
        <f>ROUND(O19-N19,2)</f>
        <v>27.82</v>
      </c>
    </row>
    <row r="20" ht="28" customHeight="1" spans="1:16">
      <c r="A20" s="100" t="s">
        <v>61</v>
      </c>
      <c r="B20" s="71" t="s">
        <v>471</v>
      </c>
      <c r="C20" s="71" t="s">
        <v>427</v>
      </c>
      <c r="D20" s="71" t="s">
        <v>430</v>
      </c>
      <c r="E20" s="98">
        <v>0.641</v>
      </c>
      <c r="F20" s="98">
        <v>0.12</v>
      </c>
      <c r="G20" s="98">
        <v>0.63</v>
      </c>
      <c r="H20" s="98">
        <f t="shared" si="7"/>
        <v>1.391</v>
      </c>
      <c r="I20" s="115"/>
      <c r="J20" s="115"/>
      <c r="K20" s="112">
        <v>266</v>
      </c>
      <c r="L20" s="111">
        <v>242</v>
      </c>
      <c r="M20" s="111">
        <v>242</v>
      </c>
      <c r="N20" s="113">
        <v>818.84</v>
      </c>
      <c r="O20" s="113">
        <f t="shared" si="8"/>
        <v>1043.25</v>
      </c>
      <c r="P20" s="114">
        <f t="shared" ref="P20:P25" si="9">ROUND(O20-N20,2)</f>
        <v>224.41</v>
      </c>
    </row>
    <row r="21" ht="28" customHeight="1" spans="1:16">
      <c r="A21" s="100"/>
      <c r="B21" s="95"/>
      <c r="C21" s="71" t="s">
        <v>429</v>
      </c>
      <c r="D21" s="71" t="s">
        <v>430</v>
      </c>
      <c r="E21" s="98">
        <v>0.641</v>
      </c>
      <c r="F21" s="98">
        <v>0.12</v>
      </c>
      <c r="G21" s="98">
        <v>0.63</v>
      </c>
      <c r="H21" s="98">
        <f t="shared" si="7"/>
        <v>1.391</v>
      </c>
      <c r="I21" s="115"/>
      <c r="J21" s="115"/>
      <c r="K21" s="112">
        <v>108</v>
      </c>
      <c r="L21" s="111">
        <v>122</v>
      </c>
      <c r="M21" s="111">
        <v>122</v>
      </c>
      <c r="N21" s="113">
        <v>376.5</v>
      </c>
      <c r="O21" s="113">
        <f t="shared" si="8"/>
        <v>489.63</v>
      </c>
      <c r="P21" s="114">
        <f t="shared" si="9"/>
        <v>113.13</v>
      </c>
    </row>
    <row r="22" s="87" customFormat="1" ht="28" customHeight="1" spans="1:16">
      <c r="A22" s="100" t="s">
        <v>57</v>
      </c>
      <c r="B22" s="101" t="s">
        <v>433</v>
      </c>
      <c r="C22" s="71" t="s">
        <v>427</v>
      </c>
      <c r="D22" s="71" t="s">
        <v>430</v>
      </c>
      <c r="E22" s="102">
        <v>0.641</v>
      </c>
      <c r="F22" s="102">
        <v>0.12</v>
      </c>
      <c r="G22" s="102">
        <v>0.63</v>
      </c>
      <c r="H22" s="98">
        <f t="shared" si="7"/>
        <v>1.391</v>
      </c>
      <c r="I22" s="115"/>
      <c r="J22" s="115"/>
      <c r="K22" s="115"/>
      <c r="L22" s="111">
        <v>81</v>
      </c>
      <c r="M22" s="111">
        <v>81</v>
      </c>
      <c r="N22" s="113">
        <v>150.23</v>
      </c>
      <c r="O22" s="113">
        <f t="shared" si="8"/>
        <v>225.34</v>
      </c>
      <c r="P22" s="114">
        <f t="shared" si="9"/>
        <v>75.11</v>
      </c>
    </row>
    <row r="23" s="87" customFormat="1" ht="28" customHeight="1" spans="1:16">
      <c r="A23" s="100"/>
      <c r="B23" s="103"/>
      <c r="C23" s="85" t="s">
        <v>429</v>
      </c>
      <c r="D23" s="85" t="s">
        <v>430</v>
      </c>
      <c r="E23" s="98">
        <v>0.641</v>
      </c>
      <c r="F23" s="98">
        <v>0.12</v>
      </c>
      <c r="G23" s="98">
        <v>0.63</v>
      </c>
      <c r="H23" s="98">
        <f t="shared" si="7"/>
        <v>1.391</v>
      </c>
      <c r="I23" s="115"/>
      <c r="J23" s="115"/>
      <c r="K23" s="112">
        <v>120</v>
      </c>
      <c r="L23" s="111">
        <v>122</v>
      </c>
      <c r="M23" s="111">
        <v>122</v>
      </c>
      <c r="N23" s="113">
        <v>393.19</v>
      </c>
      <c r="O23" s="113">
        <f t="shared" si="8"/>
        <v>506.32</v>
      </c>
      <c r="P23" s="114">
        <f t="shared" si="9"/>
        <v>113.13</v>
      </c>
    </row>
    <row r="24" s="87" customFormat="1" ht="38" customHeight="1" spans="1:16">
      <c r="A24" s="100" t="s">
        <v>53</v>
      </c>
      <c r="B24" s="101" t="s">
        <v>434</v>
      </c>
      <c r="C24" s="85" t="s">
        <v>429</v>
      </c>
      <c r="D24" s="85" t="s">
        <v>430</v>
      </c>
      <c r="E24" s="98">
        <v>0.641</v>
      </c>
      <c r="F24" s="98">
        <v>0.075</v>
      </c>
      <c r="G24" s="98">
        <v>0.63</v>
      </c>
      <c r="H24" s="98">
        <f t="shared" si="7"/>
        <v>1.346</v>
      </c>
      <c r="I24" s="115"/>
      <c r="J24" s="115"/>
      <c r="K24" s="112">
        <v>54</v>
      </c>
      <c r="L24" s="111">
        <v>162</v>
      </c>
      <c r="M24" s="111">
        <v>162</v>
      </c>
      <c r="N24" s="113">
        <v>363.42</v>
      </c>
      <c r="O24" s="113">
        <f t="shared" si="8"/>
        <v>508.79</v>
      </c>
      <c r="P24" s="114">
        <f t="shared" si="9"/>
        <v>145.37</v>
      </c>
    </row>
    <row r="25" s="87" customFormat="1" ht="41" customHeight="1" spans="1:16">
      <c r="A25" s="100" t="s">
        <v>60</v>
      </c>
      <c r="B25" s="101" t="s">
        <v>455</v>
      </c>
      <c r="C25" s="71" t="s">
        <v>427</v>
      </c>
      <c r="D25" s="71" t="s">
        <v>430</v>
      </c>
      <c r="E25" s="95">
        <v>0.641</v>
      </c>
      <c r="F25" s="95">
        <v>0.118</v>
      </c>
      <c r="G25" s="95">
        <v>0.63</v>
      </c>
      <c r="H25" s="98">
        <f t="shared" si="7"/>
        <v>1.389</v>
      </c>
      <c r="I25" s="115"/>
      <c r="J25" s="115"/>
      <c r="K25" s="115"/>
      <c r="L25" s="111">
        <v>122</v>
      </c>
      <c r="M25" s="111">
        <v>122</v>
      </c>
      <c r="N25" s="113">
        <v>225.94</v>
      </c>
      <c r="O25" s="113">
        <f t="shared" si="8"/>
        <v>338.92</v>
      </c>
      <c r="P25" s="114">
        <f t="shared" si="9"/>
        <v>112.98</v>
      </c>
    </row>
    <row r="26" s="88" customFormat="1" ht="56" customHeight="1" spans="1:16">
      <c r="A26" s="104" t="s">
        <v>472</v>
      </c>
      <c r="B26" s="104"/>
      <c r="C26" s="104"/>
      <c r="D26" s="104"/>
      <c r="E26" s="104"/>
      <c r="F26" s="104"/>
      <c r="G26" s="104"/>
      <c r="H26" s="104"/>
      <c r="I26" s="104"/>
      <c r="J26" s="104"/>
      <c r="K26" s="104"/>
      <c r="L26" s="104"/>
      <c r="M26" s="104"/>
      <c r="N26" s="104"/>
      <c r="O26" s="104"/>
      <c r="P26" s="117"/>
    </row>
  </sheetData>
  <mergeCells count="24">
    <mergeCell ref="A1:B1"/>
    <mergeCell ref="A2:P2"/>
    <mergeCell ref="E4:H4"/>
    <mergeCell ref="I4:O4"/>
    <mergeCell ref="A8:B8"/>
    <mergeCell ref="A9:B9"/>
    <mergeCell ref="A10:B10"/>
    <mergeCell ref="A13:B13"/>
    <mergeCell ref="A18:B18"/>
    <mergeCell ref="A26:N26"/>
    <mergeCell ref="A4:A6"/>
    <mergeCell ref="A20:A21"/>
    <mergeCell ref="A22:A23"/>
    <mergeCell ref="B4:B6"/>
    <mergeCell ref="B20:B21"/>
    <mergeCell ref="B22:B23"/>
    <mergeCell ref="C4:C6"/>
    <mergeCell ref="C14:C15"/>
    <mergeCell ref="C16:C17"/>
    <mergeCell ref="D4:D6"/>
    <mergeCell ref="P4:P5"/>
    <mergeCell ref="A11:B12"/>
    <mergeCell ref="A14:B15"/>
    <mergeCell ref="A16:B17"/>
  </mergeCells>
  <dataValidations count="3">
    <dataValidation type="list" allowBlank="1" showErrorMessage="1" sqref="E10 G10 D9:D11 D13:D17 D20:G25 E11:G16">
      <formula1>"本科,专科"</formula1>
    </dataValidation>
    <dataValidation allowBlank="1" showInputMessage="1" showErrorMessage="1" sqref="E17:G17 E19:G19"/>
    <dataValidation type="list" allowBlank="1" showErrorMessage="1" sqref="C9:C11 C13:C17 C20:C25">
      <formula1>"临床医学,中医学"</formula1>
    </dataValidation>
  </dataValidations>
  <printOptions horizontalCentered="1"/>
  <pageMargins left="0.550694444444444" right="0.550694444444444" top="0.708333333333333" bottom="0.708333333333333" header="0.5" footer="0.5"/>
  <pageSetup paperSize="9" scale="72" orientation="landscape" horizontalDpi="600"/>
  <headerFooter/>
  <ignoredErrors>
    <ignoredError sqref="P18" formula="1"/>
    <ignoredError sqref="G10 E11:G18 E20:E25 F25:G25 G24 F20:G23" listDataValidation="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pane ySplit="3" topLeftCell="A4" activePane="bottomLeft" state="frozen"/>
      <selection/>
      <selection pane="bottomLeft" activeCell="E7" sqref="E7"/>
    </sheetView>
  </sheetViews>
  <sheetFormatPr defaultColWidth="8.725" defaultRowHeight="13.5" outlineLevelCol="7"/>
  <cols>
    <col min="5" max="8" width="14.725" customWidth="1"/>
  </cols>
  <sheetData>
    <row r="1" spans="1:8">
      <c r="A1" s="59" t="s">
        <v>404</v>
      </c>
      <c r="B1" s="60" t="s">
        <v>3</v>
      </c>
      <c r="C1" s="60" t="s">
        <v>405</v>
      </c>
      <c r="D1" s="60" t="s">
        <v>406</v>
      </c>
      <c r="E1" s="61" t="s">
        <v>473</v>
      </c>
      <c r="F1" s="61" t="s">
        <v>474</v>
      </c>
      <c r="G1" s="61" t="s">
        <v>475</v>
      </c>
      <c r="H1" s="61" t="s">
        <v>476</v>
      </c>
    </row>
    <row r="2" spans="1:8">
      <c r="A2" s="59"/>
      <c r="B2" s="62"/>
      <c r="C2" s="62"/>
      <c r="D2" s="62"/>
      <c r="E2" s="61"/>
      <c r="F2" s="61"/>
      <c r="G2" s="61"/>
      <c r="H2" s="61"/>
    </row>
    <row r="3" spans="1:8">
      <c r="A3" s="59"/>
      <c r="B3" s="63"/>
      <c r="C3" s="63"/>
      <c r="D3" s="63"/>
      <c r="E3" s="61"/>
      <c r="F3" s="61"/>
      <c r="G3" s="61"/>
      <c r="H3" s="61"/>
    </row>
    <row r="4" ht="18.75" spans="1:8">
      <c r="A4" s="64" t="s">
        <v>4</v>
      </c>
      <c r="B4" s="65"/>
      <c r="C4" s="66" t="s">
        <v>426</v>
      </c>
      <c r="D4" s="66" t="s">
        <v>426</v>
      </c>
      <c r="E4" s="67">
        <f t="shared" ref="E4:H4" si="0">E5+E15</f>
        <v>2090</v>
      </c>
      <c r="F4" s="67">
        <f t="shared" si="0"/>
        <v>2412</v>
      </c>
      <c r="G4" s="67">
        <f t="shared" si="0"/>
        <v>2432</v>
      </c>
      <c r="H4" s="67">
        <f t="shared" si="0"/>
        <v>2350</v>
      </c>
    </row>
    <row r="5" ht="18.75" spans="1:8">
      <c r="A5" s="68" t="s">
        <v>10</v>
      </c>
      <c r="B5" s="66"/>
      <c r="C5" s="66" t="s">
        <v>426</v>
      </c>
      <c r="D5" s="66" t="s">
        <v>426</v>
      </c>
      <c r="E5" s="67">
        <f t="shared" ref="E5:H5" si="1">SUM(E6:E14)</f>
        <v>1542</v>
      </c>
      <c r="F5" s="67">
        <f t="shared" si="1"/>
        <v>1415</v>
      </c>
      <c r="G5" s="67">
        <f t="shared" si="1"/>
        <v>1466</v>
      </c>
      <c r="H5" s="67">
        <f t="shared" si="1"/>
        <v>1484</v>
      </c>
    </row>
    <row r="6" ht="37.5" spans="1:8">
      <c r="A6" s="69" t="s">
        <v>41</v>
      </c>
      <c r="B6" s="70"/>
      <c r="C6" s="71" t="s">
        <v>427</v>
      </c>
      <c r="D6" s="71" t="s">
        <v>428</v>
      </c>
      <c r="E6" s="67">
        <v>177</v>
      </c>
      <c r="F6" s="67">
        <v>177</v>
      </c>
      <c r="G6" s="67">
        <v>177</v>
      </c>
      <c r="H6" s="67">
        <v>176</v>
      </c>
    </row>
    <row r="7" ht="37.5" spans="1:8">
      <c r="A7" s="69" t="s">
        <v>38</v>
      </c>
      <c r="B7" s="70"/>
      <c r="C7" s="71" t="s">
        <v>427</v>
      </c>
      <c r="D7" s="71" t="s">
        <v>428</v>
      </c>
      <c r="E7" s="67">
        <v>235</v>
      </c>
      <c r="F7" s="67">
        <v>239</v>
      </c>
      <c r="G7" s="67">
        <v>241</v>
      </c>
      <c r="H7" s="67">
        <v>240</v>
      </c>
    </row>
    <row r="8" ht="37.5" spans="1:8">
      <c r="A8" s="72" t="s">
        <v>39</v>
      </c>
      <c r="B8" s="73"/>
      <c r="C8" s="71" t="s">
        <v>427</v>
      </c>
      <c r="D8" s="71" t="s">
        <v>428</v>
      </c>
      <c r="E8" s="67">
        <v>46</v>
      </c>
      <c r="F8" s="67">
        <v>45</v>
      </c>
      <c r="G8" s="67">
        <v>54</v>
      </c>
      <c r="H8" s="67">
        <v>79</v>
      </c>
    </row>
    <row r="9" ht="18.75" spans="1:8">
      <c r="A9" s="74"/>
      <c r="B9" s="75"/>
      <c r="C9" s="71" t="s">
        <v>429</v>
      </c>
      <c r="D9" s="71" t="s">
        <v>428</v>
      </c>
      <c r="E9" s="67">
        <v>59</v>
      </c>
      <c r="F9" s="67">
        <v>63</v>
      </c>
      <c r="G9" s="67">
        <v>98</v>
      </c>
      <c r="H9" s="67">
        <v>115</v>
      </c>
    </row>
    <row r="10" ht="18.75" spans="1:8">
      <c r="A10" s="69" t="s">
        <v>40</v>
      </c>
      <c r="B10" s="70"/>
      <c r="C10" s="71" t="s">
        <v>429</v>
      </c>
      <c r="D10" s="71" t="s">
        <v>428</v>
      </c>
      <c r="E10" s="67">
        <v>214</v>
      </c>
      <c r="F10" s="67">
        <v>214</v>
      </c>
      <c r="G10" s="67">
        <v>214</v>
      </c>
      <c r="H10" s="67">
        <v>237</v>
      </c>
    </row>
    <row r="11" ht="37.5" spans="1:8">
      <c r="A11" s="72" t="s">
        <v>42</v>
      </c>
      <c r="B11" s="73"/>
      <c r="C11" s="71" t="s">
        <v>427</v>
      </c>
      <c r="D11" s="71" t="s">
        <v>428</v>
      </c>
      <c r="E11" s="76">
        <v>186</v>
      </c>
      <c r="F11" s="76">
        <v>169</v>
      </c>
      <c r="G11" s="76">
        <v>187</v>
      </c>
      <c r="H11" s="76">
        <v>182</v>
      </c>
    </row>
    <row r="12" ht="37.5" spans="1:8">
      <c r="A12" s="74"/>
      <c r="B12" s="75"/>
      <c r="C12" s="71" t="s">
        <v>427</v>
      </c>
      <c r="D12" s="71" t="s">
        <v>430</v>
      </c>
      <c r="E12" s="76">
        <v>247</v>
      </c>
      <c r="F12" s="76">
        <v>282</v>
      </c>
      <c r="G12" s="76">
        <v>274</v>
      </c>
      <c r="H12" s="76">
        <v>233</v>
      </c>
    </row>
    <row r="13" ht="37.5" spans="1:8">
      <c r="A13" s="72" t="s">
        <v>43</v>
      </c>
      <c r="B13" s="73"/>
      <c r="C13" s="71" t="s">
        <v>427</v>
      </c>
      <c r="D13" s="71" t="s">
        <v>428</v>
      </c>
      <c r="E13" s="76">
        <v>182</v>
      </c>
      <c r="F13" s="76">
        <v>226</v>
      </c>
      <c r="G13" s="76">
        <v>221</v>
      </c>
      <c r="H13" s="76">
        <v>222</v>
      </c>
    </row>
    <row r="14" ht="37.5" spans="1:8">
      <c r="A14" s="77"/>
      <c r="B14" s="78"/>
      <c r="C14" s="71" t="s">
        <v>427</v>
      </c>
      <c r="D14" s="71" t="s">
        <v>430</v>
      </c>
      <c r="E14" s="67">
        <v>196</v>
      </c>
      <c r="F14" s="67">
        <v>0</v>
      </c>
      <c r="G14" s="67">
        <v>0</v>
      </c>
      <c r="H14" s="67">
        <v>0</v>
      </c>
    </row>
    <row r="15" ht="18.75" spans="1:8">
      <c r="A15" s="68" t="s">
        <v>44</v>
      </c>
      <c r="B15" s="66"/>
      <c r="C15" s="66" t="s">
        <v>426</v>
      </c>
      <c r="D15" s="66" t="s">
        <v>426</v>
      </c>
      <c r="E15" s="67">
        <f t="shared" ref="E15:H15" si="2">SUM(E16:E22)</f>
        <v>548</v>
      </c>
      <c r="F15" s="67">
        <f t="shared" si="2"/>
        <v>997</v>
      </c>
      <c r="G15" s="67">
        <f t="shared" si="2"/>
        <v>966</v>
      </c>
      <c r="H15" s="67">
        <f t="shared" si="2"/>
        <v>866</v>
      </c>
    </row>
    <row r="16" ht="75" spans="1:8">
      <c r="A16" s="71" t="s">
        <v>45</v>
      </c>
      <c r="B16" s="79" t="s">
        <v>431</v>
      </c>
      <c r="C16" s="71" t="s">
        <v>427</v>
      </c>
      <c r="D16" s="71" t="s">
        <v>430</v>
      </c>
      <c r="E16" s="67">
        <v>0</v>
      </c>
      <c r="F16" s="67">
        <v>0</v>
      </c>
      <c r="G16" s="67">
        <v>29</v>
      </c>
      <c r="H16" s="67">
        <v>29</v>
      </c>
    </row>
    <row r="17" ht="37.5" spans="1:8">
      <c r="A17" s="80" t="s">
        <v>61</v>
      </c>
      <c r="B17" s="81" t="s">
        <v>432</v>
      </c>
      <c r="C17" s="71" t="s">
        <v>427</v>
      </c>
      <c r="D17" s="71" t="s">
        <v>430</v>
      </c>
      <c r="E17" s="67">
        <v>266</v>
      </c>
      <c r="F17" s="67">
        <v>280</v>
      </c>
      <c r="G17" s="67">
        <v>262</v>
      </c>
      <c r="H17" s="67">
        <v>245</v>
      </c>
    </row>
    <row r="18" ht="18.75" spans="1:8">
      <c r="A18" s="80"/>
      <c r="B18" s="82"/>
      <c r="C18" s="71" t="s">
        <v>429</v>
      </c>
      <c r="D18" s="71" t="s">
        <v>430</v>
      </c>
      <c r="E18" s="67">
        <v>108</v>
      </c>
      <c r="F18" s="67">
        <v>141</v>
      </c>
      <c r="G18" s="67">
        <v>132</v>
      </c>
      <c r="H18" s="67">
        <v>111</v>
      </c>
    </row>
    <row r="19" ht="37.5" spans="1:8">
      <c r="A19" s="80" t="s">
        <v>57</v>
      </c>
      <c r="B19" s="83" t="s">
        <v>433</v>
      </c>
      <c r="C19" s="71" t="s">
        <v>427</v>
      </c>
      <c r="D19" s="71" t="s">
        <v>430</v>
      </c>
      <c r="E19" s="67">
        <v>0</v>
      </c>
      <c r="F19" s="67">
        <v>94</v>
      </c>
      <c r="G19" s="67">
        <v>85</v>
      </c>
      <c r="H19" s="67">
        <v>86</v>
      </c>
    </row>
    <row r="20" ht="18.75" spans="1:8">
      <c r="A20" s="80"/>
      <c r="B20" s="84"/>
      <c r="C20" s="85" t="s">
        <v>429</v>
      </c>
      <c r="D20" s="85" t="s">
        <v>430</v>
      </c>
      <c r="E20" s="67">
        <v>120</v>
      </c>
      <c r="F20" s="67">
        <v>144</v>
      </c>
      <c r="G20" s="67">
        <v>142</v>
      </c>
      <c r="H20" s="67">
        <v>127</v>
      </c>
    </row>
    <row r="21" ht="75" spans="1:8">
      <c r="A21" s="80" t="s">
        <v>53</v>
      </c>
      <c r="B21" s="71" t="s">
        <v>434</v>
      </c>
      <c r="C21" s="85" t="s">
        <v>429</v>
      </c>
      <c r="D21" s="85" t="s">
        <v>430</v>
      </c>
      <c r="E21" s="67">
        <v>54</v>
      </c>
      <c r="F21" s="67">
        <v>193</v>
      </c>
      <c r="G21" s="67">
        <v>190</v>
      </c>
      <c r="H21" s="67">
        <v>173</v>
      </c>
    </row>
    <row r="22" ht="75" spans="1:8">
      <c r="A22" s="80" t="s">
        <v>60</v>
      </c>
      <c r="B22" s="71" t="s">
        <v>435</v>
      </c>
      <c r="C22" s="71" t="s">
        <v>427</v>
      </c>
      <c r="D22" s="71" t="s">
        <v>430</v>
      </c>
      <c r="E22" s="67">
        <v>0</v>
      </c>
      <c r="F22" s="67">
        <v>145</v>
      </c>
      <c r="G22" s="67">
        <v>126</v>
      </c>
      <c r="H22" s="67">
        <v>95</v>
      </c>
    </row>
  </sheetData>
  <mergeCells count="21">
    <mergeCell ref="A4:B4"/>
    <mergeCell ref="A5:B5"/>
    <mergeCell ref="A6:B6"/>
    <mergeCell ref="A7:B7"/>
    <mergeCell ref="A10:B10"/>
    <mergeCell ref="A15:B15"/>
    <mergeCell ref="A1:A3"/>
    <mergeCell ref="A17:A18"/>
    <mergeCell ref="A19:A20"/>
    <mergeCell ref="B1:B3"/>
    <mergeCell ref="B17:B18"/>
    <mergeCell ref="B19:B20"/>
    <mergeCell ref="C1:C3"/>
    <mergeCell ref="D1:D3"/>
    <mergeCell ref="E1:E3"/>
    <mergeCell ref="F1:F3"/>
    <mergeCell ref="G1:G3"/>
    <mergeCell ref="H1:H3"/>
    <mergeCell ref="A8:B9"/>
    <mergeCell ref="A11:B12"/>
    <mergeCell ref="A13:B14"/>
  </mergeCells>
  <dataValidations count="2">
    <dataValidation type="list" allowBlank="1" showErrorMessage="1" sqref="C6:C8 C10:C14 C17:C22">
      <formula1>"临床医学,中医学"</formula1>
    </dataValidation>
    <dataValidation type="list" allowBlank="1" showErrorMessage="1" sqref="D6:D8 D10:D14 D17:D22">
      <formula1>"本科,专科"</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总表</vt:lpstr>
      <vt:lpstr>住培</vt:lpstr>
      <vt:lpstr>住培结算</vt:lpstr>
      <vt:lpstr>全科医生培训</vt:lpstr>
      <vt:lpstr>全科医生培训结算</vt:lpstr>
      <vt:lpstr>订单定向</vt:lpstr>
      <vt:lpstr>2022年订单定向结算</vt:lpstr>
      <vt:lpstr>2023年订单定向结算</vt:lpstr>
      <vt:lpstr>Sheet1</vt:lpstr>
      <vt:lpstr>百名首席</vt:lpstr>
      <vt:lpstr>专科特设岗位</vt:lpstr>
      <vt:lpstr>师资安排</vt:lpstr>
      <vt:lpstr>住培技能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安疯疯</dc:creator>
  <cp:lastModifiedBy>辣辣辣</cp:lastModifiedBy>
  <cp:revision>1</cp:revision>
  <dcterms:created xsi:type="dcterms:W3CDTF">2021-06-09T00:31:00Z</dcterms:created>
  <dcterms:modified xsi:type="dcterms:W3CDTF">2024-12-20T01:36:13Z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B64887E84BF64F6BAEB39DD22EC27E04_13</vt:lpwstr>
  </property>
  <property fmtid="{D5CDD505-2E9C-101B-9397-08002B2CF9AE}" pid="4" name="KSOReadingLayout">
    <vt:bool>false</vt:bool>
  </property>
</Properties>
</file>