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0500"/>
  </bookViews>
  <sheets>
    <sheet name="直管县单列" sheetId="3" r:id="rId1"/>
  </sheets>
  <definedNames>
    <definedName name="_xlnm._FilterDatabase" localSheetId="0" hidden="1">直管县单列!$A$7:$R$7</definedName>
    <definedName name="_xlnm.Print_Titles" localSheetId="0">直管县单列!$3:$6</definedName>
  </definedNames>
  <calcPr calcId="144525"/>
</workbook>
</file>

<file path=xl/sharedStrings.xml><?xml version="1.0" encoding="utf-8"?>
<sst xmlns="http://schemas.openxmlformats.org/spreadsheetml/2006/main" count="186" uniqueCount="184">
  <si>
    <t>附件2</t>
  </si>
  <si>
    <t>2025年广东省出生缺陷综合防控项目资金分配表</t>
  </si>
  <si>
    <t>地区</t>
  </si>
  <si>
    <t>广东省围产儿数</t>
  </si>
  <si>
    <t>2021-2022年围产儿数增长率</t>
  </si>
  <si>
    <t>产前筛查覆盖率</t>
  </si>
  <si>
    <t>财政预拨
结算标准（元/例）</t>
  </si>
  <si>
    <t>2025年筛查人数预测</t>
  </si>
  <si>
    <t>2025年省财政预算应下达（万元）</t>
  </si>
  <si>
    <t>2024年待补足和抵扣金额（万元）</t>
  </si>
  <si>
    <t>2023年待结算金额（万元）</t>
  </si>
  <si>
    <t>2025年补助金额（万元）</t>
  </si>
  <si>
    <t>2025年实际补助金额（万元）</t>
  </si>
  <si>
    <t>2021年</t>
  </si>
  <si>
    <t>2022年</t>
  </si>
  <si>
    <t>新生儿筛查</t>
  </si>
  <si>
    <t>产前筛查与诊断</t>
  </si>
  <si>
    <t>新生儿筛查数</t>
  </si>
  <si>
    <t>产前筛查数</t>
  </si>
  <si>
    <t>供方补助</t>
  </si>
  <si>
    <t>需方补助</t>
  </si>
  <si>
    <t>合计</t>
  </si>
  <si>
    <t>预算</t>
  </si>
  <si>
    <t>支出</t>
  </si>
  <si>
    <t>结余</t>
  </si>
  <si>
    <t>栏次</t>
  </si>
  <si>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</si>
  <si>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</si>
  <si>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</si>
  <si>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</si>
  <si>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</si>
  <si>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</si>
  <si>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</si>
  <si>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</si>
  <si>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</si>
  <si>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[10]</t>
  </si>
  <si>
    <t>[11]</t>
  </si>
  <si>
    <t>[12]</t>
  </si>
  <si>
    <t>[13]</t>
  </si>
  <si>
    <t>[14]</t>
  </si>
  <si>
    <t>[15]</t>
  </si>
  <si>
    <t>[16]</t>
  </si>
  <si>
    <r>
      <rPr>
        <sz val="9"/>
        <color theme="1"/>
        <rFont val="宋体"/>
        <charset val="134"/>
        <scheme val="minor"/>
      </rPr>
      <t>[1</t>
    </r>
    <r>
      <rPr>
        <sz val="9"/>
        <color theme="1"/>
        <rFont val="宋体"/>
        <charset val="134"/>
        <scheme val="minor"/>
      </rPr>
      <t>7</t>
    </r>
    <r>
      <rPr>
        <sz val="9"/>
        <color theme="1"/>
        <rFont val="宋体"/>
        <charset val="134"/>
        <scheme val="minor"/>
      </rPr>
      <t>]</t>
    </r>
  </si>
  <si>
    <t>标准/计算公式</t>
  </si>
  <si>
    <t>[2]*(1+[3])^2(区县一级)</t>
  </si>
  <si>
    <t>[7]*[4](区县一级)</t>
  </si>
  <si>
    <t>([7]*[5]+[8]*[6])*60%(区县一级)</t>
  </si>
  <si>
    <t>[9]+[10](区县一级)</t>
  </si>
  <si>
    <r>
      <rPr>
        <sz val="9"/>
        <rFont val="宋体"/>
        <charset val="134"/>
      </rPr>
      <t>[1</t>
    </r>
    <r>
      <rPr>
        <sz val="9"/>
        <rFont val="宋体"/>
        <charset val="134"/>
      </rPr>
      <t>3</t>
    </r>
    <r>
      <rPr>
        <sz val="9"/>
        <rFont val="宋体"/>
        <charset val="134"/>
      </rPr>
      <t>]-[1</t>
    </r>
    <r>
      <rPr>
        <sz val="9"/>
        <rFont val="宋体"/>
        <charset val="134"/>
      </rPr>
      <t>4</t>
    </r>
    <r>
      <rPr>
        <sz val="9"/>
        <rFont val="宋体"/>
        <charset val="134"/>
      </rPr>
      <t>]</t>
    </r>
  </si>
  <si>
    <r>
      <rPr>
        <sz val="9"/>
        <rFont val="宋体"/>
        <charset val="134"/>
      </rPr>
      <t>[11]-[1</t>
    </r>
    <r>
      <rPr>
        <sz val="9"/>
        <rFont val="宋体"/>
        <charset val="134"/>
      </rPr>
      <t>5</t>
    </r>
    <r>
      <rPr>
        <sz val="9"/>
        <rFont val="宋体"/>
        <charset val="134"/>
      </rPr>
      <t>](区县一级)</t>
    </r>
    <r>
      <rPr>
        <sz val="9"/>
        <rFont val="宋体"/>
        <charset val="134"/>
      </rPr>
      <t>+[12]</t>
    </r>
  </si>
  <si>
    <t>全省合计</t>
  </si>
  <si>
    <t>省本级</t>
  </si>
  <si>
    <t>省妇幼保健院</t>
  </si>
  <si>
    <t>珠三角地市小计</t>
  </si>
  <si>
    <t>/</t>
  </si>
  <si>
    <t>广州市</t>
  </si>
  <si>
    <t>深圳市</t>
  </si>
  <si>
    <t>珠海市</t>
  </si>
  <si>
    <t>佛山市</t>
  </si>
  <si>
    <t>东莞市</t>
  </si>
  <si>
    <t>中山市</t>
  </si>
  <si>
    <t>江门市（台开恩以外其他县区）</t>
  </si>
  <si>
    <t>省财政补助项目地市小计</t>
  </si>
  <si>
    <t>汕头市</t>
  </si>
  <si>
    <t>汕头市本级</t>
  </si>
  <si>
    <t>金平区</t>
  </si>
  <si>
    <t>龙湖区</t>
  </si>
  <si>
    <t>澄海区</t>
  </si>
  <si>
    <t>濠江区</t>
  </si>
  <si>
    <t>潮阳区</t>
  </si>
  <si>
    <t>潮南区</t>
  </si>
  <si>
    <t>韶关市</t>
  </si>
  <si>
    <t>韶关市本级</t>
  </si>
  <si>
    <t>浈江区</t>
  </si>
  <si>
    <t>武江区</t>
  </si>
  <si>
    <t>曲江区</t>
  </si>
  <si>
    <t>河源市</t>
  </si>
  <si>
    <t>河源市本级</t>
  </si>
  <si>
    <t>源城区</t>
  </si>
  <si>
    <t>梅州市</t>
  </si>
  <si>
    <t>梅州市本级</t>
  </si>
  <si>
    <t>梅江区</t>
  </si>
  <si>
    <t>惠州市</t>
  </si>
  <si>
    <t>惠州市本级</t>
  </si>
  <si>
    <t>惠城区</t>
  </si>
  <si>
    <t>惠阳区</t>
  </si>
  <si>
    <t>汕尾市</t>
  </si>
  <si>
    <t>汕尾市本级</t>
  </si>
  <si>
    <t>城区</t>
  </si>
  <si>
    <t>江门市</t>
  </si>
  <si>
    <t>江门市本级</t>
  </si>
  <si>
    <t>阳江市</t>
  </si>
  <si>
    <t>阳江市本级</t>
  </si>
  <si>
    <t>江城区</t>
  </si>
  <si>
    <t>阳东区</t>
  </si>
  <si>
    <t>湛江市</t>
  </si>
  <si>
    <t>湛江市本级</t>
  </si>
  <si>
    <t>赤坎区</t>
  </si>
  <si>
    <t>霞山区</t>
  </si>
  <si>
    <t>麻章区</t>
  </si>
  <si>
    <t>坡头区</t>
  </si>
  <si>
    <t>茂名市</t>
  </si>
  <si>
    <t>茂名市本级</t>
  </si>
  <si>
    <t>茂南区</t>
  </si>
  <si>
    <t>电白区</t>
  </si>
  <si>
    <t>肇庆市</t>
  </si>
  <si>
    <t>肇庆市本级</t>
  </si>
  <si>
    <t>端州区</t>
  </si>
  <si>
    <t>鼎湖区</t>
  </si>
  <si>
    <t>高要区</t>
  </si>
  <si>
    <t>清远市</t>
  </si>
  <si>
    <t>清远市本级</t>
  </si>
  <si>
    <t>清城区</t>
  </si>
  <si>
    <t>清新区</t>
  </si>
  <si>
    <t>潮州市</t>
  </si>
  <si>
    <t>潮州市本级</t>
  </si>
  <si>
    <t>湘桥区</t>
  </si>
  <si>
    <t>潮安区（含枫溪区）</t>
  </si>
  <si>
    <t>揭阳市</t>
  </si>
  <si>
    <t>揭阳市本级</t>
  </si>
  <si>
    <t>榕城区</t>
  </si>
  <si>
    <t>揭东区</t>
  </si>
  <si>
    <t>云浮市</t>
  </si>
  <si>
    <t>云浮市本级</t>
  </si>
  <si>
    <t>云城区</t>
  </si>
  <si>
    <t>云安区</t>
  </si>
  <si>
    <t>财政省直管县小计</t>
  </si>
  <si>
    <t>南澳县</t>
  </si>
  <si>
    <t>乐昌市</t>
  </si>
  <si>
    <t>南雄市</t>
  </si>
  <si>
    <t>仁化县</t>
  </si>
  <si>
    <t>始兴县</t>
  </si>
  <si>
    <t>翁源县</t>
  </si>
  <si>
    <t>新丰县</t>
  </si>
  <si>
    <t>乳源县</t>
  </si>
  <si>
    <t>东源县</t>
  </si>
  <si>
    <t>和平县</t>
  </si>
  <si>
    <t>龙川县</t>
  </si>
  <si>
    <t>紫金县</t>
  </si>
  <si>
    <t>连平县</t>
  </si>
  <si>
    <t>兴宁市</t>
  </si>
  <si>
    <t>梅县区</t>
  </si>
  <si>
    <t>平远县</t>
  </si>
  <si>
    <t>蕉岭县</t>
  </si>
  <si>
    <t>大埔县</t>
  </si>
  <si>
    <t>丰顺县</t>
  </si>
  <si>
    <t>五华县</t>
  </si>
  <si>
    <t>惠东县</t>
  </si>
  <si>
    <t>博罗县</t>
  </si>
  <si>
    <t>龙门县</t>
  </si>
  <si>
    <t>陆丰市</t>
  </si>
  <si>
    <t>海丰县</t>
  </si>
  <si>
    <t>陆河县</t>
  </si>
  <si>
    <t>台山市</t>
  </si>
  <si>
    <t>开平市</t>
  </si>
  <si>
    <t>恩平市</t>
  </si>
  <si>
    <t>阳春市</t>
  </si>
  <si>
    <t>阳西县</t>
  </si>
  <si>
    <t>雷州市</t>
  </si>
  <si>
    <t>廉江市</t>
  </si>
  <si>
    <t>吴川市</t>
  </si>
  <si>
    <t>遂溪县</t>
  </si>
  <si>
    <t>徐闻县</t>
  </si>
  <si>
    <t>信宜市</t>
  </si>
  <si>
    <t>高州市</t>
  </si>
  <si>
    <t>化州市</t>
  </si>
  <si>
    <t>四会市</t>
  </si>
  <si>
    <t>广宁县</t>
  </si>
  <si>
    <t>德庆县</t>
  </si>
  <si>
    <t>封开县</t>
  </si>
  <si>
    <t>怀集县</t>
  </si>
  <si>
    <t>英德市</t>
  </si>
  <si>
    <t>连州市</t>
  </si>
  <si>
    <t>佛冈县</t>
  </si>
  <si>
    <t>连山县</t>
  </si>
  <si>
    <t>连南县</t>
  </si>
  <si>
    <t>阳山县</t>
  </si>
  <si>
    <t>饶平县</t>
  </si>
  <si>
    <t>普宁市</t>
  </si>
  <si>
    <t>揭西县</t>
  </si>
  <si>
    <t>惠来县</t>
  </si>
  <si>
    <t>罗定市</t>
  </si>
  <si>
    <t>新兴县</t>
  </si>
  <si>
    <t>郁南县</t>
  </si>
</sst>
</file>

<file path=xl/styles.xml><?xml version="1.0" encoding="utf-8"?>
<styleSheet xmlns="http://schemas.openxmlformats.org/spreadsheetml/2006/main">
  <numFmts count="9">
    <numFmt numFmtId="176" formatCode="0.0000_ "/>
    <numFmt numFmtId="177" formatCode="0_);[Red]\(0\)"/>
    <numFmt numFmtId="43" formatCode="_ * #,##0.00_ ;_ * \-#,##0.00_ ;_ * &quot;-&quot;??_ ;_ @_ "/>
    <numFmt numFmtId="178" formatCode="###0"/>
    <numFmt numFmtId="42" formatCode="_ &quot;￥&quot;* #,##0_ ;_ &quot;￥&quot;* \-#,##0_ ;_ &quot;￥&quot;* &quot;-&quot;_ ;_ @_ "/>
    <numFmt numFmtId="179" formatCode="0.00_ "/>
    <numFmt numFmtId="41" formatCode="_ * #,##0_ ;_ * \-#,##0_ ;_ * &quot;-&quot;_ ;_ @_ "/>
    <numFmt numFmtId="180" formatCode="0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name val="黑体"/>
      <charset val="134"/>
    </font>
    <font>
      <sz val="9"/>
      <name val="宋体"/>
      <charset val="134"/>
    </font>
    <font>
      <sz val="12"/>
      <name val="宋体"/>
      <charset val="134"/>
    </font>
    <font>
      <sz val="20"/>
      <name val="方正小标宋简体"/>
      <charset val="134"/>
    </font>
    <font>
      <b/>
      <sz val="9"/>
      <name val="宋体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2" fillId="0" borderId="0"/>
    <xf numFmtId="0" fontId="10" fillId="15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1" fillId="13" borderId="14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7" fillId="27" borderId="14" applyNumberFormat="0" applyAlignment="0" applyProtection="0">
      <alignment vertical="center"/>
    </xf>
    <xf numFmtId="0" fontId="17" fillId="13" borderId="10" applyNumberFormat="0" applyAlignment="0" applyProtection="0">
      <alignment vertical="center"/>
    </xf>
    <xf numFmtId="0" fontId="29" fillId="32" borderId="16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9" fontId="3" fillId="0" borderId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0" fillId="0" borderId="0" xfId="0" applyFill="1">
      <alignment vertical="center"/>
    </xf>
    <xf numFmtId="179" fontId="0" fillId="0" borderId="0" xfId="0" applyNumberFormat="1">
      <alignment vertical="center"/>
    </xf>
    <xf numFmtId="0" fontId="1" fillId="0" borderId="0" xfId="15" applyFont="1" applyAlignment="1">
      <alignment horizontal="left" vertical="center"/>
    </xf>
    <xf numFmtId="0" fontId="2" fillId="0" borderId="0" xfId="15" applyFont="1" applyAlignment="1">
      <alignment horizontal="center" vertical="center"/>
    </xf>
    <xf numFmtId="10" fontId="3" fillId="0" borderId="0" xfId="36" applyNumberFormat="1" applyAlignment="1">
      <alignment horizontal="center" vertical="center"/>
    </xf>
    <xf numFmtId="0" fontId="4" fillId="0" borderId="1" xfId="15" applyFont="1" applyBorder="1" applyAlignment="1">
      <alignment horizontal="center" vertical="center"/>
    </xf>
    <xf numFmtId="0" fontId="5" fillId="0" borderId="2" xfId="15" applyFont="1" applyBorder="1" applyAlignment="1">
      <alignment horizontal="center" vertical="center" wrapText="1"/>
    </xf>
    <xf numFmtId="0" fontId="5" fillId="0" borderId="3" xfId="15" applyFont="1" applyBorder="1" applyAlignment="1">
      <alignment horizontal="center" vertical="center" wrapText="1"/>
    </xf>
    <xf numFmtId="0" fontId="5" fillId="0" borderId="4" xfId="15" applyFont="1" applyBorder="1" applyAlignment="1">
      <alignment horizontal="center" vertical="center" wrapText="1"/>
    </xf>
    <xf numFmtId="0" fontId="2" fillId="0" borderId="3" xfId="15" applyFont="1" applyBorder="1" applyAlignment="1">
      <alignment horizontal="center" vertical="center" wrapText="1"/>
    </xf>
    <xf numFmtId="0" fontId="2" fillId="0" borderId="3" xfId="15" applyFont="1" applyFill="1" applyBorder="1" applyAlignment="1">
      <alignment horizontal="center" vertical="center" wrapText="1"/>
    </xf>
    <xf numFmtId="0" fontId="5" fillId="0" borderId="2" xfId="15" applyFont="1" applyFill="1" applyBorder="1" applyAlignment="1">
      <alignment horizontal="center" vertical="center" wrapText="1"/>
    </xf>
    <xf numFmtId="178" fontId="5" fillId="0" borderId="2" xfId="15" applyNumberFormat="1" applyFont="1" applyFill="1" applyBorder="1" applyAlignment="1">
      <alignment horizontal="right" vertical="center" wrapText="1"/>
    </xf>
    <xf numFmtId="10" fontId="5" fillId="0" borderId="2" xfId="36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3" xfId="12" applyNumberFormat="1" applyFont="1" applyFill="1" applyBorder="1" applyAlignment="1">
      <alignment horizontal="right" vertical="center"/>
    </xf>
    <xf numFmtId="0" fontId="5" fillId="0" borderId="3" xfId="15" applyFont="1" applyFill="1" applyBorder="1" applyAlignment="1">
      <alignment horizontal="center" vertical="center" wrapText="1"/>
    </xf>
    <xf numFmtId="0" fontId="5" fillId="0" borderId="3" xfId="15" applyFont="1" applyFill="1" applyBorder="1" applyAlignment="1">
      <alignment horizontal="right" vertical="center" wrapText="1"/>
    </xf>
    <xf numFmtId="10" fontId="5" fillId="0" borderId="3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10" fontId="2" fillId="0" borderId="3" xfId="0" applyNumberFormat="1" applyFont="1" applyFill="1" applyBorder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/>
    </xf>
    <xf numFmtId="10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right" vertical="center"/>
    </xf>
    <xf numFmtId="10" fontId="5" fillId="0" borderId="5" xfId="0" applyNumberFormat="1" applyFont="1" applyBorder="1" applyAlignment="1">
      <alignment horizontal="right" vertical="center"/>
    </xf>
    <xf numFmtId="0" fontId="2" fillId="0" borderId="3" xfId="15" applyFont="1" applyBorder="1" applyAlignment="1">
      <alignment horizontal="right" vertical="center" wrapText="1"/>
    </xf>
    <xf numFmtId="10" fontId="5" fillId="0" borderId="3" xfId="0" applyNumberFormat="1" applyFont="1" applyBorder="1" applyAlignment="1">
      <alignment horizontal="right" vertical="center"/>
    </xf>
    <xf numFmtId="10" fontId="2" fillId="0" borderId="5" xfId="0" applyNumberFormat="1" applyFont="1" applyBorder="1" applyAlignment="1">
      <alignment horizontal="right" vertical="center"/>
    </xf>
    <xf numFmtId="0" fontId="5" fillId="0" borderId="3" xfId="15" applyFont="1" applyBorder="1" applyAlignment="1">
      <alignment horizontal="right" vertical="center" wrapText="1"/>
    </xf>
    <xf numFmtId="0" fontId="2" fillId="0" borderId="3" xfId="15" applyFont="1" applyBorder="1" applyAlignment="1">
      <alignment horizontal="right" vertical="center"/>
    </xf>
    <xf numFmtId="0" fontId="5" fillId="0" borderId="6" xfId="15" applyFont="1" applyBorder="1" applyAlignment="1">
      <alignment horizontal="center" vertical="center" wrapText="1"/>
    </xf>
    <xf numFmtId="0" fontId="5" fillId="0" borderId="5" xfId="15" applyFont="1" applyBorder="1" applyAlignment="1">
      <alignment horizontal="center" vertical="center" wrapText="1"/>
    </xf>
    <xf numFmtId="9" fontId="2" fillId="0" borderId="3" xfId="15" applyNumberFormat="1" applyFont="1" applyFill="1" applyBorder="1" applyAlignment="1">
      <alignment horizontal="center" vertical="center" wrapText="1"/>
    </xf>
    <xf numFmtId="9" fontId="5" fillId="0" borderId="3" xfId="15" applyNumberFormat="1" applyFont="1" applyFill="1" applyBorder="1" applyAlignment="1">
      <alignment horizontal="right" vertical="center" wrapText="1"/>
    </xf>
    <xf numFmtId="177" fontId="5" fillId="0" borderId="2" xfId="36" applyNumberFormat="1" applyFont="1" applyFill="1" applyBorder="1" applyAlignment="1">
      <alignment horizontal="right" vertical="center"/>
    </xf>
    <xf numFmtId="177" fontId="2" fillId="0" borderId="3" xfId="12" applyNumberFormat="1" applyFont="1" applyFill="1" applyBorder="1" applyAlignment="1">
      <alignment horizontal="right" vertical="center"/>
    </xf>
    <xf numFmtId="177" fontId="2" fillId="0" borderId="3" xfId="36" applyNumberFormat="1" applyFont="1" applyFill="1" applyBorder="1" applyAlignment="1">
      <alignment horizontal="right" vertical="center"/>
    </xf>
    <xf numFmtId="177" fontId="5" fillId="0" borderId="3" xfId="15" applyNumberFormat="1" applyFont="1" applyFill="1" applyBorder="1" applyAlignment="1">
      <alignment horizontal="right" vertical="center" wrapText="1"/>
    </xf>
    <xf numFmtId="9" fontId="2" fillId="0" borderId="3" xfId="15" applyNumberFormat="1" applyFont="1" applyFill="1" applyBorder="1" applyAlignment="1">
      <alignment horizontal="right" vertical="center" wrapText="1"/>
    </xf>
    <xf numFmtId="177" fontId="2" fillId="0" borderId="3" xfId="15" applyNumberFormat="1" applyFont="1" applyFill="1" applyBorder="1" applyAlignment="1">
      <alignment horizontal="right" vertical="center" wrapText="1"/>
    </xf>
    <xf numFmtId="0" fontId="2" fillId="0" borderId="3" xfId="15" applyFont="1" applyFill="1" applyBorder="1" applyAlignment="1">
      <alignment horizontal="right" vertical="center" wrapText="1"/>
    </xf>
    <xf numFmtId="9" fontId="2" fillId="0" borderId="3" xfId="15" applyNumberFormat="1" applyFont="1" applyBorder="1" applyAlignment="1">
      <alignment horizontal="right" vertical="center" wrapText="1"/>
    </xf>
    <xf numFmtId="177" fontId="2" fillId="0" borderId="3" xfId="15" applyNumberFormat="1" applyFont="1" applyBorder="1" applyAlignment="1">
      <alignment horizontal="right" vertical="center" wrapText="1"/>
    </xf>
    <xf numFmtId="9" fontId="5" fillId="0" borderId="3" xfId="15" applyNumberFormat="1" applyFont="1" applyBorder="1" applyAlignment="1">
      <alignment horizontal="right" vertical="center" wrapText="1"/>
    </xf>
    <xf numFmtId="177" fontId="5" fillId="0" borderId="3" xfId="15" applyNumberFormat="1" applyFont="1" applyBorder="1" applyAlignment="1">
      <alignment horizontal="right" vertical="center" wrapText="1"/>
    </xf>
    <xf numFmtId="0" fontId="2" fillId="0" borderId="0" xfId="15" applyFont="1">
      <alignment vertical="center"/>
    </xf>
    <xf numFmtId="10" fontId="2" fillId="0" borderId="0" xfId="36" applyNumberFormat="1" applyFont="1" applyAlignment="1">
      <alignment horizontal="center" vertical="center"/>
    </xf>
    <xf numFmtId="180" fontId="2" fillId="0" borderId="0" xfId="15" applyNumberFormat="1" applyFont="1" applyAlignment="1">
      <alignment horizontal="center" vertical="center"/>
    </xf>
    <xf numFmtId="179" fontId="2" fillId="0" borderId="0" xfId="15" applyNumberFormat="1" applyFont="1" applyAlignment="1">
      <alignment horizontal="center" vertical="center"/>
    </xf>
    <xf numFmtId="179" fontId="4" fillId="0" borderId="1" xfId="15" applyNumberFormat="1" applyFont="1" applyBorder="1" applyAlignment="1">
      <alignment horizontal="center" vertical="center"/>
    </xf>
    <xf numFmtId="180" fontId="5" fillId="0" borderId="3" xfId="15" applyNumberFormat="1" applyFont="1" applyBorder="1" applyAlignment="1">
      <alignment horizontal="center" vertical="center" wrapText="1"/>
    </xf>
    <xf numFmtId="179" fontId="5" fillId="0" borderId="3" xfId="15" applyNumberFormat="1" applyFont="1" applyBorder="1" applyAlignment="1">
      <alignment horizontal="center" vertical="center" wrapText="1"/>
    </xf>
    <xf numFmtId="180" fontId="5" fillId="0" borderId="7" xfId="15" applyNumberFormat="1" applyFont="1" applyBorder="1" applyAlignment="1">
      <alignment horizontal="center" vertical="center" wrapText="1"/>
    </xf>
    <xf numFmtId="179" fontId="5" fillId="0" borderId="2" xfId="15" applyNumberFormat="1" applyFont="1" applyBorder="1" applyAlignment="1">
      <alignment horizontal="center" vertical="center" wrapText="1"/>
    </xf>
    <xf numFmtId="180" fontId="2" fillId="0" borderId="3" xfId="15" applyNumberFormat="1" applyFont="1" applyBorder="1" applyAlignment="1">
      <alignment horizontal="center" vertical="center" wrapText="1"/>
    </xf>
    <xf numFmtId="179" fontId="2" fillId="0" borderId="3" xfId="15" applyNumberFormat="1" applyFont="1" applyBorder="1" applyAlignment="1">
      <alignment horizontal="center" vertical="center" wrapText="1"/>
    </xf>
    <xf numFmtId="180" fontId="2" fillId="0" borderId="3" xfId="15" applyNumberFormat="1" applyFont="1" applyFill="1" applyBorder="1" applyAlignment="1">
      <alignment horizontal="center" vertical="center" wrapText="1"/>
    </xf>
    <xf numFmtId="179" fontId="2" fillId="0" borderId="3" xfId="15" applyNumberFormat="1" applyFont="1" applyFill="1" applyBorder="1" applyAlignment="1">
      <alignment horizontal="center" vertical="center" wrapText="1"/>
    </xf>
    <xf numFmtId="179" fontId="5" fillId="0" borderId="2" xfId="15" applyNumberFormat="1" applyFont="1" applyFill="1" applyBorder="1" applyAlignment="1">
      <alignment horizontal="right" vertical="center" wrapText="1"/>
    </xf>
    <xf numFmtId="180" fontId="5" fillId="0" borderId="3" xfId="0" applyNumberFormat="1" applyFont="1" applyFill="1" applyBorder="1" applyAlignment="1">
      <alignment horizontal="right" vertical="center" wrapText="1"/>
    </xf>
    <xf numFmtId="179" fontId="5" fillId="0" borderId="3" xfId="0" applyNumberFormat="1" applyFont="1" applyFill="1" applyBorder="1" applyAlignment="1">
      <alignment horizontal="right" vertical="center" wrapText="1"/>
    </xf>
    <xf numFmtId="180" fontId="2" fillId="0" borderId="3" xfId="36" applyNumberFormat="1" applyFont="1" applyFill="1" applyBorder="1" applyAlignment="1">
      <alignment horizontal="right" vertical="center"/>
    </xf>
    <xf numFmtId="179" fontId="2" fillId="0" borderId="3" xfId="0" applyNumberFormat="1" applyFont="1" applyFill="1" applyBorder="1" applyAlignment="1">
      <alignment horizontal="right" vertical="center" wrapText="1"/>
    </xf>
    <xf numFmtId="180" fontId="5" fillId="0" borderId="3" xfId="15" applyNumberFormat="1" applyFont="1" applyFill="1" applyBorder="1" applyAlignment="1">
      <alignment horizontal="right" vertical="center"/>
    </xf>
    <xf numFmtId="179" fontId="5" fillId="0" borderId="3" xfId="15" applyNumberFormat="1" applyFont="1" applyFill="1" applyBorder="1" applyAlignment="1">
      <alignment horizontal="right" vertical="center" wrapText="1"/>
    </xf>
    <xf numFmtId="180" fontId="2" fillId="0" borderId="3" xfId="15" applyNumberFormat="1" applyFont="1" applyFill="1" applyBorder="1" applyAlignment="1">
      <alignment horizontal="right" vertical="center"/>
    </xf>
    <xf numFmtId="179" fontId="2" fillId="0" borderId="3" xfId="15" applyNumberFormat="1" applyFont="1" applyFill="1" applyBorder="1" applyAlignment="1">
      <alignment horizontal="right" vertical="center"/>
    </xf>
    <xf numFmtId="180" fontId="2" fillId="0" borderId="3" xfId="15" applyNumberFormat="1" applyFont="1" applyBorder="1" applyAlignment="1">
      <alignment horizontal="right" vertical="center"/>
    </xf>
    <xf numFmtId="179" fontId="2" fillId="0" borderId="3" xfId="15" applyNumberFormat="1" applyFont="1" applyBorder="1" applyAlignment="1">
      <alignment horizontal="right" vertical="center"/>
    </xf>
    <xf numFmtId="179" fontId="5" fillId="0" borderId="3" xfId="0" applyNumberFormat="1" applyFont="1" applyBorder="1" applyAlignment="1">
      <alignment horizontal="right" vertical="center"/>
    </xf>
    <xf numFmtId="179" fontId="5" fillId="0" borderId="3" xfId="15" applyNumberFormat="1" applyFont="1" applyBorder="1" applyAlignment="1">
      <alignment horizontal="right" vertical="center" wrapText="1"/>
    </xf>
    <xf numFmtId="180" fontId="5" fillId="0" borderId="2" xfId="15" applyNumberFormat="1" applyFont="1" applyBorder="1" applyAlignment="1">
      <alignment horizontal="center" vertical="center" wrapText="1"/>
    </xf>
    <xf numFmtId="179" fontId="5" fillId="0" borderId="6" xfId="15" applyNumberFormat="1" applyFont="1" applyBorder="1" applyAlignment="1">
      <alignment horizontal="center" vertical="center" wrapText="1"/>
    </xf>
    <xf numFmtId="180" fontId="5" fillId="0" borderId="8" xfId="15" applyNumberFormat="1" applyFont="1" applyBorder="1" applyAlignment="1">
      <alignment horizontal="center" vertical="center" wrapText="1"/>
    </xf>
    <xf numFmtId="179" fontId="2" fillId="0" borderId="6" xfId="15" applyNumberFormat="1" applyFont="1" applyBorder="1" applyAlignment="1">
      <alignment horizontal="center" vertical="center" wrapText="1"/>
    </xf>
    <xf numFmtId="179" fontId="6" fillId="0" borderId="3" xfId="19" applyNumberFormat="1" applyFont="1" applyFill="1" applyBorder="1" applyAlignment="1">
      <alignment horizontal="center"/>
    </xf>
    <xf numFmtId="179" fontId="7" fillId="0" borderId="3" xfId="19" applyNumberFormat="1" applyFont="1" applyFill="1" applyBorder="1" applyAlignment="1">
      <alignment horizontal="right"/>
    </xf>
    <xf numFmtId="179" fontId="7" fillId="0" borderId="6" xfId="19" applyNumberFormat="1" applyFont="1" applyFill="1" applyBorder="1" applyAlignment="1">
      <alignment horizontal="right"/>
    </xf>
    <xf numFmtId="180" fontId="2" fillId="0" borderId="3" xfId="0" applyNumberFormat="1" applyFont="1" applyFill="1" applyBorder="1" applyAlignment="1">
      <alignment horizontal="right" vertical="center" wrapText="1"/>
    </xf>
    <xf numFmtId="180" fontId="5" fillId="0" borderId="3" xfId="15" applyNumberFormat="1" applyFont="1" applyFill="1" applyBorder="1" applyAlignment="1">
      <alignment horizontal="right" vertical="center" wrapText="1"/>
    </xf>
    <xf numFmtId="179" fontId="7" fillId="0" borderId="3" xfId="19" applyNumberFormat="1" applyFont="1" applyBorder="1" applyAlignment="1">
      <alignment horizontal="right"/>
    </xf>
    <xf numFmtId="179" fontId="7" fillId="0" borderId="6" xfId="19" applyNumberFormat="1" applyFont="1" applyBorder="1" applyAlignment="1">
      <alignment horizontal="right"/>
    </xf>
    <xf numFmtId="179" fontId="2" fillId="0" borderId="3" xfId="15" applyNumberFormat="1" applyFont="1" applyBorder="1" applyAlignment="1">
      <alignment horizontal="right" vertical="center" wrapText="1"/>
    </xf>
    <xf numFmtId="179" fontId="8" fillId="0" borderId="3" xfId="0" applyNumberFormat="1" applyFont="1" applyBorder="1" applyAlignment="1">
      <alignment horizontal="center" vertical="center"/>
    </xf>
    <xf numFmtId="179" fontId="8" fillId="0" borderId="3" xfId="0" applyNumberFormat="1" applyFont="1" applyFill="1" applyBorder="1" applyAlignment="1">
      <alignment horizontal="center" vertical="center"/>
    </xf>
    <xf numFmtId="176" fontId="0" fillId="0" borderId="0" xfId="0" applyNumberFormat="1" applyFill="1">
      <alignment vertical="center"/>
    </xf>
    <xf numFmtId="179" fontId="9" fillId="0" borderId="3" xfId="0" applyNumberFormat="1" applyFont="1" applyFill="1" applyBorder="1" applyAlignment="1">
      <alignment horizontal="right" vertical="center"/>
    </xf>
    <xf numFmtId="179" fontId="2" fillId="0" borderId="3" xfId="15" applyNumberFormat="1" applyFont="1" applyFill="1" applyBorder="1" applyAlignment="1">
      <alignment horizontal="right" vertical="center" wrapText="1"/>
    </xf>
    <xf numFmtId="179" fontId="8" fillId="0" borderId="3" xfId="0" applyNumberFormat="1" applyFont="1" applyFill="1" applyBorder="1" applyAlignment="1">
      <alignment horizontal="right" vertical="center"/>
    </xf>
    <xf numFmtId="179" fontId="5" fillId="0" borderId="3" xfId="15" applyNumberFormat="1" applyFont="1" applyFill="1" applyBorder="1" applyAlignment="1">
      <alignment horizontal="right" vertical="center"/>
    </xf>
    <xf numFmtId="179" fontId="8" fillId="0" borderId="3" xfId="0" applyNumberFormat="1" applyFont="1" applyBorder="1" applyAlignment="1">
      <alignment horizontal="right" vertical="center"/>
    </xf>
    <xf numFmtId="0" fontId="2" fillId="0" borderId="0" xfId="15" applyFont="1" applyAlignment="1">
      <alignment horizontal="left" vertical="center" wrapText="1"/>
    </xf>
    <xf numFmtId="179" fontId="2" fillId="0" borderId="0" xfId="15" applyNumberFormat="1" applyFont="1" applyAlignment="1">
      <alignment horizontal="left" vertical="center" wrapText="1"/>
    </xf>
  </cellXfs>
  <cellStyles count="52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常规_经费-方案1_2" xfId="19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百分比 2" xfId="36"/>
    <cellStyle name="60% - 强调文字颜色 1" xfId="37" builtinId="32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40"/>
  <sheetViews>
    <sheetView tabSelected="1" workbookViewId="0">
      <pane xSplit="1" ySplit="5" topLeftCell="B6" activePane="bottomRight" state="frozen"/>
      <selection/>
      <selection pane="topRight"/>
      <selection pane="bottomLeft"/>
      <selection pane="bottomRight" activeCell="V16" sqref="V16"/>
    </sheetView>
  </sheetViews>
  <sheetFormatPr defaultColWidth="9" defaultRowHeight="13.5"/>
  <cols>
    <col min="1" max="1" width="13" customWidth="1"/>
    <col min="12" max="12" width="8.875" style="2" customWidth="1"/>
    <col min="13" max="13" width="8.875" customWidth="1"/>
    <col min="14" max="14" width="9.25" style="2"/>
    <col min="15" max="15" width="11.125" style="2"/>
    <col min="16" max="16" width="10.125" style="2"/>
    <col min="17" max="17" width="11.125" style="2"/>
    <col min="18" max="18" width="9.25" style="2"/>
    <col min="19" max="19" width="12.625"/>
    <col min="20" max="20" width="12.75" customWidth="1"/>
  </cols>
  <sheetData>
    <row r="1" ht="30" customHeight="1" spans="1:13">
      <c r="A1" s="3" t="s">
        <v>0</v>
      </c>
      <c r="B1" s="4"/>
      <c r="C1" s="4"/>
      <c r="D1" s="5"/>
      <c r="E1" s="5"/>
      <c r="F1" s="5"/>
      <c r="G1" s="5"/>
      <c r="H1" s="4"/>
      <c r="I1" s="52"/>
      <c r="J1" s="53"/>
      <c r="K1" s="54"/>
      <c r="L1" s="55"/>
      <c r="M1" s="54"/>
    </row>
    <row r="2" ht="42" customHeight="1" spans="1:18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56"/>
      <c r="M2" s="6"/>
      <c r="N2" s="56"/>
      <c r="O2" s="56"/>
      <c r="P2" s="56"/>
      <c r="Q2" s="56"/>
      <c r="R2" s="56"/>
    </row>
    <row r="3" ht="27" customHeight="1" spans="1:18">
      <c r="A3" s="7" t="s">
        <v>2</v>
      </c>
      <c r="B3" s="8" t="s">
        <v>3</v>
      </c>
      <c r="C3" s="8"/>
      <c r="D3" s="7" t="s">
        <v>4</v>
      </c>
      <c r="E3" s="7" t="s">
        <v>5</v>
      </c>
      <c r="F3" s="37" t="s">
        <v>6</v>
      </c>
      <c r="G3" s="38"/>
      <c r="H3" s="37" t="s">
        <v>7</v>
      </c>
      <c r="I3" s="38"/>
      <c r="J3" s="8" t="s">
        <v>8</v>
      </c>
      <c r="K3" s="57"/>
      <c r="L3" s="58"/>
      <c r="M3" s="78" t="s">
        <v>9</v>
      </c>
      <c r="N3" s="58" t="s">
        <v>10</v>
      </c>
      <c r="O3" s="58"/>
      <c r="P3" s="79"/>
      <c r="Q3" s="58" t="s">
        <v>11</v>
      </c>
      <c r="R3" s="58" t="s">
        <v>12</v>
      </c>
    </row>
    <row r="4" ht="22.5" spans="1:18">
      <c r="A4" s="9"/>
      <c r="B4" s="7" t="s">
        <v>13</v>
      </c>
      <c r="C4" s="7" t="s">
        <v>14</v>
      </c>
      <c r="D4" s="9"/>
      <c r="E4" s="9"/>
      <c r="F4" s="9" t="s">
        <v>15</v>
      </c>
      <c r="G4" s="9" t="s">
        <v>16</v>
      </c>
      <c r="H4" s="7" t="s">
        <v>17</v>
      </c>
      <c r="I4" s="7" t="s">
        <v>18</v>
      </c>
      <c r="J4" s="8" t="s">
        <v>19</v>
      </c>
      <c r="K4" s="59" t="s">
        <v>20</v>
      </c>
      <c r="L4" s="60" t="s">
        <v>21</v>
      </c>
      <c r="M4" s="80"/>
      <c r="N4" s="58" t="s">
        <v>22</v>
      </c>
      <c r="O4" s="58" t="s">
        <v>23</v>
      </c>
      <c r="P4" s="58" t="s">
        <v>24</v>
      </c>
      <c r="Q4" s="58"/>
      <c r="R4" s="58"/>
    </row>
    <row r="5" spans="1:18">
      <c r="A5" s="10" t="s">
        <v>25</v>
      </c>
      <c r="B5" s="10" t="s">
        <v>26</v>
      </c>
      <c r="C5" s="10" t="s">
        <v>27</v>
      </c>
      <c r="D5" s="10" t="s">
        <v>28</v>
      </c>
      <c r="E5" s="10" t="s">
        <v>29</v>
      </c>
      <c r="F5" s="10" t="s">
        <v>30</v>
      </c>
      <c r="G5" s="10" t="s">
        <v>31</v>
      </c>
      <c r="H5" s="10" t="s">
        <v>32</v>
      </c>
      <c r="I5" s="10" t="s">
        <v>33</v>
      </c>
      <c r="J5" s="10" t="s">
        <v>34</v>
      </c>
      <c r="K5" s="61" t="s">
        <v>35</v>
      </c>
      <c r="L5" s="62" t="s">
        <v>36</v>
      </c>
      <c r="M5" s="61" t="s">
        <v>37</v>
      </c>
      <c r="N5" s="62" t="s">
        <v>38</v>
      </c>
      <c r="O5" s="81" t="s">
        <v>39</v>
      </c>
      <c r="P5" s="62" t="s">
        <v>40</v>
      </c>
      <c r="Q5" s="90" t="s">
        <v>41</v>
      </c>
      <c r="R5" s="90" t="s">
        <v>42</v>
      </c>
    </row>
    <row r="6" s="1" customFormat="1" ht="33" customHeight="1" spans="1:18">
      <c r="A6" s="11" t="s">
        <v>43</v>
      </c>
      <c r="B6" s="11"/>
      <c r="C6" s="11"/>
      <c r="D6" s="11"/>
      <c r="E6" s="39">
        <v>0.8</v>
      </c>
      <c r="F6" s="11">
        <v>214</v>
      </c>
      <c r="G6" s="11">
        <v>620</v>
      </c>
      <c r="H6" s="11" t="s">
        <v>44</v>
      </c>
      <c r="I6" s="11" t="s">
        <v>45</v>
      </c>
      <c r="J6" s="11"/>
      <c r="K6" s="63" t="s">
        <v>46</v>
      </c>
      <c r="L6" s="64" t="s">
        <v>47</v>
      </c>
      <c r="M6" s="63"/>
      <c r="N6" s="82"/>
      <c r="O6" s="64"/>
      <c r="P6" s="64" t="s">
        <v>48</v>
      </c>
      <c r="Q6" s="64" t="s">
        <v>49</v>
      </c>
      <c r="R6" s="91"/>
    </row>
    <row r="7" s="1" customFormat="1" spans="1:20">
      <c r="A7" s="12" t="s">
        <v>50</v>
      </c>
      <c r="B7" s="13">
        <f>B8+B10+B18</f>
        <v>886862</v>
      </c>
      <c r="C7" s="13">
        <f>C8+C10+C18</f>
        <v>837994</v>
      </c>
      <c r="D7" s="14"/>
      <c r="E7" s="40"/>
      <c r="F7" s="41"/>
      <c r="G7" s="41"/>
      <c r="H7" s="13">
        <f t="shared" ref="H7:R7" si="0">H8+H10+H18+H82</f>
        <v>1004560</v>
      </c>
      <c r="I7" s="13">
        <f t="shared" si="0"/>
        <v>803649</v>
      </c>
      <c r="J7" s="13">
        <f>J18+J82</f>
        <v>885</v>
      </c>
      <c r="K7" s="13">
        <f>K8+K18+K82</f>
        <v>19542</v>
      </c>
      <c r="L7" s="65">
        <f>L18+L82</f>
        <v>20427</v>
      </c>
      <c r="M7" s="13">
        <f t="shared" si="0"/>
        <v>0</v>
      </c>
      <c r="N7" s="65">
        <f t="shared" si="0"/>
        <v>20715</v>
      </c>
      <c r="O7" s="65">
        <f t="shared" si="0"/>
        <v>20720.759014</v>
      </c>
      <c r="P7" s="65">
        <f t="shared" si="0"/>
        <v>-5.75901399999964</v>
      </c>
      <c r="Q7" s="65">
        <f>Q10+Q18+Q82</f>
        <v>20432.75</v>
      </c>
      <c r="R7" s="65">
        <f>R10+R18+R82</f>
        <v>21485.09</v>
      </c>
      <c r="T7" s="92"/>
    </row>
    <row r="8" s="1" customFormat="1" hidden="1" spans="1:18">
      <c r="A8" s="15" t="s">
        <v>51</v>
      </c>
      <c r="B8" s="16"/>
      <c r="C8" s="16"/>
      <c r="D8" s="16"/>
      <c r="E8" s="16"/>
      <c r="F8" s="16"/>
      <c r="G8" s="16"/>
      <c r="H8" s="16"/>
      <c r="I8" s="16"/>
      <c r="J8" s="16">
        <f>J9</f>
        <v>465</v>
      </c>
      <c r="K8" s="66"/>
      <c r="L8" s="67">
        <f t="shared" ref="L8:L9" si="1">J8+K8</f>
        <v>465</v>
      </c>
      <c r="M8" s="66"/>
      <c r="N8" s="83"/>
      <c r="O8" s="83"/>
      <c r="P8" s="84"/>
      <c r="Q8" s="71">
        <f t="shared" ref="Q8:Q9" si="2">L8-P8</f>
        <v>465</v>
      </c>
      <c r="R8" s="93">
        <v>465</v>
      </c>
    </row>
    <row r="9" s="1" customFormat="1" hidden="1" spans="1:18">
      <c r="A9" s="17" t="s">
        <v>52</v>
      </c>
      <c r="B9" s="18"/>
      <c r="C9" s="18"/>
      <c r="D9" s="19"/>
      <c r="E9" s="19"/>
      <c r="F9" s="42"/>
      <c r="G9" s="42"/>
      <c r="H9" s="43"/>
      <c r="I9" s="43"/>
      <c r="J9" s="19">
        <v>465</v>
      </c>
      <c r="K9" s="68"/>
      <c r="L9" s="69">
        <f t="shared" si="1"/>
        <v>465</v>
      </c>
      <c r="M9" s="85"/>
      <c r="N9" s="83"/>
      <c r="O9" s="83"/>
      <c r="P9" s="84"/>
      <c r="Q9" s="94">
        <f t="shared" si="2"/>
        <v>465</v>
      </c>
      <c r="R9" s="95">
        <v>465</v>
      </c>
    </row>
    <row r="10" s="1" customFormat="1" spans="1:18">
      <c r="A10" s="20" t="s">
        <v>53</v>
      </c>
      <c r="B10" s="21">
        <f>SUM(B11:B17)</f>
        <v>606312</v>
      </c>
      <c r="C10" s="21">
        <f>SUM(C11:C17)</f>
        <v>585147</v>
      </c>
      <c r="D10" s="22"/>
      <c r="E10" s="40"/>
      <c r="F10" s="44"/>
      <c r="G10" s="44"/>
      <c r="H10" s="21">
        <f>SUM(H11:H17)</f>
        <v>545955</v>
      </c>
      <c r="I10" s="21">
        <f>SUM(I11:I17)</f>
        <v>436763</v>
      </c>
      <c r="J10" s="21" t="s">
        <v>54</v>
      </c>
      <c r="K10" s="70" t="s">
        <v>54</v>
      </c>
      <c r="L10" s="71" t="s">
        <v>54</v>
      </c>
      <c r="M10" s="86"/>
      <c r="N10" s="83"/>
      <c r="O10" s="83"/>
      <c r="P10" s="84"/>
      <c r="Q10" s="96"/>
      <c r="R10" s="95"/>
    </row>
    <row r="11" s="1" customFormat="1" spans="1:18">
      <c r="A11" s="17" t="s">
        <v>55</v>
      </c>
      <c r="B11" s="23">
        <v>174350</v>
      </c>
      <c r="C11" s="23">
        <v>165452</v>
      </c>
      <c r="D11" s="24">
        <f>(C11-B11)/B11</f>
        <v>-0.0510352738743906</v>
      </c>
      <c r="E11" s="45">
        <v>0.8</v>
      </c>
      <c r="F11" s="46"/>
      <c r="G11" s="46"/>
      <c r="H11" s="47">
        <f t="shared" ref="H11:H17" si="3">ROUND(C11*(1+$D11)^2,0)</f>
        <v>148995</v>
      </c>
      <c r="I11" s="47">
        <f t="shared" ref="I11:I17" si="4">ROUND(H11*E11,0)</f>
        <v>119196</v>
      </c>
      <c r="J11" s="47"/>
      <c r="K11" s="72">
        <v>0</v>
      </c>
      <c r="L11" s="73">
        <v>0</v>
      </c>
      <c r="M11" s="72"/>
      <c r="N11" s="83"/>
      <c r="O11" s="83"/>
      <c r="P11" s="84"/>
      <c r="Q11" s="73"/>
      <c r="R11" s="95"/>
    </row>
    <row r="12" s="1" customFormat="1" spans="1:18">
      <c r="A12" s="17" t="s">
        <v>56</v>
      </c>
      <c r="B12" s="23">
        <v>159352</v>
      </c>
      <c r="C12" s="23">
        <v>157289</v>
      </c>
      <c r="D12" s="24">
        <f t="shared" ref="D12:D17" si="5">(C12-B12)/B12</f>
        <v>-0.0129461820372509</v>
      </c>
      <c r="E12" s="45">
        <v>0.8</v>
      </c>
      <c r="F12" s="46"/>
      <c r="G12" s="46"/>
      <c r="H12" s="47">
        <f t="shared" si="3"/>
        <v>153243</v>
      </c>
      <c r="I12" s="47">
        <f t="shared" si="4"/>
        <v>122594</v>
      </c>
      <c r="J12" s="47"/>
      <c r="K12" s="72">
        <v>0</v>
      </c>
      <c r="L12" s="73">
        <v>0</v>
      </c>
      <c r="M12" s="72"/>
      <c r="N12" s="83"/>
      <c r="O12" s="83"/>
      <c r="P12" s="84"/>
      <c r="Q12" s="73"/>
      <c r="R12" s="95"/>
    </row>
    <row r="13" spans="1:18">
      <c r="A13" s="25" t="s">
        <v>57</v>
      </c>
      <c r="B13" s="26">
        <v>25284</v>
      </c>
      <c r="C13" s="26">
        <v>24158</v>
      </c>
      <c r="D13" s="27">
        <f t="shared" si="5"/>
        <v>-0.0445340927068502</v>
      </c>
      <c r="E13" s="48">
        <v>0.8</v>
      </c>
      <c r="F13" s="49"/>
      <c r="G13" s="49"/>
      <c r="H13" s="32">
        <f t="shared" si="3"/>
        <v>22054</v>
      </c>
      <c r="I13" s="32">
        <f t="shared" si="4"/>
        <v>17643</v>
      </c>
      <c r="J13" s="32"/>
      <c r="K13" s="74">
        <v>0</v>
      </c>
      <c r="L13" s="75">
        <v>0</v>
      </c>
      <c r="M13" s="74"/>
      <c r="N13" s="87"/>
      <c r="O13" s="87"/>
      <c r="P13" s="88"/>
      <c r="Q13" s="75"/>
      <c r="R13" s="97"/>
    </row>
    <row r="14" spans="1:18">
      <c r="A14" s="25" t="s">
        <v>58</v>
      </c>
      <c r="B14" s="26">
        <v>85306</v>
      </c>
      <c r="C14" s="26">
        <v>85456</v>
      </c>
      <c r="D14" s="27">
        <f t="shared" si="5"/>
        <v>0.00175837572972593</v>
      </c>
      <c r="E14" s="48">
        <v>0.8</v>
      </c>
      <c r="F14" s="49"/>
      <c r="G14" s="49"/>
      <c r="H14" s="32">
        <f t="shared" si="3"/>
        <v>85757</v>
      </c>
      <c r="I14" s="32">
        <f t="shared" si="4"/>
        <v>68606</v>
      </c>
      <c r="J14" s="32"/>
      <c r="K14" s="74">
        <v>0</v>
      </c>
      <c r="L14" s="75">
        <v>0</v>
      </c>
      <c r="M14" s="74"/>
      <c r="N14" s="87"/>
      <c r="O14" s="87"/>
      <c r="P14" s="88"/>
      <c r="Q14" s="75"/>
      <c r="R14" s="97"/>
    </row>
    <row r="15" spans="1:18">
      <c r="A15" s="25" t="s">
        <v>59</v>
      </c>
      <c r="B15" s="26">
        <v>97178</v>
      </c>
      <c r="C15" s="26">
        <v>91984</v>
      </c>
      <c r="D15" s="27">
        <f t="shared" si="5"/>
        <v>-0.0534483113461895</v>
      </c>
      <c r="E15" s="48">
        <v>0.8</v>
      </c>
      <c r="F15" s="49"/>
      <c r="G15" s="49"/>
      <c r="H15" s="32">
        <f t="shared" si="3"/>
        <v>82414</v>
      </c>
      <c r="I15" s="32">
        <f t="shared" si="4"/>
        <v>65931</v>
      </c>
      <c r="J15" s="32"/>
      <c r="K15" s="74">
        <v>0</v>
      </c>
      <c r="L15" s="75">
        <v>0</v>
      </c>
      <c r="M15" s="74"/>
      <c r="N15" s="87"/>
      <c r="O15" s="87"/>
      <c r="P15" s="88"/>
      <c r="Q15" s="75"/>
      <c r="R15" s="97"/>
    </row>
    <row r="16" spans="1:18">
      <c r="A16" s="25" t="s">
        <v>60</v>
      </c>
      <c r="B16" s="26">
        <v>43087</v>
      </c>
      <c r="C16" s="26">
        <v>40677</v>
      </c>
      <c r="D16" s="27">
        <f t="shared" si="5"/>
        <v>-0.055933344164133</v>
      </c>
      <c r="E16" s="48">
        <v>0.8</v>
      </c>
      <c r="F16" s="49"/>
      <c r="G16" s="49"/>
      <c r="H16" s="32">
        <f t="shared" si="3"/>
        <v>36254</v>
      </c>
      <c r="I16" s="32">
        <f t="shared" si="4"/>
        <v>29003</v>
      </c>
      <c r="J16" s="32"/>
      <c r="K16" s="74">
        <v>0</v>
      </c>
      <c r="L16" s="75">
        <v>0</v>
      </c>
      <c r="M16" s="74"/>
      <c r="N16" s="87"/>
      <c r="O16" s="87"/>
      <c r="P16" s="88"/>
      <c r="Q16" s="75"/>
      <c r="R16" s="97"/>
    </row>
    <row r="17" ht="22.5" spans="1:18">
      <c r="A17" s="25" t="s">
        <v>61</v>
      </c>
      <c r="B17" s="28">
        <v>21755</v>
      </c>
      <c r="C17" s="26">
        <v>20131</v>
      </c>
      <c r="D17" s="27">
        <f t="shared" si="5"/>
        <v>-0.0746495058607217</v>
      </c>
      <c r="E17" s="48">
        <v>0.8</v>
      </c>
      <c r="F17" s="49"/>
      <c r="G17" s="49"/>
      <c r="H17" s="32">
        <f t="shared" si="3"/>
        <v>17238</v>
      </c>
      <c r="I17" s="32">
        <f t="shared" si="4"/>
        <v>13790</v>
      </c>
      <c r="J17" s="32"/>
      <c r="K17" s="74">
        <v>0</v>
      </c>
      <c r="L17" s="75">
        <v>0</v>
      </c>
      <c r="M17" s="74"/>
      <c r="N17" s="87"/>
      <c r="O17" s="87"/>
      <c r="P17" s="88"/>
      <c r="Q17" s="75"/>
      <c r="R17" s="97"/>
    </row>
    <row r="18" ht="22.5" spans="1:18">
      <c r="A18" s="29" t="s">
        <v>62</v>
      </c>
      <c r="B18" s="30">
        <f>SUM(B19:B81)/2</f>
        <v>280550</v>
      </c>
      <c r="C18" s="30">
        <f>SUM(C19:C81)/2</f>
        <v>252847</v>
      </c>
      <c r="D18" s="30"/>
      <c r="E18" s="50"/>
      <c r="F18" s="51"/>
      <c r="G18" s="51"/>
      <c r="H18" s="30">
        <f t="shared" ref="H18:R18" si="6">SUM(H19:H81)/2</f>
        <v>214675</v>
      </c>
      <c r="I18" s="30">
        <f t="shared" si="6"/>
        <v>171742</v>
      </c>
      <c r="J18" s="30">
        <f t="shared" si="6"/>
        <v>429</v>
      </c>
      <c r="K18" s="30">
        <f t="shared" si="6"/>
        <v>9148</v>
      </c>
      <c r="L18" s="76">
        <f t="shared" si="6"/>
        <v>9577</v>
      </c>
      <c r="M18" s="30">
        <f t="shared" si="6"/>
        <v>1134</v>
      </c>
      <c r="N18" s="76">
        <f t="shared" si="6"/>
        <v>8466</v>
      </c>
      <c r="O18" s="76">
        <f t="shared" si="6"/>
        <v>9237.19249</v>
      </c>
      <c r="P18" s="76">
        <f t="shared" si="6"/>
        <v>-771.19249</v>
      </c>
      <c r="Q18" s="30">
        <f t="shared" si="6"/>
        <v>11482.21</v>
      </c>
      <c r="R18" s="30">
        <f t="shared" si="6"/>
        <v>12081.21</v>
      </c>
    </row>
    <row r="19" spans="1:18">
      <c r="A19" s="8" t="s">
        <v>63</v>
      </c>
      <c r="B19" s="30">
        <f>SUM(B20:B26)</f>
        <v>60844</v>
      </c>
      <c r="C19" s="30">
        <f>SUM(C20:C26)</f>
        <v>51045</v>
      </c>
      <c r="D19" s="31"/>
      <c r="E19" s="50"/>
      <c r="F19" s="51"/>
      <c r="G19" s="51"/>
      <c r="H19" s="30">
        <f t="shared" ref="H19:R19" si="7">SUM(H20:H26)</f>
        <v>36039</v>
      </c>
      <c r="I19" s="30">
        <f t="shared" si="7"/>
        <v>28832</v>
      </c>
      <c r="J19" s="30">
        <f t="shared" si="7"/>
        <v>59</v>
      </c>
      <c r="K19" s="30">
        <f t="shared" si="7"/>
        <v>1536</v>
      </c>
      <c r="L19" s="76">
        <f t="shared" si="7"/>
        <v>1595</v>
      </c>
      <c r="M19" s="30">
        <f t="shared" si="7"/>
        <v>4</v>
      </c>
      <c r="N19" s="76">
        <f t="shared" si="7"/>
        <v>1957</v>
      </c>
      <c r="O19" s="76">
        <f t="shared" si="7"/>
        <v>1343.202564</v>
      </c>
      <c r="P19" s="76">
        <f t="shared" si="7"/>
        <v>613.797436</v>
      </c>
      <c r="Q19" s="30">
        <f t="shared" si="7"/>
        <v>985.2</v>
      </c>
      <c r="R19" s="30">
        <f t="shared" si="7"/>
        <v>985.2</v>
      </c>
    </row>
    <row r="20" spans="1:18">
      <c r="A20" s="10" t="s">
        <v>64</v>
      </c>
      <c r="B20" s="32"/>
      <c r="C20" s="32"/>
      <c r="D20" s="31"/>
      <c r="E20" s="48"/>
      <c r="F20" s="32"/>
      <c r="G20" s="32"/>
      <c r="H20" s="32"/>
      <c r="I20" s="32"/>
      <c r="J20" s="32">
        <v>11</v>
      </c>
      <c r="K20" s="74"/>
      <c r="L20" s="75">
        <f t="shared" ref="L20:L26" si="8">J20+K20</f>
        <v>11</v>
      </c>
      <c r="M20" s="74"/>
      <c r="N20" s="89"/>
      <c r="O20" s="89"/>
      <c r="P20" s="89"/>
      <c r="Q20" s="75">
        <f t="shared" ref="Q20:Q26" si="9">ROUND(L20-P20+M20,2)</f>
        <v>11</v>
      </c>
      <c r="R20" s="97">
        <f>Q20</f>
        <v>11</v>
      </c>
    </row>
    <row r="21" spans="1:18">
      <c r="A21" s="10" t="s">
        <v>65</v>
      </c>
      <c r="B21" s="26">
        <v>9126</v>
      </c>
      <c r="C21" s="26">
        <v>7820</v>
      </c>
      <c r="D21" s="27">
        <f t="shared" ref="D21:D26" si="10">(C21-B21)/B21</f>
        <v>-0.143107604646066</v>
      </c>
      <c r="E21" s="48">
        <v>0.8</v>
      </c>
      <c r="F21" s="32">
        <v>214</v>
      </c>
      <c r="G21" s="32">
        <v>620</v>
      </c>
      <c r="H21" s="32">
        <f t="shared" ref="H21:H26" si="11">ROUND(C21*(1+$D21)^2,0)</f>
        <v>5742</v>
      </c>
      <c r="I21" s="32">
        <f t="shared" ref="I21:I26" si="12">ROUND(H21*E21,0)</f>
        <v>4594</v>
      </c>
      <c r="J21" s="32">
        <v>8</v>
      </c>
      <c r="K21" s="74">
        <f t="shared" ref="K21:K26" si="13">ROUND((F21*H21+G21*I21)*0.6/10000,0)</f>
        <v>245</v>
      </c>
      <c r="L21" s="75">
        <f t="shared" si="8"/>
        <v>253</v>
      </c>
      <c r="M21" s="74">
        <v>4</v>
      </c>
      <c r="N21" s="89">
        <v>271</v>
      </c>
      <c r="O21" s="89">
        <v>229.691214</v>
      </c>
      <c r="P21" s="89">
        <f t="shared" ref="P21:P26" si="14">N21-O21</f>
        <v>41.308786</v>
      </c>
      <c r="Q21" s="75">
        <f t="shared" si="9"/>
        <v>215.69</v>
      </c>
      <c r="R21" s="97">
        <f t="shared" ref="R21:R53" si="15">Q21</f>
        <v>215.69</v>
      </c>
    </row>
    <row r="22" spans="1:18">
      <c r="A22" s="10" t="s">
        <v>66</v>
      </c>
      <c r="B22" s="26">
        <v>7623</v>
      </c>
      <c r="C22" s="26">
        <v>6756</v>
      </c>
      <c r="D22" s="27">
        <f t="shared" si="10"/>
        <v>-0.113734750098386</v>
      </c>
      <c r="E22" s="48">
        <v>0.8</v>
      </c>
      <c r="F22" s="32">
        <v>214</v>
      </c>
      <c r="G22" s="32">
        <v>620</v>
      </c>
      <c r="H22" s="32">
        <f t="shared" si="11"/>
        <v>5307</v>
      </c>
      <c r="I22" s="32">
        <f t="shared" si="12"/>
        <v>4246</v>
      </c>
      <c r="J22" s="32">
        <v>8</v>
      </c>
      <c r="K22" s="74">
        <f t="shared" si="13"/>
        <v>226</v>
      </c>
      <c r="L22" s="75">
        <f t="shared" si="8"/>
        <v>234</v>
      </c>
      <c r="M22" s="74"/>
      <c r="N22" s="89">
        <v>250</v>
      </c>
      <c r="O22" s="89">
        <v>218.029614</v>
      </c>
      <c r="P22" s="89">
        <f t="shared" si="14"/>
        <v>31.970386</v>
      </c>
      <c r="Q22" s="75">
        <f t="shared" si="9"/>
        <v>202.03</v>
      </c>
      <c r="R22" s="97">
        <f t="shared" si="15"/>
        <v>202.03</v>
      </c>
    </row>
    <row r="23" spans="1:18">
      <c r="A23" s="10" t="s">
        <v>67</v>
      </c>
      <c r="B23" s="26">
        <v>7863</v>
      </c>
      <c r="C23" s="26">
        <v>6628</v>
      </c>
      <c r="D23" s="27">
        <f t="shared" si="10"/>
        <v>-0.157064733562254</v>
      </c>
      <c r="E23" s="48">
        <v>0.8</v>
      </c>
      <c r="F23" s="32">
        <v>214</v>
      </c>
      <c r="G23" s="32">
        <v>620</v>
      </c>
      <c r="H23" s="32">
        <f t="shared" si="11"/>
        <v>4709</v>
      </c>
      <c r="I23" s="32">
        <f t="shared" si="12"/>
        <v>3767</v>
      </c>
      <c r="J23" s="32">
        <v>8</v>
      </c>
      <c r="K23" s="74">
        <f t="shared" si="13"/>
        <v>201</v>
      </c>
      <c r="L23" s="75">
        <f t="shared" si="8"/>
        <v>209</v>
      </c>
      <c r="M23" s="74"/>
      <c r="N23" s="89">
        <v>239</v>
      </c>
      <c r="O23" s="89">
        <v>160.192224</v>
      </c>
      <c r="P23" s="89">
        <f t="shared" si="14"/>
        <v>78.807776</v>
      </c>
      <c r="Q23" s="75">
        <f t="shared" si="9"/>
        <v>130.19</v>
      </c>
      <c r="R23" s="97">
        <f t="shared" si="15"/>
        <v>130.19</v>
      </c>
    </row>
    <row r="24" spans="1:18">
      <c r="A24" s="10" t="s">
        <v>68</v>
      </c>
      <c r="B24" s="26">
        <v>2931</v>
      </c>
      <c r="C24" s="26">
        <v>2598</v>
      </c>
      <c r="D24" s="27">
        <f t="shared" si="10"/>
        <v>-0.113613101330604</v>
      </c>
      <c r="E24" s="48">
        <v>0.8</v>
      </c>
      <c r="F24" s="32">
        <v>214</v>
      </c>
      <c r="G24" s="32">
        <v>620</v>
      </c>
      <c r="H24" s="32">
        <f t="shared" si="11"/>
        <v>2041</v>
      </c>
      <c r="I24" s="32">
        <f t="shared" si="12"/>
        <v>1633</v>
      </c>
      <c r="J24" s="32">
        <v>8</v>
      </c>
      <c r="K24" s="74">
        <f t="shared" si="13"/>
        <v>87</v>
      </c>
      <c r="L24" s="75">
        <f t="shared" si="8"/>
        <v>95</v>
      </c>
      <c r="M24" s="74"/>
      <c r="N24" s="89">
        <v>87</v>
      </c>
      <c r="O24" s="89">
        <v>72.513792</v>
      </c>
      <c r="P24" s="89">
        <f t="shared" si="14"/>
        <v>14.486208</v>
      </c>
      <c r="Q24" s="75">
        <f t="shared" si="9"/>
        <v>80.51</v>
      </c>
      <c r="R24" s="97">
        <f t="shared" si="15"/>
        <v>80.51</v>
      </c>
    </row>
    <row r="25" spans="1:18">
      <c r="A25" s="10" t="s">
        <v>69</v>
      </c>
      <c r="B25" s="26">
        <v>19025</v>
      </c>
      <c r="C25" s="26">
        <v>15718</v>
      </c>
      <c r="D25" s="27">
        <f t="shared" si="10"/>
        <v>-0.173823915900131</v>
      </c>
      <c r="E25" s="48">
        <v>0.8</v>
      </c>
      <c r="F25" s="32">
        <v>214</v>
      </c>
      <c r="G25" s="32">
        <v>620</v>
      </c>
      <c r="H25" s="32">
        <f t="shared" si="11"/>
        <v>10729</v>
      </c>
      <c r="I25" s="32">
        <f t="shared" si="12"/>
        <v>8583</v>
      </c>
      <c r="J25" s="32">
        <v>8</v>
      </c>
      <c r="K25" s="74">
        <f t="shared" si="13"/>
        <v>457</v>
      </c>
      <c r="L25" s="75">
        <f t="shared" si="8"/>
        <v>465</v>
      </c>
      <c r="M25" s="74"/>
      <c r="N25" s="89">
        <v>610</v>
      </c>
      <c r="O25" s="89">
        <v>351.990678</v>
      </c>
      <c r="P25" s="89">
        <f t="shared" si="14"/>
        <v>258.009322</v>
      </c>
      <c r="Q25" s="75">
        <f t="shared" si="9"/>
        <v>206.99</v>
      </c>
      <c r="R25" s="97">
        <f t="shared" si="15"/>
        <v>206.99</v>
      </c>
    </row>
    <row r="26" spans="1:18">
      <c r="A26" s="10" t="s">
        <v>70</v>
      </c>
      <c r="B26" s="26">
        <v>14276</v>
      </c>
      <c r="C26" s="26">
        <v>11525</v>
      </c>
      <c r="D26" s="27">
        <f t="shared" si="10"/>
        <v>-0.192701036704959</v>
      </c>
      <c r="E26" s="48">
        <v>0.8</v>
      </c>
      <c r="F26" s="32">
        <v>214</v>
      </c>
      <c r="G26" s="32">
        <v>620</v>
      </c>
      <c r="H26" s="32">
        <f t="shared" si="11"/>
        <v>7511</v>
      </c>
      <c r="I26" s="32">
        <f t="shared" si="12"/>
        <v>6009</v>
      </c>
      <c r="J26" s="32">
        <v>8</v>
      </c>
      <c r="K26" s="74">
        <f t="shared" si="13"/>
        <v>320</v>
      </c>
      <c r="L26" s="75">
        <f t="shared" si="8"/>
        <v>328</v>
      </c>
      <c r="M26" s="74"/>
      <c r="N26" s="89">
        <v>500</v>
      </c>
      <c r="O26" s="89">
        <v>310.785042</v>
      </c>
      <c r="P26" s="89">
        <f t="shared" si="14"/>
        <v>189.214958</v>
      </c>
      <c r="Q26" s="75">
        <f t="shared" si="9"/>
        <v>138.79</v>
      </c>
      <c r="R26" s="97">
        <f t="shared" si="15"/>
        <v>138.79</v>
      </c>
    </row>
    <row r="27" spans="1:18">
      <c r="A27" s="8" t="s">
        <v>71</v>
      </c>
      <c r="B27" s="30">
        <f>SUM(B28:B31)</f>
        <v>8370</v>
      </c>
      <c r="C27" s="30">
        <f>SUM(C28:C31)</f>
        <v>8213</v>
      </c>
      <c r="D27" s="31"/>
      <c r="E27" s="50"/>
      <c r="F27" s="35"/>
      <c r="G27" s="35"/>
      <c r="H27" s="35">
        <f>SUM(H28:H31)</f>
        <v>8327</v>
      </c>
      <c r="I27" s="35">
        <f t="shared" ref="I27:R27" si="16">SUM(I28:I31)</f>
        <v>6661</v>
      </c>
      <c r="J27" s="35">
        <f t="shared" si="16"/>
        <v>35</v>
      </c>
      <c r="K27" s="35">
        <f t="shared" si="16"/>
        <v>355</v>
      </c>
      <c r="L27" s="77">
        <f t="shared" si="16"/>
        <v>390</v>
      </c>
      <c r="M27" s="35">
        <f t="shared" si="16"/>
        <v>0</v>
      </c>
      <c r="N27" s="77">
        <f t="shared" si="16"/>
        <v>225</v>
      </c>
      <c r="O27" s="77">
        <f t="shared" si="16"/>
        <v>387.608086</v>
      </c>
      <c r="P27" s="77">
        <f t="shared" si="16"/>
        <v>-162.608086</v>
      </c>
      <c r="Q27" s="77">
        <f t="shared" si="16"/>
        <v>552.61</v>
      </c>
      <c r="R27" s="77">
        <f t="shared" si="16"/>
        <v>552.61</v>
      </c>
    </row>
    <row r="28" spans="1:18">
      <c r="A28" s="10" t="s">
        <v>72</v>
      </c>
      <c r="B28" s="32"/>
      <c r="C28" s="32"/>
      <c r="D28" s="31"/>
      <c r="E28" s="48"/>
      <c r="F28" s="49"/>
      <c r="G28" s="49"/>
      <c r="H28" s="32"/>
      <c r="I28" s="32"/>
      <c r="J28" s="32">
        <v>11</v>
      </c>
      <c r="K28" s="74"/>
      <c r="L28" s="75">
        <f t="shared" ref="L28:L31" si="17">J28+K28</f>
        <v>11</v>
      </c>
      <c r="M28" s="74"/>
      <c r="N28" s="89"/>
      <c r="O28" s="89"/>
      <c r="P28" s="89"/>
      <c r="Q28" s="75">
        <f t="shared" ref="Q28:Q31" si="18">ROUND(L28-P28+M28,2)</f>
        <v>11</v>
      </c>
      <c r="R28" s="97">
        <f t="shared" si="15"/>
        <v>11</v>
      </c>
    </row>
    <row r="29" spans="1:18">
      <c r="A29" s="10" t="s">
        <v>73</v>
      </c>
      <c r="B29" s="32">
        <v>2473</v>
      </c>
      <c r="C29" s="32">
        <v>1937</v>
      </c>
      <c r="D29" s="27">
        <f t="shared" ref="D29:D31" si="19">(C29-B29)/B29</f>
        <v>-0.216740800646987</v>
      </c>
      <c r="E29" s="48">
        <v>0.8</v>
      </c>
      <c r="F29" s="32">
        <v>214</v>
      </c>
      <c r="G29" s="32">
        <v>620</v>
      </c>
      <c r="H29" s="32">
        <f t="shared" ref="H29:H31" si="20">ROUND(C29*(1+$D29)^2,0)</f>
        <v>1188</v>
      </c>
      <c r="I29" s="32">
        <f t="shared" ref="I29:I31" si="21">ROUND(H29*E29,0)</f>
        <v>950</v>
      </c>
      <c r="J29" s="32">
        <v>8</v>
      </c>
      <c r="K29" s="74">
        <f t="shared" ref="K29:K31" si="22">ROUND((F29*H29+G29*I29)*0.6/10000,0)</f>
        <v>51</v>
      </c>
      <c r="L29" s="75">
        <f t="shared" si="17"/>
        <v>59</v>
      </c>
      <c r="M29" s="74"/>
      <c r="N29" s="89">
        <v>62</v>
      </c>
      <c r="O29" s="89">
        <v>83.608086</v>
      </c>
      <c r="P29" s="89">
        <f t="shared" ref="P29:P31" si="23">N29-O29</f>
        <v>-21.608086</v>
      </c>
      <c r="Q29" s="75">
        <f t="shared" si="18"/>
        <v>80.61</v>
      </c>
      <c r="R29" s="97">
        <f t="shared" si="15"/>
        <v>80.61</v>
      </c>
    </row>
    <row r="30" spans="1:18">
      <c r="A30" s="10" t="s">
        <v>74</v>
      </c>
      <c r="B30" s="32">
        <v>3940</v>
      </c>
      <c r="C30" s="32">
        <v>4306</v>
      </c>
      <c r="D30" s="27">
        <f t="shared" si="19"/>
        <v>0.0928934010152284</v>
      </c>
      <c r="E30" s="48">
        <v>0.8</v>
      </c>
      <c r="F30" s="32">
        <v>214</v>
      </c>
      <c r="G30" s="32">
        <v>620</v>
      </c>
      <c r="H30" s="32">
        <f t="shared" si="20"/>
        <v>5143</v>
      </c>
      <c r="I30" s="32">
        <f t="shared" si="21"/>
        <v>4114</v>
      </c>
      <c r="J30" s="32">
        <v>8</v>
      </c>
      <c r="K30" s="74">
        <f t="shared" si="22"/>
        <v>219</v>
      </c>
      <c r="L30" s="75">
        <f t="shared" si="17"/>
        <v>227</v>
      </c>
      <c r="M30" s="74"/>
      <c r="N30" s="89">
        <v>111</v>
      </c>
      <c r="O30" s="89">
        <v>145</v>
      </c>
      <c r="P30" s="89">
        <f t="shared" si="23"/>
        <v>-34</v>
      </c>
      <c r="Q30" s="75">
        <f t="shared" si="18"/>
        <v>261</v>
      </c>
      <c r="R30" s="97">
        <f t="shared" si="15"/>
        <v>261</v>
      </c>
    </row>
    <row r="31" spans="1:18">
      <c r="A31" s="10" t="s">
        <v>75</v>
      </c>
      <c r="B31" s="32">
        <v>1957</v>
      </c>
      <c r="C31" s="32">
        <v>1970</v>
      </c>
      <c r="D31" s="27">
        <f t="shared" si="19"/>
        <v>0.00664282064384262</v>
      </c>
      <c r="E31" s="48">
        <v>0.8</v>
      </c>
      <c r="F31" s="32">
        <v>214</v>
      </c>
      <c r="G31" s="32">
        <v>620</v>
      </c>
      <c r="H31" s="32">
        <f t="shared" si="20"/>
        <v>1996</v>
      </c>
      <c r="I31" s="32">
        <f t="shared" si="21"/>
        <v>1597</v>
      </c>
      <c r="J31" s="32">
        <v>8</v>
      </c>
      <c r="K31" s="74">
        <f t="shared" si="22"/>
        <v>85</v>
      </c>
      <c r="L31" s="75">
        <f t="shared" si="17"/>
        <v>93</v>
      </c>
      <c r="M31" s="74"/>
      <c r="N31" s="89">
        <v>52</v>
      </c>
      <c r="O31" s="89">
        <v>159</v>
      </c>
      <c r="P31" s="89">
        <f t="shared" si="23"/>
        <v>-107</v>
      </c>
      <c r="Q31" s="75">
        <f t="shared" si="18"/>
        <v>200</v>
      </c>
      <c r="R31" s="97">
        <f t="shared" si="15"/>
        <v>200</v>
      </c>
    </row>
    <row r="32" spans="1:18">
      <c r="A32" s="8" t="s">
        <v>76</v>
      </c>
      <c r="B32" s="30">
        <f>SUM(B33:B34)</f>
        <v>7438</v>
      </c>
      <c r="C32" s="30">
        <f>SUM(C33:C34)</f>
        <v>6944</v>
      </c>
      <c r="D32" s="31"/>
      <c r="E32" s="50"/>
      <c r="F32" s="35"/>
      <c r="G32" s="35"/>
      <c r="H32" s="30">
        <f t="shared" ref="H32:R32" si="24">SUM(H33:H34)</f>
        <v>6063</v>
      </c>
      <c r="I32" s="30">
        <f t="shared" si="24"/>
        <v>4850</v>
      </c>
      <c r="J32" s="30">
        <f t="shared" si="24"/>
        <v>19</v>
      </c>
      <c r="K32" s="30">
        <f t="shared" si="24"/>
        <v>258</v>
      </c>
      <c r="L32" s="76">
        <f t="shared" si="24"/>
        <v>277</v>
      </c>
      <c r="M32" s="30">
        <f t="shared" si="24"/>
        <v>0</v>
      </c>
      <c r="N32" s="76">
        <f t="shared" si="24"/>
        <v>209</v>
      </c>
      <c r="O32" s="76">
        <f t="shared" si="24"/>
        <v>250.08858</v>
      </c>
      <c r="P32" s="76">
        <f t="shared" si="24"/>
        <v>-41.08858</v>
      </c>
      <c r="Q32" s="76">
        <f t="shared" si="24"/>
        <v>318.09</v>
      </c>
      <c r="R32" s="76">
        <f t="shared" si="24"/>
        <v>318.09</v>
      </c>
    </row>
    <row r="33" spans="1:18">
      <c r="A33" s="10" t="s">
        <v>77</v>
      </c>
      <c r="B33" s="32">
        <v>1100</v>
      </c>
      <c r="C33" s="32">
        <v>1088</v>
      </c>
      <c r="D33" s="27">
        <f t="shared" ref="D33:D37" si="25">(C33-B33)/B33</f>
        <v>-0.0109090909090909</v>
      </c>
      <c r="E33" s="48">
        <v>0.8</v>
      </c>
      <c r="F33" s="32">
        <v>214</v>
      </c>
      <c r="G33" s="32">
        <v>620</v>
      </c>
      <c r="H33" s="32">
        <f t="shared" ref="H33:H37" si="26">ROUND(C33*(1+$D33)^2,0)</f>
        <v>1064</v>
      </c>
      <c r="I33" s="32">
        <f t="shared" ref="I33:I37" si="27">ROUND(H33*E33,0)</f>
        <v>851</v>
      </c>
      <c r="J33" s="32">
        <v>11</v>
      </c>
      <c r="K33" s="74">
        <f t="shared" ref="K33:K37" si="28">ROUND((F33*H33+G33*I33)*0.6/10000,0)</f>
        <v>45</v>
      </c>
      <c r="L33" s="75">
        <f t="shared" ref="L33:L37" si="29">J33+K33</f>
        <v>56</v>
      </c>
      <c r="M33" s="74"/>
      <c r="N33" s="89">
        <v>41</v>
      </c>
      <c r="O33" s="89">
        <v>38.13051</v>
      </c>
      <c r="P33" s="89">
        <f t="shared" ref="P33:P37" si="30">N33-O33</f>
        <v>2.86949</v>
      </c>
      <c r="Q33" s="75">
        <f t="shared" ref="Q33:Q37" si="31">ROUND(L33-P33+M33,2)</f>
        <v>53.13</v>
      </c>
      <c r="R33" s="97">
        <f t="shared" si="15"/>
        <v>53.13</v>
      </c>
    </row>
    <row r="34" spans="1:18">
      <c r="A34" s="10" t="s">
        <v>78</v>
      </c>
      <c r="B34" s="32">
        <v>6338</v>
      </c>
      <c r="C34" s="32">
        <v>5856</v>
      </c>
      <c r="D34" s="27">
        <f t="shared" si="25"/>
        <v>-0.0760492268854528</v>
      </c>
      <c r="E34" s="48">
        <v>0.8</v>
      </c>
      <c r="F34" s="32">
        <v>214</v>
      </c>
      <c r="G34" s="32">
        <v>620</v>
      </c>
      <c r="H34" s="32">
        <f t="shared" si="26"/>
        <v>4999</v>
      </c>
      <c r="I34" s="32">
        <f t="shared" si="27"/>
        <v>3999</v>
      </c>
      <c r="J34" s="32">
        <v>8</v>
      </c>
      <c r="K34" s="74">
        <f t="shared" si="28"/>
        <v>213</v>
      </c>
      <c r="L34" s="75">
        <f t="shared" si="29"/>
        <v>221</v>
      </c>
      <c r="M34" s="74"/>
      <c r="N34" s="89">
        <v>168</v>
      </c>
      <c r="O34" s="89">
        <v>211.95807</v>
      </c>
      <c r="P34" s="89">
        <f t="shared" si="30"/>
        <v>-43.95807</v>
      </c>
      <c r="Q34" s="75">
        <f t="shared" si="31"/>
        <v>264.96</v>
      </c>
      <c r="R34" s="97">
        <f t="shared" si="15"/>
        <v>264.96</v>
      </c>
    </row>
    <row r="35" spans="1:18">
      <c r="A35" s="8" t="s">
        <v>79</v>
      </c>
      <c r="B35" s="30">
        <f>SUM(B36:B37)</f>
        <v>3673</v>
      </c>
      <c r="C35" s="30">
        <f>SUM(C36:C37)</f>
        <v>3345</v>
      </c>
      <c r="D35" s="33"/>
      <c r="E35" s="50"/>
      <c r="F35" s="51"/>
      <c r="G35" s="51"/>
      <c r="H35" s="35">
        <f t="shared" ref="H35:R35" si="32">SUM(H36:H37)</f>
        <v>2774</v>
      </c>
      <c r="I35" s="35">
        <f t="shared" si="32"/>
        <v>2219</v>
      </c>
      <c r="J35" s="35">
        <f t="shared" si="32"/>
        <v>19</v>
      </c>
      <c r="K35" s="35">
        <f t="shared" si="32"/>
        <v>118</v>
      </c>
      <c r="L35" s="77">
        <f t="shared" si="32"/>
        <v>137</v>
      </c>
      <c r="M35" s="35">
        <f t="shared" si="32"/>
        <v>0</v>
      </c>
      <c r="N35" s="77">
        <f t="shared" si="32"/>
        <v>118</v>
      </c>
      <c r="O35" s="77">
        <f t="shared" si="32"/>
        <v>135.598878</v>
      </c>
      <c r="P35" s="77">
        <f t="shared" si="32"/>
        <v>-17.598878</v>
      </c>
      <c r="Q35" s="77">
        <f t="shared" si="32"/>
        <v>154.6</v>
      </c>
      <c r="R35" s="77">
        <f t="shared" si="32"/>
        <v>154.6</v>
      </c>
    </row>
    <row r="36" spans="1:18">
      <c r="A36" s="10" t="s">
        <v>80</v>
      </c>
      <c r="B36" s="32"/>
      <c r="C36" s="32"/>
      <c r="D36" s="31"/>
      <c r="E36" s="48"/>
      <c r="F36" s="32"/>
      <c r="G36" s="32"/>
      <c r="H36" s="32"/>
      <c r="I36" s="32"/>
      <c r="J36" s="32">
        <v>11</v>
      </c>
      <c r="K36" s="74"/>
      <c r="L36" s="75">
        <f t="shared" si="29"/>
        <v>11</v>
      </c>
      <c r="M36" s="74"/>
      <c r="N36" s="89"/>
      <c r="O36" s="89"/>
      <c r="P36" s="89"/>
      <c r="Q36" s="75">
        <f t="shared" si="31"/>
        <v>11</v>
      </c>
      <c r="R36" s="97">
        <f t="shared" si="15"/>
        <v>11</v>
      </c>
    </row>
    <row r="37" spans="1:18">
      <c r="A37" s="10" t="s">
        <v>81</v>
      </c>
      <c r="B37" s="32">
        <v>3673</v>
      </c>
      <c r="C37" s="32">
        <v>3345</v>
      </c>
      <c r="D37" s="27">
        <f t="shared" si="25"/>
        <v>-0.0893002994827117</v>
      </c>
      <c r="E37" s="48">
        <v>0.8</v>
      </c>
      <c r="F37" s="32">
        <v>214</v>
      </c>
      <c r="G37" s="32">
        <v>620</v>
      </c>
      <c r="H37" s="32">
        <f t="shared" si="26"/>
        <v>2774</v>
      </c>
      <c r="I37" s="32">
        <f t="shared" si="27"/>
        <v>2219</v>
      </c>
      <c r="J37" s="32">
        <v>8</v>
      </c>
      <c r="K37" s="74">
        <f t="shared" si="28"/>
        <v>118</v>
      </c>
      <c r="L37" s="75">
        <f t="shared" si="29"/>
        <v>126</v>
      </c>
      <c r="M37" s="74"/>
      <c r="N37" s="89">
        <v>118</v>
      </c>
      <c r="O37" s="89">
        <v>135.598878</v>
      </c>
      <c r="P37" s="89">
        <f t="shared" si="30"/>
        <v>-17.598878</v>
      </c>
      <c r="Q37" s="75">
        <f t="shared" si="31"/>
        <v>143.6</v>
      </c>
      <c r="R37" s="97">
        <f t="shared" si="15"/>
        <v>143.6</v>
      </c>
    </row>
    <row r="38" spans="1:18">
      <c r="A38" s="8" t="s">
        <v>82</v>
      </c>
      <c r="B38" s="30">
        <f>SUM(B39:B41)</f>
        <v>37686</v>
      </c>
      <c r="C38" s="30">
        <f>SUM(C39:C41)</f>
        <v>35425</v>
      </c>
      <c r="D38" s="33"/>
      <c r="E38" s="50"/>
      <c r="F38" s="51"/>
      <c r="G38" s="51"/>
      <c r="H38" s="30">
        <f t="shared" ref="H38:R38" si="33">SUM(H39:H41)</f>
        <v>31318</v>
      </c>
      <c r="I38" s="30">
        <f t="shared" si="33"/>
        <v>25055</v>
      </c>
      <c r="J38" s="30">
        <f t="shared" si="33"/>
        <v>27</v>
      </c>
      <c r="K38" s="30">
        <f t="shared" si="33"/>
        <v>1334</v>
      </c>
      <c r="L38" s="76">
        <f t="shared" si="33"/>
        <v>1361</v>
      </c>
      <c r="M38" s="30">
        <f t="shared" si="33"/>
        <v>1137</v>
      </c>
      <c r="N38" s="76">
        <f t="shared" si="33"/>
        <v>808</v>
      </c>
      <c r="O38" s="76">
        <f t="shared" si="33"/>
        <v>1500.968082</v>
      </c>
      <c r="P38" s="76">
        <f t="shared" si="33"/>
        <v>-692.968082</v>
      </c>
      <c r="Q38" s="76">
        <f t="shared" si="33"/>
        <v>3190.97</v>
      </c>
      <c r="R38" s="76">
        <f t="shared" si="33"/>
        <v>3190.97</v>
      </c>
    </row>
    <row r="39" spans="1:18">
      <c r="A39" s="10" t="s">
        <v>83</v>
      </c>
      <c r="B39" s="32">
        <v>9725</v>
      </c>
      <c r="C39" s="32">
        <v>9092</v>
      </c>
      <c r="D39" s="27">
        <f t="shared" ref="D39:D41" si="34">(C39-B39)/B39</f>
        <v>-0.0650899742930591</v>
      </c>
      <c r="E39" s="48">
        <v>0.8</v>
      </c>
      <c r="F39" s="32">
        <v>214</v>
      </c>
      <c r="G39" s="32">
        <v>620</v>
      </c>
      <c r="H39" s="32">
        <f t="shared" ref="H39:H41" si="35">ROUND(C39*(1+$D39)^2,0)</f>
        <v>7947</v>
      </c>
      <c r="I39" s="32">
        <f t="shared" ref="I39:I41" si="36">ROUND(H39*E39,0)</f>
        <v>6358</v>
      </c>
      <c r="J39" s="32">
        <v>11</v>
      </c>
      <c r="K39" s="74">
        <f t="shared" ref="K39:K41" si="37">ROUND((F39*H39+G39*I39)*0.6/10000,0)</f>
        <v>339</v>
      </c>
      <c r="L39" s="75">
        <f t="shared" ref="L39:L41" si="38">J39+K39</f>
        <v>350</v>
      </c>
      <c r="M39" s="74"/>
      <c r="N39" s="89">
        <v>250</v>
      </c>
      <c r="O39" s="89">
        <v>148.509534</v>
      </c>
      <c r="P39" s="89">
        <f t="shared" ref="P39:P41" si="39">N39-O39</f>
        <v>101.490466</v>
      </c>
      <c r="Q39" s="75">
        <f t="shared" ref="Q39:Q41" si="40">ROUND(L39-P39+M39,2)</f>
        <v>248.51</v>
      </c>
      <c r="R39" s="97">
        <f t="shared" si="15"/>
        <v>248.51</v>
      </c>
    </row>
    <row r="40" spans="1:18">
      <c r="A40" s="10" t="s">
        <v>84</v>
      </c>
      <c r="B40" s="32">
        <v>18499</v>
      </c>
      <c r="C40" s="32">
        <v>17607</v>
      </c>
      <c r="D40" s="27">
        <f t="shared" si="34"/>
        <v>-0.0482188226390616</v>
      </c>
      <c r="E40" s="48">
        <v>0.8</v>
      </c>
      <c r="F40" s="32">
        <v>214</v>
      </c>
      <c r="G40" s="32">
        <v>620</v>
      </c>
      <c r="H40" s="32">
        <f t="shared" si="35"/>
        <v>15950</v>
      </c>
      <c r="I40" s="32">
        <f t="shared" si="36"/>
        <v>12760</v>
      </c>
      <c r="J40" s="32">
        <v>8</v>
      </c>
      <c r="K40" s="74">
        <f t="shared" si="37"/>
        <v>679</v>
      </c>
      <c r="L40" s="75">
        <f t="shared" si="38"/>
        <v>687</v>
      </c>
      <c r="M40" s="74">
        <v>1137</v>
      </c>
      <c r="N40" s="89">
        <v>348</v>
      </c>
      <c r="O40" s="89">
        <v>1062.705252</v>
      </c>
      <c r="P40" s="89">
        <f t="shared" si="39"/>
        <v>-714.705252</v>
      </c>
      <c r="Q40" s="75">
        <f t="shared" si="40"/>
        <v>2538.71</v>
      </c>
      <c r="R40" s="97">
        <f t="shared" si="15"/>
        <v>2538.71</v>
      </c>
    </row>
    <row r="41" spans="1:18">
      <c r="A41" s="10" t="s">
        <v>85</v>
      </c>
      <c r="B41" s="32">
        <v>9462</v>
      </c>
      <c r="C41" s="32">
        <v>8726</v>
      </c>
      <c r="D41" s="27">
        <f t="shared" si="34"/>
        <v>-0.0777848235045445</v>
      </c>
      <c r="E41" s="48">
        <v>0.8</v>
      </c>
      <c r="F41" s="32">
        <v>214</v>
      </c>
      <c r="G41" s="32">
        <v>620</v>
      </c>
      <c r="H41" s="32">
        <f t="shared" si="35"/>
        <v>7421</v>
      </c>
      <c r="I41" s="32">
        <f t="shared" si="36"/>
        <v>5937</v>
      </c>
      <c r="J41" s="32">
        <v>8</v>
      </c>
      <c r="K41" s="74">
        <f t="shared" si="37"/>
        <v>316</v>
      </c>
      <c r="L41" s="75">
        <f t="shared" si="38"/>
        <v>324</v>
      </c>
      <c r="M41" s="74"/>
      <c r="N41" s="89">
        <v>210</v>
      </c>
      <c r="O41" s="89">
        <v>289.753296</v>
      </c>
      <c r="P41" s="89">
        <f t="shared" si="39"/>
        <v>-79.753296</v>
      </c>
      <c r="Q41" s="75">
        <f t="shared" si="40"/>
        <v>403.75</v>
      </c>
      <c r="R41" s="97">
        <f t="shared" si="15"/>
        <v>403.75</v>
      </c>
    </row>
    <row r="42" spans="1:18">
      <c r="A42" s="8" t="s">
        <v>86</v>
      </c>
      <c r="B42" s="30">
        <f>SUM(B43:B44)</f>
        <v>6335</v>
      </c>
      <c r="C42" s="30">
        <f>SUM(C43:C44)</f>
        <v>5633</v>
      </c>
      <c r="D42" s="33"/>
      <c r="E42" s="50"/>
      <c r="F42" s="51"/>
      <c r="G42" s="51"/>
      <c r="H42" s="30">
        <f t="shared" ref="H42:R42" si="41">SUM(H43:H44)</f>
        <v>4569</v>
      </c>
      <c r="I42" s="30">
        <f t="shared" si="41"/>
        <v>3655</v>
      </c>
      <c r="J42" s="30">
        <f t="shared" si="41"/>
        <v>19</v>
      </c>
      <c r="K42" s="30">
        <f t="shared" si="41"/>
        <v>195</v>
      </c>
      <c r="L42" s="76">
        <f t="shared" si="41"/>
        <v>214</v>
      </c>
      <c r="M42" s="30">
        <f t="shared" si="41"/>
        <v>0</v>
      </c>
      <c r="N42" s="76">
        <f t="shared" si="41"/>
        <v>186</v>
      </c>
      <c r="O42" s="76">
        <f t="shared" si="41"/>
        <v>189.178164</v>
      </c>
      <c r="P42" s="76">
        <f t="shared" si="41"/>
        <v>-3.178164</v>
      </c>
      <c r="Q42" s="76">
        <f t="shared" si="41"/>
        <v>217.18</v>
      </c>
      <c r="R42" s="76">
        <f t="shared" si="41"/>
        <v>217.18</v>
      </c>
    </row>
    <row r="43" spans="1:18">
      <c r="A43" s="10" t="s">
        <v>87</v>
      </c>
      <c r="B43" s="32">
        <v>507</v>
      </c>
      <c r="C43" s="32">
        <v>301</v>
      </c>
      <c r="D43" s="27">
        <f>(C43-B43)/B43</f>
        <v>-0.406311637080868</v>
      </c>
      <c r="E43" s="48">
        <v>0.8</v>
      </c>
      <c r="F43" s="32">
        <v>214</v>
      </c>
      <c r="G43" s="32">
        <v>620</v>
      </c>
      <c r="H43" s="32">
        <f>ROUND(C43*(1+$D43)^2,0)</f>
        <v>106</v>
      </c>
      <c r="I43" s="32">
        <f>ROUND(H43*E43,0)</f>
        <v>85</v>
      </c>
      <c r="J43" s="32">
        <v>11</v>
      </c>
      <c r="K43" s="74">
        <f>ROUND((F43*H43+G43*I43)*0.6/10000,0)</f>
        <v>5</v>
      </c>
      <c r="L43" s="75">
        <f t="shared" ref="L43:L46" si="42">J43+K43</f>
        <v>16</v>
      </c>
      <c r="M43" s="74"/>
      <c r="N43" s="89">
        <v>13</v>
      </c>
      <c r="O43" s="89">
        <v>9.74106</v>
      </c>
      <c r="P43" s="89">
        <f t="shared" ref="P43:P50" si="43">N43-O43</f>
        <v>3.25894</v>
      </c>
      <c r="Q43" s="75">
        <f t="shared" ref="Q43:Q46" si="44">ROUND(L43-P43+M43,2)</f>
        <v>12.74</v>
      </c>
      <c r="R43" s="97">
        <f t="shared" si="15"/>
        <v>12.74</v>
      </c>
    </row>
    <row r="44" spans="1:18">
      <c r="A44" s="10" t="s">
        <v>88</v>
      </c>
      <c r="B44" s="32">
        <v>5828</v>
      </c>
      <c r="C44" s="32">
        <v>5332</v>
      </c>
      <c r="D44" s="27">
        <f>(C44-B44)/B44</f>
        <v>-0.0851063829787234</v>
      </c>
      <c r="E44" s="48">
        <v>0.8</v>
      </c>
      <c r="F44" s="32">
        <v>214</v>
      </c>
      <c r="G44" s="32">
        <v>620</v>
      </c>
      <c r="H44" s="32">
        <f>ROUND(C44*(1+$D44)^2,0)</f>
        <v>4463</v>
      </c>
      <c r="I44" s="32">
        <f>ROUND(H44*E44,0)</f>
        <v>3570</v>
      </c>
      <c r="J44" s="32">
        <v>8</v>
      </c>
      <c r="K44" s="74">
        <f>ROUND((F44*H44+G44*I44)*0.6/10000,0)</f>
        <v>190</v>
      </c>
      <c r="L44" s="75">
        <f t="shared" si="42"/>
        <v>198</v>
      </c>
      <c r="M44" s="74"/>
      <c r="N44" s="89">
        <v>173</v>
      </c>
      <c r="O44" s="89">
        <v>179.437104</v>
      </c>
      <c r="P44" s="89">
        <f t="shared" si="43"/>
        <v>-6.43710400000001</v>
      </c>
      <c r="Q44" s="75">
        <f t="shared" si="44"/>
        <v>204.44</v>
      </c>
      <c r="R44" s="97">
        <f t="shared" si="15"/>
        <v>204.44</v>
      </c>
    </row>
    <row r="45" spans="1:18">
      <c r="A45" s="8" t="s">
        <v>89</v>
      </c>
      <c r="B45" s="30">
        <f>SUM(B46:B46)</f>
        <v>0</v>
      </c>
      <c r="C45" s="30">
        <f>SUM(C46:C46)</f>
        <v>0</v>
      </c>
      <c r="D45" s="33"/>
      <c r="E45" s="50"/>
      <c r="F45" s="35"/>
      <c r="G45" s="35"/>
      <c r="H45" s="30">
        <f t="shared" ref="H45:R45" si="45">SUM(H46:H46)</f>
        <v>0</v>
      </c>
      <c r="I45" s="30">
        <f t="shared" si="45"/>
        <v>0</v>
      </c>
      <c r="J45" s="30">
        <f t="shared" si="45"/>
        <v>11</v>
      </c>
      <c r="K45" s="30">
        <f t="shared" si="45"/>
        <v>0</v>
      </c>
      <c r="L45" s="76">
        <f t="shared" si="45"/>
        <v>11</v>
      </c>
      <c r="M45" s="30">
        <f t="shared" si="45"/>
        <v>0</v>
      </c>
      <c r="N45" s="76">
        <f t="shared" si="45"/>
        <v>0</v>
      </c>
      <c r="O45" s="76">
        <f t="shared" si="45"/>
        <v>0</v>
      </c>
      <c r="P45" s="76">
        <f t="shared" si="45"/>
        <v>0</v>
      </c>
      <c r="Q45" s="76">
        <f t="shared" si="45"/>
        <v>11</v>
      </c>
      <c r="R45" s="76">
        <f t="shared" si="45"/>
        <v>11</v>
      </c>
    </row>
    <row r="46" spans="1:18">
      <c r="A46" s="10" t="s">
        <v>90</v>
      </c>
      <c r="B46" s="32"/>
      <c r="C46" s="32"/>
      <c r="D46" s="34"/>
      <c r="E46" s="48"/>
      <c r="F46" s="49"/>
      <c r="G46" s="49"/>
      <c r="H46" s="32"/>
      <c r="I46" s="32"/>
      <c r="J46" s="32">
        <v>11</v>
      </c>
      <c r="K46" s="74"/>
      <c r="L46" s="75">
        <f t="shared" si="42"/>
        <v>11</v>
      </c>
      <c r="M46" s="74"/>
      <c r="N46" s="89"/>
      <c r="O46" s="89"/>
      <c r="P46" s="89"/>
      <c r="Q46" s="75">
        <f t="shared" si="44"/>
        <v>11</v>
      </c>
      <c r="R46" s="97">
        <f t="shared" si="15"/>
        <v>11</v>
      </c>
    </row>
    <row r="47" spans="1:18">
      <c r="A47" s="8" t="s">
        <v>91</v>
      </c>
      <c r="B47" s="30">
        <f>SUM(B48:B50)</f>
        <v>11235</v>
      </c>
      <c r="C47" s="30">
        <f>SUM(C48:C50)</f>
        <v>10420</v>
      </c>
      <c r="D47" s="33"/>
      <c r="E47" s="50"/>
      <c r="F47" s="51"/>
      <c r="G47" s="51"/>
      <c r="H47" s="30">
        <f t="shared" ref="H47:R47" si="46">SUM(H48:H50)</f>
        <v>8984</v>
      </c>
      <c r="I47" s="30">
        <f t="shared" si="46"/>
        <v>7187</v>
      </c>
      <c r="J47" s="30">
        <f t="shared" si="46"/>
        <v>27</v>
      </c>
      <c r="K47" s="30">
        <f t="shared" si="46"/>
        <v>383</v>
      </c>
      <c r="L47" s="76">
        <f t="shared" si="46"/>
        <v>410</v>
      </c>
      <c r="M47" s="30">
        <f t="shared" si="46"/>
        <v>31</v>
      </c>
      <c r="N47" s="76">
        <f t="shared" si="46"/>
        <v>304</v>
      </c>
      <c r="O47" s="76">
        <f t="shared" si="46"/>
        <v>433.981632</v>
      </c>
      <c r="P47" s="76">
        <f t="shared" si="46"/>
        <v>-129.981632</v>
      </c>
      <c r="Q47" s="76">
        <f t="shared" si="46"/>
        <v>570.98</v>
      </c>
      <c r="R47" s="76">
        <f t="shared" si="46"/>
        <v>570.98</v>
      </c>
    </row>
    <row r="48" spans="1:18">
      <c r="A48" s="10" t="s">
        <v>92</v>
      </c>
      <c r="B48" s="32"/>
      <c r="C48" s="32"/>
      <c r="D48" s="34"/>
      <c r="E48" s="48"/>
      <c r="F48" s="32"/>
      <c r="G48" s="32"/>
      <c r="H48" s="32"/>
      <c r="I48" s="32"/>
      <c r="J48" s="32">
        <v>11</v>
      </c>
      <c r="K48" s="74"/>
      <c r="L48" s="75">
        <f t="shared" ref="L48:L50" si="47">J48+K48</f>
        <v>11</v>
      </c>
      <c r="M48" s="74"/>
      <c r="N48" s="89"/>
      <c r="O48" s="89">
        <v>7.104792</v>
      </c>
      <c r="P48" s="89">
        <f t="shared" si="43"/>
        <v>-7.104792</v>
      </c>
      <c r="Q48" s="75">
        <f t="shared" ref="Q48:Q50" si="48">ROUND(L48-P48+M48,2)</f>
        <v>18.1</v>
      </c>
      <c r="R48" s="97">
        <f t="shared" si="15"/>
        <v>18.1</v>
      </c>
    </row>
    <row r="49" spans="1:18">
      <c r="A49" s="10" t="s">
        <v>93</v>
      </c>
      <c r="B49" s="32">
        <v>6828</v>
      </c>
      <c r="C49" s="32">
        <v>6474</v>
      </c>
      <c r="D49" s="27">
        <f t="shared" ref="D49:D56" si="49">(C49-B49)/B49</f>
        <v>-0.0518453427065026</v>
      </c>
      <c r="E49" s="48">
        <v>0.8</v>
      </c>
      <c r="F49" s="32">
        <v>214</v>
      </c>
      <c r="G49" s="32">
        <v>620</v>
      </c>
      <c r="H49" s="32">
        <f t="shared" ref="H49:H56" si="50">ROUND(C49*(1+$D49)^2,0)</f>
        <v>5820</v>
      </c>
      <c r="I49" s="32">
        <f t="shared" ref="I49:I56" si="51">ROUND(H49*E49,0)</f>
        <v>4656</v>
      </c>
      <c r="J49" s="32">
        <v>8</v>
      </c>
      <c r="K49" s="74">
        <f t="shared" ref="K49:K56" si="52">ROUND((F49*H49+G49*I49)*0.6/10000,0)</f>
        <v>248</v>
      </c>
      <c r="L49" s="75">
        <f t="shared" si="47"/>
        <v>256</v>
      </c>
      <c r="M49" s="74">
        <v>77</v>
      </c>
      <c r="N49" s="89">
        <v>183</v>
      </c>
      <c r="O49" s="89">
        <v>301.295424</v>
      </c>
      <c r="P49" s="89">
        <f t="shared" si="43"/>
        <v>-118.295424</v>
      </c>
      <c r="Q49" s="75">
        <f t="shared" si="48"/>
        <v>451.3</v>
      </c>
      <c r="R49" s="97">
        <f t="shared" si="15"/>
        <v>451.3</v>
      </c>
    </row>
    <row r="50" spans="1:18">
      <c r="A50" s="10" t="s">
        <v>94</v>
      </c>
      <c r="B50" s="32">
        <v>4407</v>
      </c>
      <c r="C50" s="32">
        <v>3946</v>
      </c>
      <c r="D50" s="27">
        <f t="shared" si="49"/>
        <v>-0.104606308146131</v>
      </c>
      <c r="E50" s="48">
        <v>0.8</v>
      </c>
      <c r="F50" s="32">
        <v>214</v>
      </c>
      <c r="G50" s="32">
        <v>620</v>
      </c>
      <c r="H50" s="32">
        <f t="shared" si="50"/>
        <v>3164</v>
      </c>
      <c r="I50" s="32">
        <f t="shared" si="51"/>
        <v>2531</v>
      </c>
      <c r="J50" s="32">
        <v>8</v>
      </c>
      <c r="K50" s="74">
        <f t="shared" si="52"/>
        <v>135</v>
      </c>
      <c r="L50" s="75">
        <f t="shared" si="47"/>
        <v>143</v>
      </c>
      <c r="M50" s="74">
        <v>-46</v>
      </c>
      <c r="N50" s="89">
        <v>121</v>
      </c>
      <c r="O50" s="89">
        <v>125.581416</v>
      </c>
      <c r="P50" s="89">
        <f t="shared" si="43"/>
        <v>-4.581416</v>
      </c>
      <c r="Q50" s="75">
        <f t="shared" si="48"/>
        <v>101.58</v>
      </c>
      <c r="R50" s="97">
        <f t="shared" si="15"/>
        <v>101.58</v>
      </c>
    </row>
    <row r="51" spans="1:18">
      <c r="A51" s="8" t="s">
        <v>95</v>
      </c>
      <c r="B51" s="35">
        <f>SUM(B52:B56)</f>
        <v>30504</v>
      </c>
      <c r="C51" s="35">
        <f>SUM(C52:C56)</f>
        <v>27008</v>
      </c>
      <c r="D51" s="31"/>
      <c r="E51" s="50"/>
      <c r="F51" s="51"/>
      <c r="G51" s="51"/>
      <c r="H51" s="35">
        <f t="shared" ref="H51:R51" si="53">SUM(H52:H56)</f>
        <v>21359</v>
      </c>
      <c r="I51" s="35">
        <f t="shared" si="53"/>
        <v>17088</v>
      </c>
      <c r="J51" s="35">
        <f t="shared" si="53"/>
        <v>43</v>
      </c>
      <c r="K51" s="35">
        <f t="shared" si="53"/>
        <v>911</v>
      </c>
      <c r="L51" s="77">
        <f t="shared" si="53"/>
        <v>954</v>
      </c>
      <c r="M51" s="35">
        <f t="shared" si="53"/>
        <v>0</v>
      </c>
      <c r="N51" s="77">
        <f t="shared" si="53"/>
        <v>1092</v>
      </c>
      <c r="O51" s="77">
        <f t="shared" si="53"/>
        <v>1189.118628</v>
      </c>
      <c r="P51" s="77">
        <f t="shared" si="53"/>
        <v>-97.118628</v>
      </c>
      <c r="Q51" s="77">
        <f t="shared" si="53"/>
        <v>1051.13</v>
      </c>
      <c r="R51" s="77">
        <f t="shared" si="53"/>
        <v>1051.13</v>
      </c>
    </row>
    <row r="52" spans="1:18">
      <c r="A52" s="10" t="s">
        <v>96</v>
      </c>
      <c r="B52" s="32">
        <v>3849</v>
      </c>
      <c r="C52" s="32">
        <v>2948</v>
      </c>
      <c r="D52" s="27">
        <f t="shared" si="49"/>
        <v>-0.234086775785918</v>
      </c>
      <c r="E52" s="48">
        <v>0.8</v>
      </c>
      <c r="F52" s="32">
        <v>214</v>
      </c>
      <c r="G52" s="32">
        <v>620</v>
      </c>
      <c r="H52" s="32">
        <f t="shared" si="50"/>
        <v>1729</v>
      </c>
      <c r="I52" s="32">
        <f t="shared" si="51"/>
        <v>1383</v>
      </c>
      <c r="J52" s="32">
        <v>11</v>
      </c>
      <c r="K52" s="74">
        <f t="shared" si="52"/>
        <v>74</v>
      </c>
      <c r="L52" s="75">
        <f t="shared" ref="L52:L56" si="54">J52+K52</f>
        <v>85</v>
      </c>
      <c r="M52" s="74">
        <v>-61</v>
      </c>
      <c r="N52" s="89">
        <v>126</v>
      </c>
      <c r="O52" s="89">
        <v>115.560744</v>
      </c>
      <c r="P52" s="89">
        <f t="shared" ref="P52:P56" si="55">N52-O52</f>
        <v>10.439256</v>
      </c>
      <c r="Q52" s="75">
        <f t="shared" ref="Q52:Q56" si="56">ROUND(L52-P52+M52,2)</f>
        <v>13.56</v>
      </c>
      <c r="R52" s="97">
        <f t="shared" si="15"/>
        <v>13.56</v>
      </c>
    </row>
    <row r="53" spans="1:18">
      <c r="A53" s="10" t="s">
        <v>97</v>
      </c>
      <c r="B53" s="32">
        <v>9152</v>
      </c>
      <c r="C53" s="32">
        <v>8376</v>
      </c>
      <c r="D53" s="27">
        <f t="shared" si="49"/>
        <v>-0.0847902097902098</v>
      </c>
      <c r="E53" s="48">
        <v>0.8</v>
      </c>
      <c r="F53" s="32">
        <v>214</v>
      </c>
      <c r="G53" s="32">
        <v>620</v>
      </c>
      <c r="H53" s="32">
        <f t="shared" si="50"/>
        <v>7016</v>
      </c>
      <c r="I53" s="32">
        <f t="shared" si="51"/>
        <v>5613</v>
      </c>
      <c r="J53" s="32">
        <v>8</v>
      </c>
      <c r="K53" s="74">
        <f t="shared" si="52"/>
        <v>299</v>
      </c>
      <c r="L53" s="75">
        <f t="shared" si="54"/>
        <v>307</v>
      </c>
      <c r="M53" s="74">
        <v>61</v>
      </c>
      <c r="N53" s="89">
        <v>347</v>
      </c>
      <c r="O53" s="89">
        <v>462.496992</v>
      </c>
      <c r="P53" s="89">
        <f t="shared" si="55"/>
        <v>-115.496992</v>
      </c>
      <c r="Q53" s="75">
        <f t="shared" si="56"/>
        <v>483.5</v>
      </c>
      <c r="R53" s="97">
        <f t="shared" si="15"/>
        <v>483.5</v>
      </c>
    </row>
    <row r="54" spans="1:18">
      <c r="A54" s="10" t="s">
        <v>98</v>
      </c>
      <c r="B54" s="32">
        <v>13992</v>
      </c>
      <c r="C54" s="32">
        <v>12681</v>
      </c>
      <c r="D54" s="27">
        <f t="shared" si="49"/>
        <v>-0.093696397941681</v>
      </c>
      <c r="E54" s="48">
        <v>0.8</v>
      </c>
      <c r="F54" s="32">
        <v>214</v>
      </c>
      <c r="G54" s="32">
        <v>620</v>
      </c>
      <c r="H54" s="32">
        <f t="shared" si="50"/>
        <v>10416</v>
      </c>
      <c r="I54" s="32">
        <f t="shared" si="51"/>
        <v>8333</v>
      </c>
      <c r="J54" s="32">
        <v>8</v>
      </c>
      <c r="K54" s="74">
        <f t="shared" si="52"/>
        <v>444</v>
      </c>
      <c r="L54" s="75">
        <f t="shared" si="54"/>
        <v>452</v>
      </c>
      <c r="M54" s="74"/>
      <c r="N54" s="89">
        <v>501</v>
      </c>
      <c r="O54" s="89">
        <v>489.50631</v>
      </c>
      <c r="P54" s="89">
        <f t="shared" si="55"/>
        <v>11.49369</v>
      </c>
      <c r="Q54" s="75">
        <f t="shared" si="56"/>
        <v>440.51</v>
      </c>
      <c r="R54" s="97">
        <f t="shared" ref="R54:R60" si="57">Q54</f>
        <v>440.51</v>
      </c>
    </row>
    <row r="55" spans="1:18">
      <c r="A55" s="10" t="s">
        <v>99</v>
      </c>
      <c r="B55" s="32">
        <v>181</v>
      </c>
      <c r="C55" s="32">
        <v>165</v>
      </c>
      <c r="D55" s="27">
        <f t="shared" si="49"/>
        <v>-0.0883977900552486</v>
      </c>
      <c r="E55" s="48">
        <v>0.8</v>
      </c>
      <c r="F55" s="32">
        <v>214</v>
      </c>
      <c r="G55" s="32">
        <v>620</v>
      </c>
      <c r="H55" s="32">
        <f t="shared" si="50"/>
        <v>137</v>
      </c>
      <c r="I55" s="32">
        <f t="shared" si="51"/>
        <v>110</v>
      </c>
      <c r="J55" s="32">
        <v>8</v>
      </c>
      <c r="K55" s="74">
        <f t="shared" si="52"/>
        <v>6</v>
      </c>
      <c r="L55" s="75">
        <f t="shared" si="54"/>
        <v>14</v>
      </c>
      <c r="M55" s="74"/>
      <c r="N55" s="89">
        <v>3</v>
      </c>
      <c r="O55" s="89">
        <v>16.668936</v>
      </c>
      <c r="P55" s="89">
        <f t="shared" si="55"/>
        <v>-13.668936</v>
      </c>
      <c r="Q55" s="75">
        <f t="shared" si="56"/>
        <v>27.67</v>
      </c>
      <c r="R55" s="97">
        <f t="shared" si="57"/>
        <v>27.67</v>
      </c>
    </row>
    <row r="56" spans="1:18">
      <c r="A56" s="10" t="s">
        <v>100</v>
      </c>
      <c r="B56" s="32">
        <v>3330</v>
      </c>
      <c r="C56" s="32">
        <v>2838</v>
      </c>
      <c r="D56" s="27">
        <f t="shared" si="49"/>
        <v>-0.147747747747748</v>
      </c>
      <c r="E56" s="48">
        <v>0.8</v>
      </c>
      <c r="F56" s="32">
        <v>214</v>
      </c>
      <c r="G56" s="32">
        <v>620</v>
      </c>
      <c r="H56" s="32">
        <f t="shared" si="50"/>
        <v>2061</v>
      </c>
      <c r="I56" s="32">
        <f t="shared" si="51"/>
        <v>1649</v>
      </c>
      <c r="J56" s="32">
        <v>8</v>
      </c>
      <c r="K56" s="74">
        <f t="shared" si="52"/>
        <v>88</v>
      </c>
      <c r="L56" s="75">
        <f t="shared" si="54"/>
        <v>96</v>
      </c>
      <c r="M56" s="74"/>
      <c r="N56" s="89">
        <v>115</v>
      </c>
      <c r="O56" s="89">
        <v>104.885646</v>
      </c>
      <c r="P56" s="89">
        <f t="shared" si="55"/>
        <v>10.114354</v>
      </c>
      <c r="Q56" s="75">
        <f t="shared" si="56"/>
        <v>85.89</v>
      </c>
      <c r="R56" s="97">
        <f t="shared" si="57"/>
        <v>85.89</v>
      </c>
    </row>
    <row r="57" spans="1:18">
      <c r="A57" s="8" t="s">
        <v>101</v>
      </c>
      <c r="B57" s="35">
        <f>SUM(B58:B60)</f>
        <v>32571</v>
      </c>
      <c r="C57" s="35">
        <f>SUM(C58:C60)</f>
        <v>31629</v>
      </c>
      <c r="D57" s="31"/>
      <c r="E57" s="50"/>
      <c r="F57" s="51"/>
      <c r="G57" s="51"/>
      <c r="H57" s="35">
        <f t="shared" ref="H57:R57" si="58">SUM(H58:H60)</f>
        <v>30499</v>
      </c>
      <c r="I57" s="35">
        <f t="shared" si="58"/>
        <v>24400</v>
      </c>
      <c r="J57" s="35">
        <f t="shared" si="58"/>
        <v>27</v>
      </c>
      <c r="K57" s="35">
        <f t="shared" si="58"/>
        <v>1300</v>
      </c>
      <c r="L57" s="77">
        <f t="shared" si="58"/>
        <v>1327</v>
      </c>
      <c r="M57" s="35">
        <f t="shared" si="58"/>
        <v>0</v>
      </c>
      <c r="N57" s="77">
        <f t="shared" si="58"/>
        <v>1023</v>
      </c>
      <c r="O57" s="77">
        <f t="shared" si="58"/>
        <v>1323.739554</v>
      </c>
      <c r="P57" s="77">
        <f t="shared" si="58"/>
        <v>-300.739554</v>
      </c>
      <c r="Q57" s="77">
        <f t="shared" si="58"/>
        <v>1627.74</v>
      </c>
      <c r="R57" s="77">
        <f t="shared" si="58"/>
        <v>1627.74</v>
      </c>
    </row>
    <row r="58" spans="1:18">
      <c r="A58" s="10" t="s">
        <v>102</v>
      </c>
      <c r="B58" s="36"/>
      <c r="C58" s="36"/>
      <c r="D58" s="34"/>
      <c r="E58" s="48"/>
      <c r="F58" s="32"/>
      <c r="G58" s="32"/>
      <c r="H58" s="32"/>
      <c r="I58" s="32"/>
      <c r="J58" s="32">
        <v>11</v>
      </c>
      <c r="K58" s="74"/>
      <c r="L58" s="75">
        <f t="shared" ref="L58:L60" si="59">J58+K58</f>
        <v>11</v>
      </c>
      <c r="M58" s="74"/>
      <c r="N58" s="89"/>
      <c r="O58" s="89"/>
      <c r="P58" s="89"/>
      <c r="Q58" s="75">
        <f t="shared" ref="Q58:Q60" si="60">ROUND(L58-P58+M58,2)</f>
        <v>11</v>
      </c>
      <c r="R58" s="97">
        <f t="shared" si="57"/>
        <v>11</v>
      </c>
    </row>
    <row r="59" spans="1:18">
      <c r="A59" s="10" t="s">
        <v>103</v>
      </c>
      <c r="B59" s="32">
        <v>17081</v>
      </c>
      <c r="C59" s="32">
        <v>15219</v>
      </c>
      <c r="D59" s="27">
        <f t="shared" ref="D59:D65" si="61">(C59-B59)/B59</f>
        <v>-0.109010011123471</v>
      </c>
      <c r="E59" s="48">
        <v>0.8</v>
      </c>
      <c r="F59" s="32">
        <v>214</v>
      </c>
      <c r="G59" s="32">
        <v>620</v>
      </c>
      <c r="H59" s="32">
        <f t="shared" ref="H59:H65" si="62">ROUND(C59*(1+$D59)^2,0)</f>
        <v>12082</v>
      </c>
      <c r="I59" s="32">
        <f t="shared" ref="I59:I65" si="63">ROUND(H59*E59,0)</f>
        <v>9666</v>
      </c>
      <c r="J59" s="32">
        <v>8</v>
      </c>
      <c r="K59" s="74">
        <f t="shared" ref="K59:K65" si="64">ROUND((F59*H59+G59*I59)*0.6/10000,0)</f>
        <v>515</v>
      </c>
      <c r="L59" s="75">
        <f t="shared" si="59"/>
        <v>523</v>
      </c>
      <c r="M59" s="74"/>
      <c r="N59" s="89">
        <v>545</v>
      </c>
      <c r="O59" s="89">
        <v>814.818672</v>
      </c>
      <c r="P59" s="89">
        <f t="shared" ref="P59:P65" si="65">N59-O59</f>
        <v>-269.818672</v>
      </c>
      <c r="Q59" s="75">
        <f t="shared" si="60"/>
        <v>792.82</v>
      </c>
      <c r="R59" s="97">
        <f t="shared" si="57"/>
        <v>792.82</v>
      </c>
    </row>
    <row r="60" spans="1:18">
      <c r="A60" s="10" t="s">
        <v>104</v>
      </c>
      <c r="B60" s="32">
        <v>15490</v>
      </c>
      <c r="C60" s="32">
        <v>16410</v>
      </c>
      <c r="D60" s="27">
        <f t="shared" si="61"/>
        <v>0.0593931568754035</v>
      </c>
      <c r="E60" s="48">
        <v>0.8</v>
      </c>
      <c r="F60" s="32">
        <v>214</v>
      </c>
      <c r="G60" s="32">
        <v>620</v>
      </c>
      <c r="H60" s="32">
        <f t="shared" si="62"/>
        <v>18417</v>
      </c>
      <c r="I60" s="32">
        <f t="shared" si="63"/>
        <v>14734</v>
      </c>
      <c r="J60" s="32">
        <v>8</v>
      </c>
      <c r="K60" s="74">
        <f t="shared" si="64"/>
        <v>785</v>
      </c>
      <c r="L60" s="75">
        <f t="shared" si="59"/>
        <v>793</v>
      </c>
      <c r="M60" s="74"/>
      <c r="N60" s="89">
        <v>478</v>
      </c>
      <c r="O60" s="89">
        <v>508.920882</v>
      </c>
      <c r="P60" s="89">
        <f t="shared" si="65"/>
        <v>-30.920882</v>
      </c>
      <c r="Q60" s="75">
        <f t="shared" si="60"/>
        <v>823.92</v>
      </c>
      <c r="R60" s="97">
        <f t="shared" si="57"/>
        <v>823.92</v>
      </c>
    </row>
    <row r="61" spans="1:18">
      <c r="A61" s="8" t="s">
        <v>105</v>
      </c>
      <c r="B61" s="35">
        <f>SUM(B62:B65)</f>
        <v>13030</v>
      </c>
      <c r="C61" s="35">
        <f>SUM(C62:C65)</f>
        <v>11907</v>
      </c>
      <c r="D61" s="31"/>
      <c r="E61" s="50"/>
      <c r="F61" s="35"/>
      <c r="G61" s="35"/>
      <c r="H61" s="35">
        <f t="shared" ref="H61:R61" si="66">SUM(H62:H65)</f>
        <v>10260</v>
      </c>
      <c r="I61" s="35">
        <f t="shared" si="66"/>
        <v>8209</v>
      </c>
      <c r="J61" s="35">
        <f t="shared" si="66"/>
        <v>35</v>
      </c>
      <c r="K61" s="35">
        <f t="shared" si="66"/>
        <v>438</v>
      </c>
      <c r="L61" s="77">
        <f t="shared" si="66"/>
        <v>473</v>
      </c>
      <c r="M61" s="35">
        <f t="shared" si="66"/>
        <v>41</v>
      </c>
      <c r="N61" s="77">
        <f t="shared" si="66"/>
        <v>384</v>
      </c>
      <c r="O61" s="77">
        <f t="shared" si="66"/>
        <v>584.574348</v>
      </c>
      <c r="P61" s="77">
        <f t="shared" si="66"/>
        <v>-200.574348</v>
      </c>
      <c r="Q61" s="77">
        <f t="shared" si="66"/>
        <v>714.57</v>
      </c>
      <c r="R61" s="77">
        <f t="shared" si="66"/>
        <v>714.57</v>
      </c>
    </row>
    <row r="62" spans="1:18">
      <c r="A62" s="10" t="s">
        <v>106</v>
      </c>
      <c r="B62" s="32">
        <v>809</v>
      </c>
      <c r="C62" s="32">
        <v>854</v>
      </c>
      <c r="D62" s="27">
        <f t="shared" si="61"/>
        <v>0.0556242274412855</v>
      </c>
      <c r="E62" s="48">
        <v>0.8</v>
      </c>
      <c r="F62" s="32">
        <v>214</v>
      </c>
      <c r="G62" s="32">
        <v>620</v>
      </c>
      <c r="H62" s="32">
        <f t="shared" si="62"/>
        <v>952</v>
      </c>
      <c r="I62" s="32">
        <f t="shared" si="63"/>
        <v>762</v>
      </c>
      <c r="J62" s="32">
        <v>11</v>
      </c>
      <c r="K62" s="74">
        <f t="shared" si="64"/>
        <v>41</v>
      </c>
      <c r="L62" s="75">
        <f t="shared" ref="L62:L65" si="67">J62+K62</f>
        <v>52</v>
      </c>
      <c r="M62" s="74"/>
      <c r="N62" s="89">
        <v>19</v>
      </c>
      <c r="O62" s="89">
        <v>31.938588</v>
      </c>
      <c r="P62" s="89">
        <f t="shared" si="65"/>
        <v>-12.938588</v>
      </c>
      <c r="Q62" s="75">
        <f t="shared" ref="Q62:Q65" si="68">ROUND(L62-P62+M62,2)</f>
        <v>64.94</v>
      </c>
      <c r="R62" s="97">
        <f t="shared" ref="R62:R65" si="69">Q62</f>
        <v>64.94</v>
      </c>
    </row>
    <row r="63" spans="1:18">
      <c r="A63" s="10" t="s">
        <v>107</v>
      </c>
      <c r="B63" s="32">
        <v>5802</v>
      </c>
      <c r="C63" s="32">
        <v>5679</v>
      </c>
      <c r="D63" s="27">
        <f t="shared" si="61"/>
        <v>-0.0211995863495346</v>
      </c>
      <c r="E63" s="48">
        <v>0.8</v>
      </c>
      <c r="F63" s="32">
        <v>214</v>
      </c>
      <c r="G63" s="32">
        <v>620</v>
      </c>
      <c r="H63" s="32">
        <f t="shared" si="62"/>
        <v>5441</v>
      </c>
      <c r="I63" s="32">
        <f t="shared" si="63"/>
        <v>4353</v>
      </c>
      <c r="J63" s="32">
        <v>8</v>
      </c>
      <c r="K63" s="74">
        <f t="shared" si="64"/>
        <v>232</v>
      </c>
      <c r="L63" s="75">
        <f t="shared" si="67"/>
        <v>240</v>
      </c>
      <c r="M63" s="74">
        <v>41</v>
      </c>
      <c r="N63" s="89">
        <v>164</v>
      </c>
      <c r="O63" s="89">
        <v>351.13251</v>
      </c>
      <c r="P63" s="89">
        <f t="shared" si="65"/>
        <v>-187.13251</v>
      </c>
      <c r="Q63" s="75">
        <f t="shared" si="68"/>
        <v>468.13</v>
      </c>
      <c r="R63" s="97">
        <f t="shared" si="69"/>
        <v>468.13</v>
      </c>
    </row>
    <row r="64" spans="1:18">
      <c r="A64" s="10" t="s">
        <v>108</v>
      </c>
      <c r="B64" s="32">
        <v>1615</v>
      </c>
      <c r="C64" s="32">
        <v>1129</v>
      </c>
      <c r="D64" s="27">
        <f t="shared" si="61"/>
        <v>-0.300928792569659</v>
      </c>
      <c r="E64" s="48">
        <v>0.8</v>
      </c>
      <c r="F64" s="32">
        <v>214</v>
      </c>
      <c r="G64" s="32">
        <v>620</v>
      </c>
      <c r="H64" s="32">
        <f t="shared" si="62"/>
        <v>552</v>
      </c>
      <c r="I64" s="32">
        <f t="shared" si="63"/>
        <v>442</v>
      </c>
      <c r="J64" s="32">
        <v>8</v>
      </c>
      <c r="K64" s="74">
        <f t="shared" si="64"/>
        <v>24</v>
      </c>
      <c r="L64" s="75">
        <f t="shared" si="67"/>
        <v>32</v>
      </c>
      <c r="M64" s="74"/>
      <c r="N64" s="89">
        <v>66</v>
      </c>
      <c r="O64" s="89">
        <v>46.220586</v>
      </c>
      <c r="P64" s="89">
        <f t="shared" si="65"/>
        <v>19.779414</v>
      </c>
      <c r="Q64" s="75">
        <f t="shared" si="68"/>
        <v>12.22</v>
      </c>
      <c r="R64" s="97">
        <f t="shared" si="69"/>
        <v>12.22</v>
      </c>
    </row>
    <row r="65" spans="1:18">
      <c r="A65" s="10" t="s">
        <v>109</v>
      </c>
      <c r="B65" s="32">
        <v>4804</v>
      </c>
      <c r="C65" s="32">
        <v>4245</v>
      </c>
      <c r="D65" s="27">
        <f t="shared" si="61"/>
        <v>-0.116361365528726</v>
      </c>
      <c r="E65" s="48">
        <v>0.8</v>
      </c>
      <c r="F65" s="32">
        <v>214</v>
      </c>
      <c r="G65" s="32">
        <v>620</v>
      </c>
      <c r="H65" s="32">
        <f t="shared" si="62"/>
        <v>3315</v>
      </c>
      <c r="I65" s="32">
        <f t="shared" si="63"/>
        <v>2652</v>
      </c>
      <c r="J65" s="32">
        <v>8</v>
      </c>
      <c r="K65" s="74">
        <f t="shared" si="64"/>
        <v>141</v>
      </c>
      <c r="L65" s="75">
        <f t="shared" si="67"/>
        <v>149</v>
      </c>
      <c r="M65" s="74"/>
      <c r="N65" s="89">
        <v>135</v>
      </c>
      <c r="O65" s="89">
        <v>155.282664</v>
      </c>
      <c r="P65" s="89">
        <f t="shared" si="65"/>
        <v>-20.282664</v>
      </c>
      <c r="Q65" s="75">
        <f t="shared" si="68"/>
        <v>169.28</v>
      </c>
      <c r="R65" s="97">
        <f t="shared" si="69"/>
        <v>169.28</v>
      </c>
    </row>
    <row r="66" spans="1:18">
      <c r="A66" s="8" t="s">
        <v>110</v>
      </c>
      <c r="B66" s="35">
        <f>SUM(B67:B69)</f>
        <v>16700</v>
      </c>
      <c r="C66" s="35">
        <f>SUM(C67:C69)</f>
        <v>15048</v>
      </c>
      <c r="D66" s="31"/>
      <c r="E66" s="50"/>
      <c r="F66" s="51"/>
      <c r="G66" s="51"/>
      <c r="H66" s="35">
        <f t="shared" ref="H66:R66" si="70">SUM(H67:H69)</f>
        <v>12239</v>
      </c>
      <c r="I66" s="35">
        <f t="shared" si="70"/>
        <v>9791</v>
      </c>
      <c r="J66" s="35">
        <f t="shared" si="70"/>
        <v>27</v>
      </c>
      <c r="K66" s="35">
        <f t="shared" si="70"/>
        <v>521</v>
      </c>
      <c r="L66" s="77">
        <f t="shared" si="70"/>
        <v>548</v>
      </c>
      <c r="M66" s="35">
        <f t="shared" si="70"/>
        <v>0</v>
      </c>
      <c r="N66" s="77">
        <f t="shared" si="70"/>
        <v>565</v>
      </c>
      <c r="O66" s="77">
        <f t="shared" si="70"/>
        <v>557.804928</v>
      </c>
      <c r="P66" s="77">
        <f t="shared" si="70"/>
        <v>7.19507200000001</v>
      </c>
      <c r="Q66" s="77">
        <f t="shared" si="70"/>
        <v>540.81</v>
      </c>
      <c r="R66" s="77">
        <f t="shared" si="70"/>
        <v>540.81</v>
      </c>
    </row>
    <row r="67" spans="1:18">
      <c r="A67" s="10" t="s">
        <v>111</v>
      </c>
      <c r="B67" s="36"/>
      <c r="C67" s="36"/>
      <c r="D67" s="34"/>
      <c r="E67" s="48"/>
      <c r="F67" s="32"/>
      <c r="G67" s="32"/>
      <c r="H67" s="32"/>
      <c r="I67" s="32"/>
      <c r="J67" s="32">
        <v>11</v>
      </c>
      <c r="K67" s="74"/>
      <c r="L67" s="75">
        <f t="shared" ref="L67:L69" si="71">J67+K67</f>
        <v>11</v>
      </c>
      <c r="M67" s="74"/>
      <c r="N67" s="89"/>
      <c r="O67" s="89"/>
      <c r="P67" s="89"/>
      <c r="Q67" s="75">
        <f t="shared" ref="Q67:Q69" si="72">ROUND(L67-P67+M67,2)</f>
        <v>11</v>
      </c>
      <c r="R67" s="97">
        <f t="shared" ref="R67:R73" si="73">Q67</f>
        <v>11</v>
      </c>
    </row>
    <row r="68" spans="1:18">
      <c r="A68" s="10" t="s">
        <v>112</v>
      </c>
      <c r="B68" s="32">
        <v>10950</v>
      </c>
      <c r="C68" s="32">
        <v>10037</v>
      </c>
      <c r="D68" s="27">
        <f t="shared" ref="D68:D73" si="74">(C68-B68)/B68</f>
        <v>-0.08337899543379</v>
      </c>
      <c r="E68" s="48">
        <v>0.8</v>
      </c>
      <c r="F68" s="32">
        <v>214</v>
      </c>
      <c r="G68" s="32">
        <v>620</v>
      </c>
      <c r="H68" s="32">
        <f t="shared" ref="H68:H73" si="75">ROUND(C68*(1+$D68)^2,0)</f>
        <v>8433</v>
      </c>
      <c r="I68" s="32">
        <f t="shared" ref="I68:I73" si="76">ROUND(H68*E68,0)</f>
        <v>6746</v>
      </c>
      <c r="J68" s="32">
        <v>8</v>
      </c>
      <c r="K68" s="74">
        <f t="shared" ref="K68:K73" si="77">ROUND((F68*H68+G68*I68)*0.6/10000,0)</f>
        <v>359</v>
      </c>
      <c r="L68" s="75">
        <f t="shared" si="71"/>
        <v>367</v>
      </c>
      <c r="M68" s="74"/>
      <c r="N68" s="89">
        <v>400</v>
      </c>
      <c r="O68" s="89">
        <v>307.4274</v>
      </c>
      <c r="P68" s="89">
        <f t="shared" ref="P68:P73" si="78">N68-O68</f>
        <v>92.5726</v>
      </c>
      <c r="Q68" s="75">
        <f t="shared" si="72"/>
        <v>274.43</v>
      </c>
      <c r="R68" s="97">
        <f t="shared" si="73"/>
        <v>274.43</v>
      </c>
    </row>
    <row r="69" spans="1:18">
      <c r="A69" s="10" t="s">
        <v>113</v>
      </c>
      <c r="B69" s="32">
        <v>5750</v>
      </c>
      <c r="C69" s="32">
        <v>5011</v>
      </c>
      <c r="D69" s="27">
        <f t="shared" si="74"/>
        <v>-0.128521739130435</v>
      </c>
      <c r="E69" s="48">
        <v>0.8</v>
      </c>
      <c r="F69" s="32">
        <v>214</v>
      </c>
      <c r="G69" s="32">
        <v>620</v>
      </c>
      <c r="H69" s="32">
        <f t="shared" si="75"/>
        <v>3806</v>
      </c>
      <c r="I69" s="32">
        <f t="shared" si="76"/>
        <v>3045</v>
      </c>
      <c r="J69" s="32">
        <v>8</v>
      </c>
      <c r="K69" s="74">
        <f t="shared" si="77"/>
        <v>162</v>
      </c>
      <c r="L69" s="75">
        <f t="shared" si="71"/>
        <v>170</v>
      </c>
      <c r="M69" s="74"/>
      <c r="N69" s="89">
        <v>165</v>
      </c>
      <c r="O69" s="89">
        <v>250.377528</v>
      </c>
      <c r="P69" s="89">
        <f t="shared" si="78"/>
        <v>-85.377528</v>
      </c>
      <c r="Q69" s="75">
        <f t="shared" si="72"/>
        <v>255.38</v>
      </c>
      <c r="R69" s="97">
        <f t="shared" si="73"/>
        <v>255.38</v>
      </c>
    </row>
    <row r="70" spans="1:18">
      <c r="A70" s="8" t="s">
        <v>114</v>
      </c>
      <c r="B70" s="35">
        <f>SUM(B71:B73)</f>
        <v>17221</v>
      </c>
      <c r="C70" s="35">
        <f>SUM(C71:C73)</f>
        <v>15116</v>
      </c>
      <c r="D70" s="31"/>
      <c r="E70" s="50"/>
      <c r="F70" s="51"/>
      <c r="G70" s="51"/>
      <c r="H70" s="35">
        <f t="shared" ref="H70:R70" si="79">SUM(H71:H73)</f>
        <v>12449</v>
      </c>
      <c r="I70" s="35">
        <f t="shared" si="79"/>
        <v>9959</v>
      </c>
      <c r="J70" s="35">
        <f t="shared" si="79"/>
        <v>27</v>
      </c>
      <c r="K70" s="35">
        <f t="shared" si="79"/>
        <v>531</v>
      </c>
      <c r="L70" s="77">
        <f t="shared" si="79"/>
        <v>558</v>
      </c>
      <c r="M70" s="35">
        <f t="shared" si="79"/>
        <v>209</v>
      </c>
      <c r="N70" s="77">
        <f t="shared" si="79"/>
        <v>442</v>
      </c>
      <c r="O70" s="77">
        <f t="shared" si="79"/>
        <v>329.819382</v>
      </c>
      <c r="P70" s="77">
        <f t="shared" si="79"/>
        <v>112.180618</v>
      </c>
      <c r="Q70" s="77">
        <f t="shared" si="79"/>
        <v>654.82</v>
      </c>
      <c r="R70" s="77">
        <f t="shared" si="79"/>
        <v>654.82</v>
      </c>
    </row>
    <row r="71" spans="1:18">
      <c r="A71" s="10" t="s">
        <v>115</v>
      </c>
      <c r="B71" s="32"/>
      <c r="C71" s="32"/>
      <c r="D71" s="34"/>
      <c r="E71" s="48"/>
      <c r="F71" s="32"/>
      <c r="G71" s="32"/>
      <c r="H71" s="32"/>
      <c r="I71" s="32"/>
      <c r="J71" s="32">
        <v>11</v>
      </c>
      <c r="K71" s="74"/>
      <c r="L71" s="75">
        <f t="shared" ref="L71:L73" si="80">J71+K71</f>
        <v>11</v>
      </c>
      <c r="M71" s="74"/>
      <c r="N71" s="89"/>
      <c r="O71" s="89"/>
      <c r="P71" s="89"/>
      <c r="Q71" s="75">
        <f t="shared" ref="Q71:Q73" si="81">ROUND(L71-P71+M71,2)</f>
        <v>11</v>
      </c>
      <c r="R71" s="97">
        <f t="shared" si="73"/>
        <v>11</v>
      </c>
    </row>
    <row r="72" spans="1:18">
      <c r="A72" s="10" t="s">
        <v>116</v>
      </c>
      <c r="B72" s="32">
        <v>4367</v>
      </c>
      <c r="C72" s="32">
        <v>4803</v>
      </c>
      <c r="D72" s="27">
        <f t="shared" si="74"/>
        <v>0.0998397068926036</v>
      </c>
      <c r="E72" s="48">
        <v>0.8</v>
      </c>
      <c r="F72" s="32">
        <v>214</v>
      </c>
      <c r="G72" s="32">
        <v>620</v>
      </c>
      <c r="H72" s="32">
        <f t="shared" si="75"/>
        <v>5810</v>
      </c>
      <c r="I72" s="32">
        <f t="shared" si="76"/>
        <v>4648</v>
      </c>
      <c r="J72" s="32">
        <v>8</v>
      </c>
      <c r="K72" s="74">
        <f t="shared" si="77"/>
        <v>248</v>
      </c>
      <c r="L72" s="75">
        <f t="shared" si="80"/>
        <v>256</v>
      </c>
      <c r="M72" s="74"/>
      <c r="N72" s="89">
        <v>105</v>
      </c>
      <c r="O72" s="89">
        <v>0</v>
      </c>
      <c r="P72" s="89">
        <f t="shared" si="78"/>
        <v>105</v>
      </c>
      <c r="Q72" s="75">
        <f t="shared" si="81"/>
        <v>151</v>
      </c>
      <c r="R72" s="97">
        <f t="shared" si="73"/>
        <v>151</v>
      </c>
    </row>
    <row r="73" ht="22.5" spans="1:18">
      <c r="A73" s="10" t="s">
        <v>117</v>
      </c>
      <c r="B73" s="32">
        <v>12854</v>
      </c>
      <c r="C73" s="32">
        <v>10313</v>
      </c>
      <c r="D73" s="27">
        <f t="shared" si="74"/>
        <v>-0.197681655515793</v>
      </c>
      <c r="E73" s="48">
        <v>0.8</v>
      </c>
      <c r="F73" s="32">
        <v>214</v>
      </c>
      <c r="G73" s="32">
        <v>620</v>
      </c>
      <c r="H73" s="32">
        <f t="shared" si="75"/>
        <v>6639</v>
      </c>
      <c r="I73" s="32">
        <f t="shared" si="76"/>
        <v>5311</v>
      </c>
      <c r="J73" s="32">
        <v>8</v>
      </c>
      <c r="K73" s="74">
        <f t="shared" si="77"/>
        <v>283</v>
      </c>
      <c r="L73" s="75">
        <f t="shared" si="80"/>
        <v>291</v>
      </c>
      <c r="M73" s="74">
        <v>209</v>
      </c>
      <c r="N73" s="89">
        <v>337</v>
      </c>
      <c r="O73" s="89">
        <v>329.819382</v>
      </c>
      <c r="P73" s="89">
        <f t="shared" si="78"/>
        <v>7.18061799999998</v>
      </c>
      <c r="Q73" s="75">
        <f t="shared" si="81"/>
        <v>492.82</v>
      </c>
      <c r="R73" s="97">
        <f t="shared" si="73"/>
        <v>492.82</v>
      </c>
    </row>
    <row r="74" spans="1:18">
      <c r="A74" s="8" t="s">
        <v>118</v>
      </c>
      <c r="B74" s="35">
        <f>SUM(B75:B77)</f>
        <v>28286</v>
      </c>
      <c r="C74" s="35">
        <f>SUM(C75:C77)</f>
        <v>25113</v>
      </c>
      <c r="D74" s="31"/>
      <c r="E74" s="50"/>
      <c r="F74" s="35"/>
      <c r="G74" s="35"/>
      <c r="H74" s="35">
        <f t="shared" ref="H74:R74" si="82">SUM(H75:H77)</f>
        <v>24796</v>
      </c>
      <c r="I74" s="35">
        <f t="shared" si="82"/>
        <v>19837</v>
      </c>
      <c r="J74" s="35">
        <f t="shared" si="82"/>
        <v>27</v>
      </c>
      <c r="K74" s="35">
        <f t="shared" si="82"/>
        <v>1056</v>
      </c>
      <c r="L74" s="77">
        <f t="shared" si="82"/>
        <v>1083</v>
      </c>
      <c r="M74" s="35">
        <f t="shared" si="82"/>
        <v>-288</v>
      </c>
      <c r="N74" s="77">
        <f t="shared" si="82"/>
        <v>948</v>
      </c>
      <c r="O74" s="77">
        <f t="shared" si="82"/>
        <v>791.808102</v>
      </c>
      <c r="P74" s="77">
        <f t="shared" si="82"/>
        <v>156.191898</v>
      </c>
      <c r="Q74" s="77">
        <f t="shared" si="82"/>
        <v>638.81</v>
      </c>
      <c r="R74" s="77">
        <f t="shared" si="82"/>
        <v>1237.81</v>
      </c>
    </row>
    <row r="75" spans="1:18">
      <c r="A75" s="10" t="s">
        <v>119</v>
      </c>
      <c r="B75" s="32">
        <v>2946</v>
      </c>
      <c r="C75" s="32">
        <v>0</v>
      </c>
      <c r="D75" s="31"/>
      <c r="E75" s="48"/>
      <c r="F75" s="49"/>
      <c r="G75" s="49"/>
      <c r="H75" s="32"/>
      <c r="I75" s="32"/>
      <c r="J75" s="32">
        <v>11</v>
      </c>
      <c r="K75" s="74"/>
      <c r="L75" s="75">
        <f t="shared" ref="L75:L77" si="83">J75+K75</f>
        <v>11</v>
      </c>
      <c r="M75" s="74">
        <v>-610</v>
      </c>
      <c r="N75" s="89"/>
      <c r="O75" s="89"/>
      <c r="P75" s="89"/>
      <c r="Q75" s="75">
        <f t="shared" ref="Q75:Q77" si="84">ROUND(L75-P75+M75,2)</f>
        <v>-599</v>
      </c>
      <c r="R75" s="97">
        <v>0</v>
      </c>
    </row>
    <row r="76" spans="1:18">
      <c r="A76" s="10" t="s">
        <v>120</v>
      </c>
      <c r="B76" s="32">
        <v>16896</v>
      </c>
      <c r="C76" s="32">
        <v>17245</v>
      </c>
      <c r="D76" s="27">
        <f t="shared" ref="D76:D81" si="85">(C76-B76)/B76</f>
        <v>0.0206557765151515</v>
      </c>
      <c r="E76" s="48">
        <v>0.8</v>
      </c>
      <c r="F76" s="32">
        <v>214</v>
      </c>
      <c r="G76" s="32">
        <v>620</v>
      </c>
      <c r="H76" s="32">
        <f t="shared" ref="H76:H81" si="86">ROUND(C76*(1+$D76)^2,0)</f>
        <v>17965</v>
      </c>
      <c r="I76" s="32">
        <f t="shared" ref="I76:I81" si="87">ROUND(H76*E76,0)</f>
        <v>14372</v>
      </c>
      <c r="J76" s="32">
        <v>8</v>
      </c>
      <c r="K76" s="74">
        <f t="shared" ref="K76:K81" si="88">ROUND((F76*H76+G76*I76)*0.6/10000,0)</f>
        <v>765</v>
      </c>
      <c r="L76" s="75">
        <f t="shared" si="83"/>
        <v>773</v>
      </c>
      <c r="M76" s="74">
        <v>322</v>
      </c>
      <c r="N76" s="89">
        <v>674</v>
      </c>
      <c r="O76" s="89">
        <v>562.525554</v>
      </c>
      <c r="P76" s="89">
        <f t="shared" ref="P76:P81" si="89">N76-O76</f>
        <v>111.474446</v>
      </c>
      <c r="Q76" s="75">
        <f t="shared" si="84"/>
        <v>983.53</v>
      </c>
      <c r="R76" s="97">
        <f t="shared" ref="R76:R77" si="90">Q76</f>
        <v>983.53</v>
      </c>
    </row>
    <row r="77" spans="1:18">
      <c r="A77" s="10" t="s">
        <v>121</v>
      </c>
      <c r="B77" s="32">
        <v>8444</v>
      </c>
      <c r="C77" s="32">
        <v>7868</v>
      </c>
      <c r="D77" s="27">
        <f t="shared" si="85"/>
        <v>-0.0682141165324491</v>
      </c>
      <c r="E77" s="48">
        <v>0.8</v>
      </c>
      <c r="F77" s="32">
        <v>214</v>
      </c>
      <c r="G77" s="32">
        <v>620</v>
      </c>
      <c r="H77" s="32">
        <f t="shared" si="86"/>
        <v>6831</v>
      </c>
      <c r="I77" s="32">
        <f t="shared" si="87"/>
        <v>5465</v>
      </c>
      <c r="J77" s="32">
        <v>8</v>
      </c>
      <c r="K77" s="74">
        <f t="shared" si="88"/>
        <v>291</v>
      </c>
      <c r="L77" s="75">
        <f t="shared" si="83"/>
        <v>299</v>
      </c>
      <c r="M77" s="74"/>
      <c r="N77" s="89">
        <v>274</v>
      </c>
      <c r="O77" s="89">
        <v>229.282548</v>
      </c>
      <c r="P77" s="89">
        <f t="shared" si="89"/>
        <v>44.717452</v>
      </c>
      <c r="Q77" s="75">
        <f t="shared" si="84"/>
        <v>254.28</v>
      </c>
      <c r="R77" s="97">
        <f t="shared" si="90"/>
        <v>254.28</v>
      </c>
    </row>
    <row r="78" spans="1:18">
      <c r="A78" s="8" t="s">
        <v>122</v>
      </c>
      <c r="B78" s="35">
        <f>SUM(B79:B81)</f>
        <v>6657</v>
      </c>
      <c r="C78" s="35">
        <f>SUM(C79:C81)</f>
        <v>6001</v>
      </c>
      <c r="D78" s="31"/>
      <c r="E78" s="50"/>
      <c r="F78" s="51"/>
      <c r="G78" s="51"/>
      <c r="H78" s="35">
        <f t="shared" ref="H78:R78" si="91">SUM(H79:H81)</f>
        <v>4999</v>
      </c>
      <c r="I78" s="35">
        <f t="shared" si="91"/>
        <v>3999</v>
      </c>
      <c r="J78" s="35">
        <f t="shared" si="91"/>
        <v>27</v>
      </c>
      <c r="K78" s="35">
        <f t="shared" si="91"/>
        <v>212</v>
      </c>
      <c r="L78" s="77">
        <f t="shared" si="91"/>
        <v>239</v>
      </c>
      <c r="M78" s="35">
        <f t="shared" si="91"/>
        <v>0</v>
      </c>
      <c r="N78" s="77">
        <f t="shared" si="91"/>
        <v>205</v>
      </c>
      <c r="O78" s="77">
        <f t="shared" si="91"/>
        <v>219.701562</v>
      </c>
      <c r="P78" s="77">
        <f t="shared" si="91"/>
        <v>-14.701562</v>
      </c>
      <c r="Q78" s="77">
        <f t="shared" si="91"/>
        <v>253.7</v>
      </c>
      <c r="R78" s="77">
        <f t="shared" si="91"/>
        <v>253.7</v>
      </c>
    </row>
    <row r="79" spans="1:18">
      <c r="A79" s="10" t="s">
        <v>123</v>
      </c>
      <c r="B79" s="36"/>
      <c r="C79" s="36"/>
      <c r="D79" s="34"/>
      <c r="E79" s="48"/>
      <c r="F79" s="32"/>
      <c r="G79" s="32"/>
      <c r="H79" s="32"/>
      <c r="I79" s="32"/>
      <c r="J79" s="32">
        <v>11</v>
      </c>
      <c r="K79" s="74"/>
      <c r="L79" s="75">
        <f t="shared" ref="L79:L81" si="92">J79+K79</f>
        <v>11</v>
      </c>
      <c r="M79" s="74"/>
      <c r="N79" s="89"/>
      <c r="O79" s="89"/>
      <c r="P79" s="89"/>
      <c r="Q79" s="75">
        <f t="shared" ref="Q79:Q81" si="93">ROUND(L79-P79+M79,2)</f>
        <v>11</v>
      </c>
      <c r="R79" s="97">
        <f t="shared" ref="R79:R81" si="94">Q79</f>
        <v>11</v>
      </c>
    </row>
    <row r="80" spans="1:18">
      <c r="A80" s="10" t="s">
        <v>124</v>
      </c>
      <c r="B80" s="32">
        <v>3507</v>
      </c>
      <c r="C80" s="32">
        <v>3436</v>
      </c>
      <c r="D80" s="27">
        <f t="shared" si="85"/>
        <v>-0.0202452238380382</v>
      </c>
      <c r="E80" s="48">
        <v>0.8</v>
      </c>
      <c r="F80" s="32">
        <v>214</v>
      </c>
      <c r="G80" s="32">
        <v>620</v>
      </c>
      <c r="H80" s="32">
        <f t="shared" si="86"/>
        <v>3298</v>
      </c>
      <c r="I80" s="32">
        <f t="shared" si="87"/>
        <v>2638</v>
      </c>
      <c r="J80" s="32">
        <v>8</v>
      </c>
      <c r="K80" s="74">
        <f t="shared" si="88"/>
        <v>140</v>
      </c>
      <c r="L80" s="75">
        <f t="shared" si="92"/>
        <v>148</v>
      </c>
      <c r="M80" s="74"/>
      <c r="N80" s="89">
        <v>105</v>
      </c>
      <c r="O80" s="89">
        <v>104.021052</v>
      </c>
      <c r="P80" s="89">
        <f t="shared" si="89"/>
        <v>0.978948000000003</v>
      </c>
      <c r="Q80" s="75">
        <f t="shared" si="93"/>
        <v>147.02</v>
      </c>
      <c r="R80" s="97">
        <f t="shared" si="94"/>
        <v>147.02</v>
      </c>
    </row>
    <row r="81" spans="1:18">
      <c r="A81" s="10" t="s">
        <v>125</v>
      </c>
      <c r="B81" s="32">
        <v>3150</v>
      </c>
      <c r="C81" s="32">
        <v>2565</v>
      </c>
      <c r="D81" s="27">
        <f t="shared" si="85"/>
        <v>-0.185714285714286</v>
      </c>
      <c r="E81" s="48">
        <v>0.8</v>
      </c>
      <c r="F81" s="32">
        <v>214</v>
      </c>
      <c r="G81" s="32">
        <v>620</v>
      </c>
      <c r="H81" s="32">
        <f t="shared" si="86"/>
        <v>1701</v>
      </c>
      <c r="I81" s="32">
        <f t="shared" si="87"/>
        <v>1361</v>
      </c>
      <c r="J81" s="32">
        <v>8</v>
      </c>
      <c r="K81" s="74">
        <f t="shared" si="88"/>
        <v>72</v>
      </c>
      <c r="L81" s="75">
        <f t="shared" si="92"/>
        <v>80</v>
      </c>
      <c r="M81" s="74"/>
      <c r="N81" s="89">
        <v>100</v>
      </c>
      <c r="O81" s="89">
        <v>115.68051</v>
      </c>
      <c r="P81" s="89">
        <f t="shared" si="89"/>
        <v>-15.68051</v>
      </c>
      <c r="Q81" s="75">
        <f t="shared" si="93"/>
        <v>95.68</v>
      </c>
      <c r="R81" s="97">
        <f t="shared" si="94"/>
        <v>95.68</v>
      </c>
    </row>
    <row r="82" ht="22.5" spans="1:18">
      <c r="A82" s="8" t="s">
        <v>126</v>
      </c>
      <c r="B82" s="35">
        <f>SUM(B83:B139)</f>
        <v>384067</v>
      </c>
      <c r="C82" s="35">
        <f>SUM(C83:C139)</f>
        <v>327458</v>
      </c>
      <c r="D82" s="31"/>
      <c r="E82" s="50"/>
      <c r="F82" s="51"/>
      <c r="G82" s="51"/>
      <c r="H82" s="35">
        <f>SUM(H83:H139)</f>
        <v>243930</v>
      </c>
      <c r="I82" s="35">
        <f t="shared" ref="I82:R82" si="95">SUM(I83:I139)</f>
        <v>195144</v>
      </c>
      <c r="J82" s="35">
        <f t="shared" si="95"/>
        <v>456</v>
      </c>
      <c r="K82" s="35">
        <f t="shared" si="95"/>
        <v>10394</v>
      </c>
      <c r="L82" s="77">
        <f t="shared" si="95"/>
        <v>10850</v>
      </c>
      <c r="M82" s="35">
        <f t="shared" si="95"/>
        <v>-1134</v>
      </c>
      <c r="N82" s="77">
        <f t="shared" si="95"/>
        <v>12249</v>
      </c>
      <c r="O82" s="77">
        <f t="shared" si="95"/>
        <v>11483.566524</v>
      </c>
      <c r="P82" s="77">
        <f t="shared" si="95"/>
        <v>765.433476</v>
      </c>
      <c r="Q82" s="77">
        <f t="shared" si="95"/>
        <v>8950.54</v>
      </c>
      <c r="R82" s="77">
        <f t="shared" si="95"/>
        <v>9403.88</v>
      </c>
    </row>
    <row r="83" spans="1:18">
      <c r="A83" s="10" t="s">
        <v>127</v>
      </c>
      <c r="B83" s="26">
        <v>554</v>
      </c>
      <c r="C83" s="26">
        <v>472</v>
      </c>
      <c r="D83" s="27">
        <f t="shared" ref="D83:D139" si="96">(C83-B83)/B83</f>
        <v>-0.148014440433213</v>
      </c>
      <c r="E83" s="48">
        <v>0.8</v>
      </c>
      <c r="F83" s="32">
        <v>214</v>
      </c>
      <c r="G83" s="32">
        <v>620</v>
      </c>
      <c r="H83" s="32">
        <f t="shared" ref="H83:H139" si="97">ROUND(C83*(1+$D83)^2,0)</f>
        <v>343</v>
      </c>
      <c r="I83" s="32">
        <f t="shared" ref="I83:I139" si="98">ROUND(H83*E83,0)</f>
        <v>274</v>
      </c>
      <c r="J83" s="32">
        <v>8</v>
      </c>
      <c r="K83" s="74">
        <f>ROUND((F83*H83+G83*I83)*0.6/10000,0)</f>
        <v>15</v>
      </c>
      <c r="L83" s="75">
        <f t="shared" ref="L83:L139" si="99">J83+K83</f>
        <v>23</v>
      </c>
      <c r="M83" s="74">
        <v>-4</v>
      </c>
      <c r="N83" s="89">
        <v>18</v>
      </c>
      <c r="O83" s="89">
        <v>8.562366</v>
      </c>
      <c r="P83" s="89">
        <f t="shared" ref="P83:P139" si="100">N83-O83</f>
        <v>9.437634</v>
      </c>
      <c r="Q83" s="75">
        <f t="shared" ref="Q83:Q139" si="101">ROUND(L83-P83+M83,2)</f>
        <v>9.56</v>
      </c>
      <c r="R83" s="97">
        <f t="shared" ref="R83:R125" si="102">Q83</f>
        <v>9.56</v>
      </c>
    </row>
    <row r="84" spans="1:18">
      <c r="A84" s="10" t="s">
        <v>128</v>
      </c>
      <c r="B84" s="32">
        <v>3100</v>
      </c>
      <c r="C84" s="32">
        <v>2832</v>
      </c>
      <c r="D84" s="27">
        <f t="shared" si="96"/>
        <v>-0.0864516129032258</v>
      </c>
      <c r="E84" s="48">
        <v>0.8</v>
      </c>
      <c r="F84" s="32">
        <v>214</v>
      </c>
      <c r="G84" s="32">
        <v>620</v>
      </c>
      <c r="H84" s="32">
        <f t="shared" si="97"/>
        <v>2364</v>
      </c>
      <c r="I84" s="32">
        <f t="shared" si="98"/>
        <v>1891</v>
      </c>
      <c r="J84" s="32">
        <v>8</v>
      </c>
      <c r="K84" s="74">
        <f t="shared" ref="K84:K139" si="103">ROUND((F84*H84+G84*I84)*0.6/10000,0)</f>
        <v>101</v>
      </c>
      <c r="L84" s="75">
        <f t="shared" si="99"/>
        <v>109</v>
      </c>
      <c r="M84" s="74"/>
      <c r="N84" s="89">
        <v>88</v>
      </c>
      <c r="O84" s="89">
        <v>101</v>
      </c>
      <c r="P84" s="89">
        <f t="shared" si="100"/>
        <v>-13</v>
      </c>
      <c r="Q84" s="75">
        <f t="shared" si="101"/>
        <v>122</v>
      </c>
      <c r="R84" s="97">
        <f t="shared" si="102"/>
        <v>122</v>
      </c>
    </row>
    <row r="85" spans="1:18">
      <c r="A85" s="10" t="s">
        <v>129</v>
      </c>
      <c r="B85" s="32">
        <v>2808</v>
      </c>
      <c r="C85" s="32">
        <v>2298</v>
      </c>
      <c r="D85" s="27">
        <f t="shared" si="96"/>
        <v>-0.181623931623932</v>
      </c>
      <c r="E85" s="48">
        <v>0.8</v>
      </c>
      <c r="F85" s="32">
        <v>214</v>
      </c>
      <c r="G85" s="32">
        <v>620</v>
      </c>
      <c r="H85" s="32">
        <f t="shared" si="97"/>
        <v>1539</v>
      </c>
      <c r="I85" s="32">
        <f t="shared" si="98"/>
        <v>1231</v>
      </c>
      <c r="J85" s="32">
        <v>8</v>
      </c>
      <c r="K85" s="74">
        <f t="shared" si="103"/>
        <v>66</v>
      </c>
      <c r="L85" s="75">
        <f t="shared" si="99"/>
        <v>74</v>
      </c>
      <c r="M85" s="74"/>
      <c r="N85" s="89">
        <v>84</v>
      </c>
      <c r="O85" s="89">
        <v>34</v>
      </c>
      <c r="P85" s="89">
        <f t="shared" si="100"/>
        <v>50</v>
      </c>
      <c r="Q85" s="75">
        <f t="shared" si="101"/>
        <v>24</v>
      </c>
      <c r="R85" s="97">
        <f t="shared" si="102"/>
        <v>24</v>
      </c>
    </row>
    <row r="86" spans="1:18">
      <c r="A86" s="10" t="s">
        <v>130</v>
      </c>
      <c r="B86" s="32">
        <v>1479</v>
      </c>
      <c r="C86" s="32">
        <v>1089</v>
      </c>
      <c r="D86" s="27">
        <f t="shared" si="96"/>
        <v>-0.26369168356998</v>
      </c>
      <c r="E86" s="48">
        <v>0.8</v>
      </c>
      <c r="F86" s="32">
        <v>214</v>
      </c>
      <c r="G86" s="32">
        <v>620</v>
      </c>
      <c r="H86" s="32">
        <f t="shared" si="97"/>
        <v>590</v>
      </c>
      <c r="I86" s="32">
        <f t="shared" si="98"/>
        <v>472</v>
      </c>
      <c r="J86" s="32">
        <v>8</v>
      </c>
      <c r="K86" s="74">
        <f t="shared" si="103"/>
        <v>25</v>
      </c>
      <c r="L86" s="75">
        <f t="shared" si="99"/>
        <v>33</v>
      </c>
      <c r="M86" s="74"/>
      <c r="N86" s="89">
        <v>54</v>
      </c>
      <c r="O86" s="89">
        <v>78</v>
      </c>
      <c r="P86" s="89">
        <f t="shared" si="100"/>
        <v>-24</v>
      </c>
      <c r="Q86" s="75">
        <f t="shared" si="101"/>
        <v>57</v>
      </c>
      <c r="R86" s="97">
        <f t="shared" si="102"/>
        <v>57</v>
      </c>
    </row>
    <row r="87" spans="1:18">
      <c r="A87" s="10" t="s">
        <v>131</v>
      </c>
      <c r="B87" s="32">
        <v>1742</v>
      </c>
      <c r="C87" s="32">
        <v>1452</v>
      </c>
      <c r="D87" s="27">
        <f t="shared" si="96"/>
        <v>-0.166475315729047</v>
      </c>
      <c r="E87" s="48">
        <v>0.8</v>
      </c>
      <c r="F87" s="32">
        <v>214</v>
      </c>
      <c r="G87" s="32">
        <v>620</v>
      </c>
      <c r="H87" s="32">
        <f t="shared" si="97"/>
        <v>1009</v>
      </c>
      <c r="I87" s="32">
        <f t="shared" si="98"/>
        <v>807</v>
      </c>
      <c r="J87" s="32">
        <v>8</v>
      </c>
      <c r="K87" s="74">
        <f t="shared" si="103"/>
        <v>43</v>
      </c>
      <c r="L87" s="75">
        <f t="shared" si="99"/>
        <v>51</v>
      </c>
      <c r="M87" s="74"/>
      <c r="N87" s="89">
        <v>53</v>
      </c>
      <c r="O87" s="89">
        <v>71.08521</v>
      </c>
      <c r="P87" s="89">
        <f t="shared" si="100"/>
        <v>-18.08521</v>
      </c>
      <c r="Q87" s="75">
        <f t="shared" si="101"/>
        <v>69.09</v>
      </c>
      <c r="R87" s="97">
        <f t="shared" si="102"/>
        <v>69.09</v>
      </c>
    </row>
    <row r="88" spans="1:18">
      <c r="A88" s="10" t="s">
        <v>132</v>
      </c>
      <c r="B88" s="32">
        <v>3508</v>
      </c>
      <c r="C88" s="32">
        <v>2800</v>
      </c>
      <c r="D88" s="27">
        <f t="shared" si="96"/>
        <v>-0.201824401368301</v>
      </c>
      <c r="E88" s="48">
        <v>0.8</v>
      </c>
      <c r="F88" s="32">
        <v>214</v>
      </c>
      <c r="G88" s="32">
        <v>620</v>
      </c>
      <c r="H88" s="32">
        <f t="shared" si="97"/>
        <v>1784</v>
      </c>
      <c r="I88" s="32">
        <f t="shared" si="98"/>
        <v>1427</v>
      </c>
      <c r="J88" s="32">
        <v>8</v>
      </c>
      <c r="K88" s="74">
        <f t="shared" si="103"/>
        <v>76</v>
      </c>
      <c r="L88" s="75">
        <f t="shared" si="99"/>
        <v>84</v>
      </c>
      <c r="M88" s="74"/>
      <c r="N88" s="89">
        <v>103</v>
      </c>
      <c r="O88" s="89">
        <v>133.123362</v>
      </c>
      <c r="P88" s="89">
        <f t="shared" si="100"/>
        <v>-30.123362</v>
      </c>
      <c r="Q88" s="75">
        <f t="shared" si="101"/>
        <v>114.12</v>
      </c>
      <c r="R88" s="97">
        <f t="shared" si="102"/>
        <v>114.12</v>
      </c>
    </row>
    <row r="89" spans="1:18">
      <c r="A89" s="10" t="s">
        <v>133</v>
      </c>
      <c r="B89" s="32">
        <v>1490</v>
      </c>
      <c r="C89" s="32">
        <v>1248</v>
      </c>
      <c r="D89" s="27">
        <f t="shared" si="96"/>
        <v>-0.16241610738255</v>
      </c>
      <c r="E89" s="48">
        <v>0.8</v>
      </c>
      <c r="F89" s="32">
        <v>214</v>
      </c>
      <c r="G89" s="32">
        <v>620</v>
      </c>
      <c r="H89" s="32">
        <f t="shared" si="97"/>
        <v>876</v>
      </c>
      <c r="I89" s="32">
        <f t="shared" si="98"/>
        <v>701</v>
      </c>
      <c r="J89" s="32">
        <v>8</v>
      </c>
      <c r="K89" s="74">
        <f t="shared" si="103"/>
        <v>37</v>
      </c>
      <c r="L89" s="75">
        <f t="shared" si="99"/>
        <v>45</v>
      </c>
      <c r="M89" s="74"/>
      <c r="N89" s="89">
        <v>50</v>
      </c>
      <c r="O89" s="89">
        <v>9</v>
      </c>
      <c r="P89" s="89">
        <f t="shared" si="100"/>
        <v>41</v>
      </c>
      <c r="Q89" s="75">
        <f t="shared" si="101"/>
        <v>4</v>
      </c>
      <c r="R89" s="97">
        <f t="shared" si="102"/>
        <v>4</v>
      </c>
    </row>
    <row r="90" spans="1:18">
      <c r="A90" s="10" t="s">
        <v>134</v>
      </c>
      <c r="B90" s="32">
        <v>1734</v>
      </c>
      <c r="C90" s="32">
        <v>1446</v>
      </c>
      <c r="D90" s="27">
        <f t="shared" si="96"/>
        <v>-0.166089965397924</v>
      </c>
      <c r="E90" s="48">
        <v>0.8</v>
      </c>
      <c r="F90" s="32">
        <v>214</v>
      </c>
      <c r="G90" s="32">
        <v>620</v>
      </c>
      <c r="H90" s="32">
        <f t="shared" si="97"/>
        <v>1006</v>
      </c>
      <c r="I90" s="32">
        <f t="shared" si="98"/>
        <v>805</v>
      </c>
      <c r="J90" s="32">
        <v>8</v>
      </c>
      <c r="K90" s="74">
        <f t="shared" si="103"/>
        <v>43</v>
      </c>
      <c r="L90" s="75">
        <f t="shared" si="99"/>
        <v>51</v>
      </c>
      <c r="M90" s="74"/>
      <c r="N90" s="89">
        <v>44</v>
      </c>
      <c r="O90" s="89">
        <v>121</v>
      </c>
      <c r="P90" s="89">
        <f t="shared" si="100"/>
        <v>-77</v>
      </c>
      <c r="Q90" s="75">
        <f t="shared" si="101"/>
        <v>128</v>
      </c>
      <c r="R90" s="97">
        <f t="shared" si="102"/>
        <v>128</v>
      </c>
    </row>
    <row r="91" spans="1:18">
      <c r="A91" s="10" t="s">
        <v>135</v>
      </c>
      <c r="B91" s="32">
        <v>2445</v>
      </c>
      <c r="C91" s="32">
        <v>2106</v>
      </c>
      <c r="D91" s="27">
        <f t="shared" si="96"/>
        <v>-0.138650306748466</v>
      </c>
      <c r="E91" s="48">
        <v>0.8</v>
      </c>
      <c r="F91" s="32">
        <v>214</v>
      </c>
      <c r="G91" s="32">
        <v>620</v>
      </c>
      <c r="H91" s="32">
        <f t="shared" si="97"/>
        <v>1562</v>
      </c>
      <c r="I91" s="32">
        <f t="shared" si="98"/>
        <v>1250</v>
      </c>
      <c r="J91" s="32">
        <v>8</v>
      </c>
      <c r="K91" s="74">
        <f t="shared" si="103"/>
        <v>67</v>
      </c>
      <c r="L91" s="75">
        <f t="shared" si="99"/>
        <v>75</v>
      </c>
      <c r="M91" s="74"/>
      <c r="N91" s="89">
        <v>85</v>
      </c>
      <c r="O91" s="89">
        <v>90.389292</v>
      </c>
      <c r="P91" s="89">
        <f t="shared" si="100"/>
        <v>-5.389292</v>
      </c>
      <c r="Q91" s="75">
        <f t="shared" si="101"/>
        <v>80.39</v>
      </c>
      <c r="R91" s="97">
        <f t="shared" si="102"/>
        <v>80.39</v>
      </c>
    </row>
    <row r="92" spans="1:18">
      <c r="A92" s="10" t="s">
        <v>136</v>
      </c>
      <c r="B92" s="32">
        <v>3131</v>
      </c>
      <c r="C92" s="32">
        <v>2475</v>
      </c>
      <c r="D92" s="27">
        <f t="shared" si="96"/>
        <v>-0.209517725966145</v>
      </c>
      <c r="E92" s="48">
        <v>0.8</v>
      </c>
      <c r="F92" s="32">
        <v>214</v>
      </c>
      <c r="G92" s="32">
        <v>620</v>
      </c>
      <c r="H92" s="32">
        <f t="shared" si="97"/>
        <v>1547</v>
      </c>
      <c r="I92" s="32">
        <f t="shared" si="98"/>
        <v>1238</v>
      </c>
      <c r="J92" s="32">
        <v>8</v>
      </c>
      <c r="K92" s="74">
        <f t="shared" si="103"/>
        <v>66</v>
      </c>
      <c r="L92" s="75">
        <f t="shared" si="99"/>
        <v>74</v>
      </c>
      <c r="M92" s="74"/>
      <c r="N92" s="89">
        <v>97</v>
      </c>
      <c r="O92" s="89">
        <v>83.297904</v>
      </c>
      <c r="P92" s="89">
        <f t="shared" si="100"/>
        <v>13.702096</v>
      </c>
      <c r="Q92" s="75">
        <f t="shared" si="101"/>
        <v>60.3</v>
      </c>
      <c r="R92" s="97">
        <f t="shared" si="102"/>
        <v>60.3</v>
      </c>
    </row>
    <row r="93" spans="1:18">
      <c r="A93" s="10" t="s">
        <v>137</v>
      </c>
      <c r="B93" s="32">
        <v>4793</v>
      </c>
      <c r="C93" s="32">
        <v>3893</v>
      </c>
      <c r="D93" s="27">
        <f t="shared" si="96"/>
        <v>-0.1877738368454</v>
      </c>
      <c r="E93" s="48">
        <v>0.8</v>
      </c>
      <c r="F93" s="32">
        <v>214</v>
      </c>
      <c r="G93" s="32">
        <v>620</v>
      </c>
      <c r="H93" s="32">
        <f t="shared" si="97"/>
        <v>2568</v>
      </c>
      <c r="I93" s="32">
        <f t="shared" si="98"/>
        <v>2054</v>
      </c>
      <c r="J93" s="32">
        <v>8</v>
      </c>
      <c r="K93" s="74">
        <f t="shared" si="103"/>
        <v>109</v>
      </c>
      <c r="L93" s="75">
        <f t="shared" si="99"/>
        <v>117</v>
      </c>
      <c r="M93" s="74"/>
      <c r="N93" s="89">
        <v>133</v>
      </c>
      <c r="O93" s="89">
        <v>133.11432</v>
      </c>
      <c r="P93" s="89">
        <f t="shared" si="100"/>
        <v>-0.114319999999992</v>
      </c>
      <c r="Q93" s="75">
        <f t="shared" si="101"/>
        <v>117.11</v>
      </c>
      <c r="R93" s="97">
        <f t="shared" si="102"/>
        <v>117.11</v>
      </c>
    </row>
    <row r="94" spans="1:18">
      <c r="A94" s="10" t="s">
        <v>138</v>
      </c>
      <c r="B94" s="32">
        <v>4825</v>
      </c>
      <c r="C94" s="32">
        <v>4041</v>
      </c>
      <c r="D94" s="27">
        <f t="shared" si="96"/>
        <v>-0.162487046632124</v>
      </c>
      <c r="E94" s="48">
        <v>0.8</v>
      </c>
      <c r="F94" s="32">
        <v>214</v>
      </c>
      <c r="G94" s="32">
        <v>620</v>
      </c>
      <c r="H94" s="32">
        <f t="shared" si="97"/>
        <v>2834</v>
      </c>
      <c r="I94" s="32">
        <f t="shared" si="98"/>
        <v>2267</v>
      </c>
      <c r="J94" s="32">
        <v>8</v>
      </c>
      <c r="K94" s="74">
        <f t="shared" si="103"/>
        <v>121</v>
      </c>
      <c r="L94" s="75">
        <f t="shared" si="99"/>
        <v>129</v>
      </c>
      <c r="M94" s="74"/>
      <c r="N94" s="89">
        <v>159</v>
      </c>
      <c r="O94" s="89">
        <v>123.348876</v>
      </c>
      <c r="P94" s="89">
        <f t="shared" si="100"/>
        <v>35.651124</v>
      </c>
      <c r="Q94" s="75">
        <f t="shared" si="101"/>
        <v>93.35</v>
      </c>
      <c r="R94" s="97">
        <f t="shared" si="102"/>
        <v>93.35</v>
      </c>
    </row>
    <row r="95" spans="1:18">
      <c r="A95" s="10" t="s">
        <v>139</v>
      </c>
      <c r="B95" s="32">
        <v>2303</v>
      </c>
      <c r="C95" s="32">
        <v>1882</v>
      </c>
      <c r="D95" s="27">
        <f t="shared" si="96"/>
        <v>-0.18280503690838</v>
      </c>
      <c r="E95" s="48">
        <v>0.8</v>
      </c>
      <c r="F95" s="32">
        <v>214</v>
      </c>
      <c r="G95" s="32">
        <v>620</v>
      </c>
      <c r="H95" s="32">
        <f t="shared" si="97"/>
        <v>1257</v>
      </c>
      <c r="I95" s="32">
        <f t="shared" si="98"/>
        <v>1006</v>
      </c>
      <c r="J95" s="32">
        <v>8</v>
      </c>
      <c r="K95" s="74">
        <f t="shared" si="103"/>
        <v>54</v>
      </c>
      <c r="L95" s="75">
        <f t="shared" si="99"/>
        <v>62</v>
      </c>
      <c r="M95" s="74"/>
      <c r="N95" s="89">
        <v>66</v>
      </c>
      <c r="O95" s="89">
        <v>63.017478</v>
      </c>
      <c r="P95" s="89">
        <f t="shared" si="100"/>
        <v>2.982522</v>
      </c>
      <c r="Q95" s="75">
        <f t="shared" si="101"/>
        <v>59.02</v>
      </c>
      <c r="R95" s="97">
        <f t="shared" si="102"/>
        <v>59.02</v>
      </c>
    </row>
    <row r="96" spans="1:18">
      <c r="A96" s="10" t="s">
        <v>140</v>
      </c>
      <c r="B96" s="32">
        <v>7175</v>
      </c>
      <c r="C96" s="32">
        <v>5875</v>
      </c>
      <c r="D96" s="27">
        <f t="shared" si="96"/>
        <v>-0.181184668989547</v>
      </c>
      <c r="E96" s="48">
        <v>0.8</v>
      </c>
      <c r="F96" s="32">
        <v>214</v>
      </c>
      <c r="G96" s="32">
        <v>620</v>
      </c>
      <c r="H96" s="32">
        <f t="shared" si="97"/>
        <v>3939</v>
      </c>
      <c r="I96" s="32">
        <f t="shared" si="98"/>
        <v>3151</v>
      </c>
      <c r="J96" s="32">
        <v>8</v>
      </c>
      <c r="K96" s="74">
        <f t="shared" si="103"/>
        <v>168</v>
      </c>
      <c r="L96" s="75">
        <f t="shared" si="99"/>
        <v>176</v>
      </c>
      <c r="M96" s="74"/>
      <c r="N96" s="89">
        <v>209</v>
      </c>
      <c r="O96" s="89">
        <v>202</v>
      </c>
      <c r="P96" s="89">
        <f t="shared" si="100"/>
        <v>7</v>
      </c>
      <c r="Q96" s="75">
        <f t="shared" si="101"/>
        <v>169</v>
      </c>
      <c r="R96" s="97">
        <f t="shared" si="102"/>
        <v>169</v>
      </c>
    </row>
    <row r="97" spans="1:18">
      <c r="A97" s="10" t="s">
        <v>141</v>
      </c>
      <c r="B97" s="32">
        <v>5290</v>
      </c>
      <c r="C97" s="32">
        <v>4351</v>
      </c>
      <c r="D97" s="27">
        <f t="shared" si="96"/>
        <v>-0.177504725897921</v>
      </c>
      <c r="E97" s="48">
        <v>0.8</v>
      </c>
      <c r="F97" s="32">
        <v>214</v>
      </c>
      <c r="G97" s="32">
        <v>620</v>
      </c>
      <c r="H97" s="32">
        <f t="shared" si="97"/>
        <v>2943</v>
      </c>
      <c r="I97" s="32">
        <f t="shared" si="98"/>
        <v>2354</v>
      </c>
      <c r="J97" s="32">
        <v>8</v>
      </c>
      <c r="K97" s="74">
        <f t="shared" si="103"/>
        <v>125</v>
      </c>
      <c r="L97" s="75">
        <f t="shared" si="99"/>
        <v>133</v>
      </c>
      <c r="M97" s="74"/>
      <c r="N97" s="89">
        <v>139</v>
      </c>
      <c r="O97" s="89">
        <v>220</v>
      </c>
      <c r="P97" s="89">
        <f t="shared" si="100"/>
        <v>-81</v>
      </c>
      <c r="Q97" s="75">
        <f t="shared" si="101"/>
        <v>214</v>
      </c>
      <c r="R97" s="97">
        <f t="shared" si="102"/>
        <v>214</v>
      </c>
    </row>
    <row r="98" spans="1:18">
      <c r="A98" s="10" t="s">
        <v>142</v>
      </c>
      <c r="B98" s="32">
        <v>1879</v>
      </c>
      <c r="C98" s="32">
        <v>1459</v>
      </c>
      <c r="D98" s="27">
        <f t="shared" si="96"/>
        <v>-0.223523150612028</v>
      </c>
      <c r="E98" s="48">
        <v>0.8</v>
      </c>
      <c r="F98" s="32">
        <v>214</v>
      </c>
      <c r="G98" s="32">
        <v>620</v>
      </c>
      <c r="H98" s="32">
        <f t="shared" si="97"/>
        <v>880</v>
      </c>
      <c r="I98" s="32">
        <f t="shared" si="98"/>
        <v>704</v>
      </c>
      <c r="J98" s="32">
        <v>8</v>
      </c>
      <c r="K98" s="74">
        <f t="shared" si="103"/>
        <v>37</v>
      </c>
      <c r="L98" s="75">
        <f t="shared" si="99"/>
        <v>45</v>
      </c>
      <c r="M98" s="74"/>
      <c r="N98" s="89">
        <v>56</v>
      </c>
      <c r="O98" s="89">
        <v>17</v>
      </c>
      <c r="P98" s="89">
        <f t="shared" si="100"/>
        <v>39</v>
      </c>
      <c r="Q98" s="75">
        <f t="shared" si="101"/>
        <v>6</v>
      </c>
      <c r="R98" s="97">
        <f t="shared" si="102"/>
        <v>6</v>
      </c>
    </row>
    <row r="99" spans="1:18">
      <c r="A99" s="10" t="s">
        <v>143</v>
      </c>
      <c r="B99" s="32">
        <v>1527</v>
      </c>
      <c r="C99" s="32">
        <v>1211</v>
      </c>
      <c r="D99" s="27">
        <f t="shared" si="96"/>
        <v>-0.20694171578258</v>
      </c>
      <c r="E99" s="48">
        <v>0.8</v>
      </c>
      <c r="F99" s="32">
        <v>214</v>
      </c>
      <c r="G99" s="32">
        <v>620</v>
      </c>
      <c r="H99" s="32">
        <f t="shared" si="97"/>
        <v>762</v>
      </c>
      <c r="I99" s="32">
        <f t="shared" si="98"/>
        <v>610</v>
      </c>
      <c r="J99" s="32">
        <v>8</v>
      </c>
      <c r="K99" s="74">
        <f t="shared" si="103"/>
        <v>32</v>
      </c>
      <c r="L99" s="75">
        <f t="shared" si="99"/>
        <v>40</v>
      </c>
      <c r="M99" s="74"/>
      <c r="N99" s="89">
        <v>43</v>
      </c>
      <c r="O99" s="89">
        <v>54</v>
      </c>
      <c r="P99" s="89">
        <f t="shared" si="100"/>
        <v>-11</v>
      </c>
      <c r="Q99" s="75">
        <f t="shared" si="101"/>
        <v>51</v>
      </c>
      <c r="R99" s="97">
        <f t="shared" si="102"/>
        <v>51</v>
      </c>
    </row>
    <row r="100" spans="1:18">
      <c r="A100" s="10" t="s">
        <v>144</v>
      </c>
      <c r="B100" s="32">
        <v>2558</v>
      </c>
      <c r="C100" s="32">
        <v>2253</v>
      </c>
      <c r="D100" s="27">
        <f t="shared" si="96"/>
        <v>-0.119233776387803</v>
      </c>
      <c r="E100" s="48">
        <v>0.8</v>
      </c>
      <c r="F100" s="32">
        <v>214</v>
      </c>
      <c r="G100" s="32">
        <v>620</v>
      </c>
      <c r="H100" s="32">
        <f t="shared" si="97"/>
        <v>1748</v>
      </c>
      <c r="I100" s="32">
        <f t="shared" si="98"/>
        <v>1398</v>
      </c>
      <c r="J100" s="32">
        <v>8</v>
      </c>
      <c r="K100" s="74">
        <f t="shared" si="103"/>
        <v>74</v>
      </c>
      <c r="L100" s="75">
        <f t="shared" si="99"/>
        <v>82</v>
      </c>
      <c r="M100" s="74"/>
      <c r="N100" s="89">
        <v>75</v>
      </c>
      <c r="O100" s="89">
        <v>81.505572</v>
      </c>
      <c r="P100" s="89">
        <f t="shared" si="100"/>
        <v>-6.505572</v>
      </c>
      <c r="Q100" s="75">
        <f t="shared" si="101"/>
        <v>88.51</v>
      </c>
      <c r="R100" s="97">
        <f t="shared" si="102"/>
        <v>88.51</v>
      </c>
    </row>
    <row r="101" spans="1:18">
      <c r="A101" s="10" t="s">
        <v>145</v>
      </c>
      <c r="B101" s="32">
        <v>4175</v>
      </c>
      <c r="C101" s="32">
        <v>3636</v>
      </c>
      <c r="D101" s="27">
        <f t="shared" si="96"/>
        <v>-0.129101796407186</v>
      </c>
      <c r="E101" s="48">
        <v>0.8</v>
      </c>
      <c r="F101" s="32">
        <v>214</v>
      </c>
      <c r="G101" s="32">
        <v>620</v>
      </c>
      <c r="H101" s="32">
        <f t="shared" si="97"/>
        <v>2758</v>
      </c>
      <c r="I101" s="32">
        <f t="shared" si="98"/>
        <v>2206</v>
      </c>
      <c r="J101" s="32">
        <v>8</v>
      </c>
      <c r="K101" s="74">
        <f t="shared" si="103"/>
        <v>117</v>
      </c>
      <c r="L101" s="75">
        <f t="shared" si="99"/>
        <v>125</v>
      </c>
      <c r="M101" s="74"/>
      <c r="N101" s="89">
        <v>128</v>
      </c>
      <c r="O101" s="89">
        <v>124.663116</v>
      </c>
      <c r="P101" s="89">
        <f t="shared" si="100"/>
        <v>3.336884</v>
      </c>
      <c r="Q101" s="75">
        <f t="shared" si="101"/>
        <v>121.66</v>
      </c>
      <c r="R101" s="97">
        <f t="shared" si="102"/>
        <v>121.66</v>
      </c>
    </row>
    <row r="102" spans="1:18">
      <c r="A102" s="10" t="s">
        <v>146</v>
      </c>
      <c r="B102" s="32">
        <v>10914</v>
      </c>
      <c r="C102" s="32">
        <v>8652</v>
      </c>
      <c r="D102" s="27">
        <f t="shared" si="96"/>
        <v>-0.207256734469489</v>
      </c>
      <c r="E102" s="48">
        <v>0.8</v>
      </c>
      <c r="F102" s="32">
        <v>214</v>
      </c>
      <c r="G102" s="32">
        <v>620</v>
      </c>
      <c r="H102" s="32">
        <f t="shared" si="97"/>
        <v>5437</v>
      </c>
      <c r="I102" s="32">
        <f t="shared" si="98"/>
        <v>4350</v>
      </c>
      <c r="J102" s="32">
        <v>8</v>
      </c>
      <c r="K102" s="74">
        <f t="shared" si="103"/>
        <v>232</v>
      </c>
      <c r="L102" s="75">
        <f t="shared" si="99"/>
        <v>240</v>
      </c>
      <c r="M102" s="74"/>
      <c r="N102" s="89">
        <v>341</v>
      </c>
      <c r="O102" s="89">
        <v>248.511084</v>
      </c>
      <c r="P102" s="89">
        <f t="shared" si="100"/>
        <v>92.488916</v>
      </c>
      <c r="Q102" s="75">
        <f t="shared" si="101"/>
        <v>147.51</v>
      </c>
      <c r="R102" s="97">
        <f t="shared" si="102"/>
        <v>147.51</v>
      </c>
    </row>
    <row r="103" spans="1:18">
      <c r="A103" s="10" t="s">
        <v>147</v>
      </c>
      <c r="B103" s="32">
        <v>11470</v>
      </c>
      <c r="C103" s="32">
        <v>10028</v>
      </c>
      <c r="D103" s="27">
        <f t="shared" si="96"/>
        <v>-0.125719267654752</v>
      </c>
      <c r="E103" s="48">
        <v>0.8</v>
      </c>
      <c r="F103" s="32">
        <v>214</v>
      </c>
      <c r="G103" s="32">
        <v>620</v>
      </c>
      <c r="H103" s="32">
        <f t="shared" si="97"/>
        <v>7665</v>
      </c>
      <c r="I103" s="32">
        <f t="shared" si="98"/>
        <v>6132</v>
      </c>
      <c r="J103" s="32">
        <v>8</v>
      </c>
      <c r="K103" s="74">
        <f t="shared" si="103"/>
        <v>327</v>
      </c>
      <c r="L103" s="75">
        <f t="shared" si="99"/>
        <v>335</v>
      </c>
      <c r="M103" s="74"/>
      <c r="N103" s="89">
        <v>334</v>
      </c>
      <c r="O103" s="89">
        <v>318.47025</v>
      </c>
      <c r="P103" s="89">
        <f t="shared" si="100"/>
        <v>15.52975</v>
      </c>
      <c r="Q103" s="75">
        <f t="shared" si="101"/>
        <v>319.47</v>
      </c>
      <c r="R103" s="97">
        <f t="shared" si="102"/>
        <v>319.47</v>
      </c>
    </row>
    <row r="104" spans="1:18">
      <c r="A104" s="10" t="s">
        <v>148</v>
      </c>
      <c r="B104" s="32">
        <v>10091</v>
      </c>
      <c r="C104" s="32">
        <v>9491</v>
      </c>
      <c r="D104" s="27">
        <f t="shared" si="96"/>
        <v>-0.0594589237934793</v>
      </c>
      <c r="E104" s="48">
        <v>0.8</v>
      </c>
      <c r="F104" s="32">
        <v>214</v>
      </c>
      <c r="G104" s="32">
        <v>620</v>
      </c>
      <c r="H104" s="32">
        <f t="shared" si="97"/>
        <v>8396</v>
      </c>
      <c r="I104" s="32">
        <f t="shared" si="98"/>
        <v>6717</v>
      </c>
      <c r="J104" s="32">
        <v>8</v>
      </c>
      <c r="K104" s="74">
        <f t="shared" si="103"/>
        <v>358</v>
      </c>
      <c r="L104" s="75">
        <f t="shared" si="99"/>
        <v>366</v>
      </c>
      <c r="M104" s="74"/>
      <c r="N104" s="89">
        <v>249</v>
      </c>
      <c r="O104" s="89">
        <v>302.81247</v>
      </c>
      <c r="P104" s="89">
        <f t="shared" si="100"/>
        <v>-53.81247</v>
      </c>
      <c r="Q104" s="75">
        <f t="shared" si="101"/>
        <v>419.81</v>
      </c>
      <c r="R104" s="97">
        <f t="shared" si="102"/>
        <v>419.81</v>
      </c>
    </row>
    <row r="105" spans="1:18">
      <c r="A105" s="10" t="s">
        <v>149</v>
      </c>
      <c r="B105" s="32">
        <v>2360</v>
      </c>
      <c r="C105" s="32">
        <v>2196</v>
      </c>
      <c r="D105" s="27">
        <f t="shared" si="96"/>
        <v>-0.0694915254237288</v>
      </c>
      <c r="E105" s="48">
        <v>0.8</v>
      </c>
      <c r="F105" s="32">
        <v>214</v>
      </c>
      <c r="G105" s="32">
        <v>620</v>
      </c>
      <c r="H105" s="32">
        <f t="shared" si="97"/>
        <v>1901</v>
      </c>
      <c r="I105" s="32">
        <f t="shared" si="98"/>
        <v>1521</v>
      </c>
      <c r="J105" s="32">
        <v>8</v>
      </c>
      <c r="K105" s="74">
        <f t="shared" si="103"/>
        <v>81</v>
      </c>
      <c r="L105" s="75">
        <f t="shared" si="99"/>
        <v>89</v>
      </c>
      <c r="M105" s="74"/>
      <c r="N105" s="89">
        <v>75</v>
      </c>
      <c r="O105" s="89">
        <v>86.353938</v>
      </c>
      <c r="P105" s="89">
        <f t="shared" si="100"/>
        <v>-11.353938</v>
      </c>
      <c r="Q105" s="75">
        <f t="shared" si="101"/>
        <v>100.35</v>
      </c>
      <c r="R105" s="97">
        <f t="shared" si="102"/>
        <v>100.35</v>
      </c>
    </row>
    <row r="106" spans="1:18">
      <c r="A106" s="10" t="s">
        <v>150</v>
      </c>
      <c r="B106" s="32">
        <v>14857</v>
      </c>
      <c r="C106" s="32">
        <v>12574</v>
      </c>
      <c r="D106" s="27">
        <f t="shared" si="96"/>
        <v>-0.153664939085953</v>
      </c>
      <c r="E106" s="48">
        <v>0.8</v>
      </c>
      <c r="F106" s="32">
        <v>214</v>
      </c>
      <c r="G106" s="32">
        <v>620</v>
      </c>
      <c r="H106" s="32">
        <f t="shared" si="97"/>
        <v>9007</v>
      </c>
      <c r="I106" s="32">
        <f t="shared" si="98"/>
        <v>7206</v>
      </c>
      <c r="J106" s="32">
        <v>8</v>
      </c>
      <c r="K106" s="74">
        <f t="shared" si="103"/>
        <v>384</v>
      </c>
      <c r="L106" s="75">
        <f t="shared" si="99"/>
        <v>392</v>
      </c>
      <c r="M106" s="74">
        <v>-279</v>
      </c>
      <c r="N106" s="89">
        <v>464</v>
      </c>
      <c r="O106" s="89">
        <v>349.976448</v>
      </c>
      <c r="P106" s="89">
        <f t="shared" si="100"/>
        <v>114.023552</v>
      </c>
      <c r="Q106" s="75">
        <f t="shared" si="101"/>
        <v>-1.02</v>
      </c>
      <c r="R106" s="97">
        <v>0</v>
      </c>
    </row>
    <row r="107" spans="1:18">
      <c r="A107" s="10" t="s">
        <v>151</v>
      </c>
      <c r="B107" s="32">
        <v>8078</v>
      </c>
      <c r="C107" s="32">
        <v>6660</v>
      </c>
      <c r="D107" s="27">
        <f t="shared" si="96"/>
        <v>-0.175538499628621</v>
      </c>
      <c r="E107" s="48">
        <v>0.8</v>
      </c>
      <c r="F107" s="32">
        <v>214</v>
      </c>
      <c r="G107" s="32">
        <v>620</v>
      </c>
      <c r="H107" s="32">
        <f t="shared" si="97"/>
        <v>4527</v>
      </c>
      <c r="I107" s="32">
        <f t="shared" si="98"/>
        <v>3622</v>
      </c>
      <c r="J107" s="32">
        <v>8</v>
      </c>
      <c r="K107" s="74">
        <f t="shared" si="103"/>
        <v>193</v>
      </c>
      <c r="L107" s="75">
        <f t="shared" si="99"/>
        <v>201</v>
      </c>
      <c r="M107" s="74"/>
      <c r="N107" s="89">
        <v>247</v>
      </c>
      <c r="O107" s="89">
        <v>233.222406</v>
      </c>
      <c r="P107" s="89">
        <f t="shared" si="100"/>
        <v>13.777594</v>
      </c>
      <c r="Q107" s="75">
        <f t="shared" si="101"/>
        <v>187.22</v>
      </c>
      <c r="R107" s="97">
        <f t="shared" si="102"/>
        <v>187.22</v>
      </c>
    </row>
    <row r="108" spans="1:18">
      <c r="A108" s="10" t="s">
        <v>152</v>
      </c>
      <c r="B108" s="32">
        <v>2079</v>
      </c>
      <c r="C108" s="32">
        <v>2101</v>
      </c>
      <c r="D108" s="27">
        <f t="shared" si="96"/>
        <v>0.0105820105820106</v>
      </c>
      <c r="E108" s="48">
        <v>0.8</v>
      </c>
      <c r="F108" s="32">
        <v>214</v>
      </c>
      <c r="G108" s="32">
        <v>620</v>
      </c>
      <c r="H108" s="32">
        <f t="shared" si="97"/>
        <v>2146</v>
      </c>
      <c r="I108" s="32">
        <f t="shared" si="98"/>
        <v>1717</v>
      </c>
      <c r="J108" s="32">
        <v>8</v>
      </c>
      <c r="K108" s="74">
        <f t="shared" si="103"/>
        <v>91</v>
      </c>
      <c r="L108" s="75">
        <f t="shared" si="99"/>
        <v>99</v>
      </c>
      <c r="M108" s="74"/>
      <c r="N108" s="89">
        <v>51</v>
      </c>
      <c r="O108" s="89">
        <v>108.294228</v>
      </c>
      <c r="P108" s="89">
        <f t="shared" si="100"/>
        <v>-57.294228</v>
      </c>
      <c r="Q108" s="75">
        <f t="shared" si="101"/>
        <v>156.29</v>
      </c>
      <c r="R108" s="97">
        <f t="shared" si="102"/>
        <v>156.29</v>
      </c>
    </row>
    <row r="109" spans="1:18">
      <c r="A109" s="10" t="s">
        <v>153</v>
      </c>
      <c r="B109" s="32">
        <v>5407</v>
      </c>
      <c r="C109" s="32">
        <v>4628</v>
      </c>
      <c r="D109" s="27">
        <f t="shared" si="96"/>
        <v>-0.144072498612909</v>
      </c>
      <c r="E109" s="48">
        <v>0.8</v>
      </c>
      <c r="F109" s="32">
        <v>214</v>
      </c>
      <c r="G109" s="32">
        <v>620</v>
      </c>
      <c r="H109" s="32">
        <f t="shared" si="97"/>
        <v>3391</v>
      </c>
      <c r="I109" s="32">
        <f t="shared" si="98"/>
        <v>2713</v>
      </c>
      <c r="J109" s="32">
        <v>8</v>
      </c>
      <c r="K109" s="74">
        <f t="shared" si="103"/>
        <v>144</v>
      </c>
      <c r="L109" s="75">
        <f t="shared" si="99"/>
        <v>152</v>
      </c>
      <c r="M109" s="74"/>
      <c r="N109" s="89">
        <v>146</v>
      </c>
      <c r="O109" s="89">
        <v>184.450614</v>
      </c>
      <c r="P109" s="89">
        <f t="shared" si="100"/>
        <v>-38.450614</v>
      </c>
      <c r="Q109" s="75">
        <f t="shared" si="101"/>
        <v>190.45</v>
      </c>
      <c r="R109" s="97">
        <f t="shared" si="102"/>
        <v>190.45</v>
      </c>
    </row>
    <row r="110" spans="1:18">
      <c r="A110" s="10" t="s">
        <v>154</v>
      </c>
      <c r="B110" s="32">
        <v>5591</v>
      </c>
      <c r="C110" s="32">
        <v>5046</v>
      </c>
      <c r="D110" s="27">
        <f t="shared" si="96"/>
        <v>-0.0974780897871579</v>
      </c>
      <c r="E110" s="48">
        <v>0.8</v>
      </c>
      <c r="F110" s="32">
        <v>214</v>
      </c>
      <c r="G110" s="32">
        <v>620</v>
      </c>
      <c r="H110" s="32">
        <f t="shared" si="97"/>
        <v>4110</v>
      </c>
      <c r="I110" s="32">
        <f t="shared" si="98"/>
        <v>3288</v>
      </c>
      <c r="J110" s="32">
        <v>8</v>
      </c>
      <c r="K110" s="74">
        <f t="shared" si="103"/>
        <v>175</v>
      </c>
      <c r="L110" s="75">
        <f t="shared" si="99"/>
        <v>183</v>
      </c>
      <c r="M110" s="74"/>
      <c r="N110" s="89">
        <v>149</v>
      </c>
      <c r="O110" s="89">
        <v>177.166848</v>
      </c>
      <c r="P110" s="89">
        <f t="shared" si="100"/>
        <v>-28.166848</v>
      </c>
      <c r="Q110" s="75">
        <f t="shared" si="101"/>
        <v>211.17</v>
      </c>
      <c r="R110" s="97">
        <f t="shared" si="102"/>
        <v>211.17</v>
      </c>
    </row>
    <row r="111" spans="1:18">
      <c r="A111" s="10" t="s">
        <v>155</v>
      </c>
      <c r="B111" s="32">
        <v>3969</v>
      </c>
      <c r="C111" s="32">
        <v>3497</v>
      </c>
      <c r="D111" s="27">
        <f t="shared" si="96"/>
        <v>-0.118921642731167</v>
      </c>
      <c r="E111" s="48">
        <v>0.8</v>
      </c>
      <c r="F111" s="32">
        <v>214</v>
      </c>
      <c r="G111" s="32">
        <v>620</v>
      </c>
      <c r="H111" s="32">
        <f t="shared" si="97"/>
        <v>2715</v>
      </c>
      <c r="I111" s="32">
        <f t="shared" si="98"/>
        <v>2172</v>
      </c>
      <c r="J111" s="32">
        <v>8</v>
      </c>
      <c r="K111" s="74">
        <f t="shared" si="103"/>
        <v>116</v>
      </c>
      <c r="L111" s="75">
        <f t="shared" si="99"/>
        <v>124</v>
      </c>
      <c r="M111" s="74"/>
      <c r="N111" s="89">
        <v>131</v>
      </c>
      <c r="O111" s="89">
        <v>135.086676</v>
      </c>
      <c r="P111" s="89">
        <f t="shared" si="100"/>
        <v>-4.08667600000001</v>
      </c>
      <c r="Q111" s="75">
        <f t="shared" si="101"/>
        <v>128.09</v>
      </c>
      <c r="R111" s="97">
        <f t="shared" si="102"/>
        <v>128.09</v>
      </c>
    </row>
    <row r="112" spans="1:18">
      <c r="A112" s="10" t="s">
        <v>156</v>
      </c>
      <c r="B112" s="32">
        <v>8077</v>
      </c>
      <c r="C112" s="32">
        <v>7822</v>
      </c>
      <c r="D112" s="27">
        <f t="shared" si="96"/>
        <v>-0.0315711278940201</v>
      </c>
      <c r="E112" s="48">
        <v>0.8</v>
      </c>
      <c r="F112" s="32">
        <v>214</v>
      </c>
      <c r="G112" s="32">
        <v>620</v>
      </c>
      <c r="H112" s="32">
        <f t="shared" si="97"/>
        <v>7336</v>
      </c>
      <c r="I112" s="32">
        <f t="shared" si="98"/>
        <v>5869</v>
      </c>
      <c r="J112" s="32">
        <v>8</v>
      </c>
      <c r="K112" s="74">
        <f t="shared" si="103"/>
        <v>313</v>
      </c>
      <c r="L112" s="75">
        <f t="shared" si="99"/>
        <v>321</v>
      </c>
      <c r="M112" s="74"/>
      <c r="N112" s="89">
        <v>247</v>
      </c>
      <c r="O112" s="89">
        <v>237.0846</v>
      </c>
      <c r="P112" s="89">
        <f t="shared" si="100"/>
        <v>9.91540000000001</v>
      </c>
      <c r="Q112" s="75">
        <f t="shared" si="101"/>
        <v>311.08</v>
      </c>
      <c r="R112" s="97">
        <f t="shared" si="102"/>
        <v>311.08</v>
      </c>
    </row>
    <row r="113" spans="1:18">
      <c r="A113" s="10" t="s">
        <v>157</v>
      </c>
      <c r="B113" s="32">
        <v>4971</v>
      </c>
      <c r="C113" s="32">
        <v>3982</v>
      </c>
      <c r="D113" s="27">
        <f t="shared" si="96"/>
        <v>-0.1989539328103</v>
      </c>
      <c r="E113" s="48">
        <v>0.8</v>
      </c>
      <c r="F113" s="32">
        <v>214</v>
      </c>
      <c r="G113" s="32">
        <v>620</v>
      </c>
      <c r="H113" s="32">
        <f t="shared" si="97"/>
        <v>2555</v>
      </c>
      <c r="I113" s="32">
        <f t="shared" si="98"/>
        <v>2044</v>
      </c>
      <c r="J113" s="32">
        <v>8</v>
      </c>
      <c r="K113" s="74">
        <f t="shared" si="103"/>
        <v>109</v>
      </c>
      <c r="L113" s="75">
        <f t="shared" si="99"/>
        <v>117</v>
      </c>
      <c r="M113" s="74">
        <v>-31</v>
      </c>
      <c r="N113" s="89">
        <v>151</v>
      </c>
      <c r="O113" s="89">
        <v>141.772272</v>
      </c>
      <c r="P113" s="89">
        <f t="shared" si="100"/>
        <v>9.22772800000001</v>
      </c>
      <c r="Q113" s="75">
        <f t="shared" si="101"/>
        <v>76.77</v>
      </c>
      <c r="R113" s="97">
        <f t="shared" si="102"/>
        <v>76.77</v>
      </c>
    </row>
    <row r="114" spans="1:18">
      <c r="A114" s="10" t="s">
        <v>158</v>
      </c>
      <c r="B114" s="32">
        <v>19891</v>
      </c>
      <c r="C114" s="32">
        <v>16757</v>
      </c>
      <c r="D114" s="27">
        <f t="shared" si="96"/>
        <v>-0.157558694887135</v>
      </c>
      <c r="E114" s="48">
        <v>0.8</v>
      </c>
      <c r="F114" s="32">
        <v>214</v>
      </c>
      <c r="G114" s="32">
        <v>620</v>
      </c>
      <c r="H114" s="32">
        <f t="shared" si="97"/>
        <v>11893</v>
      </c>
      <c r="I114" s="32">
        <f t="shared" si="98"/>
        <v>9514</v>
      </c>
      <c r="J114" s="32">
        <v>8</v>
      </c>
      <c r="K114" s="74">
        <f t="shared" si="103"/>
        <v>507</v>
      </c>
      <c r="L114" s="75">
        <f t="shared" si="99"/>
        <v>515</v>
      </c>
      <c r="M114" s="74"/>
      <c r="N114" s="89">
        <v>706</v>
      </c>
      <c r="O114" s="89">
        <v>546.541824</v>
      </c>
      <c r="P114" s="89">
        <f t="shared" si="100"/>
        <v>159.458176</v>
      </c>
      <c r="Q114" s="75">
        <f t="shared" si="101"/>
        <v>355.54</v>
      </c>
      <c r="R114" s="97">
        <f t="shared" si="102"/>
        <v>355.54</v>
      </c>
    </row>
    <row r="115" spans="1:18">
      <c r="A115" s="10" t="s">
        <v>159</v>
      </c>
      <c r="B115" s="32">
        <v>18052</v>
      </c>
      <c r="C115" s="32">
        <v>15298</v>
      </c>
      <c r="D115" s="27">
        <f t="shared" si="96"/>
        <v>-0.152559273210725</v>
      </c>
      <c r="E115" s="48">
        <v>0.8</v>
      </c>
      <c r="F115" s="32">
        <v>214</v>
      </c>
      <c r="G115" s="32">
        <v>620</v>
      </c>
      <c r="H115" s="32">
        <f t="shared" si="97"/>
        <v>10986</v>
      </c>
      <c r="I115" s="32">
        <f t="shared" si="98"/>
        <v>8789</v>
      </c>
      <c r="J115" s="32">
        <v>8</v>
      </c>
      <c r="K115" s="74">
        <f t="shared" si="103"/>
        <v>468</v>
      </c>
      <c r="L115" s="75">
        <f t="shared" si="99"/>
        <v>476</v>
      </c>
      <c r="M115" s="74"/>
      <c r="N115" s="89">
        <v>621</v>
      </c>
      <c r="O115" s="89">
        <v>531.59298</v>
      </c>
      <c r="P115" s="89">
        <f t="shared" si="100"/>
        <v>89.40702</v>
      </c>
      <c r="Q115" s="75">
        <f t="shared" si="101"/>
        <v>386.59</v>
      </c>
      <c r="R115" s="97">
        <f t="shared" si="102"/>
        <v>386.59</v>
      </c>
    </row>
    <row r="116" spans="1:18">
      <c r="A116" s="10" t="s">
        <v>160</v>
      </c>
      <c r="B116" s="32">
        <v>12458</v>
      </c>
      <c r="C116" s="32">
        <v>11068</v>
      </c>
      <c r="D116" s="27">
        <f t="shared" si="96"/>
        <v>-0.111574891635897</v>
      </c>
      <c r="E116" s="48">
        <v>0.8</v>
      </c>
      <c r="F116" s="32">
        <v>214</v>
      </c>
      <c r="G116" s="32">
        <v>620</v>
      </c>
      <c r="H116" s="32">
        <f t="shared" si="97"/>
        <v>8736</v>
      </c>
      <c r="I116" s="32">
        <f t="shared" si="98"/>
        <v>6989</v>
      </c>
      <c r="J116" s="32">
        <v>8</v>
      </c>
      <c r="K116" s="74">
        <f t="shared" si="103"/>
        <v>372</v>
      </c>
      <c r="L116" s="75">
        <f t="shared" si="99"/>
        <v>380</v>
      </c>
      <c r="M116" s="74"/>
      <c r="N116" s="89">
        <v>425</v>
      </c>
      <c r="O116" s="89">
        <v>293</v>
      </c>
      <c r="P116" s="89">
        <f t="shared" si="100"/>
        <v>132</v>
      </c>
      <c r="Q116" s="75">
        <f t="shared" si="101"/>
        <v>248</v>
      </c>
      <c r="R116" s="97">
        <f t="shared" si="102"/>
        <v>248</v>
      </c>
    </row>
    <row r="117" spans="1:18">
      <c r="A117" s="10" t="s">
        <v>161</v>
      </c>
      <c r="B117" s="32">
        <v>9264</v>
      </c>
      <c r="C117" s="32">
        <v>7281</v>
      </c>
      <c r="D117" s="27">
        <f t="shared" si="96"/>
        <v>-0.214054404145078</v>
      </c>
      <c r="E117" s="48">
        <v>0.8</v>
      </c>
      <c r="F117" s="32">
        <v>214</v>
      </c>
      <c r="G117" s="32">
        <v>620</v>
      </c>
      <c r="H117" s="32">
        <f t="shared" si="97"/>
        <v>4498</v>
      </c>
      <c r="I117" s="32">
        <f t="shared" si="98"/>
        <v>3598</v>
      </c>
      <c r="J117" s="32">
        <v>8</v>
      </c>
      <c r="K117" s="74">
        <f t="shared" si="103"/>
        <v>192</v>
      </c>
      <c r="L117" s="75">
        <f t="shared" si="99"/>
        <v>200</v>
      </c>
      <c r="M117" s="74"/>
      <c r="N117" s="89">
        <v>325</v>
      </c>
      <c r="O117" s="89">
        <v>315</v>
      </c>
      <c r="P117" s="89">
        <f t="shared" si="100"/>
        <v>10</v>
      </c>
      <c r="Q117" s="75">
        <f t="shared" si="101"/>
        <v>190</v>
      </c>
      <c r="R117" s="97">
        <f t="shared" si="102"/>
        <v>190</v>
      </c>
    </row>
    <row r="118" spans="1:18">
      <c r="A118" s="10" t="s">
        <v>162</v>
      </c>
      <c r="B118" s="32">
        <v>9008</v>
      </c>
      <c r="C118" s="32">
        <v>7614</v>
      </c>
      <c r="D118" s="27">
        <f t="shared" si="96"/>
        <v>-0.154751332149201</v>
      </c>
      <c r="E118" s="48">
        <v>0.8</v>
      </c>
      <c r="F118" s="32">
        <v>214</v>
      </c>
      <c r="G118" s="32">
        <v>620</v>
      </c>
      <c r="H118" s="32">
        <f t="shared" si="97"/>
        <v>5440</v>
      </c>
      <c r="I118" s="32">
        <f t="shared" si="98"/>
        <v>4352</v>
      </c>
      <c r="J118" s="32">
        <v>8</v>
      </c>
      <c r="K118" s="74">
        <f t="shared" si="103"/>
        <v>232</v>
      </c>
      <c r="L118" s="75">
        <f t="shared" si="99"/>
        <v>240</v>
      </c>
      <c r="M118" s="74"/>
      <c r="N118" s="89">
        <v>289</v>
      </c>
      <c r="O118" s="89">
        <v>309</v>
      </c>
      <c r="P118" s="89">
        <f t="shared" si="100"/>
        <v>-20</v>
      </c>
      <c r="Q118" s="75">
        <f t="shared" si="101"/>
        <v>260</v>
      </c>
      <c r="R118" s="97">
        <f t="shared" si="102"/>
        <v>260</v>
      </c>
    </row>
    <row r="119" spans="1:18">
      <c r="A119" s="10" t="s">
        <v>163</v>
      </c>
      <c r="B119" s="32">
        <v>11898</v>
      </c>
      <c r="C119" s="32">
        <v>10865</v>
      </c>
      <c r="D119" s="27">
        <f t="shared" si="96"/>
        <v>-0.0868213145066398</v>
      </c>
      <c r="E119" s="48">
        <v>0.8</v>
      </c>
      <c r="F119" s="32">
        <v>214</v>
      </c>
      <c r="G119" s="32">
        <v>620</v>
      </c>
      <c r="H119" s="32">
        <f t="shared" si="97"/>
        <v>9060</v>
      </c>
      <c r="I119" s="32">
        <f t="shared" si="98"/>
        <v>7248</v>
      </c>
      <c r="J119" s="32">
        <v>8</v>
      </c>
      <c r="K119" s="74">
        <f t="shared" si="103"/>
        <v>386</v>
      </c>
      <c r="L119" s="75">
        <f t="shared" si="99"/>
        <v>394</v>
      </c>
      <c r="M119" s="74"/>
      <c r="N119" s="89">
        <v>370</v>
      </c>
      <c r="O119" s="89">
        <v>432.431034</v>
      </c>
      <c r="P119" s="89">
        <f t="shared" si="100"/>
        <v>-62.431034</v>
      </c>
      <c r="Q119" s="75">
        <f t="shared" si="101"/>
        <v>456.43</v>
      </c>
      <c r="R119" s="97">
        <f t="shared" si="102"/>
        <v>456.43</v>
      </c>
    </row>
    <row r="120" spans="1:18">
      <c r="A120" s="10" t="s">
        <v>164</v>
      </c>
      <c r="B120" s="32">
        <v>16032</v>
      </c>
      <c r="C120" s="32">
        <v>14656</v>
      </c>
      <c r="D120" s="27">
        <f t="shared" si="96"/>
        <v>-0.0858283433133733</v>
      </c>
      <c r="E120" s="48">
        <v>0.8</v>
      </c>
      <c r="F120" s="32">
        <v>214</v>
      </c>
      <c r="G120" s="32">
        <v>620</v>
      </c>
      <c r="H120" s="32">
        <f t="shared" si="97"/>
        <v>12248</v>
      </c>
      <c r="I120" s="32">
        <f t="shared" si="98"/>
        <v>9798</v>
      </c>
      <c r="J120" s="32">
        <v>8</v>
      </c>
      <c r="K120" s="74">
        <f t="shared" si="103"/>
        <v>522</v>
      </c>
      <c r="L120" s="75">
        <f t="shared" si="99"/>
        <v>530</v>
      </c>
      <c r="M120" s="74"/>
      <c r="N120" s="89">
        <v>495</v>
      </c>
      <c r="O120" s="89">
        <v>497.784882</v>
      </c>
      <c r="P120" s="89">
        <f t="shared" si="100"/>
        <v>-2.78488199999998</v>
      </c>
      <c r="Q120" s="75">
        <f t="shared" si="101"/>
        <v>532.78</v>
      </c>
      <c r="R120" s="97">
        <f t="shared" si="102"/>
        <v>532.78</v>
      </c>
    </row>
    <row r="121" spans="1:18">
      <c r="A121" s="10" t="s">
        <v>165</v>
      </c>
      <c r="B121" s="32">
        <v>15985</v>
      </c>
      <c r="C121" s="32">
        <v>13939</v>
      </c>
      <c r="D121" s="27">
        <f t="shared" si="96"/>
        <v>-0.127994995308101</v>
      </c>
      <c r="E121" s="48">
        <v>0.8</v>
      </c>
      <c r="F121" s="32">
        <v>214</v>
      </c>
      <c r="G121" s="32">
        <v>620</v>
      </c>
      <c r="H121" s="32">
        <f t="shared" si="97"/>
        <v>10599</v>
      </c>
      <c r="I121" s="32">
        <f t="shared" si="98"/>
        <v>8479</v>
      </c>
      <c r="J121" s="32">
        <v>8</v>
      </c>
      <c r="K121" s="74">
        <f t="shared" si="103"/>
        <v>452</v>
      </c>
      <c r="L121" s="75">
        <f t="shared" si="99"/>
        <v>460</v>
      </c>
      <c r="M121" s="74"/>
      <c r="N121" s="89">
        <v>547</v>
      </c>
      <c r="O121" s="89">
        <v>458.937708</v>
      </c>
      <c r="P121" s="89">
        <f t="shared" si="100"/>
        <v>88.062292</v>
      </c>
      <c r="Q121" s="75">
        <f t="shared" si="101"/>
        <v>371.94</v>
      </c>
      <c r="R121" s="97">
        <f t="shared" si="102"/>
        <v>371.94</v>
      </c>
    </row>
    <row r="122" spans="1:18">
      <c r="A122" s="10" t="s">
        <v>166</v>
      </c>
      <c r="B122" s="32">
        <v>3980</v>
      </c>
      <c r="C122" s="32">
        <v>3688</v>
      </c>
      <c r="D122" s="27">
        <f t="shared" si="96"/>
        <v>-0.0733668341708543</v>
      </c>
      <c r="E122" s="48">
        <v>0.8</v>
      </c>
      <c r="F122" s="32">
        <v>214</v>
      </c>
      <c r="G122" s="32">
        <v>620</v>
      </c>
      <c r="H122" s="32">
        <f t="shared" si="97"/>
        <v>3167</v>
      </c>
      <c r="I122" s="32">
        <f t="shared" si="98"/>
        <v>2534</v>
      </c>
      <c r="J122" s="32">
        <v>8</v>
      </c>
      <c r="K122" s="74">
        <f t="shared" si="103"/>
        <v>135</v>
      </c>
      <c r="L122" s="75">
        <f t="shared" si="99"/>
        <v>143</v>
      </c>
      <c r="M122" s="74"/>
      <c r="N122" s="89">
        <v>122</v>
      </c>
      <c r="O122" s="89">
        <v>164.264268</v>
      </c>
      <c r="P122" s="89">
        <f t="shared" si="100"/>
        <v>-42.264268</v>
      </c>
      <c r="Q122" s="75">
        <f t="shared" si="101"/>
        <v>185.26</v>
      </c>
      <c r="R122" s="97">
        <f t="shared" si="102"/>
        <v>185.26</v>
      </c>
    </row>
    <row r="123" spans="1:18">
      <c r="A123" s="10" t="s">
        <v>167</v>
      </c>
      <c r="B123" s="32">
        <v>2890</v>
      </c>
      <c r="C123" s="32">
        <v>2882</v>
      </c>
      <c r="D123" s="27">
        <f t="shared" si="96"/>
        <v>-0.0027681660899654</v>
      </c>
      <c r="E123" s="48">
        <v>0.8</v>
      </c>
      <c r="F123" s="32">
        <v>214</v>
      </c>
      <c r="G123" s="32">
        <v>620</v>
      </c>
      <c r="H123" s="32">
        <f t="shared" si="97"/>
        <v>2866</v>
      </c>
      <c r="I123" s="32">
        <f t="shared" si="98"/>
        <v>2293</v>
      </c>
      <c r="J123" s="32">
        <v>8</v>
      </c>
      <c r="K123" s="74">
        <f t="shared" si="103"/>
        <v>122</v>
      </c>
      <c r="L123" s="75">
        <f t="shared" si="99"/>
        <v>130</v>
      </c>
      <c r="M123" s="74"/>
      <c r="N123" s="89">
        <v>104</v>
      </c>
      <c r="O123" s="89">
        <v>85.957122</v>
      </c>
      <c r="P123" s="89">
        <f t="shared" si="100"/>
        <v>18.042878</v>
      </c>
      <c r="Q123" s="75">
        <f t="shared" si="101"/>
        <v>111.96</v>
      </c>
      <c r="R123" s="97">
        <f t="shared" si="102"/>
        <v>111.96</v>
      </c>
    </row>
    <row r="124" spans="1:18">
      <c r="A124" s="10" t="s">
        <v>168</v>
      </c>
      <c r="B124" s="32">
        <v>2486</v>
      </c>
      <c r="C124" s="32">
        <v>2797</v>
      </c>
      <c r="D124" s="27">
        <f t="shared" si="96"/>
        <v>0.12510056315366</v>
      </c>
      <c r="E124" s="48">
        <v>0.8</v>
      </c>
      <c r="F124" s="32">
        <v>214</v>
      </c>
      <c r="G124" s="32">
        <v>620</v>
      </c>
      <c r="H124" s="32">
        <f t="shared" si="97"/>
        <v>3541</v>
      </c>
      <c r="I124" s="32">
        <f t="shared" si="98"/>
        <v>2833</v>
      </c>
      <c r="J124" s="32">
        <v>8</v>
      </c>
      <c r="K124" s="74">
        <f t="shared" si="103"/>
        <v>151</v>
      </c>
      <c r="L124" s="75">
        <f t="shared" si="99"/>
        <v>159</v>
      </c>
      <c r="M124" s="74"/>
      <c r="N124" s="89">
        <v>75</v>
      </c>
      <c r="O124" s="89">
        <v>78.599556</v>
      </c>
      <c r="P124" s="89">
        <f t="shared" si="100"/>
        <v>-3.59955600000001</v>
      </c>
      <c r="Q124" s="75">
        <f t="shared" si="101"/>
        <v>162.6</v>
      </c>
      <c r="R124" s="97">
        <f t="shared" si="102"/>
        <v>162.6</v>
      </c>
    </row>
    <row r="125" spans="1:18">
      <c r="A125" s="10" t="s">
        <v>169</v>
      </c>
      <c r="B125" s="32">
        <v>3019</v>
      </c>
      <c r="C125" s="32">
        <v>2141</v>
      </c>
      <c r="D125" s="27">
        <f t="shared" si="96"/>
        <v>-0.290824776416032</v>
      </c>
      <c r="E125" s="48">
        <v>0.8</v>
      </c>
      <c r="F125" s="32">
        <v>214</v>
      </c>
      <c r="G125" s="32">
        <v>620</v>
      </c>
      <c r="H125" s="32">
        <f t="shared" si="97"/>
        <v>1077</v>
      </c>
      <c r="I125" s="32">
        <f t="shared" si="98"/>
        <v>862</v>
      </c>
      <c r="J125" s="32">
        <v>8</v>
      </c>
      <c r="K125" s="74">
        <f t="shared" si="103"/>
        <v>46</v>
      </c>
      <c r="L125" s="75">
        <f t="shared" si="99"/>
        <v>54</v>
      </c>
      <c r="M125" s="74"/>
      <c r="N125" s="89">
        <v>130</v>
      </c>
      <c r="O125" s="89">
        <v>86.637858</v>
      </c>
      <c r="P125" s="89">
        <f t="shared" si="100"/>
        <v>43.362142</v>
      </c>
      <c r="Q125" s="75">
        <f t="shared" si="101"/>
        <v>10.64</v>
      </c>
      <c r="R125" s="97">
        <f t="shared" si="102"/>
        <v>10.64</v>
      </c>
    </row>
    <row r="126" spans="1:18">
      <c r="A126" s="10" t="s">
        <v>170</v>
      </c>
      <c r="B126" s="32">
        <v>14011</v>
      </c>
      <c r="C126" s="32">
        <v>7816</v>
      </c>
      <c r="D126" s="27">
        <f t="shared" si="96"/>
        <v>-0.442152594390122</v>
      </c>
      <c r="E126" s="48">
        <v>0.8</v>
      </c>
      <c r="F126" s="32">
        <v>214</v>
      </c>
      <c r="G126" s="32">
        <v>620</v>
      </c>
      <c r="H126" s="32">
        <f t="shared" si="97"/>
        <v>2432</v>
      </c>
      <c r="I126" s="32">
        <f t="shared" si="98"/>
        <v>1946</v>
      </c>
      <c r="J126" s="32">
        <v>8</v>
      </c>
      <c r="K126" s="74">
        <f t="shared" si="103"/>
        <v>104</v>
      </c>
      <c r="L126" s="75">
        <f t="shared" si="99"/>
        <v>112</v>
      </c>
      <c r="M126" s="74">
        <v>-41</v>
      </c>
      <c r="N126" s="89">
        <v>476</v>
      </c>
      <c r="O126" s="89">
        <v>264.795324</v>
      </c>
      <c r="P126" s="89">
        <f t="shared" si="100"/>
        <v>211.204676</v>
      </c>
      <c r="Q126" s="75">
        <f t="shared" si="101"/>
        <v>-140.2</v>
      </c>
      <c r="R126" s="97">
        <v>0</v>
      </c>
    </row>
    <row r="127" spans="1:18">
      <c r="A127" s="10" t="s">
        <v>171</v>
      </c>
      <c r="B127" s="32">
        <v>8888</v>
      </c>
      <c r="C127" s="32">
        <v>8739</v>
      </c>
      <c r="D127" s="27">
        <f t="shared" si="96"/>
        <v>-0.0167641764176418</v>
      </c>
      <c r="E127" s="48">
        <v>0.8</v>
      </c>
      <c r="F127" s="32">
        <v>214</v>
      </c>
      <c r="G127" s="32">
        <v>620</v>
      </c>
      <c r="H127" s="32">
        <f t="shared" si="97"/>
        <v>8448</v>
      </c>
      <c r="I127" s="32">
        <f t="shared" si="98"/>
        <v>6758</v>
      </c>
      <c r="J127" s="32">
        <v>8</v>
      </c>
      <c r="K127" s="74">
        <f t="shared" si="103"/>
        <v>360</v>
      </c>
      <c r="L127" s="75">
        <f t="shared" si="99"/>
        <v>368</v>
      </c>
      <c r="M127" s="74"/>
      <c r="N127" s="89">
        <v>308</v>
      </c>
      <c r="O127" s="89">
        <v>393.192186</v>
      </c>
      <c r="P127" s="89">
        <f t="shared" si="100"/>
        <v>-85.192186</v>
      </c>
      <c r="Q127" s="75">
        <f t="shared" si="101"/>
        <v>453.19</v>
      </c>
      <c r="R127" s="97">
        <f t="shared" ref="R127:R135" si="104">Q127</f>
        <v>453.19</v>
      </c>
    </row>
    <row r="128" spans="1:18">
      <c r="A128" s="10" t="s">
        <v>172</v>
      </c>
      <c r="B128" s="32">
        <v>2778</v>
      </c>
      <c r="C128" s="32">
        <v>2296</v>
      </c>
      <c r="D128" s="27">
        <f t="shared" si="96"/>
        <v>-0.173506119510439</v>
      </c>
      <c r="E128" s="48">
        <v>0.8</v>
      </c>
      <c r="F128" s="32">
        <v>214</v>
      </c>
      <c r="G128" s="32">
        <v>620</v>
      </c>
      <c r="H128" s="32">
        <f t="shared" si="97"/>
        <v>1568</v>
      </c>
      <c r="I128" s="32">
        <f t="shared" si="98"/>
        <v>1254</v>
      </c>
      <c r="J128" s="32">
        <v>8</v>
      </c>
      <c r="K128" s="74">
        <f t="shared" si="103"/>
        <v>67</v>
      </c>
      <c r="L128" s="75">
        <f t="shared" si="99"/>
        <v>75</v>
      </c>
      <c r="M128" s="74"/>
      <c r="N128" s="89">
        <v>82</v>
      </c>
      <c r="O128" s="89">
        <v>104.179164</v>
      </c>
      <c r="P128" s="89">
        <f t="shared" si="100"/>
        <v>-22.179164</v>
      </c>
      <c r="Q128" s="75">
        <f t="shared" si="101"/>
        <v>97.18</v>
      </c>
      <c r="R128" s="97">
        <f t="shared" si="104"/>
        <v>97.18</v>
      </c>
    </row>
    <row r="129" spans="1:18">
      <c r="A129" s="10" t="s">
        <v>173</v>
      </c>
      <c r="B129" s="32">
        <v>2683</v>
      </c>
      <c r="C129" s="32">
        <v>2402</v>
      </c>
      <c r="D129" s="27">
        <f t="shared" si="96"/>
        <v>-0.104733507267984</v>
      </c>
      <c r="E129" s="48">
        <v>0.8</v>
      </c>
      <c r="F129" s="32">
        <v>214</v>
      </c>
      <c r="G129" s="32">
        <v>620</v>
      </c>
      <c r="H129" s="32">
        <f t="shared" si="97"/>
        <v>1925</v>
      </c>
      <c r="I129" s="32">
        <f t="shared" si="98"/>
        <v>1540</v>
      </c>
      <c r="J129" s="32">
        <v>8</v>
      </c>
      <c r="K129" s="74">
        <f t="shared" si="103"/>
        <v>82</v>
      </c>
      <c r="L129" s="75">
        <f t="shared" si="99"/>
        <v>90</v>
      </c>
      <c r="M129" s="74"/>
      <c r="N129" s="89">
        <v>79</v>
      </c>
      <c r="O129" s="89">
        <v>99.49206</v>
      </c>
      <c r="P129" s="89">
        <f t="shared" si="100"/>
        <v>-20.49206</v>
      </c>
      <c r="Q129" s="75">
        <f t="shared" si="101"/>
        <v>110.49</v>
      </c>
      <c r="R129" s="97">
        <f t="shared" si="104"/>
        <v>110.49</v>
      </c>
    </row>
    <row r="130" spans="1:18">
      <c r="A130" s="10" t="s">
        <v>174</v>
      </c>
      <c r="B130" s="32">
        <v>743</v>
      </c>
      <c r="C130" s="32">
        <v>732</v>
      </c>
      <c r="D130" s="27">
        <f t="shared" si="96"/>
        <v>-0.0148048452220727</v>
      </c>
      <c r="E130" s="48">
        <v>0.8</v>
      </c>
      <c r="F130" s="32">
        <v>214</v>
      </c>
      <c r="G130" s="32">
        <v>620</v>
      </c>
      <c r="H130" s="32">
        <f t="shared" si="97"/>
        <v>710</v>
      </c>
      <c r="I130" s="32">
        <f t="shared" si="98"/>
        <v>568</v>
      </c>
      <c r="J130" s="32">
        <v>8</v>
      </c>
      <c r="K130" s="74">
        <f t="shared" si="103"/>
        <v>30</v>
      </c>
      <c r="L130" s="75">
        <f t="shared" si="99"/>
        <v>38</v>
      </c>
      <c r="M130" s="74"/>
      <c r="N130" s="89">
        <v>24</v>
      </c>
      <c r="O130" s="89">
        <v>31.953576</v>
      </c>
      <c r="P130" s="89">
        <f t="shared" si="100"/>
        <v>-7.953576</v>
      </c>
      <c r="Q130" s="75">
        <f t="shared" si="101"/>
        <v>45.95</v>
      </c>
      <c r="R130" s="97">
        <f t="shared" si="104"/>
        <v>45.95</v>
      </c>
    </row>
    <row r="131" spans="1:18">
      <c r="A131" s="10" t="s">
        <v>175</v>
      </c>
      <c r="B131" s="32">
        <v>1202</v>
      </c>
      <c r="C131" s="32">
        <v>1128</v>
      </c>
      <c r="D131" s="27">
        <f t="shared" si="96"/>
        <v>-0.0615640599001664</v>
      </c>
      <c r="E131" s="48">
        <v>0.8</v>
      </c>
      <c r="F131" s="32">
        <v>214</v>
      </c>
      <c r="G131" s="32">
        <v>620</v>
      </c>
      <c r="H131" s="32">
        <f t="shared" si="97"/>
        <v>993</v>
      </c>
      <c r="I131" s="32">
        <f t="shared" si="98"/>
        <v>794</v>
      </c>
      <c r="J131" s="32">
        <v>8</v>
      </c>
      <c r="K131" s="74">
        <f t="shared" si="103"/>
        <v>42</v>
      </c>
      <c r="L131" s="75">
        <f t="shared" si="99"/>
        <v>50</v>
      </c>
      <c r="M131" s="74"/>
      <c r="N131" s="89">
        <v>35</v>
      </c>
      <c r="O131" s="89">
        <v>48.17337</v>
      </c>
      <c r="P131" s="89">
        <f t="shared" si="100"/>
        <v>-13.17337</v>
      </c>
      <c r="Q131" s="75">
        <f t="shared" si="101"/>
        <v>63.17</v>
      </c>
      <c r="R131" s="97">
        <f t="shared" si="104"/>
        <v>63.17</v>
      </c>
    </row>
    <row r="132" spans="1:18">
      <c r="A132" s="10" t="s">
        <v>176</v>
      </c>
      <c r="B132" s="32">
        <v>3223</v>
      </c>
      <c r="C132" s="32">
        <v>2579</v>
      </c>
      <c r="D132" s="27">
        <f t="shared" si="96"/>
        <v>-0.199813838039094</v>
      </c>
      <c r="E132" s="48">
        <v>0.8</v>
      </c>
      <c r="F132" s="32">
        <v>214</v>
      </c>
      <c r="G132" s="32">
        <v>620</v>
      </c>
      <c r="H132" s="32">
        <f t="shared" si="97"/>
        <v>1651</v>
      </c>
      <c r="I132" s="32">
        <f t="shared" si="98"/>
        <v>1321</v>
      </c>
      <c r="J132" s="32">
        <v>8</v>
      </c>
      <c r="K132" s="74">
        <f t="shared" si="103"/>
        <v>70</v>
      </c>
      <c r="L132" s="75">
        <f t="shared" si="99"/>
        <v>78</v>
      </c>
      <c r="M132" s="74"/>
      <c r="N132" s="89">
        <v>120</v>
      </c>
      <c r="O132" s="89">
        <v>120.01608</v>
      </c>
      <c r="P132" s="89">
        <f t="shared" si="100"/>
        <v>-0.0160800000000023</v>
      </c>
      <c r="Q132" s="75">
        <f t="shared" si="101"/>
        <v>78.02</v>
      </c>
      <c r="R132" s="97">
        <f t="shared" si="104"/>
        <v>78.02</v>
      </c>
    </row>
    <row r="133" spans="1:18">
      <c r="A133" s="10" t="s">
        <v>177</v>
      </c>
      <c r="B133" s="32">
        <v>5271</v>
      </c>
      <c r="C133" s="32">
        <v>4500</v>
      </c>
      <c r="D133" s="27">
        <f t="shared" si="96"/>
        <v>-0.146272054638589</v>
      </c>
      <c r="E133" s="48">
        <v>0.8</v>
      </c>
      <c r="F133" s="32">
        <v>214</v>
      </c>
      <c r="G133" s="32">
        <v>620</v>
      </c>
      <c r="H133" s="32">
        <f t="shared" si="97"/>
        <v>3280</v>
      </c>
      <c r="I133" s="32">
        <f t="shared" si="98"/>
        <v>2624</v>
      </c>
      <c r="J133" s="32">
        <v>8</v>
      </c>
      <c r="K133" s="74">
        <f t="shared" si="103"/>
        <v>140</v>
      </c>
      <c r="L133" s="75">
        <f t="shared" si="99"/>
        <v>148</v>
      </c>
      <c r="M133" s="74">
        <v>-209</v>
      </c>
      <c r="N133" s="89">
        <v>155</v>
      </c>
      <c r="O133" s="89">
        <v>467</v>
      </c>
      <c r="P133" s="89">
        <f t="shared" si="100"/>
        <v>-312</v>
      </c>
      <c r="Q133" s="75">
        <f t="shared" si="101"/>
        <v>251</v>
      </c>
      <c r="R133" s="97">
        <f t="shared" si="104"/>
        <v>251</v>
      </c>
    </row>
    <row r="134" spans="1:18">
      <c r="A134" s="10" t="s">
        <v>178</v>
      </c>
      <c r="B134" s="32">
        <v>37136</v>
      </c>
      <c r="C134" s="32">
        <v>31705</v>
      </c>
      <c r="D134" s="27">
        <f t="shared" si="96"/>
        <v>-0.146246230073244</v>
      </c>
      <c r="E134" s="48">
        <v>0.8</v>
      </c>
      <c r="F134" s="32">
        <v>214</v>
      </c>
      <c r="G134" s="32">
        <v>620</v>
      </c>
      <c r="H134" s="32">
        <f t="shared" si="97"/>
        <v>23110</v>
      </c>
      <c r="I134" s="32">
        <f t="shared" si="98"/>
        <v>18488</v>
      </c>
      <c r="J134" s="32">
        <v>8</v>
      </c>
      <c r="K134" s="74">
        <f t="shared" si="103"/>
        <v>984</v>
      </c>
      <c r="L134" s="75">
        <f t="shared" si="99"/>
        <v>992</v>
      </c>
      <c r="M134" s="74"/>
      <c r="N134" s="89">
        <v>1247</v>
      </c>
      <c r="O134" s="89">
        <v>910.842264</v>
      </c>
      <c r="P134" s="89">
        <f t="shared" si="100"/>
        <v>336.157736</v>
      </c>
      <c r="Q134" s="75">
        <f t="shared" si="101"/>
        <v>655.84</v>
      </c>
      <c r="R134" s="97">
        <f t="shared" si="104"/>
        <v>655.84</v>
      </c>
    </row>
    <row r="135" spans="1:18">
      <c r="A135" s="10" t="s">
        <v>179</v>
      </c>
      <c r="B135" s="32">
        <v>6881</v>
      </c>
      <c r="C135" s="32">
        <v>5741</v>
      </c>
      <c r="D135" s="27">
        <f t="shared" si="96"/>
        <v>-0.165673593954367</v>
      </c>
      <c r="E135" s="48">
        <v>0.8</v>
      </c>
      <c r="F135" s="32">
        <v>214</v>
      </c>
      <c r="G135" s="32">
        <v>620</v>
      </c>
      <c r="H135" s="32">
        <f t="shared" si="97"/>
        <v>3996</v>
      </c>
      <c r="I135" s="32">
        <f t="shared" si="98"/>
        <v>3197</v>
      </c>
      <c r="J135" s="32">
        <v>8</v>
      </c>
      <c r="K135" s="74">
        <f t="shared" si="103"/>
        <v>170</v>
      </c>
      <c r="L135" s="75">
        <f t="shared" si="99"/>
        <v>178</v>
      </c>
      <c r="M135" s="74">
        <v>-38</v>
      </c>
      <c r="N135" s="89">
        <v>236</v>
      </c>
      <c r="O135" s="89">
        <v>159.010962</v>
      </c>
      <c r="P135" s="89">
        <f t="shared" si="100"/>
        <v>76.989038</v>
      </c>
      <c r="Q135" s="75">
        <f t="shared" si="101"/>
        <v>63.01</v>
      </c>
      <c r="R135" s="97">
        <f t="shared" si="104"/>
        <v>63.01</v>
      </c>
    </row>
    <row r="136" spans="1:18">
      <c r="A136" s="10" t="s">
        <v>180</v>
      </c>
      <c r="B136" s="32">
        <v>14525</v>
      </c>
      <c r="C136" s="32">
        <v>11800</v>
      </c>
      <c r="D136" s="27">
        <f t="shared" si="96"/>
        <v>-0.187607573149742</v>
      </c>
      <c r="E136" s="48">
        <v>0.8</v>
      </c>
      <c r="F136" s="32">
        <v>214</v>
      </c>
      <c r="G136" s="32">
        <v>620</v>
      </c>
      <c r="H136" s="32">
        <f t="shared" si="97"/>
        <v>7788</v>
      </c>
      <c r="I136" s="32">
        <f t="shared" si="98"/>
        <v>6230</v>
      </c>
      <c r="J136" s="32">
        <v>8</v>
      </c>
      <c r="K136" s="74">
        <f t="shared" si="103"/>
        <v>332</v>
      </c>
      <c r="L136" s="75">
        <f t="shared" si="99"/>
        <v>340</v>
      </c>
      <c r="M136" s="74">
        <v>-284</v>
      </c>
      <c r="N136" s="89">
        <v>501</v>
      </c>
      <c r="O136" s="89">
        <v>263.924286</v>
      </c>
      <c r="P136" s="89">
        <f t="shared" si="100"/>
        <v>237.075714</v>
      </c>
      <c r="Q136" s="75">
        <f t="shared" si="101"/>
        <v>-181.08</v>
      </c>
      <c r="R136" s="97">
        <v>0</v>
      </c>
    </row>
    <row r="137" spans="1:18">
      <c r="A137" s="10" t="s">
        <v>181</v>
      </c>
      <c r="B137" s="32">
        <v>9920</v>
      </c>
      <c r="C137" s="32">
        <v>8903</v>
      </c>
      <c r="D137" s="27">
        <f t="shared" si="96"/>
        <v>-0.102520161290323</v>
      </c>
      <c r="E137" s="48">
        <v>0.8</v>
      </c>
      <c r="F137" s="32">
        <v>214</v>
      </c>
      <c r="G137" s="32">
        <v>620</v>
      </c>
      <c r="H137" s="32">
        <f t="shared" si="97"/>
        <v>7171</v>
      </c>
      <c r="I137" s="32">
        <f t="shared" si="98"/>
        <v>5737</v>
      </c>
      <c r="J137" s="32">
        <v>8</v>
      </c>
      <c r="K137" s="74">
        <f t="shared" si="103"/>
        <v>305</v>
      </c>
      <c r="L137" s="75">
        <f t="shared" si="99"/>
        <v>313</v>
      </c>
      <c r="M137" s="74"/>
      <c r="N137" s="89">
        <v>318</v>
      </c>
      <c r="O137" s="89">
        <v>307.332456</v>
      </c>
      <c r="P137" s="89">
        <f t="shared" si="100"/>
        <v>10.667544</v>
      </c>
      <c r="Q137" s="75">
        <f t="shared" si="101"/>
        <v>302.33</v>
      </c>
      <c r="R137" s="97">
        <f>Q137</f>
        <v>302.33</v>
      </c>
    </row>
    <row r="138" spans="1:18">
      <c r="A138" s="10" t="s">
        <v>182</v>
      </c>
      <c r="B138" s="32">
        <v>4220</v>
      </c>
      <c r="C138" s="32">
        <v>3823</v>
      </c>
      <c r="D138" s="27">
        <f t="shared" si="96"/>
        <v>-0.0940758293838863</v>
      </c>
      <c r="E138" s="48">
        <v>0.8</v>
      </c>
      <c r="F138" s="32">
        <v>214</v>
      </c>
      <c r="G138" s="32">
        <v>620</v>
      </c>
      <c r="H138" s="32">
        <f t="shared" si="97"/>
        <v>3138</v>
      </c>
      <c r="I138" s="32">
        <f t="shared" si="98"/>
        <v>2510</v>
      </c>
      <c r="J138" s="32">
        <v>8</v>
      </c>
      <c r="K138" s="74">
        <f t="shared" si="103"/>
        <v>134</v>
      </c>
      <c r="L138" s="75">
        <f t="shared" si="99"/>
        <v>142</v>
      </c>
      <c r="M138" s="74"/>
      <c r="N138" s="89">
        <v>126</v>
      </c>
      <c r="O138" s="89">
        <v>159.636876</v>
      </c>
      <c r="P138" s="89">
        <f t="shared" si="100"/>
        <v>-33.636876</v>
      </c>
      <c r="Q138" s="75">
        <f t="shared" si="101"/>
        <v>175.64</v>
      </c>
      <c r="R138" s="97">
        <f>Q138</f>
        <v>175.64</v>
      </c>
    </row>
    <row r="139" spans="1:18">
      <c r="A139" s="10" t="s">
        <v>183</v>
      </c>
      <c r="B139" s="32">
        <v>3243</v>
      </c>
      <c r="C139" s="32">
        <v>2812</v>
      </c>
      <c r="D139" s="27">
        <f t="shared" si="96"/>
        <v>-0.132901634289238</v>
      </c>
      <c r="E139" s="48">
        <v>0.8</v>
      </c>
      <c r="F139" s="32">
        <v>214</v>
      </c>
      <c r="G139" s="32">
        <v>620</v>
      </c>
      <c r="H139" s="32">
        <f t="shared" si="97"/>
        <v>2114</v>
      </c>
      <c r="I139" s="32">
        <f t="shared" si="98"/>
        <v>1691</v>
      </c>
      <c r="J139" s="32">
        <v>8</v>
      </c>
      <c r="K139" s="74">
        <f t="shared" si="103"/>
        <v>90</v>
      </c>
      <c r="L139" s="75">
        <f t="shared" si="99"/>
        <v>98</v>
      </c>
      <c r="M139" s="74">
        <v>-248</v>
      </c>
      <c r="N139" s="89">
        <v>64</v>
      </c>
      <c r="O139" s="89">
        <v>82.961358</v>
      </c>
      <c r="P139" s="89">
        <f t="shared" si="100"/>
        <v>-18.961358</v>
      </c>
      <c r="Q139" s="75">
        <f t="shared" si="101"/>
        <v>-131.04</v>
      </c>
      <c r="R139" s="97">
        <v>0</v>
      </c>
    </row>
    <row r="140" ht="8" customHeight="1" spans="1:18">
      <c r="A140" s="98"/>
      <c r="B140" s="98"/>
      <c r="C140" s="98"/>
      <c r="D140" s="98"/>
      <c r="E140" s="98"/>
      <c r="F140" s="98"/>
      <c r="G140" s="98"/>
      <c r="H140" s="98"/>
      <c r="I140" s="98"/>
      <c r="J140" s="98"/>
      <c r="K140" s="98"/>
      <c r="L140" s="99"/>
      <c r="M140" s="98"/>
      <c r="N140" s="99"/>
      <c r="O140" s="99"/>
      <c r="P140" s="99"/>
      <c r="Q140" s="99"/>
      <c r="R140" s="99"/>
    </row>
  </sheetData>
  <mergeCells count="13">
    <mergeCell ref="A2:R2"/>
    <mergeCell ref="B3:C3"/>
    <mergeCell ref="F3:G3"/>
    <mergeCell ref="H3:I3"/>
    <mergeCell ref="J3:L3"/>
    <mergeCell ref="N3:P3"/>
    <mergeCell ref="A140:R140"/>
    <mergeCell ref="A3:A4"/>
    <mergeCell ref="D3:D4"/>
    <mergeCell ref="E3:E4"/>
    <mergeCell ref="M3:M4"/>
    <mergeCell ref="Q3:Q4"/>
    <mergeCell ref="R3:R4"/>
  </mergeCells>
  <printOptions horizontalCentered="1"/>
  <pageMargins left="0.700694444444445" right="0.700694444444445" top="0.751388888888889" bottom="0.751388888888889" header="0.298611111111111" footer="0.298611111111111"/>
  <pageSetup paperSize="9" scale="78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直管县单列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bjb</dc:creator>
  <cp:lastModifiedBy>ht706</cp:lastModifiedBy>
  <dcterms:created xsi:type="dcterms:W3CDTF">2023-11-30T16:25:00Z</dcterms:created>
  <dcterms:modified xsi:type="dcterms:W3CDTF">2024-12-11T17:45:12Z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2052-11.8.2.12125</vt:lpwstr>
  </property>
  <property fmtid="{D5CDD505-2E9C-101B-9397-08002B2CF9AE}" pid="3" name="ICV">
    <vt:lpwstr>011B0825189A77BC285F5967A480006E</vt:lpwstr>
  </property>
</Properties>
</file>