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05"/>
  </bookViews>
  <sheets>
    <sheet name="附件2" sheetId="23" r:id="rId1"/>
    <sheet name="Sheet1" sheetId="16" state="hidden" r:id="rId2"/>
  </sheets>
  <definedNames>
    <definedName name="_xlnm._FilterDatabase" localSheetId="0" hidden="1">附件2!$A$6:$K$180</definedName>
    <definedName name="_xlnm.Print_Titles" localSheetId="0">附件2!$4:$6</definedName>
  </definedNames>
  <calcPr calcId="144525"/>
</workbook>
</file>

<file path=xl/sharedStrings.xml><?xml version="1.0" encoding="utf-8"?>
<sst xmlns="http://schemas.openxmlformats.org/spreadsheetml/2006/main" count="196" uniqueCount="196">
  <si>
    <t>附件2</t>
  </si>
  <si>
    <t>2024年第二批中央财政补助基本公共卫生服务补助资金分配表</t>
  </si>
  <si>
    <t>单位：万元</t>
  </si>
  <si>
    <t>地区</t>
  </si>
  <si>
    <t>2022年末常住人口（不含深圳，万人）</t>
  </si>
  <si>
    <t>2024年测算补助资金</t>
  </si>
  <si>
    <t>绩效考核资金</t>
  </si>
  <si>
    <t>2024年实际补助资金</t>
  </si>
  <si>
    <t>已提前下达补助资金</t>
  </si>
  <si>
    <t>本次下达补助资金</t>
  </si>
  <si>
    <t>中央绩效因素</t>
  </si>
  <si>
    <t>省级绩效因素</t>
  </si>
  <si>
    <t>市级绩效因素</t>
  </si>
  <si>
    <t>栏次</t>
  </si>
  <si>
    <t>1栏</t>
  </si>
  <si>
    <t>2栏=（307126-5911.53）*1栏/∑1栏</t>
  </si>
  <si>
    <t>3栏</t>
  </si>
  <si>
    <t>4栏</t>
  </si>
  <si>
    <t>5栏</t>
  </si>
  <si>
    <t>6栏=2栏+3栏+4栏+5栏</t>
  </si>
  <si>
    <t>7栏</t>
  </si>
  <si>
    <t>8栏=6栏-7栏</t>
  </si>
  <si>
    <t>合计</t>
  </si>
  <si>
    <t>省本级小计</t>
  </si>
  <si>
    <t>广东省疾病预防控制中心</t>
  </si>
  <si>
    <t>广东省职业病防治院</t>
  </si>
  <si>
    <t>广东省妇幼保健院</t>
  </si>
  <si>
    <t>广东省卫生健康宣传教育中心</t>
  </si>
  <si>
    <t>广东省卫生健康委事务中心</t>
  </si>
  <si>
    <t>广东省计划生育协会</t>
  </si>
  <si>
    <t>广东省第二人民医院</t>
  </si>
  <si>
    <t>广东省公共卫生研究院</t>
  </si>
  <si>
    <t>广东省中医院</t>
  </si>
  <si>
    <t>广东省人民医院</t>
  </si>
  <si>
    <t>广东省精神卫生中心</t>
  </si>
  <si>
    <t>中山大学肿瘤防治中心</t>
  </si>
  <si>
    <t>南方医科大学南方医院</t>
  </si>
  <si>
    <t>广东省口腔医院</t>
  </si>
  <si>
    <t>中山大学附属第一医院</t>
  </si>
  <si>
    <t>中山大学眼科中心</t>
  </si>
  <si>
    <t>中山大学孙逸仙纪念医院</t>
  </si>
  <si>
    <t>中山大学附属第三医院</t>
  </si>
  <si>
    <t>地级以上市小计（不含深圳）</t>
  </si>
  <si>
    <t>广州市</t>
  </si>
  <si>
    <t>广州市本级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</si>
  <si>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</si>
  <si>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</si>
  <si>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</si>
  <si>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</si>
  <si>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</si>
  <si>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</si>
  <si>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</si>
  <si>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</si>
  <si>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</si>
  <si>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从化区</t>
  </si>
  <si>
    <t>增城区</t>
  </si>
  <si>
    <t>韶关市</t>
  </si>
  <si>
    <t>韶关市本级</t>
  </si>
  <si>
    <t>武江区</t>
  </si>
  <si>
    <t>浈江区</t>
  </si>
  <si>
    <t>曲江区</t>
  </si>
  <si>
    <t>珠海市</t>
  </si>
  <si>
    <t>珠海市本级</t>
  </si>
  <si>
    <t>香洲区</t>
  </si>
  <si>
    <t>斗门区</t>
  </si>
  <si>
    <t>金湾区</t>
  </si>
  <si>
    <t>汕头市</t>
  </si>
  <si>
    <t>汕头市本级</t>
  </si>
  <si>
    <t>龙湖区</t>
  </si>
  <si>
    <t>金平区</t>
  </si>
  <si>
    <t>濠江区</t>
  </si>
  <si>
    <t>潮阳区</t>
  </si>
  <si>
    <t>潮南区</t>
  </si>
  <si>
    <t>澄海区</t>
  </si>
  <si>
    <t>佛山市</t>
  </si>
  <si>
    <t>佛山市本级</t>
  </si>
  <si>
    <t>禅城区</t>
  </si>
  <si>
    <t>南海区</t>
  </si>
  <si>
    <t>顺德区</t>
  </si>
  <si>
    <t>三水区</t>
  </si>
  <si>
    <t>高明区</t>
  </si>
  <si>
    <t>江门市</t>
  </si>
  <si>
    <t>江门市本级</t>
  </si>
  <si>
    <t>蓬江区</t>
  </si>
  <si>
    <t>江海区</t>
  </si>
  <si>
    <t>新会区</t>
  </si>
  <si>
    <t>湛江市</t>
  </si>
  <si>
    <t>湛江市本级</t>
  </si>
  <si>
    <t>赤坎区</t>
  </si>
  <si>
    <t>霞山区</t>
  </si>
  <si>
    <t>坡头区</t>
  </si>
  <si>
    <t>麻章区</t>
  </si>
  <si>
    <t>茂名市</t>
  </si>
  <si>
    <t>茂名市本级</t>
  </si>
  <si>
    <t>茂南区</t>
  </si>
  <si>
    <t>电白区</t>
  </si>
  <si>
    <t>肇庆市</t>
  </si>
  <si>
    <t>肇庆市本级</t>
  </si>
  <si>
    <t>端州区</t>
  </si>
  <si>
    <t>鼎湖区</t>
  </si>
  <si>
    <t>高要区</t>
  </si>
  <si>
    <t>惠州市</t>
  </si>
  <si>
    <t>惠州市本级</t>
  </si>
  <si>
    <t>惠城区</t>
  </si>
  <si>
    <t>惠阳区</t>
  </si>
  <si>
    <t>梅州市</t>
  </si>
  <si>
    <t>梅州市本级</t>
  </si>
  <si>
    <t>梅江区</t>
  </si>
  <si>
    <t>梅县区</t>
  </si>
  <si>
    <t>汕尾市</t>
  </si>
  <si>
    <t>汕尾市本级</t>
  </si>
  <si>
    <t>城区</t>
  </si>
  <si>
    <t>河源市</t>
  </si>
  <si>
    <t>河源市本级</t>
  </si>
  <si>
    <t>源城区</t>
  </si>
  <si>
    <t>阳江市</t>
  </si>
  <si>
    <t>阳江市本级</t>
  </si>
  <si>
    <t>江城区</t>
  </si>
  <si>
    <t>阳东区</t>
  </si>
  <si>
    <t>清远市</t>
  </si>
  <si>
    <t>清远市本级</t>
  </si>
  <si>
    <t>清城区</t>
  </si>
  <si>
    <t>清新区</t>
  </si>
  <si>
    <t>东莞市</t>
  </si>
  <si>
    <t>中山市</t>
  </si>
  <si>
    <t>潮州市</t>
  </si>
  <si>
    <t>潮州市本级</t>
  </si>
  <si>
    <t>湘桥区</t>
  </si>
  <si>
    <t>潮安区</t>
  </si>
  <si>
    <t>揭阳市</t>
  </si>
  <si>
    <t>揭阳市本级</t>
  </si>
  <si>
    <t>榕城区</t>
  </si>
  <si>
    <t>揭东区</t>
  </si>
  <si>
    <t>云浮市</t>
  </si>
  <si>
    <t>云浮市本级</t>
  </si>
  <si>
    <t>云城区</t>
  </si>
  <si>
    <t>云安区</t>
  </si>
  <si>
    <t>横琴粤澳深度合作区</t>
  </si>
  <si>
    <t>财政省直管县小计</t>
  </si>
  <si>
    <t>始兴县</t>
  </si>
  <si>
    <t>仁化县</t>
  </si>
  <si>
    <t>翁源县</t>
  </si>
  <si>
    <t>乳源县</t>
  </si>
  <si>
    <t>新丰县</t>
  </si>
  <si>
    <t>乐昌市</t>
  </si>
  <si>
    <t>南雄市</t>
  </si>
  <si>
    <t>南澳县</t>
  </si>
  <si>
    <t>台山市</t>
  </si>
  <si>
    <t>开平市</t>
  </si>
  <si>
    <t>鹤山市</t>
  </si>
  <si>
    <t>恩平市</t>
  </si>
  <si>
    <t>遂溪县</t>
  </si>
  <si>
    <t>徐闻县</t>
  </si>
  <si>
    <t>廉江市</t>
  </si>
  <si>
    <t>雷州市</t>
  </si>
  <si>
    <t>吴川市</t>
  </si>
  <si>
    <t>信宜市</t>
  </si>
  <si>
    <t>高州市</t>
  </si>
  <si>
    <t>化州市</t>
  </si>
  <si>
    <t>广宁县</t>
  </si>
  <si>
    <t>怀集县</t>
  </si>
  <si>
    <t>封开县</t>
  </si>
  <si>
    <t>德庆县</t>
  </si>
  <si>
    <t>四会市</t>
  </si>
  <si>
    <t>博罗县</t>
  </si>
  <si>
    <t>惠东县</t>
  </si>
  <si>
    <t>龙门县</t>
  </si>
  <si>
    <t>大埔县</t>
  </si>
  <si>
    <t>丰顺县</t>
  </si>
  <si>
    <t>五华县</t>
  </si>
  <si>
    <t>平远县</t>
  </si>
  <si>
    <t>蕉岭县</t>
  </si>
  <si>
    <t>兴宁市</t>
  </si>
  <si>
    <t>海丰县</t>
  </si>
  <si>
    <t>陆河县</t>
  </si>
  <si>
    <t>陆丰市</t>
  </si>
  <si>
    <t>紫金县</t>
  </si>
  <si>
    <t>龙川县</t>
  </si>
  <si>
    <t>连平县</t>
  </si>
  <si>
    <t>和平县</t>
  </si>
  <si>
    <t>东源县</t>
  </si>
  <si>
    <t>阳西县</t>
  </si>
  <si>
    <t>阳春市</t>
  </si>
  <si>
    <t>佛冈县</t>
  </si>
  <si>
    <t>阳山县</t>
  </si>
  <si>
    <t>连山县</t>
  </si>
  <si>
    <t>连南县</t>
  </si>
  <si>
    <t>英德市</t>
  </si>
  <si>
    <t>连州市</t>
  </si>
  <si>
    <t>饶平县</t>
  </si>
  <si>
    <t>普宁市</t>
  </si>
  <si>
    <t>揭西县</t>
  </si>
  <si>
    <t>惠来县</t>
  </si>
  <si>
    <t>新兴县</t>
  </si>
  <si>
    <t>郁南县</t>
  </si>
  <si>
    <t>罗定市</t>
  </si>
</sst>
</file>

<file path=xl/styles.xml><?xml version="1.0" encoding="utf-8"?>
<styleSheet xmlns="http://schemas.openxmlformats.org/spreadsheetml/2006/main">
  <numFmts count="6">
    <numFmt numFmtId="176" formatCode="#,##0.00_ 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0"/>
      <name val="黑体"/>
      <charset val="134"/>
    </font>
    <font>
      <sz val="8"/>
      <name val="黑体"/>
      <charset val="134"/>
    </font>
    <font>
      <b/>
      <sz val="10"/>
      <name val="黑体"/>
      <charset val="134"/>
    </font>
    <font>
      <sz val="16"/>
      <name val="黑体"/>
      <charset val="134"/>
    </font>
    <font>
      <sz val="18"/>
      <name val="方正小标宋简体"/>
      <charset val="134"/>
    </font>
    <font>
      <b/>
      <sz val="8"/>
      <name val="黑体"/>
      <charset val="134"/>
    </font>
    <font>
      <b/>
      <sz val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 tint="0.05"/>
      <name val="宋体"/>
      <charset val="134"/>
      <scheme val="minor"/>
    </font>
    <font>
      <sz val="1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54">
    <xf numFmtId="0" fontId="0" fillId="0" borderId="0">
      <alignment vertical="center"/>
    </xf>
    <xf numFmtId="0" fontId="2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31" fillId="11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0" borderId="0"/>
    <xf numFmtId="0" fontId="18" fillId="1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77" fontId="12" fillId="0" borderId="3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</cellXfs>
  <cellStyles count="54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常规 4" xfId="16"/>
    <cellStyle name="60% - 强调文字颜色 4" xfId="17" builtinId="44"/>
    <cellStyle name="警告文本" xfId="18" builtinId="11"/>
    <cellStyle name="20% - 强调文字颜色 2" xfId="19" builtinId="34"/>
    <cellStyle name="常规 5" xfId="20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常规 2 2" xfId="32"/>
    <cellStyle name="60% - 强调文字颜色 6" xfId="33" builtinId="52"/>
    <cellStyle name="输入" xfId="34" builtinId="20"/>
    <cellStyle name="输出" xfId="35" builtinId="21"/>
    <cellStyle name="检查单元格" xfId="36" builtinId="23"/>
    <cellStyle name="链接单元格" xfId="37" builtinId="24"/>
    <cellStyle name="60% - 强调文字颜色 1" xfId="38" builtinId="32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rgb="FFFF0000"/>
    <pageSetUpPr fitToPage="1"/>
  </sheetPr>
  <dimension ref="A1:K255"/>
  <sheetViews>
    <sheetView tabSelected="1" view="pageBreakPreview" zoomScaleNormal="100" workbookViewId="0">
      <pane ySplit="7" topLeftCell="A121" activePane="bottomLeft" state="frozen"/>
      <selection/>
      <selection pane="bottomLeft" activeCell="F40" sqref="F40"/>
    </sheetView>
  </sheetViews>
  <sheetFormatPr defaultColWidth="9" defaultRowHeight="15" customHeight="1"/>
  <cols>
    <col min="1" max="1" width="24.375" style="7" customWidth="1"/>
    <col min="2" max="2" width="16.5" style="7" customWidth="1"/>
    <col min="3" max="7" width="16.5" style="8" customWidth="1"/>
    <col min="8" max="8" width="14.625" style="9" customWidth="1"/>
    <col min="9" max="9" width="15.625" style="1" customWidth="1"/>
    <col min="10" max="10" width="9" style="1"/>
    <col min="11" max="12" width="9.25833333333333" style="1"/>
    <col min="13" max="16384" width="9" style="1"/>
  </cols>
  <sheetData>
    <row r="1" customHeight="1" spans="1:1">
      <c r="A1" s="10" t="s">
        <v>0</v>
      </c>
    </row>
    <row r="2" ht="24" customHeight="1" spans="1:9">
      <c r="A2" s="11" t="s">
        <v>1</v>
      </c>
      <c r="B2" s="11"/>
      <c r="C2" s="11"/>
      <c r="D2" s="11"/>
      <c r="E2" s="11"/>
      <c r="F2" s="11"/>
      <c r="G2" s="11"/>
      <c r="H2" s="28"/>
      <c r="I2" s="11"/>
    </row>
    <row r="3" customFormat="1" customHeight="1" spans="1:9">
      <c r="A3" s="11"/>
      <c r="B3" s="11"/>
      <c r="C3" s="11"/>
      <c r="D3" s="11"/>
      <c r="E3" s="11"/>
      <c r="F3" s="11"/>
      <c r="G3" s="11"/>
      <c r="H3" s="28"/>
      <c r="I3" s="32" t="s">
        <v>2</v>
      </c>
    </row>
    <row r="4" s="1" customFormat="1" ht="22" customHeight="1" spans="1:9">
      <c r="A4" s="12" t="s">
        <v>3</v>
      </c>
      <c r="B4" s="12" t="s">
        <v>4</v>
      </c>
      <c r="C4" s="13" t="s">
        <v>5</v>
      </c>
      <c r="D4" s="14" t="s">
        <v>6</v>
      </c>
      <c r="E4" s="29"/>
      <c r="F4" s="29"/>
      <c r="G4" s="12" t="s">
        <v>7</v>
      </c>
      <c r="H4" s="30" t="s">
        <v>8</v>
      </c>
      <c r="I4" s="33" t="s">
        <v>9</v>
      </c>
    </row>
    <row r="5" s="1" customFormat="1" ht="26" customHeight="1" spans="1:9">
      <c r="A5" s="12"/>
      <c r="B5" s="12"/>
      <c r="C5" s="15"/>
      <c r="D5" s="12" t="s">
        <v>10</v>
      </c>
      <c r="E5" s="12" t="s">
        <v>11</v>
      </c>
      <c r="F5" s="14" t="s">
        <v>12</v>
      </c>
      <c r="G5" s="12"/>
      <c r="H5" s="30"/>
      <c r="I5" s="34"/>
    </row>
    <row r="6" s="2" customFormat="1" ht="27" customHeight="1" spans="1:9">
      <c r="A6" s="16" t="s">
        <v>13</v>
      </c>
      <c r="B6" s="17" t="s">
        <v>14</v>
      </c>
      <c r="C6" s="18" t="s">
        <v>15</v>
      </c>
      <c r="D6" s="18" t="s">
        <v>16</v>
      </c>
      <c r="E6" s="18" t="s">
        <v>17</v>
      </c>
      <c r="F6" s="18" t="s">
        <v>18</v>
      </c>
      <c r="G6" s="18" t="s">
        <v>19</v>
      </c>
      <c r="H6" s="31" t="s">
        <v>20</v>
      </c>
      <c r="I6" s="18" t="s">
        <v>21</v>
      </c>
    </row>
    <row r="7" s="3" customFormat="1" ht="17" customHeight="1" spans="1:9">
      <c r="A7" s="19" t="s">
        <v>22</v>
      </c>
      <c r="B7" s="20">
        <f>B27+B123+B8</f>
        <v>10890.63</v>
      </c>
      <c r="C7" s="20">
        <v>307126</v>
      </c>
      <c r="D7" s="20">
        <f>D27+D123</f>
        <v>236</v>
      </c>
      <c r="E7" s="20"/>
      <c r="F7" s="20"/>
      <c r="G7" s="20">
        <f t="shared" ref="G7:I7" si="0">G8+G27+G123</f>
        <v>307362</v>
      </c>
      <c r="H7" s="20">
        <f t="shared" si="0"/>
        <v>262311</v>
      </c>
      <c r="I7" s="20">
        <f t="shared" si="0"/>
        <v>45051</v>
      </c>
    </row>
    <row r="8" s="4" customFormat="1" ht="17" customHeight="1" spans="1:9">
      <c r="A8" s="20" t="s">
        <v>23</v>
      </c>
      <c r="B8" s="20"/>
      <c r="C8" s="20">
        <f t="shared" ref="C8:I8" si="1">SUM(C9:C26)</f>
        <v>5911.53</v>
      </c>
      <c r="D8" s="20"/>
      <c r="E8" s="20"/>
      <c r="F8" s="20"/>
      <c r="G8" s="20">
        <f t="shared" si="1"/>
        <v>5911.53</v>
      </c>
      <c r="H8" s="20">
        <f t="shared" si="1"/>
        <v>5820.63</v>
      </c>
      <c r="I8" s="20">
        <f t="shared" si="1"/>
        <v>90.9</v>
      </c>
    </row>
    <row r="9" s="1" customFormat="1" ht="17" customHeight="1" spans="1:9">
      <c r="A9" s="21" t="s">
        <v>24</v>
      </c>
      <c r="B9" s="21"/>
      <c r="C9" s="22">
        <f>H9+I9</f>
        <v>351.16</v>
      </c>
      <c r="D9" s="21"/>
      <c r="E9" s="21"/>
      <c r="F9" s="21"/>
      <c r="G9" s="27">
        <f t="shared" ref="G9:G26" si="2">C9+D9+E9+F9</f>
        <v>351.16</v>
      </c>
      <c r="H9" s="22">
        <v>330.26</v>
      </c>
      <c r="I9" s="21">
        <v>20.9</v>
      </c>
    </row>
    <row r="10" s="1" customFormat="1" ht="17" customHeight="1" spans="1:9">
      <c r="A10" s="21" t="s">
        <v>25</v>
      </c>
      <c r="B10" s="21"/>
      <c r="C10" s="22">
        <f>H10+I10</f>
        <v>1257.12</v>
      </c>
      <c r="D10" s="21"/>
      <c r="E10" s="21"/>
      <c r="F10" s="21"/>
      <c r="G10" s="27">
        <f t="shared" si="2"/>
        <v>1257.12</v>
      </c>
      <c r="H10" s="22">
        <v>1187.12</v>
      </c>
      <c r="I10" s="21">
        <v>70</v>
      </c>
    </row>
    <row r="11" ht="17" hidden="1" customHeight="1" spans="1:9">
      <c r="A11" s="21" t="s">
        <v>26</v>
      </c>
      <c r="B11" s="21"/>
      <c r="C11" s="22">
        <v>10</v>
      </c>
      <c r="D11" s="21"/>
      <c r="E11" s="21"/>
      <c r="F11" s="21"/>
      <c r="G11" s="27">
        <f t="shared" si="2"/>
        <v>10</v>
      </c>
      <c r="H11" s="22">
        <v>10</v>
      </c>
      <c r="I11" s="21"/>
    </row>
    <row r="12" ht="17" hidden="1" customHeight="1" spans="1:9">
      <c r="A12" s="21" t="s">
        <v>27</v>
      </c>
      <c r="B12" s="21"/>
      <c r="C12" s="22">
        <v>810.75</v>
      </c>
      <c r="D12" s="21"/>
      <c r="E12" s="21"/>
      <c r="F12" s="21"/>
      <c r="G12" s="27">
        <f t="shared" si="2"/>
        <v>810.75</v>
      </c>
      <c r="H12" s="22">
        <v>810.75</v>
      </c>
      <c r="I12" s="21"/>
    </row>
    <row r="13" ht="17" hidden="1" customHeight="1" spans="1:9">
      <c r="A13" s="21" t="s">
        <v>28</v>
      </c>
      <c r="B13" s="21"/>
      <c r="C13" s="22">
        <v>2782.5</v>
      </c>
      <c r="D13" s="21"/>
      <c r="E13" s="21"/>
      <c r="F13" s="21"/>
      <c r="G13" s="27">
        <f t="shared" si="2"/>
        <v>2782.5</v>
      </c>
      <c r="H13" s="22">
        <v>2782.5</v>
      </c>
      <c r="I13" s="21"/>
    </row>
    <row r="14" customFormat="1" ht="17" hidden="1" customHeight="1" spans="1:11">
      <c r="A14" s="21" t="s">
        <v>29</v>
      </c>
      <c r="B14" s="21"/>
      <c r="C14" s="22">
        <v>370</v>
      </c>
      <c r="D14" s="21"/>
      <c r="E14" s="21"/>
      <c r="F14" s="21"/>
      <c r="G14" s="27">
        <f t="shared" si="2"/>
        <v>370</v>
      </c>
      <c r="H14" s="22">
        <v>370</v>
      </c>
      <c r="I14" s="21"/>
      <c r="J14" s="1"/>
      <c r="K14" s="1"/>
    </row>
    <row r="15" s="1" customFormat="1" ht="17" hidden="1" customHeight="1" spans="1:9">
      <c r="A15" s="21" t="s">
        <v>30</v>
      </c>
      <c r="B15" s="21"/>
      <c r="C15" s="22">
        <v>150</v>
      </c>
      <c r="D15" s="21"/>
      <c r="E15" s="21"/>
      <c r="F15" s="21"/>
      <c r="G15" s="27">
        <f t="shared" si="2"/>
        <v>150</v>
      </c>
      <c r="H15" s="22">
        <v>150</v>
      </c>
      <c r="I15" s="21"/>
    </row>
    <row r="16" ht="17" hidden="1" customHeight="1" spans="1:9">
      <c r="A16" s="21" t="s">
        <v>31</v>
      </c>
      <c r="B16" s="21"/>
      <c r="C16" s="22">
        <v>70</v>
      </c>
      <c r="D16" s="21"/>
      <c r="E16" s="21"/>
      <c r="F16" s="21"/>
      <c r="G16" s="27">
        <f t="shared" si="2"/>
        <v>70</v>
      </c>
      <c r="H16" s="22">
        <v>70</v>
      </c>
      <c r="I16" s="21"/>
    </row>
    <row r="17" ht="17" hidden="1" customHeight="1" spans="1:9">
      <c r="A17" s="21" t="s">
        <v>32</v>
      </c>
      <c r="B17" s="21"/>
      <c r="C17" s="22">
        <v>10</v>
      </c>
      <c r="D17" s="21"/>
      <c r="E17" s="21"/>
      <c r="F17" s="21"/>
      <c r="G17" s="27">
        <f t="shared" si="2"/>
        <v>10</v>
      </c>
      <c r="H17" s="22">
        <v>10</v>
      </c>
      <c r="I17" s="21"/>
    </row>
    <row r="18" ht="17" hidden="1" customHeight="1" spans="1:9">
      <c r="A18" s="21" t="s">
        <v>33</v>
      </c>
      <c r="B18" s="21"/>
      <c r="C18" s="22">
        <v>10</v>
      </c>
      <c r="D18" s="21"/>
      <c r="E18" s="21"/>
      <c r="F18" s="21"/>
      <c r="G18" s="27">
        <f t="shared" si="2"/>
        <v>10</v>
      </c>
      <c r="H18" s="22">
        <v>10</v>
      </c>
      <c r="I18" s="21"/>
    </row>
    <row r="19" ht="17" hidden="1" customHeight="1" spans="1:9">
      <c r="A19" s="21" t="s">
        <v>34</v>
      </c>
      <c r="B19" s="21"/>
      <c r="C19" s="22">
        <v>10</v>
      </c>
      <c r="D19" s="21"/>
      <c r="E19" s="21"/>
      <c r="F19" s="21"/>
      <c r="G19" s="27">
        <f t="shared" si="2"/>
        <v>10</v>
      </c>
      <c r="H19" s="22">
        <v>10</v>
      </c>
      <c r="I19" s="21"/>
    </row>
    <row r="20" ht="17" hidden="1" customHeight="1" spans="1:9">
      <c r="A20" s="21" t="s">
        <v>35</v>
      </c>
      <c r="B20" s="21"/>
      <c r="C20" s="22">
        <v>10</v>
      </c>
      <c r="D20" s="21"/>
      <c r="E20" s="21"/>
      <c r="F20" s="21"/>
      <c r="G20" s="27">
        <f t="shared" si="2"/>
        <v>10</v>
      </c>
      <c r="H20" s="22">
        <v>10</v>
      </c>
      <c r="I20" s="21"/>
    </row>
    <row r="21" ht="17" hidden="1" customHeight="1" spans="1:9">
      <c r="A21" s="21" t="s">
        <v>36</v>
      </c>
      <c r="B21" s="21"/>
      <c r="C21" s="22">
        <v>20</v>
      </c>
      <c r="D21" s="21"/>
      <c r="E21" s="21"/>
      <c r="F21" s="21"/>
      <c r="G21" s="27">
        <f t="shared" si="2"/>
        <v>20</v>
      </c>
      <c r="H21" s="22">
        <v>20</v>
      </c>
      <c r="I21" s="21"/>
    </row>
    <row r="22" ht="17" hidden="1" customHeight="1" spans="1:9">
      <c r="A22" s="21" t="s">
        <v>37</v>
      </c>
      <c r="B22" s="21"/>
      <c r="C22" s="22">
        <v>10</v>
      </c>
      <c r="D22" s="21"/>
      <c r="E22" s="21"/>
      <c r="F22" s="21"/>
      <c r="G22" s="27">
        <f t="shared" si="2"/>
        <v>10</v>
      </c>
      <c r="H22" s="22">
        <v>10</v>
      </c>
      <c r="I22" s="21"/>
    </row>
    <row r="23" ht="17" hidden="1" customHeight="1" spans="1:9">
      <c r="A23" s="21" t="s">
        <v>38</v>
      </c>
      <c r="B23" s="21"/>
      <c r="C23" s="22">
        <v>10</v>
      </c>
      <c r="D23" s="21"/>
      <c r="E23" s="21"/>
      <c r="F23" s="21"/>
      <c r="G23" s="27">
        <f t="shared" si="2"/>
        <v>10</v>
      </c>
      <c r="H23" s="22">
        <v>10</v>
      </c>
      <c r="I23" s="21"/>
    </row>
    <row r="24" ht="17" hidden="1" customHeight="1" spans="1:9">
      <c r="A24" s="21" t="s">
        <v>39</v>
      </c>
      <c r="B24" s="21"/>
      <c r="C24" s="22">
        <v>10</v>
      </c>
      <c r="D24" s="21"/>
      <c r="E24" s="21"/>
      <c r="F24" s="21"/>
      <c r="G24" s="27">
        <f t="shared" si="2"/>
        <v>10</v>
      </c>
      <c r="H24" s="22">
        <v>10</v>
      </c>
      <c r="I24" s="21"/>
    </row>
    <row r="25" ht="17" hidden="1" customHeight="1" spans="1:9">
      <c r="A25" s="21" t="s">
        <v>40</v>
      </c>
      <c r="B25" s="21"/>
      <c r="C25" s="22">
        <v>10</v>
      </c>
      <c r="D25" s="21"/>
      <c r="E25" s="21"/>
      <c r="F25" s="21"/>
      <c r="G25" s="27">
        <f t="shared" si="2"/>
        <v>10</v>
      </c>
      <c r="H25" s="22">
        <v>10</v>
      </c>
      <c r="I25" s="21"/>
    </row>
    <row r="26" ht="17" hidden="1" customHeight="1" spans="1:9">
      <c r="A26" s="21" t="s">
        <v>41</v>
      </c>
      <c r="B26" s="21"/>
      <c r="C26" s="22">
        <v>10</v>
      </c>
      <c r="D26" s="21"/>
      <c r="E26" s="21"/>
      <c r="F26" s="21"/>
      <c r="G26" s="27">
        <f t="shared" si="2"/>
        <v>10</v>
      </c>
      <c r="H26" s="22">
        <v>10</v>
      </c>
      <c r="I26" s="21"/>
    </row>
    <row r="27" s="5" customFormat="1" ht="17" customHeight="1" spans="1:11">
      <c r="A27" s="19" t="s">
        <v>42</v>
      </c>
      <c r="B27" s="20">
        <f>B28+B41+B51+B59+B66+B71+B77+B81+B86+B90+B94+B97+B100+B104+B108+B109+B110+B114+B122+B46+B118</f>
        <v>7362.58</v>
      </c>
      <c r="C27" s="20">
        <f t="shared" ref="C27:I27" si="3">C28+C41+C51+C59+C66+C71+C77+C81+C86+C90+C94+C97+C100+C104+C108+C109+C110+C114+C122+C46+C118</f>
        <v>203635.21</v>
      </c>
      <c r="D27" s="20">
        <f t="shared" si="3"/>
        <v>216</v>
      </c>
      <c r="E27" s="20">
        <f t="shared" si="3"/>
        <v>-39.26</v>
      </c>
      <c r="F27" s="20">
        <f t="shared" si="3"/>
        <v>583.83</v>
      </c>
      <c r="G27" s="20">
        <f t="shared" si="3"/>
        <v>204395.78</v>
      </c>
      <c r="H27" s="20">
        <f t="shared" si="3"/>
        <v>173399.56</v>
      </c>
      <c r="I27" s="20">
        <f t="shared" si="3"/>
        <v>30996.22</v>
      </c>
      <c r="J27" s="1"/>
      <c r="K27" s="1"/>
    </row>
    <row r="28" s="6" customFormat="1" ht="17" customHeight="1" spans="1:11">
      <c r="A28" s="23" t="s">
        <v>43</v>
      </c>
      <c r="B28" s="24">
        <f>SUM(B29:B40)</f>
        <v>1873.41</v>
      </c>
      <c r="C28" s="24">
        <f t="shared" ref="C28:I28" si="4">SUM(C29:C40)</f>
        <v>51815.02</v>
      </c>
      <c r="D28" s="24">
        <f t="shared" si="4"/>
        <v>18.3</v>
      </c>
      <c r="E28" s="24">
        <f t="shared" si="4"/>
        <v>196.7</v>
      </c>
      <c r="F28" s="24">
        <f t="shared" si="4"/>
        <v>0</v>
      </c>
      <c r="G28" s="24">
        <f t="shared" si="4"/>
        <v>52030.02</v>
      </c>
      <c r="H28" s="24">
        <f t="shared" si="4"/>
        <v>44121.55</v>
      </c>
      <c r="I28" s="24">
        <f t="shared" si="4"/>
        <v>7908.47</v>
      </c>
      <c r="J28" s="1"/>
      <c r="K28" s="1"/>
    </row>
    <row r="29" s="6" customFormat="1" ht="17" customHeight="1" spans="1:11">
      <c r="A29" s="25" t="s">
        <v>44</v>
      </c>
      <c r="B29" s="26"/>
      <c r="C29" s="26"/>
      <c r="D29" s="26">
        <v>8.3</v>
      </c>
      <c r="E29" s="24"/>
      <c r="F29" s="24"/>
      <c r="G29" s="27">
        <f t="shared" ref="G29:G40" si="5">C29+D29+E29+F29</f>
        <v>8.3</v>
      </c>
      <c r="H29" s="20"/>
      <c r="I29" s="21">
        <f t="shared" ref="I29:I40" si="6">G29-H29</f>
        <v>8.3</v>
      </c>
      <c r="J29" s="1"/>
      <c r="K29" s="1"/>
    </row>
    <row r="30" s="1" customFormat="1" ht="17" customHeight="1" spans="1:9">
      <c r="A30" s="25" t="s">
        <v>45</v>
      </c>
      <c r="B30" s="27">
        <v>112.37</v>
      </c>
      <c r="C30" s="27">
        <f t="shared" ref="C30:C40" si="7">ROUND(B30*($C$7-$C$8)/$B$7,2)</f>
        <v>3107.94</v>
      </c>
      <c r="D30" s="27"/>
      <c r="E30" s="27"/>
      <c r="F30" s="27"/>
      <c r="G30" s="27">
        <f t="shared" si="5"/>
        <v>3107.94</v>
      </c>
      <c r="H30" s="27">
        <f t="shared" ref="H30:H40" si="8">ROUND((262311-5820.63)/$B$7*B30,2)</f>
        <v>2646.48</v>
      </c>
      <c r="I30" s="21">
        <f t="shared" si="6"/>
        <v>461.46</v>
      </c>
    </row>
    <row r="31" s="1" customFormat="1" ht="17" customHeight="1" spans="1:9">
      <c r="A31" s="25" t="s">
        <v>46</v>
      </c>
      <c r="B31" s="27">
        <v>102.85</v>
      </c>
      <c r="C31" s="27">
        <f t="shared" si="7"/>
        <v>2844.64</v>
      </c>
      <c r="D31" s="27"/>
      <c r="E31" s="27"/>
      <c r="F31" s="27"/>
      <c r="G31" s="27">
        <f t="shared" si="5"/>
        <v>2844.64</v>
      </c>
      <c r="H31" s="27">
        <f t="shared" si="8"/>
        <v>2422.27</v>
      </c>
      <c r="I31" s="21">
        <f t="shared" si="6"/>
        <v>422.37</v>
      </c>
    </row>
    <row r="32" s="1" customFormat="1" ht="17" customHeight="1" spans="1:9">
      <c r="A32" s="25" t="s">
        <v>47</v>
      </c>
      <c r="B32" s="27">
        <v>179.83</v>
      </c>
      <c r="C32" s="27">
        <f t="shared" si="7"/>
        <v>4973.76</v>
      </c>
      <c r="D32" s="27"/>
      <c r="E32" s="27"/>
      <c r="F32" s="27"/>
      <c r="G32" s="27">
        <f t="shared" si="5"/>
        <v>4973.76</v>
      </c>
      <c r="H32" s="27">
        <f t="shared" si="8"/>
        <v>4235.26</v>
      </c>
      <c r="I32" s="21">
        <f t="shared" si="6"/>
        <v>738.5</v>
      </c>
    </row>
    <row r="33" s="1" customFormat="1" ht="17" customHeight="1" spans="1:9">
      <c r="A33" s="25" t="s">
        <v>48</v>
      </c>
      <c r="B33" s="27">
        <v>222.17</v>
      </c>
      <c r="C33" s="27">
        <f t="shared" si="7"/>
        <v>6144.81</v>
      </c>
      <c r="D33" s="27"/>
      <c r="E33" s="27"/>
      <c r="F33" s="27"/>
      <c r="G33" s="27">
        <f t="shared" si="5"/>
        <v>6144.81</v>
      </c>
      <c r="H33" s="27">
        <f t="shared" si="8"/>
        <v>5232.43</v>
      </c>
      <c r="I33" s="21">
        <f t="shared" si="6"/>
        <v>912.38</v>
      </c>
    </row>
    <row r="34" s="1" customFormat="1" ht="17" customHeight="1" spans="1:9">
      <c r="A34" s="25" t="s">
        <v>49</v>
      </c>
      <c r="B34" s="27">
        <v>363.7</v>
      </c>
      <c r="C34" s="27">
        <f t="shared" si="7"/>
        <v>10059.26</v>
      </c>
      <c r="D34" s="27"/>
      <c r="E34" s="27"/>
      <c r="F34" s="27"/>
      <c r="G34" s="27">
        <f t="shared" si="5"/>
        <v>10059.26</v>
      </c>
      <c r="H34" s="27">
        <f t="shared" si="8"/>
        <v>8565.67</v>
      </c>
      <c r="I34" s="21">
        <f t="shared" si="6"/>
        <v>1493.59</v>
      </c>
    </row>
    <row r="35" s="1" customFormat="1" ht="17" customHeight="1" spans="1:9">
      <c r="A35" s="25" t="s">
        <v>50</v>
      </c>
      <c r="B35" s="27">
        <v>119.18</v>
      </c>
      <c r="C35" s="27">
        <f t="shared" si="7"/>
        <v>3296.3</v>
      </c>
      <c r="D35" s="27"/>
      <c r="E35" s="27"/>
      <c r="F35" s="27"/>
      <c r="G35" s="27">
        <f t="shared" si="5"/>
        <v>3296.3</v>
      </c>
      <c r="H35" s="27">
        <f t="shared" si="8"/>
        <v>2806.86</v>
      </c>
      <c r="I35" s="21">
        <f t="shared" si="6"/>
        <v>489.44</v>
      </c>
    </row>
    <row r="36" s="1" customFormat="1" ht="17" customHeight="1" spans="1:9">
      <c r="A36" s="25" t="s">
        <v>51</v>
      </c>
      <c r="B36" s="27">
        <v>280.74</v>
      </c>
      <c r="C36" s="27">
        <f t="shared" si="7"/>
        <v>7764.74</v>
      </c>
      <c r="D36" s="27"/>
      <c r="E36" s="27">
        <v>126.72</v>
      </c>
      <c r="F36" s="27"/>
      <c r="G36" s="27">
        <f t="shared" si="5"/>
        <v>7891.46</v>
      </c>
      <c r="H36" s="27">
        <f t="shared" si="8"/>
        <v>6611.84</v>
      </c>
      <c r="I36" s="21">
        <f t="shared" si="6"/>
        <v>1279.62</v>
      </c>
    </row>
    <row r="37" s="1" customFormat="1" ht="17" customHeight="1" spans="1:9">
      <c r="A37" s="25" t="s">
        <v>52</v>
      </c>
      <c r="B37" s="27">
        <v>170.62</v>
      </c>
      <c r="C37" s="27">
        <f t="shared" si="7"/>
        <v>4719.03</v>
      </c>
      <c r="D37" s="27"/>
      <c r="E37" s="27"/>
      <c r="F37" s="27"/>
      <c r="G37" s="27">
        <f t="shared" si="5"/>
        <v>4719.03</v>
      </c>
      <c r="H37" s="27">
        <f t="shared" si="8"/>
        <v>4018.35</v>
      </c>
      <c r="I37" s="21">
        <f t="shared" si="6"/>
        <v>700.68</v>
      </c>
    </row>
    <row r="38" s="1" customFormat="1" ht="17" customHeight="1" spans="1:9">
      <c r="A38" s="25" t="s">
        <v>53</v>
      </c>
      <c r="B38" s="27">
        <v>92.94</v>
      </c>
      <c r="C38" s="27">
        <f t="shared" si="7"/>
        <v>2570.55</v>
      </c>
      <c r="D38" s="27"/>
      <c r="E38" s="27"/>
      <c r="F38" s="27"/>
      <c r="G38" s="27">
        <f t="shared" si="5"/>
        <v>2570.55</v>
      </c>
      <c r="H38" s="27">
        <f t="shared" si="8"/>
        <v>2188.87</v>
      </c>
      <c r="I38" s="21">
        <f t="shared" si="6"/>
        <v>381.68</v>
      </c>
    </row>
    <row r="39" s="1" customFormat="1" ht="17" customHeight="1" spans="1:9">
      <c r="A39" s="25" t="s">
        <v>54</v>
      </c>
      <c r="B39" s="27">
        <v>73.97</v>
      </c>
      <c r="C39" s="27">
        <f t="shared" si="7"/>
        <v>2045.87</v>
      </c>
      <c r="D39" s="27"/>
      <c r="E39" s="27"/>
      <c r="F39" s="27"/>
      <c r="G39" s="27">
        <f t="shared" si="5"/>
        <v>2045.87</v>
      </c>
      <c r="H39" s="27">
        <f t="shared" si="8"/>
        <v>1742.1</v>
      </c>
      <c r="I39" s="21">
        <f t="shared" si="6"/>
        <v>303.77</v>
      </c>
    </row>
    <row r="40" s="1" customFormat="1" ht="17" customHeight="1" spans="1:9">
      <c r="A40" s="25" t="s">
        <v>55</v>
      </c>
      <c r="B40" s="27">
        <v>155.04</v>
      </c>
      <c r="C40" s="27">
        <f t="shared" si="7"/>
        <v>4288.12</v>
      </c>
      <c r="D40" s="27">
        <v>10</v>
      </c>
      <c r="E40" s="27">
        <v>69.98</v>
      </c>
      <c r="F40" s="27"/>
      <c r="G40" s="27">
        <f t="shared" si="5"/>
        <v>4368.1</v>
      </c>
      <c r="H40" s="27">
        <f t="shared" si="8"/>
        <v>3651.42</v>
      </c>
      <c r="I40" s="21">
        <f t="shared" si="6"/>
        <v>716.679999999999</v>
      </c>
    </row>
    <row r="41" s="6" customFormat="1" ht="17" customHeight="1" spans="1:11">
      <c r="A41" s="23" t="s">
        <v>56</v>
      </c>
      <c r="B41" s="24">
        <f>SUM(B42:B45)</f>
        <v>103.71</v>
      </c>
      <c r="C41" s="24">
        <f t="shared" ref="C41:I41" si="9">SUM(C42:C45)</f>
        <v>2868.43</v>
      </c>
      <c r="D41" s="24">
        <f t="shared" si="9"/>
        <v>8.3</v>
      </c>
      <c r="E41" s="24">
        <f t="shared" si="9"/>
        <v>60.28</v>
      </c>
      <c r="F41" s="24">
        <f t="shared" si="9"/>
        <v>-2.29</v>
      </c>
      <c r="G41" s="24">
        <f t="shared" si="9"/>
        <v>2934.72</v>
      </c>
      <c r="H41" s="24">
        <f t="shared" si="9"/>
        <v>2442.52</v>
      </c>
      <c r="I41" s="24">
        <f t="shared" si="9"/>
        <v>492.2</v>
      </c>
      <c r="J41" s="1"/>
      <c r="K41" s="1"/>
    </row>
    <row r="42" s="1" customFormat="1" ht="17" customHeight="1" spans="1:9">
      <c r="A42" s="25" t="s">
        <v>57</v>
      </c>
      <c r="B42" s="26"/>
      <c r="C42" s="27"/>
      <c r="D42" s="26">
        <v>8.3</v>
      </c>
      <c r="E42" s="24"/>
      <c r="F42" s="24"/>
      <c r="G42" s="27">
        <f>C42+D42+E42+F42</f>
        <v>8.3</v>
      </c>
      <c r="H42" s="20"/>
      <c r="I42" s="21">
        <f>G42-H42</f>
        <v>8.3</v>
      </c>
    </row>
    <row r="43" s="1" customFormat="1" ht="17" customHeight="1" spans="1:9">
      <c r="A43" s="25" t="s">
        <v>58</v>
      </c>
      <c r="B43" s="27">
        <v>38.44</v>
      </c>
      <c r="C43" s="27">
        <f t="shared" ref="C43:C45" si="10">ROUND(B43*($C$7-$C$8)/$B$7,2)</f>
        <v>1063.18</v>
      </c>
      <c r="D43" s="27"/>
      <c r="E43" s="27"/>
      <c r="F43" s="27"/>
      <c r="G43" s="27">
        <f>C43+D43+E43+F43</f>
        <v>1063.18</v>
      </c>
      <c r="H43" s="27">
        <f t="shared" ref="H43:H45" si="11">ROUND((262311-5820.63)/$B$7*B43,2)</f>
        <v>905.32</v>
      </c>
      <c r="I43" s="21">
        <f>G43-H43</f>
        <v>157.86</v>
      </c>
    </row>
    <row r="44" s="1" customFormat="1" ht="17" customHeight="1" spans="1:9">
      <c r="A44" s="25" t="s">
        <v>59</v>
      </c>
      <c r="B44" s="27">
        <v>36.22</v>
      </c>
      <c r="C44" s="27">
        <f t="shared" si="10"/>
        <v>1001.78</v>
      </c>
      <c r="D44" s="27"/>
      <c r="E44" s="27"/>
      <c r="F44" s="27">
        <v>-8.05</v>
      </c>
      <c r="G44" s="27">
        <f>C44+D44+E44+F44</f>
        <v>993.73</v>
      </c>
      <c r="H44" s="27">
        <f t="shared" si="11"/>
        <v>853.03</v>
      </c>
      <c r="I44" s="21">
        <f>G44-H44</f>
        <v>140.7</v>
      </c>
    </row>
    <row r="45" s="1" customFormat="1" ht="17" customHeight="1" spans="1:9">
      <c r="A45" s="25" t="s">
        <v>60</v>
      </c>
      <c r="B45" s="27">
        <v>29.05</v>
      </c>
      <c r="C45" s="27">
        <f t="shared" si="10"/>
        <v>803.47</v>
      </c>
      <c r="D45" s="27"/>
      <c r="E45" s="27">
        <v>60.28</v>
      </c>
      <c r="F45" s="27">
        <v>5.76</v>
      </c>
      <c r="G45" s="27">
        <f>C45+D45+E45+F45</f>
        <v>869.51</v>
      </c>
      <c r="H45" s="27">
        <f t="shared" si="11"/>
        <v>684.17</v>
      </c>
      <c r="I45" s="21">
        <f>G45-H45</f>
        <v>185.34</v>
      </c>
    </row>
    <row r="46" s="1" customFormat="1" ht="17" customHeight="1" spans="1:9">
      <c r="A46" s="23" t="s">
        <v>61</v>
      </c>
      <c r="B46" s="24">
        <f t="shared" ref="B46:I46" si="12">SUM(B47:B50)</f>
        <v>243.22</v>
      </c>
      <c r="C46" s="24">
        <f t="shared" si="12"/>
        <v>6727.01</v>
      </c>
      <c r="D46" s="24">
        <f t="shared" si="12"/>
        <v>8.3</v>
      </c>
      <c r="E46" s="24">
        <f t="shared" si="12"/>
        <v>-212.7</v>
      </c>
      <c r="F46" s="24">
        <f t="shared" si="12"/>
        <v>0</v>
      </c>
      <c r="G46" s="24">
        <f t="shared" si="12"/>
        <v>6522.61</v>
      </c>
      <c r="H46" s="24">
        <f t="shared" si="12"/>
        <v>5728.19</v>
      </c>
      <c r="I46" s="24">
        <f t="shared" si="12"/>
        <v>794.42</v>
      </c>
    </row>
    <row r="47" s="1" customFormat="1" ht="17" customHeight="1" spans="1:9">
      <c r="A47" s="25" t="s">
        <v>62</v>
      </c>
      <c r="B47" s="26">
        <v>22.18</v>
      </c>
      <c r="C47" s="27">
        <f>ROUND(B47*($C$7-$C$8)/$B$7,2)</f>
        <v>613.46</v>
      </c>
      <c r="D47" s="27">
        <v>8.3</v>
      </c>
      <c r="E47" s="27"/>
      <c r="F47" s="27">
        <v>30</v>
      </c>
      <c r="G47" s="27">
        <f>C47+D47+E47+F47</f>
        <v>651.76</v>
      </c>
      <c r="H47" s="27">
        <f>ROUND((262311-5820.63)/$B$7*B47,2)</f>
        <v>522.37</v>
      </c>
      <c r="I47" s="21">
        <f>G47-H47</f>
        <v>129.39</v>
      </c>
    </row>
    <row r="48" s="1" customFormat="1" ht="17" customHeight="1" spans="1:9">
      <c r="A48" s="25" t="s">
        <v>63</v>
      </c>
      <c r="B48" s="27">
        <v>113.98</v>
      </c>
      <c r="C48" s="27">
        <f>ROUND(B48*($C$7-$C$8)/$B$7,2)</f>
        <v>3152.47</v>
      </c>
      <c r="D48" s="27"/>
      <c r="E48" s="27">
        <v>-152.16</v>
      </c>
      <c r="F48" s="27">
        <v>-30</v>
      </c>
      <c r="G48" s="27">
        <f t="shared" ref="G48:G88" si="13">C48+D48+E48+F48</f>
        <v>2970.31</v>
      </c>
      <c r="H48" s="27">
        <f>ROUND((262311-5820.63)/$B$7*B48,2)</f>
        <v>2684.4</v>
      </c>
      <c r="I48" s="21">
        <f t="shared" ref="I48:I87" si="14">G48-H48</f>
        <v>285.91</v>
      </c>
    </row>
    <row r="49" s="1" customFormat="1" ht="17" customHeight="1" spans="1:9">
      <c r="A49" s="25" t="s">
        <v>64</v>
      </c>
      <c r="B49" s="27">
        <v>61.71</v>
      </c>
      <c r="C49" s="27">
        <f>ROUND(B49*($C$7-$C$8)/$B$7,2)</f>
        <v>1706.78</v>
      </c>
      <c r="D49" s="27"/>
      <c r="E49" s="27"/>
      <c r="F49" s="27"/>
      <c r="G49" s="27">
        <f t="shared" si="13"/>
        <v>1706.78</v>
      </c>
      <c r="H49" s="27">
        <f>ROUND((262311-5820.63)/$B$7*B49,2)</f>
        <v>1453.36</v>
      </c>
      <c r="I49" s="21">
        <f t="shared" si="14"/>
        <v>253.42</v>
      </c>
    </row>
    <row r="50" s="1" customFormat="1" ht="17" customHeight="1" spans="1:9">
      <c r="A50" s="25" t="s">
        <v>65</v>
      </c>
      <c r="B50" s="27">
        <v>45.35</v>
      </c>
      <c r="C50" s="27">
        <f>ROUND(B50*($C$7-$C$8)/$B$7,2)</f>
        <v>1254.3</v>
      </c>
      <c r="D50" s="27"/>
      <c r="E50" s="27">
        <v>-60.54</v>
      </c>
      <c r="F50" s="27"/>
      <c r="G50" s="27">
        <f t="shared" si="13"/>
        <v>1193.76</v>
      </c>
      <c r="H50" s="27">
        <f>ROUND((262311-5820.63)/$B$7*B50,2)</f>
        <v>1068.06</v>
      </c>
      <c r="I50" s="21">
        <f t="shared" si="14"/>
        <v>125.7</v>
      </c>
    </row>
    <row r="51" s="1" customFormat="1" ht="17" customHeight="1" spans="1:9">
      <c r="A51" s="23" t="s">
        <v>66</v>
      </c>
      <c r="B51" s="24">
        <f>SUM(B52:B58)</f>
        <v>547.77</v>
      </c>
      <c r="C51" s="24">
        <f t="shared" ref="C51:I51" si="15">SUM(C52:C58)</f>
        <v>15150.3</v>
      </c>
      <c r="D51" s="24">
        <f t="shared" si="15"/>
        <v>18.3</v>
      </c>
      <c r="E51" s="24">
        <f t="shared" si="15"/>
        <v>0</v>
      </c>
      <c r="F51" s="24">
        <f t="shared" si="15"/>
        <v>0</v>
      </c>
      <c r="G51" s="24">
        <f t="shared" si="15"/>
        <v>15168.6</v>
      </c>
      <c r="H51" s="24">
        <f t="shared" si="15"/>
        <v>12900.8</v>
      </c>
      <c r="I51" s="24">
        <f t="shared" si="15"/>
        <v>2267.8</v>
      </c>
    </row>
    <row r="52" s="1" customFormat="1" ht="17" customHeight="1" spans="1:9">
      <c r="A52" s="25" t="s">
        <v>67</v>
      </c>
      <c r="B52" s="26"/>
      <c r="C52" s="27"/>
      <c r="D52" s="26">
        <v>18.3</v>
      </c>
      <c r="E52" s="24"/>
      <c r="F52" s="24"/>
      <c r="G52" s="27">
        <f t="shared" si="13"/>
        <v>18.3</v>
      </c>
      <c r="H52" s="20"/>
      <c r="I52" s="21">
        <f t="shared" si="14"/>
        <v>18.3</v>
      </c>
    </row>
    <row r="53" s="1" customFormat="1" ht="17" customHeight="1" spans="1:9">
      <c r="A53" s="25" t="s">
        <v>68</v>
      </c>
      <c r="B53" s="27">
        <v>64.6</v>
      </c>
      <c r="C53" s="27">
        <f t="shared" ref="C53:C58" si="16">ROUND(B53*($C$7-$C$8)/$B$7,2)</f>
        <v>1786.72</v>
      </c>
      <c r="D53" s="27"/>
      <c r="E53" s="27"/>
      <c r="F53" s="27"/>
      <c r="G53" s="27">
        <f t="shared" si="13"/>
        <v>1786.72</v>
      </c>
      <c r="H53" s="27">
        <f t="shared" ref="H53:H58" si="17">ROUND((262311-5820.63)/$B$7*B53,2)</f>
        <v>1521.43</v>
      </c>
      <c r="I53" s="21">
        <f t="shared" si="14"/>
        <v>265.29</v>
      </c>
    </row>
    <row r="54" s="1" customFormat="1" ht="17" customHeight="1" spans="1:9">
      <c r="A54" s="25" t="s">
        <v>69</v>
      </c>
      <c r="B54" s="27">
        <v>77.44</v>
      </c>
      <c r="C54" s="27">
        <f t="shared" si="16"/>
        <v>2141.85</v>
      </c>
      <c r="D54" s="27"/>
      <c r="E54" s="27"/>
      <c r="F54" s="27">
        <v>20.89</v>
      </c>
      <c r="G54" s="27">
        <f t="shared" si="13"/>
        <v>2162.74</v>
      </c>
      <c r="H54" s="27">
        <f t="shared" si="17"/>
        <v>1823.83</v>
      </c>
      <c r="I54" s="21">
        <f t="shared" si="14"/>
        <v>338.91</v>
      </c>
    </row>
    <row r="55" s="1" customFormat="1" ht="17" customHeight="1" spans="1:9">
      <c r="A55" s="25" t="s">
        <v>70</v>
      </c>
      <c r="B55" s="27">
        <v>27.05</v>
      </c>
      <c r="C55" s="27">
        <f t="shared" si="16"/>
        <v>748.15</v>
      </c>
      <c r="D55" s="27"/>
      <c r="E55" s="27"/>
      <c r="F55" s="27"/>
      <c r="G55" s="27">
        <f t="shared" si="13"/>
        <v>748.15</v>
      </c>
      <c r="H55" s="27">
        <f t="shared" si="17"/>
        <v>637.07</v>
      </c>
      <c r="I55" s="21">
        <f t="shared" si="14"/>
        <v>111.08</v>
      </c>
    </row>
    <row r="56" s="1" customFormat="1" ht="17" customHeight="1" spans="1:9">
      <c r="A56" s="25" t="s">
        <v>71</v>
      </c>
      <c r="B56" s="27">
        <v>166.64</v>
      </c>
      <c r="C56" s="27">
        <f t="shared" si="16"/>
        <v>4608.95</v>
      </c>
      <c r="D56" s="27"/>
      <c r="E56" s="27"/>
      <c r="F56" s="27">
        <v>-19.94</v>
      </c>
      <c r="G56" s="27">
        <f t="shared" si="13"/>
        <v>4589.01</v>
      </c>
      <c r="H56" s="27">
        <f t="shared" si="17"/>
        <v>3924.62</v>
      </c>
      <c r="I56" s="21">
        <f t="shared" si="14"/>
        <v>664.39</v>
      </c>
    </row>
    <row r="57" s="1" customFormat="1" ht="17" customHeight="1" spans="1:9">
      <c r="A57" s="25" t="s">
        <v>72</v>
      </c>
      <c r="B57" s="27">
        <v>124.25</v>
      </c>
      <c r="C57" s="27">
        <f t="shared" si="16"/>
        <v>3436.52</v>
      </c>
      <c r="D57" s="27"/>
      <c r="E57" s="27"/>
      <c r="F57" s="27">
        <v>-14.87</v>
      </c>
      <c r="G57" s="27">
        <f t="shared" si="13"/>
        <v>3421.65</v>
      </c>
      <c r="H57" s="27">
        <f t="shared" si="17"/>
        <v>2926.27</v>
      </c>
      <c r="I57" s="21">
        <f t="shared" si="14"/>
        <v>495.38</v>
      </c>
    </row>
    <row r="58" s="1" customFormat="1" ht="17" customHeight="1" spans="1:9">
      <c r="A58" s="25" t="s">
        <v>73</v>
      </c>
      <c r="B58" s="27">
        <v>87.79</v>
      </c>
      <c r="C58" s="27">
        <f t="shared" si="16"/>
        <v>2428.11</v>
      </c>
      <c r="D58" s="27"/>
      <c r="E58" s="27"/>
      <c r="F58" s="27">
        <v>13.92</v>
      </c>
      <c r="G58" s="27">
        <f t="shared" si="13"/>
        <v>2442.03</v>
      </c>
      <c r="H58" s="27">
        <f t="shared" si="17"/>
        <v>2067.58</v>
      </c>
      <c r="I58" s="21">
        <f t="shared" si="14"/>
        <v>374.45</v>
      </c>
    </row>
    <row r="59" s="1" customFormat="1" ht="17" customHeight="1" spans="1:9">
      <c r="A59" s="23" t="s">
        <v>74</v>
      </c>
      <c r="B59" s="24">
        <f>SUM(B60:B65)</f>
        <v>955.23</v>
      </c>
      <c r="C59" s="24">
        <f t="shared" ref="C59:I59" si="18">SUM(C60:C65)</f>
        <v>26419.88</v>
      </c>
      <c r="D59" s="24">
        <f t="shared" si="18"/>
        <v>8.3</v>
      </c>
      <c r="E59" s="24">
        <f t="shared" si="18"/>
        <v>39.63</v>
      </c>
      <c r="F59" s="24">
        <f t="shared" si="18"/>
        <v>0</v>
      </c>
      <c r="G59" s="24">
        <f t="shared" si="18"/>
        <v>26467.81</v>
      </c>
      <c r="H59" s="24">
        <f t="shared" si="18"/>
        <v>22497.07</v>
      </c>
      <c r="I59" s="24">
        <f t="shared" si="18"/>
        <v>3970.74</v>
      </c>
    </row>
    <row r="60" s="1" customFormat="1" ht="17" customHeight="1" spans="1:9">
      <c r="A60" s="25" t="s">
        <v>75</v>
      </c>
      <c r="B60" s="26"/>
      <c r="C60" s="27"/>
      <c r="D60" s="26">
        <v>8.3</v>
      </c>
      <c r="E60" s="24"/>
      <c r="F60" s="24"/>
      <c r="G60" s="27">
        <f t="shared" si="13"/>
        <v>8.3</v>
      </c>
      <c r="H60" s="24"/>
      <c r="I60" s="21">
        <f t="shared" si="14"/>
        <v>8.3</v>
      </c>
    </row>
    <row r="61" s="1" customFormat="1" ht="17" customHeight="1" spans="1:9">
      <c r="A61" s="25" t="s">
        <v>76</v>
      </c>
      <c r="B61" s="27">
        <v>133.07</v>
      </c>
      <c r="C61" s="27">
        <f t="shared" ref="C61:C65" si="19">ROUND(B61*($C$7-$C$8)/$B$7,2)</f>
        <v>3680.47</v>
      </c>
      <c r="D61" s="27"/>
      <c r="E61" s="27"/>
      <c r="F61" s="27"/>
      <c r="G61" s="27">
        <f t="shared" si="13"/>
        <v>3680.47</v>
      </c>
      <c r="H61" s="27">
        <f t="shared" ref="H61:H65" si="20">ROUND((262311-5820.63)/$B$7*B61,2)</f>
        <v>3133.99</v>
      </c>
      <c r="I61" s="21">
        <f t="shared" si="14"/>
        <v>546.48</v>
      </c>
    </row>
    <row r="62" s="1" customFormat="1" ht="17" customHeight="1" spans="1:9">
      <c r="A62" s="25" t="s">
        <v>77</v>
      </c>
      <c r="B62" s="27">
        <v>365.5</v>
      </c>
      <c r="C62" s="27">
        <f t="shared" si="19"/>
        <v>10109.05</v>
      </c>
      <c r="D62" s="27"/>
      <c r="E62" s="27"/>
      <c r="F62" s="27"/>
      <c r="G62" s="27">
        <f t="shared" si="13"/>
        <v>10109.05</v>
      </c>
      <c r="H62" s="27">
        <f t="shared" si="20"/>
        <v>8608.06</v>
      </c>
      <c r="I62" s="21">
        <f t="shared" si="14"/>
        <v>1500.99</v>
      </c>
    </row>
    <row r="63" s="1" customFormat="1" ht="17" customHeight="1" spans="1:9">
      <c r="A63" s="25" t="s">
        <v>78</v>
      </c>
      <c r="B63" s="27">
        <v>321.44</v>
      </c>
      <c r="C63" s="27">
        <f t="shared" si="19"/>
        <v>8890.43</v>
      </c>
      <c r="D63" s="27"/>
      <c r="E63" s="27"/>
      <c r="F63" s="27"/>
      <c r="G63" s="27">
        <f t="shared" si="13"/>
        <v>8890.43</v>
      </c>
      <c r="H63" s="27">
        <f t="shared" si="20"/>
        <v>7570.39</v>
      </c>
      <c r="I63" s="21">
        <f t="shared" si="14"/>
        <v>1320.04</v>
      </c>
    </row>
    <row r="64" s="1" customFormat="1" ht="17" customHeight="1" spans="1:9">
      <c r="A64" s="25" t="s">
        <v>79</v>
      </c>
      <c r="B64" s="27">
        <v>87.8</v>
      </c>
      <c r="C64" s="27">
        <f t="shared" si="19"/>
        <v>2428.38</v>
      </c>
      <c r="D64" s="27"/>
      <c r="E64" s="27">
        <v>39.63</v>
      </c>
      <c r="F64" s="27"/>
      <c r="G64" s="27">
        <f t="shared" si="13"/>
        <v>2468.01</v>
      </c>
      <c r="H64" s="27">
        <f t="shared" si="20"/>
        <v>2067.82</v>
      </c>
      <c r="I64" s="21">
        <f t="shared" si="14"/>
        <v>400.19</v>
      </c>
    </row>
    <row r="65" s="1" customFormat="1" ht="17" customHeight="1" spans="1:9">
      <c r="A65" s="25" t="s">
        <v>80</v>
      </c>
      <c r="B65" s="27">
        <v>47.42</v>
      </c>
      <c r="C65" s="27">
        <f t="shared" si="19"/>
        <v>1311.55</v>
      </c>
      <c r="D65" s="27"/>
      <c r="E65" s="27"/>
      <c r="F65" s="27"/>
      <c r="G65" s="27">
        <f t="shared" si="13"/>
        <v>1311.55</v>
      </c>
      <c r="H65" s="27">
        <f t="shared" si="20"/>
        <v>1116.81</v>
      </c>
      <c r="I65" s="21">
        <f t="shared" si="14"/>
        <v>194.74</v>
      </c>
    </row>
    <row r="66" s="1" customFormat="1" ht="17" customHeight="1" spans="1:9">
      <c r="A66" s="23" t="s">
        <v>81</v>
      </c>
      <c r="B66" s="24">
        <f>SUM(B67:B70)</f>
        <v>215.69</v>
      </c>
      <c r="C66" s="24">
        <f t="shared" ref="C66:I66" si="21">SUM(C67:C70)</f>
        <v>5965.59</v>
      </c>
      <c r="D66" s="24">
        <f t="shared" si="21"/>
        <v>8.3</v>
      </c>
      <c r="E66" s="24">
        <f t="shared" si="21"/>
        <v>189.07</v>
      </c>
      <c r="F66" s="24">
        <f t="shared" si="21"/>
        <v>206.77</v>
      </c>
      <c r="G66" s="24">
        <f t="shared" si="21"/>
        <v>6369.73</v>
      </c>
      <c r="H66" s="24">
        <f t="shared" si="21"/>
        <v>5079.81</v>
      </c>
      <c r="I66" s="24">
        <f t="shared" si="21"/>
        <v>1289.92</v>
      </c>
    </row>
    <row r="67" s="1" customFormat="1" ht="17" customHeight="1" spans="1:9">
      <c r="A67" s="25" t="s">
        <v>82</v>
      </c>
      <c r="B67" s="26"/>
      <c r="C67" s="27"/>
      <c r="D67" s="26">
        <v>8.3</v>
      </c>
      <c r="E67" s="24"/>
      <c r="F67" s="26">
        <v>426</v>
      </c>
      <c r="G67" s="27">
        <f t="shared" si="13"/>
        <v>434.3</v>
      </c>
      <c r="H67" s="20"/>
      <c r="I67" s="21">
        <f t="shared" si="14"/>
        <v>434.3</v>
      </c>
    </row>
    <row r="68" s="1" customFormat="1" ht="17" customHeight="1" spans="1:9">
      <c r="A68" s="25" t="s">
        <v>83</v>
      </c>
      <c r="B68" s="27">
        <v>86.83</v>
      </c>
      <c r="C68" s="27">
        <f t="shared" ref="C68:C70" si="22">ROUND(B68*($C$7-$C$8)/$B$7,2)</f>
        <v>2401.56</v>
      </c>
      <c r="D68" s="27"/>
      <c r="E68" s="27"/>
      <c r="F68" s="27">
        <v>-131.53</v>
      </c>
      <c r="G68" s="27">
        <f t="shared" si="13"/>
        <v>2270.03</v>
      </c>
      <c r="H68" s="27">
        <f t="shared" ref="H68:H70" si="23">ROUND((262311-5820.63)/$B$7*B68,2)</f>
        <v>2044.97</v>
      </c>
      <c r="I68" s="21">
        <f t="shared" si="14"/>
        <v>225.06</v>
      </c>
    </row>
    <row r="69" s="1" customFormat="1" ht="17" customHeight="1" spans="1:9">
      <c r="A69" s="25" t="s">
        <v>84</v>
      </c>
      <c r="B69" s="27">
        <v>37.74</v>
      </c>
      <c r="C69" s="27">
        <f t="shared" si="22"/>
        <v>1043.82</v>
      </c>
      <c r="D69" s="27"/>
      <c r="E69" s="27"/>
      <c r="F69" s="27">
        <v>-33.15</v>
      </c>
      <c r="G69" s="27">
        <f t="shared" si="13"/>
        <v>1010.67</v>
      </c>
      <c r="H69" s="27">
        <f t="shared" si="23"/>
        <v>888.83</v>
      </c>
      <c r="I69" s="21">
        <f t="shared" si="14"/>
        <v>121.84</v>
      </c>
    </row>
    <row r="70" s="1" customFormat="1" ht="17" customHeight="1" spans="1:9">
      <c r="A70" s="25" t="s">
        <v>85</v>
      </c>
      <c r="B70" s="27">
        <v>91.12</v>
      </c>
      <c r="C70" s="27">
        <f t="shared" si="22"/>
        <v>2520.21</v>
      </c>
      <c r="D70" s="27"/>
      <c r="E70" s="27">
        <v>189.07</v>
      </c>
      <c r="F70" s="27">
        <v>-54.55</v>
      </c>
      <c r="G70" s="27">
        <f t="shared" si="13"/>
        <v>2654.73</v>
      </c>
      <c r="H70" s="27">
        <f t="shared" si="23"/>
        <v>2146.01</v>
      </c>
      <c r="I70" s="21">
        <f t="shared" si="14"/>
        <v>508.72</v>
      </c>
    </row>
    <row r="71" s="1" customFormat="1" ht="17" customHeight="1" spans="1:9">
      <c r="A71" s="23" t="s">
        <v>86</v>
      </c>
      <c r="B71" s="24">
        <f t="shared" ref="B71:I71" si="24">SUM(B72:B76)</f>
        <v>196.83</v>
      </c>
      <c r="C71" s="24">
        <f t="shared" si="24"/>
        <v>5443.94</v>
      </c>
      <c r="D71" s="24">
        <f t="shared" si="24"/>
        <v>18.3</v>
      </c>
      <c r="E71" s="24">
        <f t="shared" si="24"/>
        <v>0</v>
      </c>
      <c r="F71" s="24">
        <f t="shared" si="24"/>
        <v>0</v>
      </c>
      <c r="G71" s="24">
        <f t="shared" si="24"/>
        <v>5462.24</v>
      </c>
      <c r="H71" s="24">
        <f t="shared" si="24"/>
        <v>4635.63</v>
      </c>
      <c r="I71" s="24">
        <f t="shared" si="24"/>
        <v>826.61</v>
      </c>
    </row>
    <row r="72" s="1" customFormat="1" ht="17" customHeight="1" spans="1:9">
      <c r="A72" s="25" t="s">
        <v>87</v>
      </c>
      <c r="B72" s="26">
        <v>34.78</v>
      </c>
      <c r="C72" s="27">
        <f>ROUND(B72*($C$7-$C$8)/$B$7,2)</f>
        <v>961.95</v>
      </c>
      <c r="D72" s="27">
        <v>18.3</v>
      </c>
      <c r="E72" s="24"/>
      <c r="F72" s="24"/>
      <c r="G72" s="27">
        <f t="shared" si="13"/>
        <v>980.25</v>
      </c>
      <c r="H72" s="27">
        <f>ROUND((262311-5820.63)/$B$7*B72,2)</f>
        <v>819.12</v>
      </c>
      <c r="I72" s="21">
        <f t="shared" si="14"/>
        <v>161.13</v>
      </c>
    </row>
    <row r="73" s="1" customFormat="1" ht="17" customHeight="1" spans="1:9">
      <c r="A73" s="25" t="s">
        <v>88</v>
      </c>
      <c r="B73" s="27">
        <v>40.04</v>
      </c>
      <c r="C73" s="27">
        <f>ROUND(B73*($C$7-$C$8)/$B$7,2)</f>
        <v>1107.43</v>
      </c>
      <c r="D73" s="27"/>
      <c r="E73" s="27"/>
      <c r="F73" s="27"/>
      <c r="G73" s="27">
        <f t="shared" si="13"/>
        <v>1107.43</v>
      </c>
      <c r="H73" s="27">
        <f>ROUND((262311-5820.63)/$B$7*B73,2)</f>
        <v>943</v>
      </c>
      <c r="I73" s="21">
        <f t="shared" si="14"/>
        <v>164.43</v>
      </c>
    </row>
    <row r="74" s="1" customFormat="1" ht="17" customHeight="1" spans="1:9">
      <c r="A74" s="25" t="s">
        <v>89</v>
      </c>
      <c r="B74" s="27">
        <v>54.37</v>
      </c>
      <c r="C74" s="27">
        <f>ROUND(B74*($C$7-$C$8)/$B$7,2)</f>
        <v>1503.77</v>
      </c>
      <c r="D74" s="27"/>
      <c r="E74" s="27"/>
      <c r="F74" s="27"/>
      <c r="G74" s="27">
        <f t="shared" si="13"/>
        <v>1503.77</v>
      </c>
      <c r="H74" s="27">
        <f>ROUND((262311-5820.63)/$B$7*B74,2)</f>
        <v>1280.49</v>
      </c>
      <c r="I74" s="21">
        <f t="shared" si="14"/>
        <v>223.28</v>
      </c>
    </row>
    <row r="75" s="1" customFormat="1" ht="17" customHeight="1" spans="1:9">
      <c r="A75" s="25" t="s">
        <v>90</v>
      </c>
      <c r="B75" s="27">
        <v>34.19</v>
      </c>
      <c r="C75" s="27">
        <f>ROUND(B75*($C$7-$C$8)/$B$7,2)</f>
        <v>945.63</v>
      </c>
      <c r="D75" s="27"/>
      <c r="E75" s="27"/>
      <c r="F75" s="27"/>
      <c r="G75" s="27">
        <f t="shared" si="13"/>
        <v>945.63</v>
      </c>
      <c r="H75" s="27">
        <f>ROUND((262311-5820.63)/$B$7*B75,2)</f>
        <v>805.22</v>
      </c>
      <c r="I75" s="21">
        <f t="shared" si="14"/>
        <v>140.41</v>
      </c>
    </row>
    <row r="76" s="1" customFormat="1" ht="17" customHeight="1" spans="1:9">
      <c r="A76" s="25" t="s">
        <v>91</v>
      </c>
      <c r="B76" s="27">
        <v>33.45</v>
      </c>
      <c r="C76" s="27">
        <f>ROUND(B76*($C$7-$C$8)/$B$7,2)</f>
        <v>925.16</v>
      </c>
      <c r="D76" s="27"/>
      <c r="E76" s="27"/>
      <c r="F76" s="27"/>
      <c r="G76" s="27">
        <f t="shared" si="13"/>
        <v>925.16</v>
      </c>
      <c r="H76" s="27">
        <f>ROUND((262311-5820.63)/$B$7*B76,2)</f>
        <v>787.8</v>
      </c>
      <c r="I76" s="21">
        <f t="shared" si="14"/>
        <v>137.36</v>
      </c>
    </row>
    <row r="77" s="1" customFormat="1" ht="17" customHeight="1" spans="1:9">
      <c r="A77" s="23" t="s">
        <v>92</v>
      </c>
      <c r="B77" s="24">
        <f t="shared" ref="B77:I77" si="25">SUM(B78:B80)</f>
        <v>257.54</v>
      </c>
      <c r="C77" s="24">
        <f t="shared" si="25"/>
        <v>7123.08</v>
      </c>
      <c r="D77" s="24">
        <f t="shared" si="25"/>
        <v>8.3</v>
      </c>
      <c r="E77" s="24">
        <f t="shared" si="25"/>
        <v>0</v>
      </c>
      <c r="F77" s="24">
        <f t="shared" si="25"/>
        <v>0</v>
      </c>
      <c r="G77" s="24">
        <f t="shared" si="25"/>
        <v>7131.38</v>
      </c>
      <c r="H77" s="24">
        <f t="shared" si="25"/>
        <v>6065.44</v>
      </c>
      <c r="I77" s="24">
        <f t="shared" si="25"/>
        <v>1065.94</v>
      </c>
    </row>
    <row r="78" s="1" customFormat="1" ht="17" customHeight="1" spans="1:9">
      <c r="A78" s="25" t="s">
        <v>93</v>
      </c>
      <c r="B78" s="26">
        <v>27.12</v>
      </c>
      <c r="C78" s="27">
        <f>ROUND(B78*($C$7-$C$8)/$B$7,2)</f>
        <v>750.09</v>
      </c>
      <c r="D78" s="27">
        <v>8.3</v>
      </c>
      <c r="E78" s="24"/>
      <c r="F78" s="24"/>
      <c r="G78" s="27">
        <f>C78+D78+E78+F78</f>
        <v>758.39</v>
      </c>
      <c r="H78" s="27">
        <f>ROUND((262311-5820.63)/$B$7*B78,2)-0.01</f>
        <v>638.71</v>
      </c>
      <c r="I78" s="21">
        <f>G78-H78</f>
        <v>119.68</v>
      </c>
    </row>
    <row r="79" s="1" customFormat="1" ht="17" customHeight="1" spans="1:9">
      <c r="A79" s="25" t="s">
        <v>94</v>
      </c>
      <c r="B79" s="27">
        <v>105.87</v>
      </c>
      <c r="C79" s="27">
        <f>ROUND(B79*($C$7-$C$8)/$B$7,2)</f>
        <v>2928.17</v>
      </c>
      <c r="D79" s="27"/>
      <c r="E79" s="27"/>
      <c r="F79" s="27"/>
      <c r="G79" s="27">
        <f>C79+D79+E79+F79</f>
        <v>2928.17</v>
      </c>
      <c r="H79" s="27">
        <f>ROUND((262311-5820.63)/$B$7*B79,2)</f>
        <v>2493.39</v>
      </c>
      <c r="I79" s="21">
        <f>G79-H79</f>
        <v>434.78</v>
      </c>
    </row>
    <row r="80" s="1" customFormat="1" ht="17" customHeight="1" spans="1:9">
      <c r="A80" s="25" t="s">
        <v>95</v>
      </c>
      <c r="B80" s="27">
        <v>124.55</v>
      </c>
      <c r="C80" s="27">
        <f>ROUND(B80*($C$7-$C$8)/$B$7,2)</f>
        <v>3444.82</v>
      </c>
      <c r="D80" s="27"/>
      <c r="E80" s="27"/>
      <c r="F80" s="27"/>
      <c r="G80" s="27">
        <f>C80+D80+E80+F80</f>
        <v>3444.82</v>
      </c>
      <c r="H80" s="27">
        <f>ROUND((262311-5820.63)/$B$7*B80,2)</f>
        <v>2933.34</v>
      </c>
      <c r="I80" s="21">
        <f>G80-H80</f>
        <v>511.48</v>
      </c>
    </row>
    <row r="81" s="1" customFormat="1" ht="17" customHeight="1" spans="1:9">
      <c r="A81" s="23" t="s">
        <v>96</v>
      </c>
      <c r="B81" s="24">
        <f t="shared" ref="B81:I81" si="26">SUM(B82:B85)</f>
        <v>168.51</v>
      </c>
      <c r="C81" s="24">
        <f t="shared" si="26"/>
        <v>4660.68</v>
      </c>
      <c r="D81" s="24">
        <f t="shared" si="26"/>
        <v>18.3</v>
      </c>
      <c r="E81" s="24">
        <f t="shared" si="26"/>
        <v>44.94</v>
      </c>
      <c r="F81" s="24">
        <f t="shared" si="26"/>
        <v>-17.61</v>
      </c>
      <c r="G81" s="24">
        <f t="shared" si="26"/>
        <v>4706.31</v>
      </c>
      <c r="H81" s="24">
        <f t="shared" si="26"/>
        <v>3968.66</v>
      </c>
      <c r="I81" s="24">
        <f t="shared" si="26"/>
        <v>737.65</v>
      </c>
    </row>
    <row r="82" s="1" customFormat="1" ht="17" customHeight="1" spans="1:9">
      <c r="A82" s="25" t="s">
        <v>97</v>
      </c>
      <c r="B82" s="26">
        <v>11.89</v>
      </c>
      <c r="C82" s="27">
        <f>ROUND(B82*($C$7-$C$8)/$B$7,2)</f>
        <v>328.86</v>
      </c>
      <c r="D82" s="27">
        <v>18.3</v>
      </c>
      <c r="E82" s="27"/>
      <c r="F82" s="27"/>
      <c r="G82" s="27">
        <f>C82+D82+E82+F82</f>
        <v>347.16</v>
      </c>
      <c r="H82" s="27">
        <f>ROUND((262311-5820.63)/$B$7*B82,2)</f>
        <v>280.03</v>
      </c>
      <c r="I82" s="21">
        <f>G82-H82</f>
        <v>67.1300000000001</v>
      </c>
    </row>
    <row r="83" s="1" customFormat="1" ht="17" customHeight="1" spans="1:9">
      <c r="A83" s="25" t="s">
        <v>98</v>
      </c>
      <c r="B83" s="27">
        <v>60.56</v>
      </c>
      <c r="C83" s="27">
        <f>ROUND(B83*($C$7-$C$8)/$B$7,2)</f>
        <v>1674.98</v>
      </c>
      <c r="D83" s="27"/>
      <c r="E83" s="27"/>
      <c r="F83" s="27">
        <v>-44.02</v>
      </c>
      <c r="G83" s="27">
        <f>C83+D83+E83+F83</f>
        <v>1630.96</v>
      </c>
      <c r="H83" s="27">
        <f>ROUND((262311-5820.63)/$B$7*B83,2)</f>
        <v>1426.28</v>
      </c>
      <c r="I83" s="21">
        <f>G83-H83</f>
        <v>204.68</v>
      </c>
    </row>
    <row r="84" s="1" customFormat="1" ht="17" customHeight="1" spans="1:9">
      <c r="A84" s="25" t="s">
        <v>99</v>
      </c>
      <c r="B84" s="27">
        <v>21.66</v>
      </c>
      <c r="C84" s="27">
        <f>ROUND(B84*($C$7-$C$8)/$B$7,2)</f>
        <v>599.08</v>
      </c>
      <c r="D84" s="27"/>
      <c r="E84" s="27">
        <v>44.94</v>
      </c>
      <c r="F84" s="27">
        <v>26.41</v>
      </c>
      <c r="G84" s="27">
        <f>C84+D84+E84+F84</f>
        <v>670.43</v>
      </c>
      <c r="H84" s="27">
        <f>ROUND((262311-5820.63)/$B$7*B84,2)</f>
        <v>510.12</v>
      </c>
      <c r="I84" s="21">
        <f>G84-H84</f>
        <v>160.31</v>
      </c>
    </row>
    <row r="85" s="1" customFormat="1" ht="17" customHeight="1" spans="1:9">
      <c r="A85" s="25" t="s">
        <v>100</v>
      </c>
      <c r="B85" s="27">
        <v>74.4</v>
      </c>
      <c r="C85" s="27">
        <f>ROUND(B85*($C$7-$C$8)/$B$7,2)</f>
        <v>2057.76</v>
      </c>
      <c r="D85" s="27"/>
      <c r="E85" s="27"/>
      <c r="F85" s="27"/>
      <c r="G85" s="27">
        <f>C85+D85+E85+F85</f>
        <v>2057.76</v>
      </c>
      <c r="H85" s="27">
        <f>ROUND((262311-5820.63)/$B$7*B85,2)</f>
        <v>1752.23</v>
      </c>
      <c r="I85" s="21">
        <f>G85-H85</f>
        <v>305.53</v>
      </c>
    </row>
    <row r="86" s="1" customFormat="1" ht="17" customHeight="1" spans="1:9">
      <c r="A86" s="23" t="s">
        <v>101</v>
      </c>
      <c r="B86" s="24">
        <f t="shared" ref="B86:I86" si="27">SUM(B87:B89)</f>
        <v>350.58</v>
      </c>
      <c r="C86" s="24">
        <f t="shared" si="27"/>
        <v>9696.38</v>
      </c>
      <c r="D86" s="24">
        <f t="shared" si="27"/>
        <v>8.3</v>
      </c>
      <c r="E86" s="24">
        <f t="shared" si="27"/>
        <v>0</v>
      </c>
      <c r="F86" s="24">
        <f t="shared" si="27"/>
        <v>254.44</v>
      </c>
      <c r="G86" s="24">
        <f t="shared" si="27"/>
        <v>9959.12</v>
      </c>
      <c r="H86" s="24">
        <f t="shared" si="27"/>
        <v>8256.67</v>
      </c>
      <c r="I86" s="24">
        <f t="shared" si="27"/>
        <v>1702.45</v>
      </c>
    </row>
    <row r="87" s="1" customFormat="1" ht="17" customHeight="1" spans="1:9">
      <c r="A87" s="25" t="s">
        <v>102</v>
      </c>
      <c r="B87" s="26">
        <v>98.04</v>
      </c>
      <c r="C87" s="27">
        <f>ROUND(B87*($C$7-$C$8)/$B$7,2)</f>
        <v>2711.6</v>
      </c>
      <c r="D87" s="27">
        <v>8.3</v>
      </c>
      <c r="E87" s="27"/>
      <c r="F87" s="27">
        <v>506.98</v>
      </c>
      <c r="G87" s="27">
        <f>C87+D87+E87+F87</f>
        <v>3226.88</v>
      </c>
      <c r="H87" s="27">
        <f>ROUND((262311-5820.63)/$B$7*B87,2)</f>
        <v>2308.99</v>
      </c>
      <c r="I87" s="21">
        <f>G87-H87</f>
        <v>917.89</v>
      </c>
    </row>
    <row r="88" s="1" customFormat="1" ht="17" customHeight="1" spans="1:9">
      <c r="A88" s="25" t="s">
        <v>103</v>
      </c>
      <c r="B88" s="27">
        <v>156.1</v>
      </c>
      <c r="C88" s="27">
        <f>ROUND(B88*($C$7-$C$8)/$B$7,2)</f>
        <v>4317.43</v>
      </c>
      <c r="D88" s="27"/>
      <c r="E88" s="27"/>
      <c r="F88" s="27">
        <v>-156.1</v>
      </c>
      <c r="G88" s="27">
        <f>C88+D88+E88+F88</f>
        <v>4161.33</v>
      </c>
      <c r="H88" s="27">
        <f>ROUND((262311-5820.63)/$B$7*B88,2)</f>
        <v>3676.38</v>
      </c>
      <c r="I88" s="21">
        <f>G88-H88</f>
        <v>484.95</v>
      </c>
    </row>
    <row r="89" s="1" customFormat="1" ht="17" customHeight="1" spans="1:9">
      <c r="A89" s="25" t="s">
        <v>104</v>
      </c>
      <c r="B89" s="27">
        <v>96.44</v>
      </c>
      <c r="C89" s="27">
        <f>ROUND(B89*($C$7-$C$8)/$B$7,2)</f>
        <v>2667.35</v>
      </c>
      <c r="D89" s="27"/>
      <c r="E89" s="27"/>
      <c r="F89" s="27">
        <v>-96.44</v>
      </c>
      <c r="G89" s="27">
        <f>C89+D89+E89+F89</f>
        <v>2570.91</v>
      </c>
      <c r="H89" s="27">
        <f>ROUND((262311-5820.63)/$B$7*B89,2)</f>
        <v>2271.3</v>
      </c>
      <c r="I89" s="21">
        <f>G89-H89</f>
        <v>299.61</v>
      </c>
    </row>
    <row r="90" s="1" customFormat="1" ht="17" customHeight="1" spans="1:9">
      <c r="A90" s="23" t="s">
        <v>105</v>
      </c>
      <c r="B90" s="24">
        <f>SUM(B91:B93)</f>
        <v>99.29</v>
      </c>
      <c r="C90" s="24">
        <f t="shared" ref="C90:I90" si="28">SUM(C91:C93)</f>
        <v>2746.17</v>
      </c>
      <c r="D90" s="24">
        <f t="shared" si="28"/>
        <v>8.3</v>
      </c>
      <c r="E90" s="24">
        <f t="shared" si="28"/>
        <v>0</v>
      </c>
      <c r="F90" s="24">
        <f t="shared" si="28"/>
        <v>100.43</v>
      </c>
      <c r="G90" s="24">
        <f t="shared" si="28"/>
        <v>2854.9</v>
      </c>
      <c r="H90" s="24">
        <f t="shared" si="28"/>
        <v>2338.42</v>
      </c>
      <c r="I90" s="24">
        <f t="shared" si="28"/>
        <v>516.48</v>
      </c>
    </row>
    <row r="91" s="1" customFormat="1" ht="17" customHeight="1" spans="1:9">
      <c r="A91" s="25" t="s">
        <v>106</v>
      </c>
      <c r="B91" s="26"/>
      <c r="C91" s="27"/>
      <c r="D91" s="26">
        <v>8.3</v>
      </c>
      <c r="E91" s="24"/>
      <c r="F91" s="26">
        <v>128.5</v>
      </c>
      <c r="G91" s="27">
        <f>C91+D91+E91+F91</f>
        <v>136.8</v>
      </c>
      <c r="H91" s="20"/>
      <c r="I91" s="21">
        <f>G91-H91</f>
        <v>136.8</v>
      </c>
    </row>
    <row r="92" s="1" customFormat="1" ht="17" customHeight="1" spans="1:9">
      <c r="A92" s="25" t="s">
        <v>107</v>
      </c>
      <c r="B92" s="27">
        <v>43.78</v>
      </c>
      <c r="C92" s="27">
        <f>ROUND(B92*($C$7-$C$8)/$B$7,2)</f>
        <v>1210.87</v>
      </c>
      <c r="D92" s="27"/>
      <c r="E92" s="27"/>
      <c r="F92" s="27">
        <v>-9.58</v>
      </c>
      <c r="G92" s="27">
        <f>C92+D92+E92+F92</f>
        <v>1201.29</v>
      </c>
      <c r="H92" s="27">
        <f>ROUND((262311-5820.63)/$B$7*B92,2)</f>
        <v>1031.08</v>
      </c>
      <c r="I92" s="21">
        <f>G92-H92</f>
        <v>170.21</v>
      </c>
    </row>
    <row r="93" s="1" customFormat="1" ht="17" customHeight="1" spans="1:9">
      <c r="A93" s="25" t="s">
        <v>108</v>
      </c>
      <c r="B93" s="27">
        <v>55.51</v>
      </c>
      <c r="C93" s="27">
        <f>ROUND(B93*($C$7-$C$8)/$B$7,2)</f>
        <v>1535.3</v>
      </c>
      <c r="D93" s="27"/>
      <c r="E93" s="27"/>
      <c r="F93" s="27">
        <v>-18.49</v>
      </c>
      <c r="G93" s="27">
        <f>C93+D93+E93+F93</f>
        <v>1516.81</v>
      </c>
      <c r="H93" s="27">
        <f>ROUND((262311-5820.63)/$B$7*B93,2)</f>
        <v>1307.34</v>
      </c>
      <c r="I93" s="21">
        <f>G93-H93</f>
        <v>209.47</v>
      </c>
    </row>
    <row r="94" s="1" customFormat="1" ht="17" customHeight="1" spans="1:9">
      <c r="A94" s="23" t="s">
        <v>109</v>
      </c>
      <c r="B94" s="24">
        <f t="shared" ref="B94:I94" si="29">SUM(B95:B96)</f>
        <v>46.73</v>
      </c>
      <c r="C94" s="24">
        <f t="shared" si="29"/>
        <v>1292.46</v>
      </c>
      <c r="D94" s="24">
        <f t="shared" si="29"/>
        <v>18.3</v>
      </c>
      <c r="E94" s="24">
        <f t="shared" si="29"/>
        <v>0</v>
      </c>
      <c r="F94" s="24">
        <f t="shared" si="29"/>
        <v>44.31</v>
      </c>
      <c r="G94" s="24">
        <f t="shared" si="29"/>
        <v>1355.07</v>
      </c>
      <c r="H94" s="24">
        <f t="shared" si="29"/>
        <v>1100.56</v>
      </c>
      <c r="I94" s="24">
        <f t="shared" si="29"/>
        <v>254.51</v>
      </c>
    </row>
    <row r="95" s="1" customFormat="1" ht="17" customHeight="1" spans="1:9">
      <c r="A95" s="25" t="s">
        <v>110</v>
      </c>
      <c r="B95" s="26">
        <v>6.98</v>
      </c>
      <c r="C95" s="27">
        <f>ROUND(B95*($C$7-$C$8)/$B$7,2)</f>
        <v>193.05</v>
      </c>
      <c r="D95" s="27">
        <v>18.3</v>
      </c>
      <c r="E95" s="27"/>
      <c r="F95" s="27">
        <v>52.26</v>
      </c>
      <c r="G95" s="27">
        <f>C95+D95+E95+F95</f>
        <v>263.61</v>
      </c>
      <c r="H95" s="27">
        <f>ROUND((262311-5820.63)/$B$7*B95,2)</f>
        <v>164.39</v>
      </c>
      <c r="I95" s="21">
        <f>G95-H95</f>
        <v>99.22</v>
      </c>
    </row>
    <row r="96" s="1" customFormat="1" ht="17" customHeight="1" spans="1:9">
      <c r="A96" s="25" t="s">
        <v>111</v>
      </c>
      <c r="B96" s="27">
        <v>39.75</v>
      </c>
      <c r="C96" s="27">
        <f>ROUND(B96*($C$7-$C$8)/$B$7,2)</f>
        <v>1099.41</v>
      </c>
      <c r="D96" s="27"/>
      <c r="E96" s="27"/>
      <c r="F96" s="27">
        <v>-7.95</v>
      </c>
      <c r="G96" s="27">
        <f>C96+D96+E96+F96</f>
        <v>1091.46</v>
      </c>
      <c r="H96" s="27">
        <f>ROUND((262311-5820.63)/$B$7*B96,2)</f>
        <v>936.17</v>
      </c>
      <c r="I96" s="21">
        <f>G96-H96</f>
        <v>155.29</v>
      </c>
    </row>
    <row r="97" s="1" customFormat="1" ht="17" customHeight="1" spans="1:9">
      <c r="A97" s="23" t="s">
        <v>112</v>
      </c>
      <c r="B97" s="24">
        <f t="shared" ref="B97:I97" si="30">SUM(B98:B99)</f>
        <v>79.23</v>
      </c>
      <c r="C97" s="24">
        <f t="shared" si="30"/>
        <v>2191.35</v>
      </c>
      <c r="D97" s="24">
        <f t="shared" si="30"/>
        <v>8.3</v>
      </c>
      <c r="E97" s="24">
        <f t="shared" si="30"/>
        <v>0</v>
      </c>
      <c r="F97" s="24">
        <f t="shared" si="30"/>
        <v>21.75</v>
      </c>
      <c r="G97" s="24">
        <f t="shared" si="30"/>
        <v>2221.4</v>
      </c>
      <c r="H97" s="24">
        <f t="shared" si="30"/>
        <v>1865.99</v>
      </c>
      <c r="I97" s="24">
        <f t="shared" si="30"/>
        <v>355.41</v>
      </c>
    </row>
    <row r="98" s="1" customFormat="1" ht="17" customHeight="1" spans="1:9">
      <c r="A98" s="25" t="s">
        <v>113</v>
      </c>
      <c r="B98" s="26">
        <v>13.28</v>
      </c>
      <c r="C98" s="27">
        <f>ROUND(B98*($C$7-$C$8)/$B$7,2)</f>
        <v>367.3</v>
      </c>
      <c r="D98" s="27">
        <v>8.3</v>
      </c>
      <c r="E98" s="27"/>
      <c r="F98" s="27"/>
      <c r="G98" s="27">
        <f>C98+D98+E98+F98</f>
        <v>375.6</v>
      </c>
      <c r="H98" s="27">
        <f>ROUND((262311-5820.63)/$B$7*B98,2)+0.01</f>
        <v>312.77</v>
      </c>
      <c r="I98" s="21">
        <f>G98-H98</f>
        <v>62.83</v>
      </c>
    </row>
    <row r="99" s="1" customFormat="1" ht="17" customHeight="1" spans="1:9">
      <c r="A99" s="25" t="s">
        <v>114</v>
      </c>
      <c r="B99" s="27">
        <v>65.95</v>
      </c>
      <c r="C99" s="27">
        <f>ROUND(B99*($C$7-$C$8)/$B$7,2)</f>
        <v>1824.05</v>
      </c>
      <c r="D99" s="27"/>
      <c r="E99" s="27"/>
      <c r="F99" s="27">
        <v>21.75</v>
      </c>
      <c r="G99" s="27">
        <f t="shared" ref="G99:G122" si="31">C99+D99+E99+F99</f>
        <v>1845.8</v>
      </c>
      <c r="H99" s="27">
        <f>ROUND((262311-5820.63)/$B$7*B99,2)</f>
        <v>1553.22</v>
      </c>
      <c r="I99" s="21">
        <f t="shared" ref="I99:I135" si="32">G99-H99</f>
        <v>292.58</v>
      </c>
    </row>
    <row r="100" s="1" customFormat="1" ht="17" customHeight="1" spans="1:9">
      <c r="A100" s="23" t="s">
        <v>115</v>
      </c>
      <c r="B100" s="24">
        <f>SUM(B101:B103)</f>
        <v>130.36</v>
      </c>
      <c r="C100" s="24">
        <f t="shared" ref="C100:I100" si="33">SUM(C101:C103)</f>
        <v>3605.52</v>
      </c>
      <c r="D100" s="24">
        <f t="shared" si="33"/>
        <v>8.3</v>
      </c>
      <c r="E100" s="24">
        <f t="shared" si="33"/>
        <v>0</v>
      </c>
      <c r="F100" s="24">
        <f t="shared" si="33"/>
        <v>0</v>
      </c>
      <c r="G100" s="24">
        <f t="shared" si="33"/>
        <v>3613.82</v>
      </c>
      <c r="H100" s="24">
        <f t="shared" si="33"/>
        <v>3070.17</v>
      </c>
      <c r="I100" s="24">
        <f t="shared" si="33"/>
        <v>543.65</v>
      </c>
    </row>
    <row r="101" s="1" customFormat="1" ht="17" customHeight="1" spans="1:9">
      <c r="A101" s="25" t="s">
        <v>116</v>
      </c>
      <c r="B101" s="26">
        <v>14.17</v>
      </c>
      <c r="C101" s="27">
        <f>ROUND(B101*($C$7-$C$8)/$B$7,2)</f>
        <v>391.92</v>
      </c>
      <c r="D101" s="26">
        <v>8.3</v>
      </c>
      <c r="E101" s="24"/>
      <c r="F101" s="24"/>
      <c r="G101" s="27">
        <f t="shared" si="31"/>
        <v>400.22</v>
      </c>
      <c r="H101" s="27">
        <f>ROUND((262311-5820.63)/$B$7*B101,2)</f>
        <v>333.72</v>
      </c>
      <c r="I101" s="21">
        <f>G101-H101</f>
        <v>66.5</v>
      </c>
    </row>
    <row r="102" s="1" customFormat="1" ht="17" customHeight="1" spans="1:9">
      <c r="A102" s="25" t="s">
        <v>117</v>
      </c>
      <c r="B102" s="27">
        <v>68.01</v>
      </c>
      <c r="C102" s="27">
        <f t="shared" ref="C102:C109" si="34">ROUND(B102*($C$7-$C$8)/$B$7,2)</f>
        <v>1881.03</v>
      </c>
      <c r="D102" s="27"/>
      <c r="E102" s="27"/>
      <c r="F102" s="27"/>
      <c r="G102" s="27">
        <f t="shared" si="31"/>
        <v>1881.03</v>
      </c>
      <c r="H102" s="27">
        <f t="shared" ref="H102:H109" si="35">ROUND((262311-5820.63)/$B$7*B102,2)</f>
        <v>1601.74</v>
      </c>
      <c r="I102" s="21">
        <f t="shared" si="32"/>
        <v>279.29</v>
      </c>
    </row>
    <row r="103" s="1" customFormat="1" ht="17" customHeight="1" spans="1:9">
      <c r="A103" s="25" t="s">
        <v>118</v>
      </c>
      <c r="B103" s="27">
        <v>48.18</v>
      </c>
      <c r="C103" s="27">
        <f t="shared" si="34"/>
        <v>1332.57</v>
      </c>
      <c r="D103" s="27"/>
      <c r="E103" s="27"/>
      <c r="F103" s="27"/>
      <c r="G103" s="27">
        <f t="shared" si="31"/>
        <v>1332.57</v>
      </c>
      <c r="H103" s="27">
        <f t="shared" si="35"/>
        <v>1134.71</v>
      </c>
      <c r="I103" s="21">
        <f t="shared" si="32"/>
        <v>197.86</v>
      </c>
    </row>
    <row r="104" s="1" customFormat="1" ht="17" customHeight="1" spans="1:9">
      <c r="A104" s="23" t="s">
        <v>119</v>
      </c>
      <c r="B104" s="24">
        <f>SUM(B105:B107)</f>
        <v>174.79</v>
      </c>
      <c r="C104" s="24">
        <f t="shared" ref="C104:I104" si="36">SUM(C105:C107)</f>
        <v>4834.37</v>
      </c>
      <c r="D104" s="24">
        <f t="shared" si="36"/>
        <v>8.3</v>
      </c>
      <c r="E104" s="24">
        <f t="shared" si="36"/>
        <v>-82.57</v>
      </c>
      <c r="F104" s="24">
        <f t="shared" si="36"/>
        <v>0</v>
      </c>
      <c r="G104" s="24">
        <f t="shared" si="36"/>
        <v>4760.1</v>
      </c>
      <c r="H104" s="24">
        <f t="shared" si="36"/>
        <v>4116.56</v>
      </c>
      <c r="I104" s="24">
        <f t="shared" si="36"/>
        <v>643.54</v>
      </c>
    </row>
    <row r="105" s="1" customFormat="1" ht="17" customHeight="1" spans="1:9">
      <c r="A105" s="25" t="s">
        <v>120</v>
      </c>
      <c r="B105" s="26"/>
      <c r="C105" s="27"/>
      <c r="D105" s="26">
        <v>8.3</v>
      </c>
      <c r="E105" s="24"/>
      <c r="F105" s="24"/>
      <c r="G105" s="27">
        <f t="shared" si="31"/>
        <v>8.3</v>
      </c>
      <c r="H105" s="20"/>
      <c r="I105" s="21">
        <f t="shared" si="32"/>
        <v>8.3</v>
      </c>
    </row>
    <row r="106" s="1" customFormat="1" ht="17" customHeight="1" spans="1:9">
      <c r="A106" s="25" t="s">
        <v>121</v>
      </c>
      <c r="B106" s="27">
        <v>112.94</v>
      </c>
      <c r="C106" s="27">
        <f t="shared" si="34"/>
        <v>3123.71</v>
      </c>
      <c r="D106" s="27"/>
      <c r="E106" s="27"/>
      <c r="F106" s="27"/>
      <c r="G106" s="27">
        <f t="shared" si="31"/>
        <v>3123.71</v>
      </c>
      <c r="H106" s="27">
        <f t="shared" si="35"/>
        <v>2659.9</v>
      </c>
      <c r="I106" s="21">
        <f t="shared" si="32"/>
        <v>463.81</v>
      </c>
    </row>
    <row r="107" s="1" customFormat="1" ht="17" customHeight="1" spans="1:9">
      <c r="A107" s="25" t="s">
        <v>122</v>
      </c>
      <c r="B107" s="27">
        <v>61.85</v>
      </c>
      <c r="C107" s="27">
        <f t="shared" si="34"/>
        <v>1710.66</v>
      </c>
      <c r="D107" s="27"/>
      <c r="E107" s="27">
        <v>-82.57</v>
      </c>
      <c r="F107" s="27"/>
      <c r="G107" s="27">
        <f t="shared" si="31"/>
        <v>1628.09</v>
      </c>
      <c r="H107" s="27">
        <f t="shared" si="35"/>
        <v>1456.66</v>
      </c>
      <c r="I107" s="21">
        <f t="shared" si="32"/>
        <v>171.43</v>
      </c>
    </row>
    <row r="108" s="1" customFormat="1" ht="17" customHeight="1" spans="1:9">
      <c r="A108" s="35" t="s">
        <v>123</v>
      </c>
      <c r="B108" s="36">
        <v>1043.7</v>
      </c>
      <c r="C108" s="20">
        <f t="shared" si="34"/>
        <v>28866.79</v>
      </c>
      <c r="D108" s="36">
        <v>8.3</v>
      </c>
      <c r="E108" s="36"/>
      <c r="F108" s="36"/>
      <c r="G108" s="20">
        <f t="shared" si="31"/>
        <v>28875.09</v>
      </c>
      <c r="H108" s="20">
        <f t="shared" si="35"/>
        <v>24580.67</v>
      </c>
      <c r="I108" s="19">
        <f t="shared" si="32"/>
        <v>4294.42</v>
      </c>
    </row>
    <row r="109" s="1" customFormat="1" ht="17" customHeight="1" spans="1:9">
      <c r="A109" s="23" t="s">
        <v>124</v>
      </c>
      <c r="B109" s="37">
        <v>443.11</v>
      </c>
      <c r="C109" s="20">
        <f t="shared" si="34"/>
        <v>12255.59</v>
      </c>
      <c r="D109" s="37">
        <v>8.3</v>
      </c>
      <c r="E109" s="37">
        <v>-23.63</v>
      </c>
      <c r="F109" s="37"/>
      <c r="G109" s="20">
        <f t="shared" si="31"/>
        <v>12240.26</v>
      </c>
      <c r="H109" s="20">
        <f t="shared" si="35"/>
        <v>10435.89</v>
      </c>
      <c r="I109" s="19">
        <f t="shared" si="32"/>
        <v>1804.37</v>
      </c>
    </row>
    <row r="110" s="1" customFormat="1" ht="17" customHeight="1" spans="1:9">
      <c r="A110" s="23" t="s">
        <v>125</v>
      </c>
      <c r="B110" s="24">
        <f>SUM(B111:B113)</f>
        <v>175.65</v>
      </c>
      <c r="C110" s="24">
        <f t="shared" ref="C110:I110" si="37">SUM(C111:C113)</f>
        <v>4858.15</v>
      </c>
      <c r="D110" s="24">
        <f t="shared" si="37"/>
        <v>8.3</v>
      </c>
      <c r="E110" s="24">
        <f t="shared" si="37"/>
        <v>0</v>
      </c>
      <c r="F110" s="24">
        <f t="shared" si="37"/>
        <v>0.5</v>
      </c>
      <c r="G110" s="24">
        <f t="shared" si="37"/>
        <v>4866.95</v>
      </c>
      <c r="H110" s="24">
        <f t="shared" si="37"/>
        <v>4136.82</v>
      </c>
      <c r="I110" s="24">
        <f t="shared" si="37"/>
        <v>730.13</v>
      </c>
    </row>
    <row r="111" s="1" customFormat="1" ht="17" customHeight="1" spans="1:9">
      <c r="A111" s="25" t="s">
        <v>126</v>
      </c>
      <c r="B111" s="24"/>
      <c r="C111" s="27"/>
      <c r="D111" s="27">
        <v>8.3</v>
      </c>
      <c r="E111" s="27"/>
      <c r="F111" s="27"/>
      <c r="G111" s="27">
        <f t="shared" si="31"/>
        <v>8.3</v>
      </c>
      <c r="H111" s="20"/>
      <c r="I111" s="21">
        <f t="shared" si="32"/>
        <v>8.3</v>
      </c>
    </row>
    <row r="112" s="1" customFormat="1" ht="17" customHeight="1" spans="1:9">
      <c r="A112" s="25" t="s">
        <v>127</v>
      </c>
      <c r="B112" s="27">
        <v>57.75</v>
      </c>
      <c r="C112" s="27">
        <f t="shared" ref="C112:C117" si="38">ROUND(B112*($C$7-$C$8)/$B$7,2)</f>
        <v>1597.26</v>
      </c>
      <c r="D112" s="27"/>
      <c r="E112" s="27"/>
      <c r="F112" s="27">
        <v>1.12</v>
      </c>
      <c r="G112" s="27">
        <f t="shared" si="31"/>
        <v>1598.38</v>
      </c>
      <c r="H112" s="27">
        <f t="shared" ref="H112:H117" si="39">ROUND((262311-5820.63)/$B$7*B112,2)</f>
        <v>1360.1</v>
      </c>
      <c r="I112" s="21">
        <f t="shared" si="32"/>
        <v>238.28</v>
      </c>
    </row>
    <row r="113" s="1" customFormat="1" ht="17" customHeight="1" spans="1:9">
      <c r="A113" s="25" t="s">
        <v>128</v>
      </c>
      <c r="B113" s="27">
        <v>117.9</v>
      </c>
      <c r="C113" s="27">
        <f t="shared" si="38"/>
        <v>3260.89</v>
      </c>
      <c r="D113" s="27"/>
      <c r="E113" s="27"/>
      <c r="F113" s="27">
        <v>-0.62</v>
      </c>
      <c r="G113" s="27">
        <f t="shared" si="31"/>
        <v>3260.27</v>
      </c>
      <c r="H113" s="27">
        <f t="shared" si="39"/>
        <v>2776.72</v>
      </c>
      <c r="I113" s="21">
        <f t="shared" si="32"/>
        <v>483.55</v>
      </c>
    </row>
    <row r="114" s="1" customFormat="1" ht="17" customHeight="1" spans="1:9">
      <c r="A114" s="23" t="s">
        <v>129</v>
      </c>
      <c r="B114" s="24">
        <f>SUM(B115:B117)</f>
        <v>188</v>
      </c>
      <c r="C114" s="24">
        <f t="shared" ref="C114:I114" si="40">SUM(C115:C117)</f>
        <v>5199.73</v>
      </c>
      <c r="D114" s="24">
        <f t="shared" si="40"/>
        <v>8.3</v>
      </c>
      <c r="E114" s="24">
        <f t="shared" si="40"/>
        <v>-250.98</v>
      </c>
      <c r="F114" s="24">
        <f t="shared" si="40"/>
        <v>-10</v>
      </c>
      <c r="G114" s="24">
        <f t="shared" si="40"/>
        <v>4947.05</v>
      </c>
      <c r="H114" s="24">
        <f t="shared" si="40"/>
        <v>4427.68</v>
      </c>
      <c r="I114" s="24">
        <f t="shared" si="40"/>
        <v>519.37</v>
      </c>
    </row>
    <row r="115" s="1" customFormat="1" ht="17" customHeight="1" spans="1:9">
      <c r="A115" s="25" t="s">
        <v>130</v>
      </c>
      <c r="B115" s="26"/>
      <c r="C115" s="27"/>
      <c r="D115" s="26">
        <v>8.3</v>
      </c>
      <c r="E115" s="24"/>
      <c r="F115" s="24"/>
      <c r="G115" s="27">
        <f t="shared" si="31"/>
        <v>8.3</v>
      </c>
      <c r="H115" s="20"/>
      <c r="I115" s="21">
        <f t="shared" si="32"/>
        <v>8.3</v>
      </c>
    </row>
    <row r="116" s="1" customFormat="1" ht="17" customHeight="1" spans="1:9">
      <c r="A116" s="25" t="s">
        <v>131</v>
      </c>
      <c r="B116" s="27">
        <v>94.18</v>
      </c>
      <c r="C116" s="27">
        <f t="shared" si="38"/>
        <v>2604.84</v>
      </c>
      <c r="D116" s="27"/>
      <c r="E116" s="27">
        <v>-125.73</v>
      </c>
      <c r="F116" s="27">
        <v>-10</v>
      </c>
      <c r="G116" s="27">
        <f t="shared" si="31"/>
        <v>2469.11</v>
      </c>
      <c r="H116" s="27">
        <f t="shared" si="39"/>
        <v>2218.08</v>
      </c>
      <c r="I116" s="21">
        <f t="shared" si="32"/>
        <v>251.03</v>
      </c>
    </row>
    <row r="117" s="1" customFormat="1" ht="17" customHeight="1" spans="1:9">
      <c r="A117" s="25" t="s">
        <v>132</v>
      </c>
      <c r="B117" s="27">
        <v>93.82</v>
      </c>
      <c r="C117" s="27">
        <f t="shared" si="38"/>
        <v>2594.89</v>
      </c>
      <c r="D117" s="27"/>
      <c r="E117" s="27">
        <v>-125.25</v>
      </c>
      <c r="F117" s="27"/>
      <c r="G117" s="27">
        <f t="shared" si="31"/>
        <v>2469.64</v>
      </c>
      <c r="H117" s="27">
        <f t="shared" si="39"/>
        <v>2209.6</v>
      </c>
      <c r="I117" s="21">
        <f t="shared" si="32"/>
        <v>260.04</v>
      </c>
    </row>
    <row r="118" s="1" customFormat="1" ht="17" customHeight="1" spans="1:9">
      <c r="A118" s="23" t="s">
        <v>133</v>
      </c>
      <c r="B118" s="24">
        <f>SUM(B119:B121)</f>
        <v>64.73</v>
      </c>
      <c r="C118" s="24">
        <f t="shared" ref="C118:I118" si="41">SUM(C119:C121)</f>
        <v>1790.31</v>
      </c>
      <c r="D118" s="24">
        <f t="shared" si="41"/>
        <v>8.3</v>
      </c>
      <c r="E118" s="24">
        <f t="shared" si="41"/>
        <v>0</v>
      </c>
      <c r="F118" s="24">
        <f t="shared" si="41"/>
        <v>-14.47</v>
      </c>
      <c r="G118" s="24">
        <f t="shared" si="41"/>
        <v>1784.14</v>
      </c>
      <c r="H118" s="24">
        <f t="shared" si="41"/>
        <v>1524.48</v>
      </c>
      <c r="I118" s="24">
        <f t="shared" si="41"/>
        <v>259.66</v>
      </c>
    </row>
    <row r="119" s="1" customFormat="1" ht="17" customHeight="1" spans="1:9">
      <c r="A119" s="25" t="s">
        <v>134</v>
      </c>
      <c r="B119" s="26"/>
      <c r="C119" s="27"/>
      <c r="D119" s="26">
        <v>8.3</v>
      </c>
      <c r="E119" s="24"/>
      <c r="F119" s="24"/>
      <c r="G119" s="27">
        <f t="shared" si="31"/>
        <v>8.3</v>
      </c>
      <c r="H119" s="20"/>
      <c r="I119" s="21">
        <f t="shared" si="32"/>
        <v>8.3</v>
      </c>
    </row>
    <row r="120" s="1" customFormat="1" ht="17" customHeight="1" spans="1:9">
      <c r="A120" s="25" t="s">
        <v>135</v>
      </c>
      <c r="B120" s="27">
        <v>41.04</v>
      </c>
      <c r="C120" s="27">
        <f t="shared" ref="C120:C122" si="42">ROUND(B120*($C$7-$C$8)/$B$7,2)</f>
        <v>1135.09</v>
      </c>
      <c r="D120" s="27"/>
      <c r="E120" s="27"/>
      <c r="F120" s="27">
        <v>-14.47</v>
      </c>
      <c r="G120" s="27">
        <f t="shared" si="31"/>
        <v>1120.62</v>
      </c>
      <c r="H120" s="27">
        <f t="shared" ref="H120:H122" si="43">ROUND((262311-5820.63)/$B$7*B120,2)</f>
        <v>966.55</v>
      </c>
      <c r="I120" s="21">
        <f t="shared" si="32"/>
        <v>154.07</v>
      </c>
    </row>
    <row r="121" s="1" customFormat="1" ht="17" customHeight="1" spans="1:9">
      <c r="A121" s="25" t="s">
        <v>136</v>
      </c>
      <c r="B121" s="27">
        <v>23.69</v>
      </c>
      <c r="C121" s="27">
        <f t="shared" si="42"/>
        <v>655.22</v>
      </c>
      <c r="D121" s="27"/>
      <c r="E121" s="27"/>
      <c r="F121" s="27"/>
      <c r="G121" s="27">
        <f t="shared" si="31"/>
        <v>655.22</v>
      </c>
      <c r="H121" s="27">
        <f t="shared" si="43"/>
        <v>557.93</v>
      </c>
      <c r="I121" s="21">
        <f t="shared" si="32"/>
        <v>97.2900000000001</v>
      </c>
    </row>
    <row r="122" s="1" customFormat="1" ht="17" customHeight="1" spans="1:9">
      <c r="A122" s="38" t="s">
        <v>137</v>
      </c>
      <c r="B122" s="24">
        <v>4.5</v>
      </c>
      <c r="C122" s="20">
        <f t="shared" si="42"/>
        <v>124.46</v>
      </c>
      <c r="D122" s="24"/>
      <c r="E122" s="24"/>
      <c r="F122" s="24"/>
      <c r="G122" s="20">
        <f t="shared" si="31"/>
        <v>124.46</v>
      </c>
      <c r="H122" s="20">
        <f t="shared" si="43"/>
        <v>105.98</v>
      </c>
      <c r="I122" s="19">
        <f t="shared" si="32"/>
        <v>18.48</v>
      </c>
    </row>
    <row r="123" s="1" customFormat="1" ht="17" customHeight="1" spans="1:9">
      <c r="A123" s="39" t="s">
        <v>138</v>
      </c>
      <c r="B123" s="24">
        <f>SUM(B124:B180)</f>
        <v>3528.05</v>
      </c>
      <c r="C123" s="24">
        <f t="shared" ref="C123:I123" si="44">SUM(C124:C180)</f>
        <v>97579.26</v>
      </c>
      <c r="D123" s="24">
        <f t="shared" si="44"/>
        <v>20</v>
      </c>
      <c r="E123" s="24">
        <f t="shared" si="44"/>
        <v>39.26</v>
      </c>
      <c r="F123" s="24">
        <f t="shared" si="44"/>
        <v>-583.83</v>
      </c>
      <c r="G123" s="24">
        <f t="shared" si="44"/>
        <v>97054.69</v>
      </c>
      <c r="H123" s="24">
        <f t="shared" si="44"/>
        <v>83090.81</v>
      </c>
      <c r="I123" s="24">
        <f t="shared" si="44"/>
        <v>13963.88</v>
      </c>
    </row>
    <row r="124" s="1" customFormat="1" ht="17" customHeight="1" spans="1:9">
      <c r="A124" s="25" t="s">
        <v>139</v>
      </c>
      <c r="B124" s="27">
        <v>19.85</v>
      </c>
      <c r="C124" s="27">
        <f t="shared" ref="C124:C130" si="45">ROUND(B124*($C$7-$C$8)/$B$7,2)</f>
        <v>549.01</v>
      </c>
      <c r="D124" s="27"/>
      <c r="E124" s="27">
        <v>41.19</v>
      </c>
      <c r="F124" s="27">
        <v>3.64</v>
      </c>
      <c r="G124" s="27">
        <f t="shared" ref="G124:G180" si="46">C124+D124+E124+F124</f>
        <v>593.84</v>
      </c>
      <c r="H124" s="27">
        <f t="shared" ref="H124:H130" si="47">ROUND((262311-5820.63)/$B$7*B124,2)</f>
        <v>467.5</v>
      </c>
      <c r="I124" s="21">
        <f t="shared" si="32"/>
        <v>126.34</v>
      </c>
    </row>
    <row r="125" s="1" customFormat="1" ht="17" customHeight="1" spans="1:9">
      <c r="A125" s="40" t="s">
        <v>140</v>
      </c>
      <c r="B125" s="27">
        <v>18.57</v>
      </c>
      <c r="C125" s="27">
        <f t="shared" si="45"/>
        <v>513.61</v>
      </c>
      <c r="D125" s="27"/>
      <c r="E125" s="27"/>
      <c r="F125" s="27"/>
      <c r="G125" s="27">
        <f t="shared" si="46"/>
        <v>513.61</v>
      </c>
      <c r="H125" s="27">
        <f t="shared" si="47"/>
        <v>437.35</v>
      </c>
      <c r="I125" s="21">
        <f t="shared" ref="I125:I156" si="48">G125-H125</f>
        <v>76.26</v>
      </c>
    </row>
    <row r="126" s="1" customFormat="1" ht="17" customHeight="1" spans="1:9">
      <c r="A126" s="40" t="s">
        <v>141</v>
      </c>
      <c r="B126" s="27">
        <v>32.34</v>
      </c>
      <c r="C126" s="27">
        <f t="shared" si="45"/>
        <v>894.46</v>
      </c>
      <c r="D126" s="27"/>
      <c r="E126" s="27">
        <v>67.1</v>
      </c>
      <c r="F126" s="27"/>
      <c r="G126" s="27">
        <f t="shared" si="46"/>
        <v>961.56</v>
      </c>
      <c r="H126" s="27">
        <f t="shared" si="47"/>
        <v>761.65</v>
      </c>
      <c r="I126" s="21">
        <f t="shared" si="48"/>
        <v>199.91</v>
      </c>
    </row>
    <row r="127" s="1" customFormat="1" ht="17" customHeight="1" spans="1:9">
      <c r="A127" s="40" t="s">
        <v>142</v>
      </c>
      <c r="B127" s="27">
        <v>18.86</v>
      </c>
      <c r="C127" s="27">
        <f t="shared" si="45"/>
        <v>521.63</v>
      </c>
      <c r="D127" s="27"/>
      <c r="E127" s="27"/>
      <c r="F127" s="27">
        <v>-1.27</v>
      </c>
      <c r="G127" s="27">
        <f t="shared" si="46"/>
        <v>520.36</v>
      </c>
      <c r="H127" s="27">
        <f t="shared" si="47"/>
        <v>444.18</v>
      </c>
      <c r="I127" s="21">
        <f t="shared" si="48"/>
        <v>76.18</v>
      </c>
    </row>
    <row r="128" s="1" customFormat="1" ht="17" customHeight="1" spans="1:9">
      <c r="A128" s="25" t="s">
        <v>143</v>
      </c>
      <c r="B128" s="27">
        <v>19.56</v>
      </c>
      <c r="C128" s="27">
        <f t="shared" si="45"/>
        <v>540.99</v>
      </c>
      <c r="D128" s="27"/>
      <c r="E128" s="27"/>
      <c r="F128" s="27">
        <v>-5.52</v>
      </c>
      <c r="G128" s="27">
        <f t="shared" si="46"/>
        <v>535.47</v>
      </c>
      <c r="H128" s="27">
        <f t="shared" si="47"/>
        <v>460.67</v>
      </c>
      <c r="I128" s="21">
        <f t="shared" si="48"/>
        <v>74.8</v>
      </c>
    </row>
    <row r="129" s="1" customFormat="1" ht="17" customHeight="1" spans="1:9">
      <c r="A129" s="25" t="s">
        <v>144</v>
      </c>
      <c r="B129" s="27">
        <v>38.05</v>
      </c>
      <c r="C129" s="27">
        <f t="shared" si="45"/>
        <v>1052.39</v>
      </c>
      <c r="D129" s="27"/>
      <c r="E129" s="27">
        <v>78.95</v>
      </c>
      <c r="F129" s="27">
        <v>5.44</v>
      </c>
      <c r="G129" s="27">
        <f t="shared" si="46"/>
        <v>1136.78</v>
      </c>
      <c r="H129" s="27">
        <f t="shared" si="47"/>
        <v>896.13</v>
      </c>
      <c r="I129" s="21">
        <f t="shared" si="48"/>
        <v>240.65</v>
      </c>
    </row>
    <row r="130" s="1" customFormat="1" ht="17" customHeight="1" spans="1:9">
      <c r="A130" s="40" t="s">
        <v>145</v>
      </c>
      <c r="B130" s="27">
        <v>35.24</v>
      </c>
      <c r="C130" s="27">
        <f t="shared" si="45"/>
        <v>974.67</v>
      </c>
      <c r="D130" s="27"/>
      <c r="E130" s="27"/>
      <c r="F130" s="27"/>
      <c r="G130" s="27">
        <f t="shared" si="46"/>
        <v>974.67</v>
      </c>
      <c r="H130" s="27">
        <f t="shared" si="47"/>
        <v>829.95</v>
      </c>
      <c r="I130" s="21">
        <f t="shared" si="48"/>
        <v>144.72</v>
      </c>
    </row>
    <row r="131" s="1" customFormat="1" ht="17" customHeight="1" spans="1:9">
      <c r="A131" s="40" t="s">
        <v>146</v>
      </c>
      <c r="B131" s="27">
        <v>6.42</v>
      </c>
      <c r="C131" s="27">
        <f>ROUND(B131*($C$7-$C$8)/$B$7,2)+0.02</f>
        <v>177.59</v>
      </c>
      <c r="D131" s="27"/>
      <c r="E131" s="27"/>
      <c r="F131" s="27"/>
      <c r="G131" s="27">
        <f t="shared" si="46"/>
        <v>177.59</v>
      </c>
      <c r="H131" s="27">
        <f>ROUND((262311-5820.63)/$B$7*B131,2)+0.02</f>
        <v>151.22</v>
      </c>
      <c r="I131" s="21">
        <f t="shared" si="48"/>
        <v>26.37</v>
      </c>
    </row>
    <row r="132" s="1" customFormat="1" ht="17" customHeight="1" spans="1:9">
      <c r="A132" s="25" t="s">
        <v>147</v>
      </c>
      <c r="B132" s="27">
        <v>89.8</v>
      </c>
      <c r="C132" s="27">
        <f t="shared" ref="C132:C180" si="49">ROUND(B132*($C$7-$C$8)/$B$7,2)</f>
        <v>2483.7</v>
      </c>
      <c r="D132" s="27"/>
      <c r="E132" s="27"/>
      <c r="F132" s="27">
        <v>-106.25</v>
      </c>
      <c r="G132" s="27">
        <f t="shared" si="46"/>
        <v>2377.45</v>
      </c>
      <c r="H132" s="27">
        <f t="shared" ref="H132:H174" si="50">ROUND((262311-5820.63)/$B$7*B132,2)</f>
        <v>2114.92</v>
      </c>
      <c r="I132" s="21">
        <f t="shared" si="48"/>
        <v>262.53</v>
      </c>
    </row>
    <row r="133" s="1" customFormat="1" ht="17" customHeight="1" spans="1:9">
      <c r="A133" s="25" t="s">
        <v>148</v>
      </c>
      <c r="B133" s="27">
        <v>74.5</v>
      </c>
      <c r="C133" s="27">
        <f t="shared" si="49"/>
        <v>2060.53</v>
      </c>
      <c r="D133" s="27">
        <v>10</v>
      </c>
      <c r="E133" s="27">
        <v>154.58</v>
      </c>
      <c r="F133" s="27">
        <v>-73.87</v>
      </c>
      <c r="G133" s="27">
        <f t="shared" si="46"/>
        <v>2151.24</v>
      </c>
      <c r="H133" s="27">
        <f t="shared" si="50"/>
        <v>1754.58</v>
      </c>
      <c r="I133" s="21">
        <f t="shared" si="48"/>
        <v>396.66</v>
      </c>
    </row>
    <row r="134" s="1" customFormat="1" ht="17" customHeight="1" spans="1:9">
      <c r="A134" s="25" t="s">
        <v>149</v>
      </c>
      <c r="B134" s="27">
        <v>54.07</v>
      </c>
      <c r="C134" s="27">
        <f t="shared" si="49"/>
        <v>1495.48</v>
      </c>
      <c r="D134" s="27"/>
      <c r="E134" s="27">
        <v>112.19</v>
      </c>
      <c r="F134" s="27">
        <v>-13.92</v>
      </c>
      <c r="G134" s="27">
        <f t="shared" si="46"/>
        <v>1593.75</v>
      </c>
      <c r="H134" s="27">
        <f t="shared" si="50"/>
        <v>1273.43</v>
      </c>
      <c r="I134" s="21">
        <f t="shared" si="48"/>
        <v>320.32</v>
      </c>
    </row>
    <row r="135" s="1" customFormat="1" ht="17" customHeight="1" spans="1:9">
      <c r="A135" s="25" t="s">
        <v>150</v>
      </c>
      <c r="B135" s="27">
        <v>48.16</v>
      </c>
      <c r="C135" s="27">
        <f t="shared" si="49"/>
        <v>1332.02</v>
      </c>
      <c r="D135" s="27"/>
      <c r="E135" s="27"/>
      <c r="F135" s="27">
        <v>-12.73</v>
      </c>
      <c r="G135" s="27">
        <f t="shared" si="46"/>
        <v>1319.29</v>
      </c>
      <c r="H135" s="27">
        <f t="shared" si="50"/>
        <v>1134.24</v>
      </c>
      <c r="I135" s="21">
        <f t="shared" si="48"/>
        <v>185.05</v>
      </c>
    </row>
    <row r="136" s="1" customFormat="1" ht="17" customHeight="1" spans="1:9">
      <c r="A136" s="25" t="s">
        <v>151</v>
      </c>
      <c r="B136" s="27">
        <v>82.85</v>
      </c>
      <c r="C136" s="27">
        <f t="shared" si="49"/>
        <v>2291.48</v>
      </c>
      <c r="D136" s="27"/>
      <c r="E136" s="27"/>
      <c r="F136" s="27"/>
      <c r="G136" s="27">
        <f t="shared" si="46"/>
        <v>2291.48</v>
      </c>
      <c r="H136" s="27">
        <f t="shared" si="50"/>
        <v>1951.24</v>
      </c>
      <c r="I136" s="21">
        <f t="shared" si="48"/>
        <v>340.24</v>
      </c>
    </row>
    <row r="137" s="1" customFormat="1" ht="17" customHeight="1" spans="1:9">
      <c r="A137" s="40" t="s">
        <v>152</v>
      </c>
      <c r="B137" s="27">
        <v>63.6</v>
      </c>
      <c r="C137" s="27">
        <f t="shared" si="49"/>
        <v>1759.06</v>
      </c>
      <c r="D137" s="27"/>
      <c r="E137" s="27"/>
      <c r="F137" s="27"/>
      <c r="G137" s="27">
        <f t="shared" si="46"/>
        <v>1759.06</v>
      </c>
      <c r="H137" s="27">
        <f t="shared" si="50"/>
        <v>1497.87</v>
      </c>
      <c r="I137" s="21">
        <f t="shared" si="48"/>
        <v>261.19</v>
      </c>
    </row>
    <row r="138" s="1" customFormat="1" ht="17" customHeight="1" spans="1:9">
      <c r="A138" s="41" t="s">
        <v>153</v>
      </c>
      <c r="B138" s="27">
        <v>136.71</v>
      </c>
      <c r="C138" s="27">
        <f t="shared" si="49"/>
        <v>3781.14</v>
      </c>
      <c r="D138" s="27"/>
      <c r="E138" s="27"/>
      <c r="F138" s="27"/>
      <c r="G138" s="27">
        <f t="shared" si="46"/>
        <v>3781.14</v>
      </c>
      <c r="H138" s="27">
        <f t="shared" si="50"/>
        <v>3219.72</v>
      </c>
      <c r="I138" s="21">
        <f t="shared" si="48"/>
        <v>561.42</v>
      </c>
    </row>
    <row r="139" s="1" customFormat="1" ht="17" customHeight="1" spans="1:9">
      <c r="A139" s="40" t="s">
        <v>154</v>
      </c>
      <c r="B139" s="27">
        <v>132.48</v>
      </c>
      <c r="C139" s="27">
        <f t="shared" si="49"/>
        <v>3664.15</v>
      </c>
      <c r="D139" s="27"/>
      <c r="E139" s="27"/>
      <c r="F139" s="27"/>
      <c r="G139" s="27">
        <f t="shared" si="46"/>
        <v>3664.15</v>
      </c>
      <c r="H139" s="27">
        <f t="shared" si="50"/>
        <v>3120.1</v>
      </c>
      <c r="I139" s="21">
        <f t="shared" si="48"/>
        <v>544.05</v>
      </c>
    </row>
    <row r="140" s="1" customFormat="1" ht="17" customHeight="1" spans="1:9">
      <c r="A140" s="25" t="s">
        <v>155</v>
      </c>
      <c r="B140" s="27">
        <v>91.07</v>
      </c>
      <c r="C140" s="27">
        <f t="shared" si="49"/>
        <v>2518.83</v>
      </c>
      <c r="D140" s="27"/>
      <c r="E140" s="27"/>
      <c r="F140" s="27"/>
      <c r="G140" s="27">
        <f t="shared" si="46"/>
        <v>2518.83</v>
      </c>
      <c r="H140" s="27">
        <f t="shared" si="50"/>
        <v>2144.83</v>
      </c>
      <c r="I140" s="21">
        <f t="shared" si="48"/>
        <v>374</v>
      </c>
    </row>
    <row r="141" s="1" customFormat="1" ht="17" customHeight="1" spans="1:9">
      <c r="A141" s="25" t="s">
        <v>156</v>
      </c>
      <c r="B141" s="27">
        <v>103.02</v>
      </c>
      <c r="C141" s="27">
        <f t="shared" si="49"/>
        <v>2849.34</v>
      </c>
      <c r="D141" s="27"/>
      <c r="E141" s="27"/>
      <c r="F141" s="27"/>
      <c r="G141" s="27">
        <f t="shared" si="46"/>
        <v>2849.34</v>
      </c>
      <c r="H141" s="27">
        <f t="shared" si="50"/>
        <v>2426.27</v>
      </c>
      <c r="I141" s="21">
        <f t="shared" si="48"/>
        <v>423.07</v>
      </c>
    </row>
    <row r="142" s="1" customFormat="1" ht="17" customHeight="1" spans="1:9">
      <c r="A142" s="40" t="s">
        <v>157</v>
      </c>
      <c r="B142" s="27">
        <v>132.61</v>
      </c>
      <c r="C142" s="27">
        <f t="shared" si="49"/>
        <v>3667.74</v>
      </c>
      <c r="D142" s="27">
        <v>10</v>
      </c>
      <c r="E142" s="27"/>
      <c r="F142" s="27"/>
      <c r="G142" s="27">
        <f t="shared" si="46"/>
        <v>3677.74</v>
      </c>
      <c r="H142" s="27">
        <f t="shared" si="50"/>
        <v>3123.16</v>
      </c>
      <c r="I142" s="21">
        <f t="shared" si="48"/>
        <v>554.58</v>
      </c>
    </row>
    <row r="143" s="1" customFormat="1" ht="17" customHeight="1" spans="1:9">
      <c r="A143" s="40" t="s">
        <v>158</v>
      </c>
      <c r="B143" s="27">
        <v>130.65</v>
      </c>
      <c r="C143" s="27">
        <f t="shared" si="49"/>
        <v>3613.53</v>
      </c>
      <c r="D143" s="27"/>
      <c r="E143" s="27">
        <v>-174.42</v>
      </c>
      <c r="F143" s="27"/>
      <c r="G143" s="27">
        <f t="shared" si="46"/>
        <v>3439.11</v>
      </c>
      <c r="H143" s="27">
        <f t="shared" si="50"/>
        <v>3077</v>
      </c>
      <c r="I143" s="21">
        <f t="shared" si="48"/>
        <v>362.11</v>
      </c>
    </row>
    <row r="144" s="1" customFormat="1" ht="17" customHeight="1" spans="1:9">
      <c r="A144" s="40" t="s">
        <v>159</v>
      </c>
      <c r="B144" s="27">
        <v>39.98</v>
      </c>
      <c r="C144" s="27">
        <f t="shared" si="49"/>
        <v>1105.77</v>
      </c>
      <c r="D144" s="27"/>
      <c r="E144" s="27"/>
      <c r="F144" s="27"/>
      <c r="G144" s="27">
        <f t="shared" si="46"/>
        <v>1105.77</v>
      </c>
      <c r="H144" s="27">
        <f t="shared" si="50"/>
        <v>941.59</v>
      </c>
      <c r="I144" s="21">
        <f t="shared" si="48"/>
        <v>164.18</v>
      </c>
    </row>
    <row r="145" s="1" customFormat="1" ht="17" customHeight="1" spans="1:9">
      <c r="A145" s="40" t="s">
        <v>160</v>
      </c>
      <c r="B145" s="27">
        <v>79.67</v>
      </c>
      <c r="C145" s="27">
        <f t="shared" si="49"/>
        <v>2203.52</v>
      </c>
      <c r="D145" s="27"/>
      <c r="E145" s="27"/>
      <c r="F145" s="27"/>
      <c r="G145" s="27">
        <f t="shared" si="46"/>
        <v>2203.52</v>
      </c>
      <c r="H145" s="27">
        <f t="shared" si="50"/>
        <v>1876.35</v>
      </c>
      <c r="I145" s="21">
        <f t="shared" si="48"/>
        <v>327.17</v>
      </c>
    </row>
    <row r="146" s="1" customFormat="1" ht="17" customHeight="1" spans="1:9">
      <c r="A146" s="40" t="s">
        <v>161</v>
      </c>
      <c r="B146" s="27">
        <v>38.01</v>
      </c>
      <c r="C146" s="27">
        <f t="shared" si="49"/>
        <v>1051.29</v>
      </c>
      <c r="D146" s="27"/>
      <c r="E146" s="27">
        <v>78.87</v>
      </c>
      <c r="F146" s="27"/>
      <c r="G146" s="27">
        <f t="shared" si="46"/>
        <v>1130.16</v>
      </c>
      <c r="H146" s="27">
        <f t="shared" si="50"/>
        <v>895.19</v>
      </c>
      <c r="I146" s="21">
        <f t="shared" si="48"/>
        <v>234.97</v>
      </c>
    </row>
    <row r="147" s="1" customFormat="1" ht="17" customHeight="1" spans="1:9">
      <c r="A147" s="40" t="s">
        <v>162</v>
      </c>
      <c r="B147" s="27">
        <v>33.77</v>
      </c>
      <c r="C147" s="27">
        <f t="shared" si="49"/>
        <v>934.02</v>
      </c>
      <c r="D147" s="27"/>
      <c r="E147" s="27"/>
      <c r="F147" s="27"/>
      <c r="G147" s="27">
        <f t="shared" si="46"/>
        <v>934.02</v>
      </c>
      <c r="H147" s="27">
        <f t="shared" si="50"/>
        <v>795.33</v>
      </c>
      <c r="I147" s="21">
        <f t="shared" si="48"/>
        <v>138.69</v>
      </c>
    </row>
    <row r="148" s="1" customFormat="1" ht="17" customHeight="1" spans="1:9">
      <c r="A148" s="25" t="s">
        <v>163</v>
      </c>
      <c r="B148" s="27">
        <v>52.91</v>
      </c>
      <c r="C148" s="27">
        <f t="shared" si="49"/>
        <v>1463.39</v>
      </c>
      <c r="D148" s="27"/>
      <c r="E148" s="27"/>
      <c r="F148" s="27">
        <v>17.61</v>
      </c>
      <c r="G148" s="27">
        <f t="shared" si="46"/>
        <v>1481</v>
      </c>
      <c r="H148" s="27">
        <f t="shared" si="50"/>
        <v>1246.11</v>
      </c>
      <c r="I148" s="21">
        <f t="shared" si="48"/>
        <v>234.89</v>
      </c>
    </row>
    <row r="149" s="1" customFormat="1" ht="17" customHeight="1" spans="1:9">
      <c r="A149" s="40" t="s">
        <v>164</v>
      </c>
      <c r="B149" s="27">
        <v>120.89</v>
      </c>
      <c r="C149" s="27">
        <f t="shared" si="49"/>
        <v>3343.59</v>
      </c>
      <c r="D149" s="27"/>
      <c r="E149" s="27"/>
      <c r="F149" s="27">
        <v>-70.34</v>
      </c>
      <c r="G149" s="27">
        <f t="shared" si="46"/>
        <v>3273.25</v>
      </c>
      <c r="H149" s="27">
        <f t="shared" si="50"/>
        <v>2847.14</v>
      </c>
      <c r="I149" s="21">
        <f t="shared" si="48"/>
        <v>426.11</v>
      </c>
    </row>
    <row r="150" s="1" customFormat="1" ht="17" customHeight="1" spans="1:9">
      <c r="A150" s="25" t="s">
        <v>165</v>
      </c>
      <c r="B150" s="27">
        <v>101.69</v>
      </c>
      <c r="C150" s="27">
        <f t="shared" si="49"/>
        <v>2812.56</v>
      </c>
      <c r="D150" s="27"/>
      <c r="E150" s="27"/>
      <c r="F150" s="27">
        <v>-152.24</v>
      </c>
      <c r="G150" s="27">
        <f t="shared" si="46"/>
        <v>2660.32</v>
      </c>
      <c r="H150" s="27">
        <f t="shared" si="50"/>
        <v>2394.95</v>
      </c>
      <c r="I150" s="21">
        <f t="shared" si="48"/>
        <v>265.37</v>
      </c>
    </row>
    <row r="151" s="1" customFormat="1" ht="17" customHeight="1" spans="1:9">
      <c r="A151" s="25" t="s">
        <v>166</v>
      </c>
      <c r="B151" s="27">
        <v>31.86</v>
      </c>
      <c r="C151" s="27">
        <f t="shared" si="49"/>
        <v>881.19</v>
      </c>
      <c r="D151" s="27"/>
      <c r="E151" s="27"/>
      <c r="F151" s="27">
        <v>-31.86</v>
      </c>
      <c r="G151" s="27">
        <f t="shared" si="46"/>
        <v>849.33</v>
      </c>
      <c r="H151" s="27">
        <f t="shared" si="50"/>
        <v>750.35</v>
      </c>
      <c r="I151" s="21">
        <f t="shared" si="48"/>
        <v>98.98</v>
      </c>
    </row>
    <row r="152" s="1" customFormat="1" ht="17" customHeight="1" spans="1:9">
      <c r="A152" s="40" t="s">
        <v>167</v>
      </c>
      <c r="B152" s="27">
        <v>32.3</v>
      </c>
      <c r="C152" s="27">
        <f t="shared" si="49"/>
        <v>893.36</v>
      </c>
      <c r="D152" s="27"/>
      <c r="E152" s="27"/>
      <c r="F152" s="27">
        <v>-10.76</v>
      </c>
      <c r="G152" s="27">
        <f t="shared" si="46"/>
        <v>882.6</v>
      </c>
      <c r="H152" s="27">
        <f t="shared" si="50"/>
        <v>760.71</v>
      </c>
      <c r="I152" s="21">
        <f t="shared" si="48"/>
        <v>121.89</v>
      </c>
    </row>
    <row r="153" s="1" customFormat="1" ht="17" customHeight="1" spans="1:9">
      <c r="A153" s="40" t="s">
        <v>168</v>
      </c>
      <c r="B153" s="27">
        <v>48</v>
      </c>
      <c r="C153" s="27">
        <f t="shared" si="49"/>
        <v>1327.59</v>
      </c>
      <c r="D153" s="27"/>
      <c r="E153" s="27">
        <v>-64.08</v>
      </c>
      <c r="F153" s="27">
        <v>-20.98</v>
      </c>
      <c r="G153" s="27">
        <f t="shared" si="46"/>
        <v>1242.53</v>
      </c>
      <c r="H153" s="27">
        <f t="shared" si="50"/>
        <v>1130.47</v>
      </c>
      <c r="I153" s="21">
        <f t="shared" si="48"/>
        <v>112.06</v>
      </c>
    </row>
    <row r="154" s="1" customFormat="1" ht="17" customHeight="1" spans="1:9">
      <c r="A154" s="40" t="s">
        <v>169</v>
      </c>
      <c r="B154" s="27">
        <v>92.44</v>
      </c>
      <c r="C154" s="27">
        <f t="shared" si="49"/>
        <v>2556.72</v>
      </c>
      <c r="D154" s="27"/>
      <c r="E154" s="27"/>
      <c r="F154" s="27">
        <v>-30.79</v>
      </c>
      <c r="G154" s="27">
        <f t="shared" si="46"/>
        <v>2525.93</v>
      </c>
      <c r="H154" s="27">
        <f t="shared" si="50"/>
        <v>2177.1</v>
      </c>
      <c r="I154" s="21">
        <f t="shared" si="48"/>
        <v>348.83</v>
      </c>
    </row>
    <row r="155" s="1" customFormat="1" ht="17" customHeight="1" spans="1:9">
      <c r="A155" s="25" t="s">
        <v>170</v>
      </c>
      <c r="B155" s="27">
        <v>18.66</v>
      </c>
      <c r="C155" s="27">
        <f t="shared" si="49"/>
        <v>516.1</v>
      </c>
      <c r="D155" s="27"/>
      <c r="E155" s="27"/>
      <c r="F155" s="27">
        <v>-6.22</v>
      </c>
      <c r="G155" s="27">
        <f t="shared" si="46"/>
        <v>509.88</v>
      </c>
      <c r="H155" s="27">
        <f t="shared" si="50"/>
        <v>439.47</v>
      </c>
      <c r="I155" s="21">
        <f t="shared" si="48"/>
        <v>70.41</v>
      </c>
    </row>
    <row r="156" s="1" customFormat="1" ht="17" customHeight="1" spans="1:9">
      <c r="A156" s="25" t="s">
        <v>171</v>
      </c>
      <c r="B156" s="27">
        <v>18.07</v>
      </c>
      <c r="C156" s="27">
        <f t="shared" si="49"/>
        <v>499.78</v>
      </c>
      <c r="D156" s="27"/>
      <c r="E156" s="27"/>
      <c r="F156" s="27">
        <v>-6.02</v>
      </c>
      <c r="G156" s="27">
        <f t="shared" si="46"/>
        <v>493.76</v>
      </c>
      <c r="H156" s="27">
        <f t="shared" si="50"/>
        <v>425.58</v>
      </c>
      <c r="I156" s="21">
        <f t="shared" si="48"/>
        <v>68.18</v>
      </c>
    </row>
    <row r="157" s="1" customFormat="1" ht="17" customHeight="1" spans="1:9">
      <c r="A157" s="41" t="s">
        <v>172</v>
      </c>
      <c r="B157" s="27">
        <v>77.03</v>
      </c>
      <c r="C157" s="27">
        <f t="shared" si="49"/>
        <v>2130.51</v>
      </c>
      <c r="D157" s="27"/>
      <c r="E157" s="27"/>
      <c r="F157" s="27">
        <v>-25.66</v>
      </c>
      <c r="G157" s="27">
        <f t="shared" si="46"/>
        <v>2104.85</v>
      </c>
      <c r="H157" s="27">
        <f t="shared" si="50"/>
        <v>1814.17</v>
      </c>
      <c r="I157" s="21">
        <f t="shared" ref="I157:I180" si="51">G157-H157</f>
        <v>290.68</v>
      </c>
    </row>
    <row r="158" s="1" customFormat="1" ht="17" customHeight="1" spans="1:9">
      <c r="A158" s="40" t="s">
        <v>173</v>
      </c>
      <c r="B158" s="27">
        <v>74.18</v>
      </c>
      <c r="C158" s="27">
        <f t="shared" si="49"/>
        <v>2051.68</v>
      </c>
      <c r="D158" s="27"/>
      <c r="E158" s="27"/>
      <c r="F158" s="27">
        <v>-14.84</v>
      </c>
      <c r="G158" s="27">
        <f t="shared" si="46"/>
        <v>2036.84</v>
      </c>
      <c r="H158" s="27">
        <f t="shared" si="50"/>
        <v>1747.05</v>
      </c>
      <c r="I158" s="21">
        <f t="shared" si="51"/>
        <v>289.79</v>
      </c>
    </row>
    <row r="159" s="1" customFormat="1" ht="17" customHeight="1" spans="1:9">
      <c r="A159" s="40" t="s">
        <v>174</v>
      </c>
      <c r="B159" s="27">
        <v>24.89</v>
      </c>
      <c r="C159" s="27">
        <f t="shared" si="49"/>
        <v>688.41</v>
      </c>
      <c r="D159" s="27"/>
      <c r="E159" s="27"/>
      <c r="F159" s="27">
        <v>157.9</v>
      </c>
      <c r="G159" s="27">
        <f t="shared" si="46"/>
        <v>846.31</v>
      </c>
      <c r="H159" s="27">
        <f t="shared" si="50"/>
        <v>586.2</v>
      </c>
      <c r="I159" s="21">
        <f t="shared" si="51"/>
        <v>260.11</v>
      </c>
    </row>
    <row r="160" s="1" customFormat="1" ht="17" customHeight="1" spans="1:9">
      <c r="A160" s="40" t="s">
        <v>175</v>
      </c>
      <c r="B160" s="27">
        <v>122.46</v>
      </c>
      <c r="C160" s="27">
        <f t="shared" si="49"/>
        <v>3387.01</v>
      </c>
      <c r="D160" s="27"/>
      <c r="E160" s="27"/>
      <c r="F160" s="27">
        <v>-187.37</v>
      </c>
      <c r="G160" s="27">
        <f t="shared" si="46"/>
        <v>3199.64</v>
      </c>
      <c r="H160" s="27">
        <f t="shared" si="50"/>
        <v>2884.11</v>
      </c>
      <c r="I160" s="21">
        <f t="shared" si="51"/>
        <v>315.53</v>
      </c>
    </row>
    <row r="161" s="1" customFormat="1" ht="17" customHeight="1" spans="1:9">
      <c r="A161" s="40" t="s">
        <v>176</v>
      </c>
      <c r="B161" s="27">
        <v>46.67</v>
      </c>
      <c r="C161" s="27">
        <f t="shared" si="49"/>
        <v>1290.8</v>
      </c>
      <c r="D161" s="27"/>
      <c r="E161" s="27"/>
      <c r="F161" s="27">
        <v>25.46</v>
      </c>
      <c r="G161" s="27">
        <f t="shared" si="46"/>
        <v>1316.26</v>
      </c>
      <c r="H161" s="27">
        <f t="shared" si="50"/>
        <v>1099.15</v>
      </c>
      <c r="I161" s="21">
        <f t="shared" si="51"/>
        <v>217.11</v>
      </c>
    </row>
    <row r="162" s="1" customFormat="1" ht="17" customHeight="1" spans="1:9">
      <c r="A162" s="41" t="s">
        <v>177</v>
      </c>
      <c r="B162" s="27">
        <v>59.25</v>
      </c>
      <c r="C162" s="27">
        <f t="shared" si="49"/>
        <v>1638.74</v>
      </c>
      <c r="D162" s="27"/>
      <c r="E162" s="27"/>
      <c r="F162" s="27"/>
      <c r="G162" s="27">
        <f t="shared" si="46"/>
        <v>1638.74</v>
      </c>
      <c r="H162" s="27">
        <f t="shared" si="50"/>
        <v>1395.42</v>
      </c>
      <c r="I162" s="21">
        <f t="shared" si="51"/>
        <v>243.32</v>
      </c>
    </row>
    <row r="163" s="1" customFormat="1" ht="17" customHeight="1" spans="1:9">
      <c r="A163" s="40" t="s">
        <v>178</v>
      </c>
      <c r="B163" s="27">
        <v>28.42</v>
      </c>
      <c r="C163" s="27">
        <f t="shared" si="49"/>
        <v>786.04</v>
      </c>
      <c r="D163" s="27"/>
      <c r="E163" s="27"/>
      <c r="F163" s="27"/>
      <c r="G163" s="27">
        <f t="shared" si="46"/>
        <v>786.04</v>
      </c>
      <c r="H163" s="27">
        <f t="shared" si="50"/>
        <v>669.33</v>
      </c>
      <c r="I163" s="21">
        <f t="shared" si="51"/>
        <v>116.71</v>
      </c>
    </row>
    <row r="164" s="1" customFormat="1" customHeight="1" spans="1:9">
      <c r="A164" s="25" t="s">
        <v>179</v>
      </c>
      <c r="B164" s="27">
        <v>35.28</v>
      </c>
      <c r="C164" s="27">
        <f t="shared" si="49"/>
        <v>975.78</v>
      </c>
      <c r="D164" s="27"/>
      <c r="E164" s="27">
        <v>-47.1</v>
      </c>
      <c r="F164" s="27">
        <v>-47.21</v>
      </c>
      <c r="G164" s="27">
        <f t="shared" si="46"/>
        <v>881.47</v>
      </c>
      <c r="H164" s="27">
        <f t="shared" si="50"/>
        <v>830.9</v>
      </c>
      <c r="I164" s="21">
        <f t="shared" si="51"/>
        <v>50.5699999999999</v>
      </c>
    </row>
    <row r="165" s="1" customFormat="1" customHeight="1" spans="1:9">
      <c r="A165" s="25" t="s">
        <v>180</v>
      </c>
      <c r="B165" s="27">
        <v>35.32</v>
      </c>
      <c r="C165" s="27">
        <f t="shared" si="49"/>
        <v>976.89</v>
      </c>
      <c r="D165" s="27"/>
      <c r="E165" s="27"/>
      <c r="F165" s="27"/>
      <c r="G165" s="27">
        <f t="shared" si="46"/>
        <v>976.89</v>
      </c>
      <c r="H165" s="27">
        <f t="shared" si="50"/>
        <v>831.84</v>
      </c>
      <c r="I165" s="21">
        <f t="shared" si="51"/>
        <v>145.05</v>
      </c>
    </row>
    <row r="166" s="1" customFormat="1" customHeight="1" spans="1:9">
      <c r="A166" s="25" t="s">
        <v>181</v>
      </c>
      <c r="B166" s="27">
        <v>43.69</v>
      </c>
      <c r="C166" s="27">
        <f t="shared" si="49"/>
        <v>1208.38</v>
      </c>
      <c r="D166" s="27"/>
      <c r="E166" s="27"/>
      <c r="F166" s="27"/>
      <c r="G166" s="27">
        <f t="shared" si="46"/>
        <v>1208.38</v>
      </c>
      <c r="H166" s="27">
        <f t="shared" si="50"/>
        <v>1028.96</v>
      </c>
      <c r="I166" s="21">
        <f t="shared" si="51"/>
        <v>179.42</v>
      </c>
    </row>
    <row r="167" s="1" customFormat="1" customHeight="1" spans="1:9">
      <c r="A167" s="42" t="s">
        <v>182</v>
      </c>
      <c r="B167" s="27">
        <v>88.18</v>
      </c>
      <c r="C167" s="27">
        <f t="shared" si="49"/>
        <v>2438.89</v>
      </c>
      <c r="D167" s="27"/>
      <c r="E167" s="27"/>
      <c r="F167" s="27"/>
      <c r="G167" s="27">
        <f t="shared" si="46"/>
        <v>2438.89</v>
      </c>
      <c r="H167" s="27">
        <f t="shared" si="50"/>
        <v>2076.77</v>
      </c>
      <c r="I167" s="21">
        <f t="shared" si="51"/>
        <v>362.12</v>
      </c>
    </row>
    <row r="168" s="1" customFormat="1" customHeight="1" spans="1:9">
      <c r="A168" s="25" t="s">
        <v>183</v>
      </c>
      <c r="B168" s="27">
        <v>31.66</v>
      </c>
      <c r="C168" s="27">
        <f t="shared" si="49"/>
        <v>875.66</v>
      </c>
      <c r="D168" s="27"/>
      <c r="E168" s="27"/>
      <c r="F168" s="27"/>
      <c r="G168" s="27">
        <f t="shared" si="46"/>
        <v>875.66</v>
      </c>
      <c r="H168" s="27">
        <f t="shared" si="50"/>
        <v>745.64</v>
      </c>
      <c r="I168" s="21">
        <f t="shared" si="51"/>
        <v>130.02</v>
      </c>
    </row>
    <row r="169" s="1" customFormat="1" customHeight="1" spans="1:9">
      <c r="A169" s="25" t="s">
        <v>184</v>
      </c>
      <c r="B169" s="27">
        <v>36.8</v>
      </c>
      <c r="C169" s="27">
        <f t="shared" si="49"/>
        <v>1017.82</v>
      </c>
      <c r="D169" s="27"/>
      <c r="E169" s="27">
        <v>-49.13</v>
      </c>
      <c r="F169" s="27">
        <v>-6</v>
      </c>
      <c r="G169" s="27">
        <f t="shared" si="46"/>
        <v>962.69</v>
      </c>
      <c r="H169" s="27">
        <f t="shared" si="50"/>
        <v>866.69</v>
      </c>
      <c r="I169" s="21">
        <f t="shared" si="51"/>
        <v>96</v>
      </c>
    </row>
    <row r="170" s="1" customFormat="1" customHeight="1" spans="1:9">
      <c r="A170" s="42" t="s">
        <v>185</v>
      </c>
      <c r="B170" s="27">
        <v>9.55</v>
      </c>
      <c r="C170" s="27">
        <f t="shared" si="49"/>
        <v>264.14</v>
      </c>
      <c r="D170" s="27"/>
      <c r="E170" s="27"/>
      <c r="F170" s="27"/>
      <c r="G170" s="27">
        <f t="shared" si="46"/>
        <v>264.14</v>
      </c>
      <c r="H170" s="27">
        <f t="shared" si="50"/>
        <v>224.92</v>
      </c>
      <c r="I170" s="21">
        <f t="shared" si="51"/>
        <v>39.22</v>
      </c>
    </row>
    <row r="171" s="1" customFormat="1" customHeight="1" spans="1:9">
      <c r="A171" s="42" t="s">
        <v>186</v>
      </c>
      <c r="B171" s="27">
        <v>13.55</v>
      </c>
      <c r="C171" s="27">
        <f t="shared" si="49"/>
        <v>374.77</v>
      </c>
      <c r="D171" s="27"/>
      <c r="E171" s="27">
        <v>-18.09</v>
      </c>
      <c r="F171" s="27">
        <v>-6</v>
      </c>
      <c r="G171" s="27">
        <f t="shared" si="46"/>
        <v>350.68</v>
      </c>
      <c r="H171" s="27">
        <f t="shared" si="50"/>
        <v>319.12</v>
      </c>
      <c r="I171" s="21">
        <f t="shared" si="51"/>
        <v>31.56</v>
      </c>
    </row>
    <row r="172" s="1" customFormat="1" customHeight="1" spans="1:9">
      <c r="A172" s="42" t="s">
        <v>187</v>
      </c>
      <c r="B172" s="27">
        <v>94.44</v>
      </c>
      <c r="C172" s="27">
        <f t="shared" si="49"/>
        <v>2612.03</v>
      </c>
      <c r="D172" s="27"/>
      <c r="E172" s="27"/>
      <c r="F172" s="27">
        <v>7.2</v>
      </c>
      <c r="G172" s="27">
        <f t="shared" si="46"/>
        <v>2619.23</v>
      </c>
      <c r="H172" s="27">
        <f t="shared" si="50"/>
        <v>2224.2</v>
      </c>
      <c r="I172" s="21">
        <f t="shared" si="51"/>
        <v>395.03</v>
      </c>
    </row>
    <row r="173" s="1" customFormat="1" customHeight="1" spans="1:9">
      <c r="A173" s="25" t="s">
        <v>188</v>
      </c>
      <c r="B173" s="27">
        <v>37.78</v>
      </c>
      <c r="C173" s="27">
        <f t="shared" si="49"/>
        <v>1044.92</v>
      </c>
      <c r="D173" s="27"/>
      <c r="E173" s="27"/>
      <c r="F173" s="27">
        <v>4.8</v>
      </c>
      <c r="G173" s="27">
        <f t="shared" si="46"/>
        <v>1049.72</v>
      </c>
      <c r="H173" s="27">
        <f t="shared" si="50"/>
        <v>889.77</v>
      </c>
      <c r="I173" s="21">
        <f t="shared" si="51"/>
        <v>159.95</v>
      </c>
    </row>
    <row r="174" s="1" customFormat="1" customHeight="1" spans="1:9">
      <c r="A174" s="42" t="s">
        <v>189</v>
      </c>
      <c r="B174" s="27">
        <v>81.91</v>
      </c>
      <c r="C174" s="27">
        <f t="shared" si="49"/>
        <v>2265.48</v>
      </c>
      <c r="D174" s="27"/>
      <c r="E174" s="27"/>
      <c r="F174" s="27">
        <v>-0.5</v>
      </c>
      <c r="G174" s="27">
        <f t="shared" si="46"/>
        <v>2264.98</v>
      </c>
      <c r="H174" s="27">
        <f t="shared" si="50"/>
        <v>1929.1</v>
      </c>
      <c r="I174" s="21">
        <f t="shared" si="51"/>
        <v>335.88</v>
      </c>
    </row>
    <row r="175" s="1" customFormat="1" customHeight="1" spans="1:9">
      <c r="A175" s="42" t="s">
        <v>190</v>
      </c>
      <c r="B175" s="27">
        <v>202.49</v>
      </c>
      <c r="C175" s="27">
        <f t="shared" si="49"/>
        <v>5600.49</v>
      </c>
      <c r="D175" s="27"/>
      <c r="E175" s="27"/>
      <c r="F175" s="27">
        <v>10</v>
      </c>
      <c r="G175" s="27">
        <f t="shared" si="46"/>
        <v>5610.49</v>
      </c>
      <c r="H175" s="27">
        <f>ROUND((262311-5820.63)/$B$7*B175,2)+0.04</f>
        <v>4768.98</v>
      </c>
      <c r="I175" s="21">
        <f t="shared" si="51"/>
        <v>841.51</v>
      </c>
    </row>
    <row r="176" s="1" customFormat="1" customHeight="1" spans="1:9">
      <c r="A176" s="41" t="s">
        <v>191</v>
      </c>
      <c r="B176" s="27">
        <v>67.45</v>
      </c>
      <c r="C176" s="27">
        <f t="shared" si="49"/>
        <v>1865.54</v>
      </c>
      <c r="D176" s="27"/>
      <c r="E176" s="27"/>
      <c r="F176" s="27">
        <v>20</v>
      </c>
      <c r="G176" s="27">
        <f t="shared" si="46"/>
        <v>1885.54</v>
      </c>
      <c r="H176" s="27">
        <f t="shared" ref="H176:H180" si="52">ROUND((262311-5820.63)/$B$7*B176,2)</f>
        <v>1588.55</v>
      </c>
      <c r="I176" s="21">
        <f t="shared" si="51"/>
        <v>296.99</v>
      </c>
    </row>
    <row r="177" s="1" customFormat="1" customHeight="1" spans="1:9">
      <c r="A177" s="40" t="s">
        <v>192</v>
      </c>
      <c r="B177" s="27">
        <v>105.47</v>
      </c>
      <c r="C177" s="27">
        <f t="shared" si="49"/>
        <v>2917.1</v>
      </c>
      <c r="D177" s="27"/>
      <c r="E177" s="27">
        <v>-140.8</v>
      </c>
      <c r="F177" s="27">
        <v>-20</v>
      </c>
      <c r="G177" s="27">
        <f t="shared" si="46"/>
        <v>2756.3</v>
      </c>
      <c r="H177" s="27">
        <f t="shared" si="52"/>
        <v>2483.97</v>
      </c>
      <c r="I177" s="21">
        <f t="shared" si="51"/>
        <v>272.33</v>
      </c>
    </row>
    <row r="178" s="1" customFormat="1" customHeight="1" spans="1:9">
      <c r="A178" s="40" t="s">
        <v>193</v>
      </c>
      <c r="B178" s="27">
        <v>43.25</v>
      </c>
      <c r="C178" s="27">
        <f t="shared" si="49"/>
        <v>1196.21</v>
      </c>
      <c r="D178" s="27"/>
      <c r="E178" s="27"/>
      <c r="F178" s="27">
        <v>14.47</v>
      </c>
      <c r="G178" s="27">
        <f t="shared" si="46"/>
        <v>1210.68</v>
      </c>
      <c r="H178" s="27">
        <f t="shared" si="52"/>
        <v>1018.6</v>
      </c>
      <c r="I178" s="21">
        <f t="shared" si="51"/>
        <v>192.08</v>
      </c>
    </row>
    <row r="179" s="1" customFormat="1" customHeight="1" spans="1:9">
      <c r="A179" s="25" t="s">
        <v>194</v>
      </c>
      <c r="B179" s="27">
        <v>37.34</v>
      </c>
      <c r="C179" s="27">
        <f t="shared" si="49"/>
        <v>1032.75</v>
      </c>
      <c r="D179" s="27"/>
      <c r="E179" s="27"/>
      <c r="F179" s="27"/>
      <c r="G179" s="27">
        <f t="shared" si="46"/>
        <v>1032.75</v>
      </c>
      <c r="H179" s="27">
        <f t="shared" si="52"/>
        <v>879.41</v>
      </c>
      <c r="I179" s="21">
        <f t="shared" si="51"/>
        <v>153.34</v>
      </c>
    </row>
    <row r="180" s="1" customFormat="1" customHeight="1" spans="1:9">
      <c r="A180" s="40" t="s">
        <v>195</v>
      </c>
      <c r="B180" s="27">
        <v>94.33</v>
      </c>
      <c r="C180" s="27">
        <f t="shared" si="49"/>
        <v>2608.99</v>
      </c>
      <c r="D180" s="27"/>
      <c r="E180" s="27"/>
      <c r="F180" s="27"/>
      <c r="G180" s="27">
        <f t="shared" si="46"/>
        <v>2608.99</v>
      </c>
      <c r="H180" s="27">
        <f t="shared" si="52"/>
        <v>2221.61</v>
      </c>
      <c r="I180" s="21">
        <f t="shared" si="51"/>
        <v>387.38</v>
      </c>
    </row>
    <row r="181" s="1" customFormat="1" customHeight="1" spans="1:8">
      <c r="A181" s="7"/>
      <c r="B181" s="43"/>
      <c r="C181" s="44"/>
      <c r="D181" s="44"/>
      <c r="E181" s="44"/>
      <c r="F181" s="44"/>
      <c r="G181" s="44"/>
      <c r="H181" s="9"/>
    </row>
    <row r="182" s="1" customFormat="1" customHeight="1" spans="1:8">
      <c r="A182" s="7"/>
      <c r="B182" s="43"/>
      <c r="C182" s="44"/>
      <c r="D182" s="44"/>
      <c r="E182" s="44"/>
      <c r="F182" s="44"/>
      <c r="G182" s="44"/>
      <c r="H182" s="9"/>
    </row>
    <row r="183" s="1" customFormat="1" customHeight="1" spans="1:8">
      <c r="A183" s="7"/>
      <c r="B183" s="43"/>
      <c r="C183" s="44"/>
      <c r="D183" s="44"/>
      <c r="E183" s="44"/>
      <c r="F183" s="44"/>
      <c r="G183" s="44"/>
      <c r="H183" s="9"/>
    </row>
    <row r="184" s="1" customFormat="1" customHeight="1" spans="1:8">
      <c r="A184" s="7"/>
      <c r="B184" s="43"/>
      <c r="C184" s="44"/>
      <c r="D184" s="44"/>
      <c r="E184" s="44"/>
      <c r="F184" s="44"/>
      <c r="G184" s="44"/>
      <c r="H184" s="9"/>
    </row>
    <row r="185" s="1" customFormat="1" customHeight="1" spans="1:8">
      <c r="A185" s="7"/>
      <c r="B185" s="43"/>
      <c r="C185" s="44"/>
      <c r="D185" s="44"/>
      <c r="E185" s="44"/>
      <c r="F185" s="44"/>
      <c r="G185" s="44"/>
      <c r="H185" s="9"/>
    </row>
    <row r="186" s="1" customFormat="1" customHeight="1" spans="1:8">
      <c r="A186" s="45"/>
      <c r="B186" s="46"/>
      <c r="C186" s="47"/>
      <c r="D186" s="47"/>
      <c r="E186" s="47"/>
      <c r="F186" s="47"/>
      <c r="G186" s="47"/>
      <c r="H186" s="9"/>
    </row>
    <row r="187" s="1" customFormat="1" customHeight="1" spans="1:8">
      <c r="A187" s="7"/>
      <c r="B187" s="43"/>
      <c r="C187" s="44"/>
      <c r="D187" s="44"/>
      <c r="E187" s="44"/>
      <c r="F187" s="44"/>
      <c r="G187" s="44"/>
      <c r="H187" s="9"/>
    </row>
    <row r="188" s="1" customFormat="1" customHeight="1" spans="1:8">
      <c r="A188" s="7"/>
      <c r="B188" s="43"/>
      <c r="C188" s="44"/>
      <c r="D188" s="44"/>
      <c r="E188" s="44"/>
      <c r="F188" s="44"/>
      <c r="G188" s="44"/>
      <c r="H188" s="9"/>
    </row>
    <row r="189" s="1" customFormat="1" customHeight="1" spans="1:8">
      <c r="A189" s="7"/>
      <c r="B189" s="43"/>
      <c r="C189" s="44"/>
      <c r="D189" s="44"/>
      <c r="E189" s="44"/>
      <c r="F189" s="44"/>
      <c r="G189" s="44"/>
      <c r="H189" s="9"/>
    </row>
    <row r="190" s="1" customFormat="1" customHeight="1" spans="1:8">
      <c r="A190" s="7"/>
      <c r="B190" s="43"/>
      <c r="C190" s="44"/>
      <c r="D190" s="44"/>
      <c r="E190" s="44"/>
      <c r="F190" s="44"/>
      <c r="G190" s="44"/>
      <c r="H190" s="9"/>
    </row>
    <row r="191" s="1" customFormat="1" customHeight="1" spans="1:8">
      <c r="A191" s="7"/>
      <c r="B191" s="43"/>
      <c r="C191" s="44"/>
      <c r="D191" s="44"/>
      <c r="E191" s="44"/>
      <c r="F191" s="44"/>
      <c r="G191" s="44"/>
      <c r="H191" s="9"/>
    </row>
    <row r="192" s="1" customFormat="1" customHeight="1" spans="1:8">
      <c r="A192" s="7"/>
      <c r="B192" s="43"/>
      <c r="C192" s="44"/>
      <c r="D192" s="44"/>
      <c r="E192" s="44"/>
      <c r="F192" s="44"/>
      <c r="G192" s="44"/>
      <c r="H192" s="9"/>
    </row>
    <row r="193" s="1" customFormat="1" customHeight="1" spans="1:8">
      <c r="A193" s="7"/>
      <c r="B193" s="43"/>
      <c r="C193" s="44"/>
      <c r="D193" s="44"/>
      <c r="E193" s="44"/>
      <c r="F193" s="44"/>
      <c r="G193" s="44"/>
      <c r="H193" s="9"/>
    </row>
    <row r="194" s="1" customFormat="1" customHeight="1" spans="1:8">
      <c r="A194" s="7"/>
      <c r="B194" s="43"/>
      <c r="C194" s="44"/>
      <c r="D194" s="44"/>
      <c r="E194" s="44"/>
      <c r="F194" s="44"/>
      <c r="G194" s="44"/>
      <c r="H194" s="9"/>
    </row>
    <row r="195" s="1" customFormat="1" customHeight="1" spans="1:8">
      <c r="A195" s="45"/>
      <c r="B195" s="46"/>
      <c r="C195" s="47"/>
      <c r="D195" s="47"/>
      <c r="E195" s="47"/>
      <c r="F195" s="47"/>
      <c r="G195" s="47"/>
      <c r="H195" s="9"/>
    </row>
    <row r="196" s="1" customFormat="1" customHeight="1" spans="1:8">
      <c r="A196" s="7"/>
      <c r="B196" s="43"/>
      <c r="C196" s="44"/>
      <c r="D196" s="44"/>
      <c r="E196" s="44"/>
      <c r="F196" s="44"/>
      <c r="G196" s="44"/>
      <c r="H196" s="9"/>
    </row>
    <row r="197" s="1" customFormat="1" customHeight="1" spans="1:8">
      <c r="A197" s="7"/>
      <c r="B197" s="43"/>
      <c r="C197" s="44"/>
      <c r="D197" s="44"/>
      <c r="E197" s="44"/>
      <c r="F197" s="44"/>
      <c r="G197" s="44"/>
      <c r="H197" s="9"/>
    </row>
    <row r="198" s="1" customFormat="1" customHeight="1" spans="1:8">
      <c r="A198" s="7"/>
      <c r="B198" s="43"/>
      <c r="C198" s="44"/>
      <c r="D198" s="44"/>
      <c r="E198" s="44"/>
      <c r="F198" s="44"/>
      <c r="G198" s="44"/>
      <c r="H198" s="9"/>
    </row>
    <row r="199" s="1" customFormat="1" customHeight="1" spans="1:8">
      <c r="A199" s="7"/>
      <c r="B199" s="43"/>
      <c r="C199" s="44"/>
      <c r="D199" s="44"/>
      <c r="E199" s="44"/>
      <c r="F199" s="44"/>
      <c r="G199" s="44"/>
      <c r="H199" s="9"/>
    </row>
    <row r="200" s="1" customFormat="1" customHeight="1" spans="1:8">
      <c r="A200" s="7"/>
      <c r="B200" s="43"/>
      <c r="C200" s="44"/>
      <c r="D200" s="44"/>
      <c r="E200" s="44"/>
      <c r="F200" s="44"/>
      <c r="G200" s="44"/>
      <c r="H200" s="9"/>
    </row>
    <row r="201" s="1" customFormat="1" customHeight="1" spans="1:8">
      <c r="A201" s="45"/>
      <c r="B201" s="46"/>
      <c r="C201" s="47"/>
      <c r="D201" s="47"/>
      <c r="E201" s="47"/>
      <c r="F201" s="47"/>
      <c r="G201" s="47"/>
      <c r="H201" s="9"/>
    </row>
    <row r="202" s="1" customFormat="1" customHeight="1" spans="1:8">
      <c r="A202" s="7"/>
      <c r="B202" s="43"/>
      <c r="C202" s="44"/>
      <c r="D202" s="44"/>
      <c r="E202" s="44"/>
      <c r="F202" s="44"/>
      <c r="G202" s="44"/>
      <c r="H202" s="9"/>
    </row>
    <row r="203" s="1" customFormat="1" customHeight="1" spans="1:8">
      <c r="A203" s="7"/>
      <c r="B203" s="43"/>
      <c r="C203" s="44"/>
      <c r="D203" s="44"/>
      <c r="E203" s="44"/>
      <c r="F203" s="44"/>
      <c r="G203" s="44"/>
      <c r="H203" s="9"/>
    </row>
    <row r="204" s="1" customFormat="1" customHeight="1" spans="1:8">
      <c r="A204" s="7"/>
      <c r="B204" s="43"/>
      <c r="C204" s="44"/>
      <c r="D204" s="44"/>
      <c r="E204" s="44"/>
      <c r="F204" s="44"/>
      <c r="G204" s="44"/>
      <c r="H204" s="9"/>
    </row>
    <row r="205" s="1" customFormat="1" customHeight="1" spans="1:8">
      <c r="A205" s="7"/>
      <c r="B205" s="43"/>
      <c r="C205" s="44"/>
      <c r="D205" s="44"/>
      <c r="E205" s="44"/>
      <c r="F205" s="44"/>
      <c r="G205" s="44"/>
      <c r="H205" s="9"/>
    </row>
    <row r="206" s="1" customFormat="1" customHeight="1" spans="1:8">
      <c r="A206" s="7"/>
      <c r="B206" s="43"/>
      <c r="C206" s="44"/>
      <c r="D206" s="44"/>
      <c r="E206" s="44"/>
      <c r="F206" s="44"/>
      <c r="G206" s="44"/>
      <c r="H206" s="9"/>
    </row>
    <row r="207" s="1" customFormat="1" customHeight="1" spans="1:8">
      <c r="A207" s="7"/>
      <c r="B207" s="43"/>
      <c r="C207" s="44"/>
      <c r="D207" s="44"/>
      <c r="E207" s="44"/>
      <c r="F207" s="44"/>
      <c r="G207" s="44"/>
      <c r="H207" s="9"/>
    </row>
    <row r="208" s="1" customFormat="1" customHeight="1" spans="1:8">
      <c r="A208" s="7"/>
      <c r="B208" s="43"/>
      <c r="C208" s="44"/>
      <c r="D208" s="44"/>
      <c r="E208" s="44"/>
      <c r="F208" s="44"/>
      <c r="G208" s="44"/>
      <c r="H208" s="9"/>
    </row>
    <row r="209" s="1" customFormat="1" customHeight="1" spans="1:8">
      <c r="A209" s="7"/>
      <c r="B209" s="43"/>
      <c r="C209" s="44"/>
      <c r="D209" s="44"/>
      <c r="E209" s="44"/>
      <c r="F209" s="44"/>
      <c r="G209" s="44"/>
      <c r="H209" s="9"/>
    </row>
    <row r="210" s="1" customFormat="1" customHeight="1" spans="1:8">
      <c r="A210" s="45"/>
      <c r="B210" s="45"/>
      <c r="C210" s="3"/>
      <c r="D210" s="3"/>
      <c r="E210" s="3"/>
      <c r="F210" s="3"/>
      <c r="G210" s="3"/>
      <c r="H210" s="9"/>
    </row>
    <row r="211" s="1" customFormat="1" customHeight="1" spans="1:8">
      <c r="A211" s="7"/>
      <c r="B211" s="7"/>
      <c r="C211" s="8"/>
      <c r="D211" s="8"/>
      <c r="E211" s="8"/>
      <c r="F211" s="8"/>
      <c r="G211" s="8"/>
      <c r="H211" s="9"/>
    </row>
    <row r="212" s="1" customFormat="1" customHeight="1" spans="1:8">
      <c r="A212" s="7"/>
      <c r="B212" s="7"/>
      <c r="C212" s="8"/>
      <c r="D212" s="8"/>
      <c r="E212" s="8"/>
      <c r="F212" s="8"/>
      <c r="G212" s="8"/>
      <c r="H212" s="9"/>
    </row>
    <row r="213" s="1" customFormat="1" customHeight="1" spans="1:8">
      <c r="A213" s="7"/>
      <c r="B213" s="7"/>
      <c r="C213" s="8"/>
      <c r="D213" s="8"/>
      <c r="E213" s="8"/>
      <c r="F213" s="8"/>
      <c r="G213" s="8"/>
      <c r="H213" s="9"/>
    </row>
    <row r="214" s="1" customFormat="1" customHeight="1" spans="1:8">
      <c r="A214" s="7"/>
      <c r="B214" s="7"/>
      <c r="C214" s="8"/>
      <c r="D214" s="8"/>
      <c r="E214" s="8"/>
      <c r="F214" s="8"/>
      <c r="G214" s="8"/>
      <c r="H214" s="9"/>
    </row>
    <row r="215" s="1" customFormat="1" customHeight="1" spans="1:8">
      <c r="A215" s="7"/>
      <c r="B215" s="7"/>
      <c r="C215" s="8"/>
      <c r="D215" s="8"/>
      <c r="E215" s="8"/>
      <c r="F215" s="8"/>
      <c r="G215" s="8"/>
      <c r="H215" s="9"/>
    </row>
    <row r="216" s="1" customFormat="1" customHeight="1" spans="1:8">
      <c r="A216" s="7"/>
      <c r="B216" s="7"/>
      <c r="C216" s="8"/>
      <c r="D216" s="8"/>
      <c r="E216" s="8"/>
      <c r="F216" s="8"/>
      <c r="G216" s="8"/>
      <c r="H216" s="9"/>
    </row>
    <row r="217" s="1" customFormat="1" customHeight="1" spans="1:8">
      <c r="A217" s="45"/>
      <c r="B217" s="46"/>
      <c r="C217" s="47"/>
      <c r="D217" s="47"/>
      <c r="E217" s="47"/>
      <c r="F217" s="47"/>
      <c r="G217" s="47"/>
      <c r="H217" s="9"/>
    </row>
    <row r="218" s="1" customFormat="1" customHeight="1" spans="1:8">
      <c r="A218" s="7"/>
      <c r="B218" s="43"/>
      <c r="C218" s="44"/>
      <c r="D218" s="44"/>
      <c r="E218" s="44"/>
      <c r="F218" s="44"/>
      <c r="G218" s="44"/>
      <c r="H218" s="9"/>
    </row>
    <row r="219" s="1" customFormat="1" customHeight="1" spans="1:8">
      <c r="A219" s="7"/>
      <c r="B219" s="43"/>
      <c r="C219" s="44"/>
      <c r="D219" s="44"/>
      <c r="E219" s="44"/>
      <c r="F219" s="44"/>
      <c r="G219" s="44"/>
      <c r="H219" s="9"/>
    </row>
    <row r="220" s="1" customFormat="1" customHeight="1" spans="1:8">
      <c r="A220" s="7"/>
      <c r="B220" s="43"/>
      <c r="C220" s="44"/>
      <c r="D220" s="44"/>
      <c r="E220" s="44"/>
      <c r="F220" s="44"/>
      <c r="G220" s="44"/>
      <c r="H220" s="9"/>
    </row>
    <row r="221" s="1" customFormat="1" customHeight="1" spans="1:8">
      <c r="A221" s="7"/>
      <c r="B221" s="43"/>
      <c r="C221" s="44"/>
      <c r="D221" s="44"/>
      <c r="E221" s="44"/>
      <c r="F221" s="44"/>
      <c r="G221" s="44"/>
      <c r="H221" s="9"/>
    </row>
    <row r="222" s="1" customFormat="1" customHeight="1" spans="1:8">
      <c r="A222" s="7"/>
      <c r="B222" s="43"/>
      <c r="C222" s="44"/>
      <c r="D222" s="44"/>
      <c r="E222" s="44"/>
      <c r="F222" s="44"/>
      <c r="G222" s="44"/>
      <c r="H222" s="9"/>
    </row>
    <row r="223" s="1" customFormat="1" customHeight="1" spans="1:8">
      <c r="A223" s="7"/>
      <c r="B223" s="43"/>
      <c r="C223" s="44"/>
      <c r="D223" s="44"/>
      <c r="E223" s="44"/>
      <c r="F223" s="44"/>
      <c r="G223" s="44"/>
      <c r="H223" s="9"/>
    </row>
    <row r="224" s="1" customFormat="1" customHeight="1" spans="1:8">
      <c r="A224" s="45"/>
      <c r="B224" s="46"/>
      <c r="C224" s="47"/>
      <c r="D224" s="47"/>
      <c r="E224" s="47"/>
      <c r="F224" s="47"/>
      <c r="G224" s="47"/>
      <c r="H224" s="9"/>
    </row>
    <row r="225" s="1" customFormat="1" customHeight="1" spans="1:8">
      <c r="A225" s="7"/>
      <c r="B225" s="43"/>
      <c r="C225" s="44"/>
      <c r="D225" s="44"/>
      <c r="E225" s="44"/>
      <c r="F225" s="44"/>
      <c r="G225" s="44"/>
      <c r="H225" s="9"/>
    </row>
    <row r="226" s="1" customFormat="1" customHeight="1" spans="1:8">
      <c r="A226" s="7"/>
      <c r="B226" s="43"/>
      <c r="C226" s="44"/>
      <c r="D226" s="44"/>
      <c r="E226" s="44"/>
      <c r="F226" s="44"/>
      <c r="G226" s="44"/>
      <c r="H226" s="9"/>
    </row>
    <row r="227" s="1" customFormat="1" customHeight="1" spans="1:8">
      <c r="A227" s="7"/>
      <c r="B227" s="43"/>
      <c r="C227" s="44"/>
      <c r="D227" s="44"/>
      <c r="E227" s="44"/>
      <c r="F227" s="44"/>
      <c r="G227" s="44"/>
      <c r="H227" s="9"/>
    </row>
    <row r="228" s="1" customFormat="1" customHeight="1" spans="1:8">
      <c r="A228" s="7"/>
      <c r="B228" s="43"/>
      <c r="C228" s="44"/>
      <c r="D228" s="44"/>
      <c r="E228" s="44"/>
      <c r="F228" s="44"/>
      <c r="G228" s="44"/>
      <c r="H228" s="9"/>
    </row>
    <row r="229" s="1" customFormat="1" customHeight="1" spans="1:8">
      <c r="A229" s="45"/>
      <c r="B229" s="46"/>
      <c r="C229" s="47"/>
      <c r="D229" s="47"/>
      <c r="E229" s="47"/>
      <c r="F229" s="47"/>
      <c r="G229" s="47"/>
      <c r="H229" s="9"/>
    </row>
    <row r="230" s="1" customFormat="1" customHeight="1" spans="1:8">
      <c r="A230" s="7"/>
      <c r="B230" s="43"/>
      <c r="C230" s="44"/>
      <c r="D230" s="44"/>
      <c r="E230" s="44"/>
      <c r="F230" s="44"/>
      <c r="G230" s="44"/>
      <c r="H230" s="9"/>
    </row>
    <row r="231" s="1" customFormat="1" customHeight="1" spans="1:8">
      <c r="A231" s="7"/>
      <c r="B231" s="43"/>
      <c r="C231" s="44"/>
      <c r="D231" s="44"/>
      <c r="E231" s="44"/>
      <c r="F231" s="44"/>
      <c r="G231" s="44"/>
      <c r="H231" s="9"/>
    </row>
    <row r="232" s="1" customFormat="1" customHeight="1" spans="1:8">
      <c r="A232" s="7"/>
      <c r="B232" s="43"/>
      <c r="C232" s="44"/>
      <c r="D232" s="44"/>
      <c r="E232" s="44"/>
      <c r="F232" s="44"/>
      <c r="G232" s="44"/>
      <c r="H232" s="9"/>
    </row>
    <row r="233" s="1" customFormat="1" customHeight="1" spans="1:8">
      <c r="A233" s="7"/>
      <c r="B233" s="43"/>
      <c r="C233" s="44"/>
      <c r="D233" s="44"/>
      <c r="E233" s="44"/>
      <c r="F233" s="44"/>
      <c r="G233" s="44"/>
      <c r="H233" s="9"/>
    </row>
    <row r="234" s="1" customFormat="1" customHeight="1" spans="1:8">
      <c r="A234" s="7"/>
      <c r="B234" s="43"/>
      <c r="C234" s="44"/>
      <c r="D234" s="44"/>
      <c r="E234" s="44"/>
      <c r="F234" s="44"/>
      <c r="G234" s="44"/>
      <c r="H234" s="9"/>
    </row>
    <row r="235" s="1" customFormat="1" customHeight="1" spans="1:8">
      <c r="A235" s="7"/>
      <c r="B235" s="43"/>
      <c r="C235" s="44"/>
      <c r="D235" s="44"/>
      <c r="E235" s="44"/>
      <c r="F235" s="44"/>
      <c r="G235" s="44"/>
      <c r="H235" s="9"/>
    </row>
    <row r="236" s="1" customFormat="1" customHeight="1" spans="1:8">
      <c r="A236" s="7"/>
      <c r="B236" s="43"/>
      <c r="C236" s="44"/>
      <c r="D236" s="44"/>
      <c r="E236" s="44"/>
      <c r="F236" s="44"/>
      <c r="G236" s="44"/>
      <c r="H236" s="9"/>
    </row>
    <row r="237" s="1" customFormat="1" customHeight="1" spans="1:8">
      <c r="A237" s="7"/>
      <c r="B237" s="43"/>
      <c r="C237" s="44"/>
      <c r="D237" s="44"/>
      <c r="E237" s="44"/>
      <c r="F237" s="44"/>
      <c r="G237" s="44"/>
      <c r="H237" s="9"/>
    </row>
    <row r="238" s="1" customFormat="1" customHeight="1" spans="1:8">
      <c r="A238" s="45"/>
      <c r="B238" s="46"/>
      <c r="C238" s="47"/>
      <c r="D238" s="47"/>
      <c r="E238" s="47"/>
      <c r="F238" s="47"/>
      <c r="G238" s="47"/>
      <c r="H238" s="9"/>
    </row>
    <row r="239" s="1" customFormat="1" customHeight="1" spans="1:8">
      <c r="A239" s="48"/>
      <c r="B239" s="49"/>
      <c r="C239" s="50"/>
      <c r="D239" s="50"/>
      <c r="E239" s="50"/>
      <c r="F239" s="50"/>
      <c r="G239" s="50"/>
      <c r="H239" s="9"/>
    </row>
    <row r="240" s="1" customFormat="1" customHeight="1" spans="1:8">
      <c r="A240" s="45"/>
      <c r="B240" s="46"/>
      <c r="C240" s="47"/>
      <c r="D240" s="47"/>
      <c r="E240" s="47"/>
      <c r="F240" s="47"/>
      <c r="G240" s="47"/>
      <c r="H240" s="9"/>
    </row>
    <row r="241" s="1" customFormat="1" customHeight="1" spans="1:8">
      <c r="A241" s="7"/>
      <c r="B241" s="43"/>
      <c r="C241" s="44"/>
      <c r="D241" s="44"/>
      <c r="E241" s="44"/>
      <c r="F241" s="44"/>
      <c r="G241" s="44"/>
      <c r="H241" s="9"/>
    </row>
    <row r="242" s="1" customFormat="1" customHeight="1" spans="1:8">
      <c r="A242" s="7"/>
      <c r="B242" s="43"/>
      <c r="C242" s="44"/>
      <c r="D242" s="44"/>
      <c r="E242" s="44"/>
      <c r="F242" s="44"/>
      <c r="G242" s="44"/>
      <c r="H242" s="9"/>
    </row>
    <row r="243" s="1" customFormat="1" customHeight="1" spans="1:8">
      <c r="A243" s="7"/>
      <c r="B243" s="43"/>
      <c r="C243" s="44"/>
      <c r="D243" s="44"/>
      <c r="E243" s="44"/>
      <c r="F243" s="44"/>
      <c r="G243" s="44"/>
      <c r="H243" s="9"/>
    </row>
    <row r="244" s="1" customFormat="1" customHeight="1" spans="1:8">
      <c r="A244" s="45"/>
      <c r="B244" s="46"/>
      <c r="C244" s="47"/>
      <c r="D244" s="47"/>
      <c r="E244" s="47"/>
      <c r="F244" s="47"/>
      <c r="G244" s="47"/>
      <c r="H244" s="9"/>
    </row>
    <row r="245" s="1" customFormat="1" customHeight="1" spans="1:8">
      <c r="A245" s="7"/>
      <c r="B245" s="43"/>
      <c r="C245" s="44"/>
      <c r="D245" s="44"/>
      <c r="E245" s="44"/>
      <c r="F245" s="44"/>
      <c r="G245" s="44"/>
      <c r="H245" s="9"/>
    </row>
    <row r="246" s="1" customFormat="1" customHeight="1" spans="1:8">
      <c r="A246" s="7"/>
      <c r="B246" s="43"/>
      <c r="C246" s="44"/>
      <c r="D246" s="44"/>
      <c r="E246" s="44"/>
      <c r="F246" s="44"/>
      <c r="G246" s="44"/>
      <c r="H246" s="9"/>
    </row>
    <row r="247" s="1" customFormat="1" customHeight="1" spans="1:8">
      <c r="A247" s="7"/>
      <c r="B247" s="43"/>
      <c r="C247" s="44"/>
      <c r="D247" s="44"/>
      <c r="E247" s="44"/>
      <c r="F247" s="44"/>
      <c r="G247" s="44"/>
      <c r="H247" s="9"/>
    </row>
    <row r="248" s="1" customFormat="1" customHeight="1" spans="1:8">
      <c r="A248" s="7"/>
      <c r="B248" s="43"/>
      <c r="C248" s="44"/>
      <c r="D248" s="44"/>
      <c r="E248" s="44"/>
      <c r="F248" s="44"/>
      <c r="G248" s="44"/>
      <c r="H248" s="9"/>
    </row>
    <row r="249" s="1" customFormat="1" customHeight="1" spans="1:8">
      <c r="A249" s="7"/>
      <c r="B249" s="43"/>
      <c r="C249" s="44"/>
      <c r="D249" s="44"/>
      <c r="E249" s="44"/>
      <c r="F249" s="44"/>
      <c r="G249" s="44"/>
      <c r="H249" s="9"/>
    </row>
    <row r="250" s="1" customFormat="1" customHeight="1" spans="1:8">
      <c r="A250" s="45"/>
      <c r="B250" s="46"/>
      <c r="C250" s="47"/>
      <c r="D250" s="47"/>
      <c r="E250" s="47"/>
      <c r="F250" s="47"/>
      <c r="G250" s="47"/>
      <c r="H250" s="9"/>
    </row>
    <row r="251" s="1" customFormat="1" customHeight="1" spans="1:8">
      <c r="A251" s="7"/>
      <c r="B251" s="43"/>
      <c r="C251" s="44"/>
      <c r="D251" s="44"/>
      <c r="E251" s="44"/>
      <c r="F251" s="44"/>
      <c r="G251" s="44"/>
      <c r="H251" s="9"/>
    </row>
    <row r="252" s="1" customFormat="1" customHeight="1" spans="1:8">
      <c r="A252" s="7"/>
      <c r="B252" s="43"/>
      <c r="C252" s="44"/>
      <c r="D252" s="44"/>
      <c r="E252" s="44"/>
      <c r="F252" s="44"/>
      <c r="G252" s="44"/>
      <c r="H252" s="9"/>
    </row>
    <row r="253" s="1" customFormat="1" customHeight="1" spans="1:8">
      <c r="A253" s="7"/>
      <c r="B253" s="43"/>
      <c r="C253" s="44"/>
      <c r="D253" s="44"/>
      <c r="E253" s="44"/>
      <c r="F253" s="44"/>
      <c r="G253" s="44"/>
      <c r="H253" s="9"/>
    </row>
    <row r="254" s="1" customFormat="1" customHeight="1" spans="1:8">
      <c r="A254" s="7"/>
      <c r="B254" s="43"/>
      <c r="C254" s="44"/>
      <c r="D254" s="44"/>
      <c r="E254" s="44"/>
      <c r="F254" s="44"/>
      <c r="G254" s="44"/>
      <c r="H254" s="9"/>
    </row>
    <row r="255" s="1" customFormat="1" customHeight="1" spans="1:8">
      <c r="A255" s="7"/>
      <c r="B255" s="43"/>
      <c r="C255" s="44"/>
      <c r="D255" s="44"/>
      <c r="E255" s="44"/>
      <c r="F255" s="44"/>
      <c r="G255" s="44"/>
      <c r="H255" s="9"/>
    </row>
  </sheetData>
  <mergeCells count="8">
    <mergeCell ref="A2:I2"/>
    <mergeCell ref="D4:F4"/>
    <mergeCell ref="A4:A5"/>
    <mergeCell ref="B4:B5"/>
    <mergeCell ref="C4:C5"/>
    <mergeCell ref="G4:G5"/>
    <mergeCell ref="H4:H5"/>
    <mergeCell ref="I4:I5"/>
  </mergeCells>
  <printOptions horizontalCentered="1"/>
  <pageMargins left="0.472222222222222" right="0.472222222222222" top="0.590277777777778" bottom="0.786805555555556" header="0.393055555555556" footer="0.393055555555556"/>
  <pageSetup paperSize="9" scale="91" fitToHeight="0" orientation="landscape" horizontalDpi="600"/>
  <headerFooter>
    <oddFooter>&amp;C第 &amp;P 页，共 &amp;N 页</oddFooter>
  </headerFooter>
  <ignoredErrors>
    <ignoredError sqref="I41 G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ht706</cp:lastModifiedBy>
  <dcterms:created xsi:type="dcterms:W3CDTF">2019-07-10T07:39:00Z</dcterms:created>
  <dcterms:modified xsi:type="dcterms:W3CDTF">2024-05-28T17:52:14Z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2052-11.8.2.11653</vt:lpwstr>
  </property>
  <property fmtid="{D5CDD505-2E9C-101B-9397-08002B2CF9AE}" pid="3" name="ICV">
    <vt:lpwstr>F1933668DA78E05972F65366AABD43C2</vt:lpwstr>
  </property>
</Properties>
</file>