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9990" tabRatio="823" activeTab="0"/>
  </bookViews>
  <sheets>
    <sheet name="下达表" sheetId="1" r:id="rId1"/>
    <sheet name="工作任务清单" sheetId="2" state="hidden" r:id="rId2"/>
    <sheet name="支出计划表" sheetId="3" state="hidden" r:id="rId3"/>
    <sheet name="Sheet2" sheetId="4" state="hidden" r:id="rId4"/>
    <sheet name="2023年困难群众" sheetId="5" state="hidden" r:id="rId5"/>
    <sheet name="中央与省资金表" sheetId="6" state="hidden" r:id="rId6"/>
    <sheet name="低保补差" sheetId="7" state="hidden" r:id="rId7"/>
    <sheet name="Sheet1" sheetId="8" state="hidden" r:id="rId8"/>
    <sheet name="人数底稿总稿" sheetId="9" state="hidden" r:id="rId9"/>
    <sheet name="2022年财力" sheetId="10" state="hidden" r:id="rId10"/>
    <sheet name="2022年绩效得分" sheetId="11" state="hidden" r:id="rId11"/>
    <sheet name="1-9月低保人数" sheetId="12" state="hidden" r:id="rId12"/>
    <sheet name="1-9月流浪救助" sheetId="13" state="hidden" r:id="rId13"/>
    <sheet name="1-9月特困人数" sheetId="14" state="hidden" r:id="rId14"/>
    <sheet name="1-9月临时救助" sheetId="15" state="hidden" r:id="rId15"/>
    <sheet name="流浪救助人数基础" sheetId="16" state="hidden" r:id="rId16"/>
    <sheet name="2023年第二季度收支" sheetId="17" state="hidden" r:id="rId17"/>
    <sheet name="2023年第三季度收支" sheetId="18" state="hidden" r:id="rId18"/>
  </sheets>
  <externalReferences>
    <externalReference r:id="rId21"/>
  </externalReferences>
  <definedNames>
    <definedName name="_xlnm.Print_Titles" localSheetId="15">'流浪救助人数基础'!$1:$3</definedName>
    <definedName name="_xlnm.Print_Titles" localSheetId="0">'下达表'!$4:$4</definedName>
  </definedNames>
  <calcPr fullCalcOnLoad="1"/>
</workbook>
</file>

<file path=xl/comments17.xml><?xml version="1.0" encoding="utf-8"?>
<comments xmlns="http://schemas.openxmlformats.org/spreadsheetml/2006/main">
  <authors>
    <author>谢芳</author>
    <author>民政局</author>
    <author>Administrator</author>
    <author>admin</author>
    <author>2</author>
    <author>HP</author>
    <author>uos</author>
    <author>邓沃辉</author>
    <author>hp</author>
    <author>传入的名字</author>
    <author>b</author>
    <author>MZJZ</author>
  </authors>
  <commentList>
    <comment ref="Q37" authorId="0">
      <text>
        <r>
          <rPr>
            <sz val="9"/>
            <rFont val="宋体"/>
            <family val="0"/>
          </rPr>
          <t xml:space="preserve">春节民政慰问27000+1月价格补贴782
</t>
        </r>
      </text>
    </comment>
    <comment ref="Q72" authorId="1">
      <text>
        <r>
          <rPr>
            <sz val="9"/>
            <rFont val="宋体"/>
            <family val="0"/>
          </rPr>
          <t>W低保：34.8124万元、特困：6.0432万元、孤儿事实无人抚养儿童：0.6万元</t>
        </r>
      </text>
    </comment>
    <comment ref="P86" authorId="2">
      <text>
        <r>
          <rPr>
            <b/>
            <sz val="9"/>
            <rFont val="宋体"/>
            <family val="0"/>
          </rPr>
          <t>Administrator:</t>
        </r>
        <r>
          <rPr>
            <sz val="9"/>
            <rFont val="宋体"/>
            <family val="0"/>
          </rPr>
          <t xml:space="preserve">
我区政府购买服务支出非困难群众救助资金出，是由本级财政负担。</t>
        </r>
      </text>
    </comment>
    <comment ref="Q86" authorId="2">
      <text>
        <r>
          <rPr>
            <b/>
            <sz val="9"/>
            <rFont val="宋体"/>
            <family val="0"/>
          </rPr>
          <t>Administrator:</t>
        </r>
        <r>
          <rPr>
            <sz val="9"/>
            <rFont val="宋体"/>
            <family val="0"/>
          </rPr>
          <t xml:space="preserve">
特困：2.85万元
低保：10.1764万元
低保边缘：1.0944万元
孤儿及事实无人抚养儿童中全额发放的儿童：0.1672万元</t>
        </r>
      </text>
    </comment>
    <comment ref="B87" authorId="2">
      <text>
        <r>
          <rPr>
            <b/>
            <sz val="9"/>
            <rFont val="宋体"/>
            <family val="0"/>
          </rPr>
          <t>Administrator:</t>
        </r>
        <r>
          <rPr>
            <sz val="9"/>
            <rFont val="宋体"/>
            <family val="0"/>
          </rPr>
          <t xml:space="preserve">
上年结余2182.9432万元，2022年中央资金收回重新下达19万元</t>
        </r>
      </text>
    </comment>
    <comment ref="G87" authorId="2">
      <text>
        <r>
          <rPr>
            <b/>
            <sz val="9"/>
            <rFont val="宋体"/>
            <family val="0"/>
          </rPr>
          <t>Administrator:</t>
        </r>
        <r>
          <rPr>
            <sz val="9"/>
            <rFont val="宋体"/>
            <family val="0"/>
          </rPr>
          <t xml:space="preserve">
当年预算2000万元，2022年存款利息65.1912万元</t>
        </r>
      </text>
    </comment>
    <comment ref="L87" authorId="2">
      <text>
        <r>
          <rPr>
            <b/>
            <sz val="9"/>
            <rFont val="宋体"/>
            <family val="0"/>
          </rPr>
          <t>Administrator:</t>
        </r>
        <r>
          <rPr>
            <sz val="9"/>
            <rFont val="宋体"/>
            <family val="0"/>
          </rPr>
          <t xml:space="preserve">
含护理能力评估4.82万元</t>
        </r>
      </text>
    </comment>
    <comment ref="Q87" authorId="2">
      <text>
        <r>
          <rPr>
            <b/>
            <sz val="9"/>
            <rFont val="宋体"/>
            <family val="0"/>
          </rPr>
          <t>Administrator:</t>
        </r>
        <r>
          <rPr>
            <sz val="9"/>
            <rFont val="宋体"/>
            <family val="0"/>
          </rPr>
          <t xml:space="preserve">
2月发放1月临时价格补贴40.9702万元：低保边缘价补2.0902万元，低保价补31.5028万元，特困价补6.936万元，孤儿及事实无人抚养儿童中全额发放的儿童0.4412万元。</t>
        </r>
      </text>
    </comment>
    <comment ref="S87" authorId="2">
      <text>
        <r>
          <rPr>
            <b/>
            <sz val="9"/>
            <rFont val="宋体"/>
            <family val="0"/>
          </rPr>
          <t>Administrator:</t>
        </r>
        <r>
          <rPr>
            <sz val="9"/>
            <rFont val="宋体"/>
            <family val="0"/>
          </rPr>
          <t xml:space="preserve">
财政收回2022年度市级资金可继续安排使用。</t>
        </r>
      </text>
    </comment>
    <comment ref="B90" authorId="2">
      <text>
        <r>
          <rPr>
            <b/>
            <sz val="10"/>
            <rFont val="宋体"/>
            <family val="0"/>
          </rPr>
          <t xml:space="preserve">备注：
</t>
        </r>
        <r>
          <rPr>
            <sz val="10"/>
            <rFont val="宋体"/>
            <family val="0"/>
          </rPr>
          <t>上年结转3659529.66元</t>
        </r>
      </text>
    </comment>
    <comment ref="I90" authorId="2">
      <text>
        <r>
          <rPr>
            <b/>
            <sz val="9"/>
            <rFont val="宋体"/>
            <family val="0"/>
          </rPr>
          <t>实际支出：15969434元
专户支出（1-2月）：5378679元
数字财政（3-6月）：10583484元
小额临时救助（镇级）：7271元</t>
        </r>
      </text>
    </comment>
    <comment ref="J90" authorId="2">
      <text>
        <r>
          <rPr>
            <b/>
            <sz val="9"/>
            <rFont val="宋体"/>
            <family val="0"/>
          </rPr>
          <t>实际支出：7149064元
专户支出（1-2月）：2390948元
数字财政（3-6月）：4758116元</t>
        </r>
      </text>
    </comment>
    <comment ref="K90" authorId="2">
      <text>
        <r>
          <rPr>
            <b/>
            <sz val="9"/>
            <rFont val="宋体"/>
            <family val="0"/>
          </rPr>
          <t>实际支出：5966028元
专户支出（1-2月）1940445元
数字财政（3-6月）4025583元</t>
        </r>
      </text>
    </comment>
    <comment ref="L90" authorId="2">
      <text>
        <r>
          <rPr>
            <b/>
            <sz val="9"/>
            <rFont val="宋体"/>
            <family val="0"/>
          </rPr>
          <t>实际支出：1844955元
专户支出（1-2月）：586584元
数字财政（3-6月）：1258371元</t>
        </r>
      </text>
    </comment>
    <comment ref="M90" authorId="2">
      <text>
        <r>
          <rPr>
            <b/>
            <sz val="9"/>
            <rFont val="宋体"/>
            <family val="0"/>
          </rPr>
          <t>实际支出（专户支出）170元</t>
        </r>
      </text>
    </comment>
    <comment ref="N90" authorId="2">
      <text>
        <r>
          <rPr>
            <b/>
            <sz val="9"/>
            <rFont val="宋体"/>
            <family val="0"/>
          </rPr>
          <t>实际支出：146991元
专户支出（1-2月）：69290元
数字财政（3-6月）：70430元
小额临时救助（镇级）:7271元</t>
        </r>
      </text>
    </comment>
    <comment ref="O90" authorId="2">
      <text>
        <r>
          <rPr>
            <b/>
            <sz val="9"/>
            <rFont val="宋体"/>
            <family val="0"/>
          </rPr>
          <t>实际支出：496878元
专户支出（1-2月）：165626元
数字财政（3-6月）：331252元</t>
        </r>
      </text>
    </comment>
    <comment ref="P90" authorId="2">
      <text>
        <r>
          <rPr>
            <b/>
            <sz val="9"/>
            <rFont val="宋体"/>
            <family val="0"/>
          </rPr>
          <t>实际支出：209598元
专户支出（1-2月）：69866元
数字财政（3-6月）：139732元</t>
        </r>
      </text>
    </comment>
    <comment ref="Q90" authorId="2">
      <text>
        <r>
          <rPr>
            <b/>
            <sz val="9"/>
            <rFont val="宋体"/>
            <family val="0"/>
          </rPr>
          <t>实际价格临时补贴共155750元（专户支出）：</t>
        </r>
        <r>
          <rPr>
            <sz val="9"/>
            <rFont val="宋体"/>
            <family val="0"/>
          </rPr>
          <t xml:space="preserve">
低保：109550元
低保边缘：14778元
特困：29564元
孤儿：348元
困儿：1510元</t>
        </r>
      </text>
    </comment>
    <comment ref="J91" authorId="3">
      <text>
        <r>
          <rPr>
            <b/>
            <sz val="9"/>
            <rFont val="宋体"/>
            <family val="0"/>
          </rPr>
          <t>admin:</t>
        </r>
        <r>
          <rPr>
            <sz val="9"/>
            <rFont val="宋体"/>
            <family val="0"/>
          </rPr>
          <t xml:space="preserve">
低保金+临时价格补贴30.8728万元+提标补发78.7089
</t>
        </r>
      </text>
    </comment>
    <comment ref="K91" authorId="3">
      <text>
        <r>
          <rPr>
            <b/>
            <sz val="9"/>
            <rFont val="宋体"/>
            <family val="0"/>
          </rPr>
          <t>admin:</t>
        </r>
        <r>
          <rPr>
            <sz val="9"/>
            <rFont val="宋体"/>
            <family val="0"/>
          </rPr>
          <t xml:space="preserve">
特困供养金+丧葬费+临时价格补贴7.0016+提标补发48.3626
</t>
        </r>
      </text>
    </comment>
    <comment ref="L91" authorId="3">
      <text>
        <r>
          <rPr>
            <b/>
            <sz val="9"/>
            <rFont val="宋体"/>
            <family val="0"/>
          </rPr>
          <t>admin:</t>
        </r>
        <r>
          <rPr>
            <sz val="9"/>
            <rFont val="宋体"/>
            <family val="0"/>
          </rPr>
          <t xml:space="preserve">
特困日常照料护理+住院护理
</t>
        </r>
      </text>
    </comment>
    <comment ref="N91" authorId="3">
      <text>
        <r>
          <rPr>
            <b/>
            <sz val="9"/>
            <rFont val="宋体"/>
            <family val="0"/>
          </rPr>
          <t>admin:</t>
        </r>
        <r>
          <rPr>
            <sz val="9"/>
            <rFont val="宋体"/>
            <family val="0"/>
          </rPr>
          <t xml:space="preserve">
临时救助金+购买暖冬棉被+社会救济经费
</t>
        </r>
      </text>
    </comment>
    <comment ref="P91" authorId="3">
      <text>
        <r>
          <rPr>
            <b/>
            <sz val="9"/>
            <rFont val="宋体"/>
            <family val="0"/>
          </rPr>
          <t>admin:</t>
        </r>
        <r>
          <rPr>
            <sz val="9"/>
            <rFont val="宋体"/>
            <family val="0"/>
          </rPr>
          <t xml:space="preserve">
社救人员工资
</t>
        </r>
      </text>
    </comment>
    <comment ref="Q91" authorId="3">
      <text>
        <r>
          <rPr>
            <b/>
            <sz val="9"/>
            <rFont val="宋体"/>
            <family val="0"/>
          </rPr>
          <t>admin:</t>
        </r>
        <r>
          <rPr>
            <sz val="9"/>
            <rFont val="宋体"/>
            <family val="0"/>
          </rPr>
          <t xml:space="preserve">
春节慰问59.56万元、边缘人员价格补贴3.15万元
</t>
        </r>
      </text>
    </comment>
    <comment ref="B92" authorId="4">
      <text>
        <r>
          <rPr>
            <sz val="9"/>
            <rFont val="宋体"/>
            <family val="0"/>
          </rPr>
          <t>含全年利息45.360595万元及退回合计1.7875万元</t>
        </r>
      </text>
    </comment>
    <comment ref="J92" authorId="4">
      <text>
        <r>
          <rPr>
            <sz val="9"/>
            <rFont val="宋体"/>
            <family val="0"/>
          </rPr>
          <t>1-5月城市低保补发：7.7924万元
1-5月农村低保补发：64.1685万元</t>
        </r>
      </text>
    </comment>
    <comment ref="K92" authorId="4">
      <text>
        <r>
          <rPr>
            <sz val="9"/>
            <rFont val="宋体"/>
            <family val="0"/>
          </rPr>
          <t>1-5月特困提标补发27.9966万元</t>
        </r>
      </text>
    </comment>
    <comment ref="Q92" authorId="2">
      <text>
        <r>
          <rPr>
            <sz val="9"/>
            <rFont val="宋体"/>
            <family val="0"/>
          </rPr>
          <t>1月低保价格临时补贴：39.5658万元
1月特困价格临时补贴：8.1654万元
1月低保边缘家庭价格临时补贴：2.0462万元</t>
        </r>
      </text>
    </comment>
    <comment ref="B93" authorId="5">
      <text>
        <r>
          <rPr>
            <b/>
            <sz val="9"/>
            <rFont val="宋体"/>
            <family val="0"/>
          </rPr>
          <t>去年＋去年之前的滚存资金（上年结转以各县市区财政局数据为准）</t>
        </r>
      </text>
    </comment>
    <comment ref="D116" authorId="6">
      <text>
        <r>
          <rPr>
            <sz val="9"/>
            <rFont val="宋体"/>
            <family val="0"/>
          </rPr>
          <t>市本级临时救助</t>
        </r>
      </text>
    </comment>
    <comment ref="F116" authorId="7">
      <text>
        <r>
          <rPr>
            <b/>
            <sz val="9"/>
            <rFont val="宋体"/>
            <family val="0"/>
          </rPr>
          <t>市本级临时救助17万
流浪经费22万</t>
        </r>
      </text>
    </comment>
    <comment ref="D155" authorId="2">
      <text>
        <r>
          <rPr>
            <sz val="9"/>
            <rFont val="宋体"/>
            <family val="0"/>
          </rPr>
          <t>粤财社〔2022〕143号中安排10.33万</t>
        </r>
      </text>
    </comment>
    <comment ref="F155" authorId="2">
      <text>
        <r>
          <rPr>
            <sz val="14"/>
            <rFont val="宋体"/>
            <family val="0"/>
          </rPr>
          <t>含市直低保预算178.66万、市儿童福利院预算325.58万、市救助站68.92万</t>
        </r>
      </text>
    </comment>
    <comment ref="Q155" authorId="2">
      <text>
        <r>
          <rPr>
            <sz val="9"/>
            <rFont val="宋体"/>
            <family val="0"/>
          </rPr>
          <t xml:space="preserve">市直低保春节一次性生活补贴3.66万元
</t>
        </r>
      </text>
    </comment>
    <comment ref="D156" authorId="3">
      <text>
        <r>
          <rPr>
            <b/>
            <sz val="9"/>
            <rFont val="宋体"/>
            <family val="0"/>
          </rPr>
          <t>admin:</t>
        </r>
        <r>
          <rPr>
            <sz val="9"/>
            <rFont val="宋体"/>
            <family val="0"/>
          </rPr>
          <t xml:space="preserve">
粤财社〔2022〕309号中安排238万
粤财社〔2023〕45号中安排3万
粤财社〔2023〕122号中安排19万
</t>
        </r>
      </text>
    </comment>
    <comment ref="E156" authorId="8">
      <text>
        <r>
          <rPr>
            <b/>
            <sz val="9"/>
            <rFont val="宋体"/>
            <family val="0"/>
          </rPr>
          <t>hp:</t>
        </r>
        <r>
          <rPr>
            <sz val="9"/>
            <rFont val="宋体"/>
            <family val="0"/>
          </rPr>
          <t xml:space="preserve">
1、粤财社〔2022〕144号中安排21.79万
</t>
        </r>
      </text>
    </comment>
    <comment ref="O156" authorId="3">
      <text>
        <r>
          <rPr>
            <b/>
            <sz val="9"/>
            <rFont val="宋体"/>
            <family val="0"/>
          </rPr>
          <t>admin:</t>
        </r>
        <r>
          <rPr>
            <sz val="9"/>
            <rFont val="宋体"/>
            <family val="0"/>
          </rPr>
          <t xml:space="preserve">
3月份按新标准执行，补发1、2月差额部分资金1.9248万元，2月28日移交27名孤儿至市儿童福利院代养，从3月起，移交儿童不用向当地财政申请资金发放。移交后肇庆市社会福利院现有集中供养孤儿9名</t>
        </r>
      </text>
    </comment>
    <comment ref="Q156" authorId="3">
      <text>
        <r>
          <rPr>
            <b/>
            <sz val="9"/>
            <rFont val="宋体"/>
            <family val="0"/>
          </rPr>
          <t>admin:</t>
        </r>
        <r>
          <rPr>
            <sz val="9"/>
            <rFont val="宋体"/>
            <family val="0"/>
          </rPr>
          <t xml:space="preserve">
发放2023年春节一次性临时价格补贴共31.3万元，其中特困春节一次性生活补贴3.3万元（集中1.86+分散1.44）；区属低保春节一次性生活补贴23.26万元；孤儿春节一次性生活补贴1.08万元（集中孤儿0.72万元、散居孤儿0.36万元）。1月发放截止1月31日，其他费用合计27.64万元。
</t>
        </r>
      </text>
    </comment>
    <comment ref="I157" authorId="9">
      <text>
        <r>
          <rPr>
            <b/>
            <sz val="9"/>
            <rFont val="宋体"/>
            <family val="0"/>
          </rPr>
          <t>传入的名字:</t>
        </r>
        <r>
          <rPr>
            <sz val="9"/>
            <rFont val="宋体"/>
            <family val="0"/>
          </rPr>
          <t xml:space="preserve">
1.其他：包括城乡低保、特困和孤儿春节期间一次性生活临时价格补贴19.2万元；
2.2022年12月农村特困照料护理105元发放失败，于2023年1月重新发放成功，已自2023年1月起统计在困难群众救助补助收支统计表中；
3.2023年1月农村低保913元，农村特困照料护理35元以及临时价格补贴48400元发放失败，于2023年2月成功重拨，已自2023年2月起统计在困难群众救助补助收支统计表中；
4.2023年3月农村低保913元发放失败，于2023年4月补成功重拨，已自2023年4月起统计在困难群众救助补助收支表；
5.2023年4月补发2020年因提标未补发事实无人抚养儿童杨钊的事童养育资金2200元，已自2023年4月起统计在困难群众救助补助收支统计表中；
6.2023年5月农村低保1.7368元发放失败，城镇特困护理35元发放失败，已于2023年6月成功重拨，已自2023年6月起统计在困难群众救助补助收支统计表中；
7.2023年6月农村低保944元发放失败，以及因提标补发2023年1-5月在册农村低保对象资金155元发放失败，由于银行未退回资金，导致6月未完成重拨，未统计到2023年1至6月困难群众救助补助收支统计表；
8.2023年6月未能完成特困护理补贴5.9856元发放；
9.2023年6月完成发放因提标需补发2023年1-5月在册低保特困对象资金合计12.1441万元，其中低保10.6549万元，特困1.4892万元。
</t>
        </r>
      </text>
    </comment>
    <comment ref="O158" authorId="2">
      <text>
        <r>
          <rPr>
            <b/>
            <sz val="9"/>
            <rFont val="宋体"/>
            <family val="0"/>
          </rPr>
          <t>Administrator:</t>
        </r>
        <r>
          <rPr>
            <sz val="9"/>
            <rFont val="宋体"/>
            <family val="0"/>
          </rPr>
          <t xml:space="preserve">
事儿57.29万元、孤儿15.14万元</t>
        </r>
      </text>
    </comment>
    <comment ref="Q158" authorId="9">
      <text>
        <r>
          <rPr>
            <b/>
            <sz val="9"/>
            <rFont val="宋体"/>
            <family val="0"/>
          </rPr>
          <t>传入的名字:</t>
        </r>
        <r>
          <rPr>
            <sz val="9"/>
            <rFont val="宋体"/>
            <family val="0"/>
          </rPr>
          <t xml:space="preserve">
发放2023年春节困难群众一次性价格补贴</t>
        </r>
      </text>
    </comment>
    <comment ref="T158" authorId="2">
      <text>
        <r>
          <rPr>
            <b/>
            <sz val="9"/>
            <rFont val="宋体"/>
            <family val="0"/>
          </rPr>
          <t>Administrator:</t>
        </r>
        <r>
          <rPr>
            <sz val="9"/>
            <rFont val="宋体"/>
            <family val="0"/>
          </rPr>
          <t xml:space="preserve">
中央740。98万元、市7.44万元、县区5226.06万元</t>
        </r>
      </text>
    </comment>
    <comment ref="Q159" authorId="10">
      <text>
        <r>
          <rPr>
            <sz val="9"/>
            <rFont val="宋体"/>
            <family val="0"/>
          </rPr>
          <t>“其他”包括
包括春节临时价格补贴、一次性生活补贴、中秋慰问、丧葬费（从敬老院特困指标支付）</t>
        </r>
      </text>
    </comment>
    <comment ref="F161" authorId="11">
      <text>
        <r>
          <rPr>
            <b/>
            <sz val="9"/>
            <rFont val="宋体"/>
            <family val="0"/>
          </rPr>
          <t>MZJZ:</t>
        </r>
        <r>
          <rPr>
            <sz val="9"/>
            <rFont val="宋体"/>
            <family val="0"/>
          </rPr>
          <t xml:space="preserve">
春节一次性补助211.1万，</t>
        </r>
      </text>
    </comment>
    <comment ref="Q161" authorId="2">
      <text>
        <r>
          <rPr>
            <sz val="9"/>
            <rFont val="宋体"/>
            <family val="0"/>
          </rPr>
          <t xml:space="preserve">
2022年春节一次性临时价格补贴210.48万,</t>
        </r>
      </text>
    </comment>
    <comment ref="N162" authorId="2">
      <text>
        <r>
          <rPr>
            <b/>
            <sz val="9"/>
            <rFont val="宋体"/>
            <family val="0"/>
          </rPr>
          <t>Administrator:</t>
        </r>
        <r>
          <rPr>
            <sz val="9"/>
            <rFont val="宋体"/>
            <family val="0"/>
          </rPr>
          <t>1月镇街支出临时救助资金2.8256万元。经与财政核对，临时救助资金以财政出账数为准。</t>
        </r>
      </text>
    </comment>
  </commentList>
</comments>
</file>

<file path=xl/comments18.xml><?xml version="1.0" encoding="utf-8"?>
<comments xmlns="http://schemas.openxmlformats.org/spreadsheetml/2006/main">
  <authors>
    <author>谢芳</author>
    <author>LENOVO</author>
    <author>NTKO</author>
    <author>民政局</author>
    <author>mz</author>
    <author>Administrator</author>
    <author>admin</author>
    <author>2</author>
    <author>uos</author>
    <author>邓沃辉</author>
    <author>hp</author>
    <author>传入的名字</author>
    <author>b</author>
    <author>MZJZ</author>
  </authors>
  <commentList>
    <comment ref="Q38" authorId="0">
      <text>
        <r>
          <rPr>
            <sz val="9"/>
            <rFont val="宋体"/>
            <family val="0"/>
          </rPr>
          <t xml:space="preserve">春节民政慰问27000+1月价格补贴782
</t>
        </r>
      </text>
    </comment>
    <comment ref="K68" authorId="1">
      <text>
        <r>
          <rPr>
            <b/>
            <sz val="36"/>
            <rFont val="宋体"/>
            <family val="0"/>
          </rPr>
          <t>1-8月保障金
（含提标补差</t>
        </r>
      </text>
    </comment>
    <comment ref="L68" authorId="1">
      <text>
        <r>
          <rPr>
            <b/>
            <sz val="36"/>
            <rFont val="宋体"/>
            <family val="0"/>
          </rPr>
          <t>2023年1~7月护理费</t>
        </r>
        <r>
          <rPr>
            <sz val="36"/>
            <rFont val="宋体"/>
            <family val="0"/>
          </rPr>
          <t xml:space="preserve">
</t>
        </r>
      </text>
    </comment>
    <comment ref="N68" authorId="2">
      <text>
        <r>
          <rPr>
            <b/>
            <sz val="26"/>
            <rFont val="宋体"/>
            <family val="0"/>
          </rPr>
          <t>NTKO:</t>
        </r>
        <r>
          <rPr>
            <sz val="26"/>
            <rFont val="宋体"/>
            <family val="0"/>
          </rPr>
          <t xml:space="preserve">
含2022年12月11.59万元+2023年1~7月28.72万元
</t>
        </r>
      </text>
    </comment>
    <comment ref="Q68" authorId="1">
      <text>
        <r>
          <rPr>
            <sz val="36"/>
            <rFont val="宋体"/>
            <family val="0"/>
          </rPr>
          <t>特困价格临时补贴：12月2.92万+1月3.23万元;低边价格临时补贴：12月3.23万元+1月3.5万元；低保价格临时补贴12月19.70万元+21.12万元。儿童临时价格补贴12月0.36万元+0.4356万</t>
        </r>
        <r>
          <rPr>
            <sz val="9"/>
            <rFont val="宋体"/>
            <family val="0"/>
          </rPr>
          <t xml:space="preserve">元
</t>
        </r>
      </text>
    </comment>
    <comment ref="Q73" authorId="3">
      <text>
        <r>
          <rPr>
            <sz val="9"/>
            <rFont val="宋体"/>
            <family val="0"/>
          </rPr>
          <t>W低保：34.8124万元、特困：6.0432万元、孤儿事实无人抚养儿童：0.6万元</t>
        </r>
      </text>
    </comment>
    <comment ref="Q77" authorId="4">
      <text>
        <r>
          <rPr>
            <b/>
            <sz val="9"/>
            <rFont val="宋体"/>
            <family val="0"/>
          </rPr>
          <t>mz:</t>
        </r>
        <r>
          <rPr>
            <sz val="9"/>
            <rFont val="宋体"/>
            <family val="0"/>
          </rPr>
          <t xml:space="preserve">
价格补贴</t>
        </r>
      </text>
    </comment>
    <comment ref="B88" authorId="5">
      <text>
        <r>
          <rPr>
            <b/>
            <sz val="16"/>
            <rFont val="宋体"/>
            <family val="0"/>
          </rPr>
          <t>Administrator:</t>
        </r>
        <r>
          <rPr>
            <sz val="16"/>
            <rFont val="宋体"/>
            <family val="0"/>
          </rPr>
          <t xml:space="preserve">
历年滚存结余2081.9432万元，2022年市级补助资金101万元，2022年度专户存款利息65.594742万元。</t>
        </r>
        <r>
          <rPr>
            <sz val="9"/>
            <rFont val="宋体"/>
            <family val="0"/>
          </rPr>
          <t xml:space="preserve">
</t>
        </r>
      </text>
    </comment>
    <comment ref="L88" authorId="5">
      <text>
        <r>
          <rPr>
            <b/>
            <sz val="9"/>
            <rFont val="宋体"/>
            <family val="0"/>
          </rPr>
          <t>Administrator:</t>
        </r>
        <r>
          <rPr>
            <sz val="9"/>
            <rFont val="宋体"/>
            <family val="0"/>
          </rPr>
          <t xml:space="preserve">
含护理能力评估4.82万元</t>
        </r>
      </text>
    </comment>
    <comment ref="Q88" authorId="5">
      <text>
        <r>
          <rPr>
            <b/>
            <sz val="9"/>
            <rFont val="宋体"/>
            <family val="0"/>
          </rPr>
          <t>Administrator:</t>
        </r>
        <r>
          <rPr>
            <sz val="9"/>
            <rFont val="宋体"/>
            <family val="0"/>
          </rPr>
          <t xml:space="preserve">
2月发放1月临时价格补贴40.9702万元：低保边缘价补2.0902万元，低保价补31.5028万元，特困价补6.936万元，孤儿及事实无人抚养儿童中全额发放的儿童0.4412万元。</t>
        </r>
      </text>
    </comment>
    <comment ref="B91" authorId="5">
      <text>
        <r>
          <rPr>
            <b/>
            <sz val="10"/>
            <rFont val="宋体"/>
            <family val="0"/>
          </rPr>
          <t xml:space="preserve">备注：
</t>
        </r>
        <r>
          <rPr>
            <sz val="10"/>
            <rFont val="宋体"/>
            <family val="0"/>
          </rPr>
          <t>上年结转3659529.66元</t>
        </r>
      </text>
    </comment>
    <comment ref="I91" authorId="5">
      <text>
        <r>
          <rPr>
            <b/>
            <sz val="9"/>
            <rFont val="宋体"/>
            <family val="0"/>
          </rPr>
          <t>实际支出数，其中
专户支出（1-2月）：5378679元
小额临时救助（镇级）：12069元
其余数字财政支出</t>
        </r>
      </text>
    </comment>
    <comment ref="J91" authorId="5">
      <text>
        <r>
          <rPr>
            <b/>
            <sz val="9"/>
            <rFont val="宋体"/>
            <family val="0"/>
          </rPr>
          <t>实际支出数，其中
专户支出（1-2月）：2390948元
其余数字财政支出</t>
        </r>
      </text>
    </comment>
    <comment ref="K91" authorId="5">
      <text>
        <r>
          <rPr>
            <b/>
            <sz val="9"/>
            <rFont val="宋体"/>
            <family val="0"/>
          </rPr>
          <t>实际支出数，其中
专户支出（1-2月）1940445元
其余数字财政支出</t>
        </r>
      </text>
    </comment>
    <comment ref="L91" authorId="5">
      <text>
        <r>
          <rPr>
            <b/>
            <sz val="9"/>
            <rFont val="宋体"/>
            <family val="0"/>
          </rPr>
          <t>实际支出数，其中
专户支出（1-2月）：586584元
其余数字财政支出</t>
        </r>
      </text>
    </comment>
    <comment ref="M91" authorId="5">
      <text>
        <r>
          <rPr>
            <b/>
            <sz val="9"/>
            <rFont val="宋体"/>
            <family val="0"/>
          </rPr>
          <t>实际支出数
其中专户支出170元
其余数字财政支出</t>
        </r>
      </text>
    </comment>
    <comment ref="N91" authorId="5">
      <text>
        <r>
          <rPr>
            <b/>
            <sz val="9"/>
            <rFont val="宋体"/>
            <family val="0"/>
          </rPr>
          <t>实际支出数，其中
专户支出（1-2月）：69290元
小额临时救助（镇级）:12069元
其余数字财政支出</t>
        </r>
      </text>
    </comment>
    <comment ref="O91" authorId="5">
      <text>
        <r>
          <rPr>
            <b/>
            <sz val="9"/>
            <rFont val="宋体"/>
            <family val="0"/>
          </rPr>
          <t>实际支出数，其中
专户支出（1-2月）：165626元
其余数字财政支出</t>
        </r>
      </text>
    </comment>
    <comment ref="P91" authorId="5">
      <text>
        <r>
          <rPr>
            <b/>
            <sz val="9"/>
            <rFont val="宋体"/>
            <family val="0"/>
          </rPr>
          <t>实际支出数，其中
专户支出（1-2月）：69866元
其余数字财政支出</t>
        </r>
      </text>
    </comment>
    <comment ref="Q91" authorId="5">
      <text>
        <r>
          <rPr>
            <b/>
            <sz val="9"/>
            <rFont val="宋体"/>
            <family val="0"/>
          </rPr>
          <t>实际价格临时补贴共155750元（专户支出）：</t>
        </r>
        <r>
          <rPr>
            <sz val="9"/>
            <rFont val="宋体"/>
            <family val="0"/>
          </rPr>
          <t xml:space="preserve">
低保：109550元
低保边缘：14778元
特困：29564元
孤儿：348元
困儿：1510元</t>
        </r>
      </text>
    </comment>
    <comment ref="D92" authorId="6">
      <text>
        <r>
          <rPr>
            <b/>
            <sz val="18"/>
            <rFont val="宋体"/>
            <family val="0"/>
          </rPr>
          <t>admin:</t>
        </r>
        <r>
          <rPr>
            <sz val="18"/>
            <rFont val="宋体"/>
            <family val="0"/>
          </rPr>
          <t xml:space="preserve">
中央下达1957+收回2022年的21+中央下达152
</t>
        </r>
      </text>
    </comment>
    <comment ref="J92" authorId="6">
      <text>
        <r>
          <rPr>
            <b/>
            <sz val="18"/>
            <rFont val="宋体"/>
            <family val="0"/>
          </rPr>
          <t>admin:</t>
        </r>
        <r>
          <rPr>
            <sz val="18"/>
            <rFont val="宋体"/>
            <family val="0"/>
          </rPr>
          <t xml:space="preserve">
低保金+提标补发</t>
        </r>
      </text>
    </comment>
    <comment ref="K92" authorId="6">
      <text>
        <r>
          <rPr>
            <b/>
            <sz val="18"/>
            <rFont val="宋体"/>
            <family val="0"/>
          </rPr>
          <t>admin:</t>
        </r>
        <r>
          <rPr>
            <sz val="18"/>
            <rFont val="宋体"/>
            <family val="0"/>
          </rPr>
          <t xml:space="preserve">
特困金+提标补发+丧葬费</t>
        </r>
      </text>
    </comment>
    <comment ref="L92" authorId="6">
      <text>
        <r>
          <rPr>
            <b/>
            <sz val="18"/>
            <rFont val="宋体"/>
            <family val="0"/>
          </rPr>
          <t>admin:</t>
        </r>
        <r>
          <rPr>
            <sz val="18"/>
            <rFont val="宋体"/>
            <family val="0"/>
          </rPr>
          <t xml:space="preserve">
日常照料护理+住院护理</t>
        </r>
      </text>
    </comment>
    <comment ref="N92" authorId="6">
      <text>
        <r>
          <rPr>
            <b/>
            <sz val="18"/>
            <rFont val="宋体"/>
            <family val="0"/>
          </rPr>
          <t>admin:</t>
        </r>
        <r>
          <rPr>
            <sz val="18"/>
            <rFont val="宋体"/>
            <family val="0"/>
          </rPr>
          <t xml:space="preserve">
临时救助金+购买暖冬棉被+社会救济经费
</t>
        </r>
        <r>
          <rPr>
            <sz val="9"/>
            <rFont val="宋体"/>
            <family val="0"/>
          </rPr>
          <t xml:space="preserve">
</t>
        </r>
      </text>
    </comment>
    <comment ref="P92" authorId="6">
      <text>
        <r>
          <rPr>
            <b/>
            <sz val="18"/>
            <rFont val="宋体"/>
            <family val="0"/>
          </rPr>
          <t>admin:</t>
        </r>
        <r>
          <rPr>
            <sz val="18"/>
            <rFont val="宋体"/>
            <family val="0"/>
          </rPr>
          <t xml:space="preserve">
社救人员工资</t>
        </r>
      </text>
    </comment>
    <comment ref="Q92" authorId="6">
      <text>
        <r>
          <rPr>
            <b/>
            <sz val="18"/>
            <rFont val="宋体"/>
            <family val="0"/>
          </rPr>
          <t>admin:</t>
        </r>
        <r>
          <rPr>
            <sz val="18"/>
            <rFont val="宋体"/>
            <family val="0"/>
          </rPr>
          <t xml:space="preserve">
价格补贴42.0542（低保、特困、低边+孤儿+事实无人儿童）+春节慰问金59.56</t>
        </r>
      </text>
    </comment>
    <comment ref="B93" authorId="7">
      <text>
        <r>
          <rPr>
            <sz val="16"/>
            <rFont val="宋体"/>
            <family val="0"/>
          </rPr>
          <t>含全年利息45.360595万元及退回合计1.7875万元</t>
        </r>
      </text>
    </comment>
    <comment ref="J93" authorId="7">
      <text>
        <r>
          <rPr>
            <sz val="9"/>
            <rFont val="宋体"/>
            <family val="0"/>
          </rPr>
          <t>1-5月城市低保补发：7.7924万元
1-5月农村低保补发：64.1685万元</t>
        </r>
      </text>
    </comment>
    <comment ref="K93" authorId="7">
      <text>
        <r>
          <rPr>
            <sz val="9"/>
            <rFont val="宋体"/>
            <family val="0"/>
          </rPr>
          <t>1-5月特困提标补发27.9966万元</t>
        </r>
      </text>
    </comment>
    <comment ref="Q93" authorId="5">
      <text>
        <r>
          <rPr>
            <sz val="9"/>
            <rFont val="宋体"/>
            <family val="0"/>
          </rPr>
          <t>1月低保价格临时补贴：39.5658万元
1月特困价格临时补贴：8.1654万元
1月低保边缘家庭价格临时补贴：2.0462万元</t>
        </r>
      </text>
    </comment>
    <comment ref="D117" authorId="8">
      <text>
        <r>
          <rPr>
            <sz val="9"/>
            <rFont val="宋体"/>
            <family val="0"/>
          </rPr>
          <t>市本级临时救助</t>
        </r>
      </text>
    </comment>
    <comment ref="F117" authorId="9">
      <text>
        <r>
          <rPr>
            <b/>
            <sz val="9"/>
            <rFont val="宋体"/>
            <family val="0"/>
          </rPr>
          <t>市本级临时救助17万
流浪经费22万</t>
        </r>
      </text>
    </comment>
    <comment ref="D156" authorId="5">
      <text>
        <r>
          <rPr>
            <sz val="9"/>
            <rFont val="宋体"/>
            <family val="0"/>
          </rPr>
          <t>粤财社〔2022〕143号中安排10.33万</t>
        </r>
      </text>
    </comment>
    <comment ref="Q156" authorId="5">
      <text>
        <r>
          <rPr>
            <sz val="9"/>
            <rFont val="宋体"/>
            <family val="0"/>
          </rPr>
          <t xml:space="preserve">市直低保春节一次性生活补贴3.66万元
</t>
        </r>
      </text>
    </comment>
    <comment ref="D157" authorId="6">
      <text>
        <r>
          <rPr>
            <b/>
            <sz val="9"/>
            <rFont val="宋体"/>
            <family val="0"/>
          </rPr>
          <t>admin:</t>
        </r>
        <r>
          <rPr>
            <sz val="9"/>
            <rFont val="宋体"/>
            <family val="0"/>
          </rPr>
          <t xml:space="preserve">
粤财社〔2022〕309号中安排238万
粤财社〔2023〕45号中安排3万
粤财社〔2023〕122号中安排19万
</t>
        </r>
      </text>
    </comment>
    <comment ref="E157" authorId="10">
      <text>
        <r>
          <rPr>
            <b/>
            <sz val="9"/>
            <rFont val="宋体"/>
            <family val="0"/>
          </rPr>
          <t>hp:</t>
        </r>
        <r>
          <rPr>
            <sz val="9"/>
            <rFont val="宋体"/>
            <family val="0"/>
          </rPr>
          <t xml:space="preserve">
1、粤财社〔2022〕144号中安排21.79万
</t>
        </r>
      </text>
    </comment>
    <comment ref="Q157" authorId="6">
      <text>
        <r>
          <rPr>
            <b/>
            <sz val="9"/>
            <rFont val="宋体"/>
            <family val="0"/>
          </rPr>
          <t>admin:</t>
        </r>
        <r>
          <rPr>
            <sz val="9"/>
            <rFont val="宋体"/>
            <family val="0"/>
          </rPr>
          <t xml:space="preserve">
发放2023年春节一次性临时价格补贴共31.3万元，其中特困春节一次性生活补贴3.3万元（集中1.86+分散1.44）；区属低保春节一次性生活补贴23.26万元；孤儿春节一次性生活补贴1.08万元（集中孤儿0.72万元、散居孤儿0.36万元）。1月发放截止1月31日，其他费用合计27.64万元。
</t>
        </r>
      </text>
    </comment>
    <comment ref="I158" authorId="11">
      <text>
        <r>
          <rPr>
            <b/>
            <sz val="9"/>
            <rFont val="宋体"/>
            <family val="0"/>
          </rPr>
          <t>传入的名字:</t>
        </r>
        <r>
          <rPr>
            <sz val="9"/>
            <rFont val="宋体"/>
            <family val="0"/>
          </rPr>
          <t xml:space="preserve">
1.其他：包括城乡低保、特困和孤儿春节期间一次性生活临时价格补贴19.2万元；
2.2022年12月农村特困照料护理105元发放失败，于2023年1月重新发放成功，已自2023年1月起统计在困难群众救助补助收支统计表中；
3.2023年1月农村低保913元，农村特困照料护理35元以及临时价格补贴48400元发放失败，于2023年2月成功重拨，已自2023年2月起统计在困难群众救助补助收支统计表中；
4.2023年3月农村低保913元发放失败，于2023年4月补成功重拨，已自2023年4月起统计在困难群众救助补助收支表；
5.2023年4月补发2020年因提标未补发事实无人抚养儿童杨钊的事童养育资金2200元，已自2023年4月起统计在困难群众救助补助收支统计表中；
6.2023年5月农村低保1.7368元发放失败，城镇特困护理35元发放失败，已于2023年6月成功重拨，已自2023年6月起统计在困难群众救助补助收支统计表中；
7.2023年6月农村低保944元发放失败，以及因提标补发2023年1-5月在册农村低保对象资金155元发放失败，由于银行未退回资金，导致6月未完成重拨，未统计到2023年1至6月困难群众救助补助收支统计表；
8.2023年6月未能完成特困护理补贴5.9856元发放；
9.2023年6月完成发放因提标需补发2023年1-5月在册低保特困对象资金合计12.1441万元，其中低保10.6549万元，特困1.4892万元。
</t>
        </r>
      </text>
    </comment>
    <comment ref="Q159" authorId="11">
      <text>
        <r>
          <rPr>
            <b/>
            <sz val="9"/>
            <rFont val="宋体"/>
            <family val="0"/>
          </rPr>
          <t>传入的名字:</t>
        </r>
        <r>
          <rPr>
            <sz val="9"/>
            <rFont val="宋体"/>
            <family val="0"/>
          </rPr>
          <t xml:space="preserve">
发放2023年春节困难群众一次性价格补贴</t>
        </r>
      </text>
    </comment>
    <comment ref="T159" authorId="5">
      <text>
        <r>
          <rPr>
            <b/>
            <sz val="9"/>
            <rFont val="宋体"/>
            <family val="0"/>
          </rPr>
          <t>Administrator:</t>
        </r>
        <r>
          <rPr>
            <sz val="9"/>
            <rFont val="宋体"/>
            <family val="0"/>
          </rPr>
          <t xml:space="preserve">
中央740。98万元、市7.44万元、县区5226.06万元</t>
        </r>
      </text>
    </comment>
    <comment ref="Q160" authorId="12">
      <text>
        <r>
          <rPr>
            <sz val="9"/>
            <rFont val="宋体"/>
            <family val="0"/>
          </rPr>
          <t>“其他”包括
包括春节临时价格补贴、一次性生活补贴、中秋慰问、丧葬费（从敬老院特困指标支付）</t>
        </r>
      </text>
    </comment>
    <comment ref="F162" authorId="13">
      <text>
        <r>
          <rPr>
            <b/>
            <sz val="9"/>
            <rFont val="宋体"/>
            <family val="0"/>
          </rPr>
          <t>MZJZ:</t>
        </r>
        <r>
          <rPr>
            <sz val="9"/>
            <rFont val="宋体"/>
            <family val="0"/>
          </rPr>
          <t xml:space="preserve">
春节一次性补助211.1万，</t>
        </r>
      </text>
    </comment>
    <comment ref="Q162" authorId="5">
      <text>
        <r>
          <rPr>
            <sz val="9"/>
            <rFont val="宋体"/>
            <family val="0"/>
          </rPr>
          <t xml:space="preserve">
2022年春节一次性临时价格补贴210.48万,</t>
        </r>
      </text>
    </comment>
    <comment ref="D169" authorId="5">
      <text>
        <r>
          <rPr>
            <b/>
            <sz val="9"/>
            <rFont val="宋体"/>
            <family val="0"/>
          </rPr>
          <t>Administrator:</t>
        </r>
        <r>
          <rPr>
            <sz val="9"/>
            <rFont val="宋体"/>
            <family val="0"/>
          </rPr>
          <t xml:space="preserve">
309文号：3803万元
122文号：296万元</t>
        </r>
      </text>
    </comment>
    <comment ref="E169" authorId="5">
      <text>
        <r>
          <rPr>
            <b/>
            <sz val="9"/>
            <rFont val="宋体"/>
            <family val="0"/>
          </rPr>
          <t>Administrator:</t>
        </r>
        <r>
          <rPr>
            <sz val="9"/>
            <rFont val="宋体"/>
            <family val="0"/>
          </rPr>
          <t xml:space="preserve">
259文号</t>
        </r>
      </text>
    </comment>
    <comment ref="F169" authorId="5">
      <text>
        <r>
          <rPr>
            <b/>
            <sz val="9"/>
            <rFont val="宋体"/>
            <family val="0"/>
          </rPr>
          <t>Administrator:清远下拨清财社</t>
        </r>
        <r>
          <rPr>
            <sz val="9"/>
            <rFont val="宋体"/>
            <family val="0"/>
          </rPr>
          <t>〔2023〕30号</t>
        </r>
      </text>
    </comment>
    <comment ref="G169" authorId="5">
      <text>
        <r>
          <rPr>
            <b/>
            <sz val="9"/>
            <rFont val="宋体"/>
            <family val="0"/>
          </rPr>
          <t>Administrator:本级</t>
        </r>
      </text>
    </comment>
  </commentList>
</comments>
</file>

<file path=xl/comments5.xml><?xml version="1.0" encoding="utf-8"?>
<comments xmlns="http://schemas.openxmlformats.org/spreadsheetml/2006/main">
  <authors>
    <author>谢芳</author>
    <author>LENOVO</author>
    <author>NTKO</author>
    <author>民政局</author>
    <author>mz</author>
    <author>Administrator</author>
    <author>admin</author>
    <author>2</author>
    <author>uos</author>
    <author>邓沃辉</author>
    <author>hp</author>
    <author>传入的名字</author>
    <author>b</author>
    <author>MZJZ</author>
  </authors>
  <commentList>
    <comment ref="Q38" authorId="0">
      <text>
        <r>
          <rPr>
            <sz val="9"/>
            <rFont val="宋体"/>
            <family val="0"/>
          </rPr>
          <t xml:space="preserve">春节民政慰问27000+1月价格补贴782
</t>
        </r>
      </text>
    </comment>
    <comment ref="K68" authorId="1">
      <text>
        <r>
          <rPr>
            <b/>
            <sz val="36"/>
            <rFont val="宋体"/>
            <family val="0"/>
          </rPr>
          <t>1-8月保障金
（含提标补差</t>
        </r>
      </text>
    </comment>
    <comment ref="L68" authorId="1">
      <text>
        <r>
          <rPr>
            <b/>
            <sz val="36"/>
            <rFont val="宋体"/>
            <family val="0"/>
          </rPr>
          <t>2023年1~7月护理费</t>
        </r>
        <r>
          <rPr>
            <sz val="36"/>
            <rFont val="宋体"/>
            <family val="0"/>
          </rPr>
          <t xml:space="preserve">
</t>
        </r>
      </text>
    </comment>
    <comment ref="N68" authorId="2">
      <text>
        <r>
          <rPr>
            <b/>
            <sz val="26"/>
            <rFont val="宋体"/>
            <family val="0"/>
          </rPr>
          <t>NTKO:</t>
        </r>
        <r>
          <rPr>
            <sz val="26"/>
            <rFont val="宋体"/>
            <family val="0"/>
          </rPr>
          <t xml:space="preserve">
含2022年12月11.59万元+2023年1~7月28.72万元
</t>
        </r>
      </text>
    </comment>
    <comment ref="Q68" authorId="1">
      <text>
        <r>
          <rPr>
            <sz val="36"/>
            <rFont val="宋体"/>
            <family val="0"/>
          </rPr>
          <t>特困价格临时补贴：12月2.92万+1月3.23万元;低边价格临时补贴：12月3.23万元+1月3.5万元；低保价格临时补贴12月19.70万元+21.12万元。儿童临时价格补贴12月0.36万元+0.4356万</t>
        </r>
        <r>
          <rPr>
            <sz val="9"/>
            <rFont val="宋体"/>
            <family val="0"/>
          </rPr>
          <t xml:space="preserve">元
</t>
        </r>
      </text>
    </comment>
    <comment ref="Q73" authorId="3">
      <text>
        <r>
          <rPr>
            <sz val="9"/>
            <rFont val="宋体"/>
            <family val="0"/>
          </rPr>
          <t>W低保：34.8124万元、特困：6.0432万元、孤儿事实无人抚养儿童：0.6万元</t>
        </r>
      </text>
    </comment>
    <comment ref="Q77" authorId="4">
      <text>
        <r>
          <rPr>
            <b/>
            <sz val="9"/>
            <rFont val="宋体"/>
            <family val="0"/>
          </rPr>
          <t>mz:</t>
        </r>
        <r>
          <rPr>
            <sz val="9"/>
            <rFont val="宋体"/>
            <family val="0"/>
          </rPr>
          <t xml:space="preserve">
价格补贴</t>
        </r>
      </text>
    </comment>
    <comment ref="B88" authorId="5">
      <text>
        <r>
          <rPr>
            <b/>
            <sz val="16"/>
            <rFont val="宋体"/>
            <family val="0"/>
          </rPr>
          <t>Administrator:</t>
        </r>
        <r>
          <rPr>
            <sz val="16"/>
            <rFont val="宋体"/>
            <family val="0"/>
          </rPr>
          <t xml:space="preserve">
历年滚存结余2081.9432万元，2022年市级补助资金101万元，2022年度专户存款利息65.594742万元。</t>
        </r>
        <r>
          <rPr>
            <sz val="9"/>
            <rFont val="宋体"/>
            <family val="0"/>
          </rPr>
          <t xml:space="preserve">
</t>
        </r>
      </text>
    </comment>
    <comment ref="L88" authorId="5">
      <text>
        <r>
          <rPr>
            <b/>
            <sz val="9"/>
            <rFont val="宋体"/>
            <family val="0"/>
          </rPr>
          <t>Administrator:</t>
        </r>
        <r>
          <rPr>
            <sz val="9"/>
            <rFont val="宋体"/>
            <family val="0"/>
          </rPr>
          <t xml:space="preserve">
含护理能力评估4.82万元</t>
        </r>
      </text>
    </comment>
    <comment ref="Q88" authorId="5">
      <text>
        <r>
          <rPr>
            <b/>
            <sz val="9"/>
            <rFont val="宋体"/>
            <family val="0"/>
          </rPr>
          <t>Administrator:</t>
        </r>
        <r>
          <rPr>
            <sz val="9"/>
            <rFont val="宋体"/>
            <family val="0"/>
          </rPr>
          <t xml:space="preserve">
2月发放1月临时价格补贴40.9702万元：低保边缘价补2.0902万元，低保价补31.5028万元，特困价补6.936万元，孤儿及事实无人抚养儿童中全额发放的儿童0.4412万元。</t>
        </r>
      </text>
    </comment>
    <comment ref="B91" authorId="5">
      <text>
        <r>
          <rPr>
            <b/>
            <sz val="10"/>
            <rFont val="宋体"/>
            <family val="0"/>
          </rPr>
          <t xml:space="preserve">备注：
</t>
        </r>
        <r>
          <rPr>
            <sz val="10"/>
            <rFont val="宋体"/>
            <family val="0"/>
          </rPr>
          <t>上年结转3659529.66元</t>
        </r>
      </text>
    </comment>
    <comment ref="I91" authorId="5">
      <text>
        <r>
          <rPr>
            <b/>
            <sz val="9"/>
            <rFont val="宋体"/>
            <family val="0"/>
          </rPr>
          <t>实际支出数，其中
专户支出（1-2月）：5378679元
小额临时救助（镇级）：12069元
其余数字财政支出</t>
        </r>
      </text>
    </comment>
    <comment ref="J91" authorId="5">
      <text>
        <r>
          <rPr>
            <b/>
            <sz val="9"/>
            <rFont val="宋体"/>
            <family val="0"/>
          </rPr>
          <t>实际支出数，其中
专户支出（1-2月）：2390948元
其余数字财政支出</t>
        </r>
      </text>
    </comment>
    <comment ref="K91" authorId="5">
      <text>
        <r>
          <rPr>
            <b/>
            <sz val="9"/>
            <rFont val="宋体"/>
            <family val="0"/>
          </rPr>
          <t>实际支出数，其中
专户支出（1-2月）1940445元
其余数字财政支出</t>
        </r>
      </text>
    </comment>
    <comment ref="L91" authorId="5">
      <text>
        <r>
          <rPr>
            <b/>
            <sz val="9"/>
            <rFont val="宋体"/>
            <family val="0"/>
          </rPr>
          <t>实际支出数，其中
专户支出（1-2月）：586584元
其余数字财政支出</t>
        </r>
      </text>
    </comment>
    <comment ref="M91" authorId="5">
      <text>
        <r>
          <rPr>
            <b/>
            <sz val="9"/>
            <rFont val="宋体"/>
            <family val="0"/>
          </rPr>
          <t>实际支出数
其中专户支出170元
其余数字财政支出</t>
        </r>
      </text>
    </comment>
    <comment ref="N91" authorId="5">
      <text>
        <r>
          <rPr>
            <b/>
            <sz val="9"/>
            <rFont val="宋体"/>
            <family val="0"/>
          </rPr>
          <t>实际支出数，其中
专户支出（1-2月）：69290元
小额临时救助（镇级）:12069元
其余数字财政支出</t>
        </r>
      </text>
    </comment>
    <comment ref="O91" authorId="5">
      <text>
        <r>
          <rPr>
            <b/>
            <sz val="9"/>
            <rFont val="宋体"/>
            <family val="0"/>
          </rPr>
          <t>实际支出数，其中
专户支出（1-2月）：165626元
其余数字财政支出</t>
        </r>
      </text>
    </comment>
    <comment ref="P91" authorId="5">
      <text>
        <r>
          <rPr>
            <b/>
            <sz val="9"/>
            <rFont val="宋体"/>
            <family val="0"/>
          </rPr>
          <t>实际支出数，其中
专户支出（1-2月）：69866元
其余数字财政支出</t>
        </r>
      </text>
    </comment>
    <comment ref="Q91" authorId="5">
      <text>
        <r>
          <rPr>
            <b/>
            <sz val="9"/>
            <rFont val="宋体"/>
            <family val="0"/>
          </rPr>
          <t>实际价格临时补贴共155750元（专户支出）：</t>
        </r>
        <r>
          <rPr>
            <sz val="9"/>
            <rFont val="宋体"/>
            <family val="0"/>
          </rPr>
          <t xml:space="preserve">
低保：109550元
低保边缘：14778元
特困：29564元
孤儿：348元
困儿：1510元</t>
        </r>
      </text>
    </comment>
    <comment ref="D92" authorId="6">
      <text>
        <r>
          <rPr>
            <b/>
            <sz val="18"/>
            <rFont val="宋体"/>
            <family val="0"/>
          </rPr>
          <t>admin:</t>
        </r>
        <r>
          <rPr>
            <sz val="18"/>
            <rFont val="宋体"/>
            <family val="0"/>
          </rPr>
          <t xml:space="preserve">
中央下达1957+收回2022年的21+中央下达152
</t>
        </r>
      </text>
    </comment>
    <comment ref="J92" authorId="6">
      <text>
        <r>
          <rPr>
            <b/>
            <sz val="18"/>
            <rFont val="宋体"/>
            <family val="0"/>
          </rPr>
          <t>admin:</t>
        </r>
        <r>
          <rPr>
            <sz val="18"/>
            <rFont val="宋体"/>
            <family val="0"/>
          </rPr>
          <t xml:space="preserve">
低保金+提标补发</t>
        </r>
      </text>
    </comment>
    <comment ref="K92" authorId="6">
      <text>
        <r>
          <rPr>
            <b/>
            <sz val="18"/>
            <rFont val="宋体"/>
            <family val="0"/>
          </rPr>
          <t>admin:</t>
        </r>
        <r>
          <rPr>
            <sz val="18"/>
            <rFont val="宋体"/>
            <family val="0"/>
          </rPr>
          <t xml:space="preserve">
特困金+提标补发+丧葬费</t>
        </r>
      </text>
    </comment>
    <comment ref="L92" authorId="6">
      <text>
        <r>
          <rPr>
            <b/>
            <sz val="18"/>
            <rFont val="宋体"/>
            <family val="0"/>
          </rPr>
          <t>admin:</t>
        </r>
        <r>
          <rPr>
            <sz val="18"/>
            <rFont val="宋体"/>
            <family val="0"/>
          </rPr>
          <t xml:space="preserve">
日常照料护理+住院护理</t>
        </r>
      </text>
    </comment>
    <comment ref="N92" authorId="6">
      <text>
        <r>
          <rPr>
            <b/>
            <sz val="18"/>
            <rFont val="宋体"/>
            <family val="0"/>
          </rPr>
          <t>admin:</t>
        </r>
        <r>
          <rPr>
            <sz val="18"/>
            <rFont val="宋体"/>
            <family val="0"/>
          </rPr>
          <t xml:space="preserve">
临时救助金+购买暖冬棉被+社会救济经费
</t>
        </r>
        <r>
          <rPr>
            <sz val="9"/>
            <rFont val="宋体"/>
            <family val="0"/>
          </rPr>
          <t xml:space="preserve">
</t>
        </r>
      </text>
    </comment>
    <comment ref="P92" authorId="6">
      <text>
        <r>
          <rPr>
            <b/>
            <sz val="18"/>
            <rFont val="宋体"/>
            <family val="0"/>
          </rPr>
          <t>admin:</t>
        </r>
        <r>
          <rPr>
            <sz val="18"/>
            <rFont val="宋体"/>
            <family val="0"/>
          </rPr>
          <t xml:space="preserve">
社救人员工资</t>
        </r>
      </text>
    </comment>
    <comment ref="Q92" authorId="6">
      <text>
        <r>
          <rPr>
            <b/>
            <sz val="18"/>
            <rFont val="宋体"/>
            <family val="0"/>
          </rPr>
          <t>admin:</t>
        </r>
        <r>
          <rPr>
            <sz val="18"/>
            <rFont val="宋体"/>
            <family val="0"/>
          </rPr>
          <t xml:space="preserve">
价格补贴42.0542（低保、特困、低边+孤儿+事实无人儿童）+春节慰问金59.56</t>
        </r>
      </text>
    </comment>
    <comment ref="B93" authorId="7">
      <text>
        <r>
          <rPr>
            <sz val="16"/>
            <rFont val="宋体"/>
            <family val="0"/>
          </rPr>
          <t>含全年利息45.360595万元及退回合计1.7875万元</t>
        </r>
      </text>
    </comment>
    <comment ref="J93" authorId="7">
      <text>
        <r>
          <rPr>
            <sz val="9"/>
            <rFont val="宋体"/>
            <family val="0"/>
          </rPr>
          <t>1-5月城市低保补发：7.7924万元
1-5月农村低保补发：64.1685万元</t>
        </r>
      </text>
    </comment>
    <comment ref="K93" authorId="7">
      <text>
        <r>
          <rPr>
            <sz val="9"/>
            <rFont val="宋体"/>
            <family val="0"/>
          </rPr>
          <t>1-5月特困提标补发27.9966万元</t>
        </r>
      </text>
    </comment>
    <comment ref="Q93" authorId="5">
      <text>
        <r>
          <rPr>
            <sz val="9"/>
            <rFont val="宋体"/>
            <family val="0"/>
          </rPr>
          <t>1月低保价格临时补贴：39.5658万元
1月特困价格临时补贴：8.1654万元
1月低保边缘家庭价格临时补贴：2.0462万元</t>
        </r>
      </text>
    </comment>
    <comment ref="D117" authorId="8">
      <text>
        <r>
          <rPr>
            <sz val="9"/>
            <rFont val="宋体"/>
            <family val="0"/>
          </rPr>
          <t>市本级临时救助</t>
        </r>
      </text>
    </comment>
    <comment ref="F117" authorId="9">
      <text>
        <r>
          <rPr>
            <b/>
            <sz val="9"/>
            <rFont val="宋体"/>
            <family val="0"/>
          </rPr>
          <t>市本级临时救助17万
流浪经费22万</t>
        </r>
      </text>
    </comment>
    <comment ref="D156" authorId="5">
      <text>
        <r>
          <rPr>
            <sz val="9"/>
            <rFont val="宋体"/>
            <family val="0"/>
          </rPr>
          <t>粤财社〔2022〕143号中安排10.33万</t>
        </r>
      </text>
    </comment>
    <comment ref="Q156" authorId="5">
      <text>
        <r>
          <rPr>
            <sz val="9"/>
            <rFont val="宋体"/>
            <family val="0"/>
          </rPr>
          <t xml:space="preserve">市直低保春节一次性生活补贴3.66万元
</t>
        </r>
      </text>
    </comment>
    <comment ref="D157" authorId="6">
      <text>
        <r>
          <rPr>
            <b/>
            <sz val="9"/>
            <rFont val="宋体"/>
            <family val="0"/>
          </rPr>
          <t>admin:</t>
        </r>
        <r>
          <rPr>
            <sz val="9"/>
            <rFont val="宋体"/>
            <family val="0"/>
          </rPr>
          <t xml:space="preserve">
粤财社〔2022〕309号中安排238万
粤财社〔2023〕45号中安排3万
粤财社〔2023〕122号中安排19万
</t>
        </r>
      </text>
    </comment>
    <comment ref="E157" authorId="10">
      <text>
        <r>
          <rPr>
            <b/>
            <sz val="9"/>
            <rFont val="宋体"/>
            <family val="0"/>
          </rPr>
          <t>hp:</t>
        </r>
        <r>
          <rPr>
            <sz val="9"/>
            <rFont val="宋体"/>
            <family val="0"/>
          </rPr>
          <t xml:space="preserve">
1、粤财社〔2022〕144号中安排21.79万
</t>
        </r>
      </text>
    </comment>
    <comment ref="Q157" authorId="6">
      <text>
        <r>
          <rPr>
            <b/>
            <sz val="9"/>
            <rFont val="宋体"/>
            <family val="0"/>
          </rPr>
          <t>admin:</t>
        </r>
        <r>
          <rPr>
            <sz val="9"/>
            <rFont val="宋体"/>
            <family val="0"/>
          </rPr>
          <t xml:space="preserve">
发放2023年春节一次性临时价格补贴共31.3万元，其中特困春节一次性生活补贴3.3万元（集中1.86+分散1.44）；区属低保春节一次性生活补贴23.26万元；孤儿春节一次性生活补贴1.08万元（集中孤儿0.72万元、散居孤儿0.36万元）。1月发放截止1月31日，其他费用合计27.64万元。
</t>
        </r>
      </text>
    </comment>
    <comment ref="I158" authorId="11">
      <text>
        <r>
          <rPr>
            <b/>
            <sz val="9"/>
            <rFont val="宋体"/>
            <family val="0"/>
          </rPr>
          <t>传入的名字:</t>
        </r>
        <r>
          <rPr>
            <sz val="9"/>
            <rFont val="宋体"/>
            <family val="0"/>
          </rPr>
          <t xml:space="preserve">
1.其他：包括城乡低保、特困和孤儿春节期间一次性生活临时价格补贴19.2万元；
2.2022年12月农村特困照料护理105元发放失败，于2023年1月重新发放成功，已自2023年1月起统计在困难群众救助补助收支统计表中；
3.2023年1月农村低保913元，农村特困照料护理35元以及临时价格补贴48400元发放失败，于2023年2月成功重拨，已自2023年2月起统计在困难群众救助补助收支统计表中；
4.2023年3月农村低保913元发放失败，于2023年4月补成功重拨，已自2023年4月起统计在困难群众救助补助收支表；
5.2023年4月补发2020年因提标未补发事实无人抚养儿童杨钊的事童养育资金2200元，已自2023年4月起统计在困难群众救助补助收支统计表中；
6.2023年5月农村低保1.7368元发放失败，城镇特困护理35元发放失败，已于2023年6月成功重拨，已自2023年6月起统计在困难群众救助补助收支统计表中；
7.2023年6月农村低保944元发放失败，以及因提标补发2023年1-5月在册农村低保对象资金155元发放失败，由于银行未退回资金，导致6月未完成重拨，未统计到2023年1至6月困难群众救助补助收支统计表；
8.2023年6月未能完成特困护理补贴5.9856元发放；
9.2023年6月完成发放因提标需补发2023年1-5月在册低保特困对象资金合计12.1441万元，其中低保10.6549万元，特困1.4892万元。
</t>
        </r>
      </text>
    </comment>
    <comment ref="Q159" authorId="11">
      <text>
        <r>
          <rPr>
            <b/>
            <sz val="9"/>
            <rFont val="宋体"/>
            <family val="0"/>
          </rPr>
          <t>传入的名字:</t>
        </r>
        <r>
          <rPr>
            <sz val="9"/>
            <rFont val="宋体"/>
            <family val="0"/>
          </rPr>
          <t xml:space="preserve">
发放2023年春节困难群众一次性价格补贴</t>
        </r>
      </text>
    </comment>
    <comment ref="R159" authorId="5">
      <text>
        <r>
          <rPr>
            <b/>
            <sz val="9"/>
            <rFont val="宋体"/>
            <family val="0"/>
          </rPr>
          <t>Administrator:</t>
        </r>
        <r>
          <rPr>
            <sz val="9"/>
            <rFont val="宋体"/>
            <family val="0"/>
          </rPr>
          <t xml:space="preserve">
中央740。98万元、市7.44万元、县区5226.06万元</t>
        </r>
      </text>
    </comment>
    <comment ref="Q160" authorId="12">
      <text>
        <r>
          <rPr>
            <sz val="9"/>
            <rFont val="宋体"/>
            <family val="0"/>
          </rPr>
          <t>“其他”包括
包括春节临时价格补贴、一次性生活补贴、中秋慰问、丧葬费（从敬老院特困指标支付）</t>
        </r>
      </text>
    </comment>
    <comment ref="F162" authorId="13">
      <text>
        <r>
          <rPr>
            <b/>
            <sz val="9"/>
            <rFont val="宋体"/>
            <family val="0"/>
          </rPr>
          <t>MZJZ:</t>
        </r>
        <r>
          <rPr>
            <sz val="9"/>
            <rFont val="宋体"/>
            <family val="0"/>
          </rPr>
          <t xml:space="preserve">
春节一次性补助211.1万，</t>
        </r>
      </text>
    </comment>
    <comment ref="Q162" authorId="5">
      <text>
        <r>
          <rPr>
            <sz val="9"/>
            <rFont val="宋体"/>
            <family val="0"/>
          </rPr>
          <t xml:space="preserve">
2022年春节一次性临时价格补贴210.48万,</t>
        </r>
      </text>
    </comment>
    <comment ref="D169" authorId="5">
      <text>
        <r>
          <rPr>
            <b/>
            <sz val="9"/>
            <rFont val="宋体"/>
            <family val="0"/>
          </rPr>
          <t>Administrator:</t>
        </r>
        <r>
          <rPr>
            <sz val="9"/>
            <rFont val="宋体"/>
            <family val="0"/>
          </rPr>
          <t xml:space="preserve">
309文号：3803万元
122文号：296万元</t>
        </r>
      </text>
    </comment>
    <comment ref="E169" authorId="5">
      <text>
        <r>
          <rPr>
            <b/>
            <sz val="9"/>
            <rFont val="宋体"/>
            <family val="0"/>
          </rPr>
          <t>Administrator:</t>
        </r>
        <r>
          <rPr>
            <sz val="9"/>
            <rFont val="宋体"/>
            <family val="0"/>
          </rPr>
          <t xml:space="preserve">
259文号</t>
        </r>
      </text>
    </comment>
    <comment ref="F169" authorId="5">
      <text>
        <r>
          <rPr>
            <b/>
            <sz val="9"/>
            <rFont val="宋体"/>
            <family val="0"/>
          </rPr>
          <t>Administrator:清远下拨清财社</t>
        </r>
        <r>
          <rPr>
            <sz val="9"/>
            <rFont val="宋体"/>
            <family val="0"/>
          </rPr>
          <t>〔2023〕30号</t>
        </r>
      </text>
    </comment>
    <comment ref="G169" authorId="5">
      <text>
        <r>
          <rPr>
            <b/>
            <sz val="9"/>
            <rFont val="宋体"/>
            <family val="0"/>
          </rPr>
          <t>Administrator:本级</t>
        </r>
      </text>
    </comment>
  </commentList>
</comments>
</file>

<file path=xl/sharedStrings.xml><?xml version="1.0" encoding="utf-8"?>
<sst xmlns="http://schemas.openxmlformats.org/spreadsheetml/2006/main" count="3915" uniqueCount="1046">
  <si>
    <r>
      <t>附件</t>
    </r>
    <r>
      <rPr>
        <sz val="16"/>
        <rFont val="Times New Roman"/>
        <family val="0"/>
      </rPr>
      <t>2</t>
    </r>
  </si>
  <si>
    <t>下达2024年中央财政困难群众救助补助资金明细表</t>
  </si>
  <si>
    <r>
      <rPr>
        <sz val="12"/>
        <rFont val="宋体"/>
        <family val="0"/>
      </rPr>
      <t>单位：万元</t>
    </r>
  </si>
  <si>
    <r>
      <rPr>
        <sz val="12"/>
        <rFont val="黑体"/>
        <family val="3"/>
      </rPr>
      <t>地</t>
    </r>
    <r>
      <rPr>
        <sz val="12"/>
        <rFont val="Times New Roman"/>
        <family val="0"/>
      </rPr>
      <t xml:space="preserve">     </t>
    </r>
    <r>
      <rPr>
        <sz val="12"/>
        <rFont val="黑体"/>
        <family val="3"/>
      </rPr>
      <t>区</t>
    </r>
  </si>
  <si>
    <r>
      <rPr>
        <sz val="12"/>
        <rFont val="黑体"/>
        <family val="3"/>
      </rPr>
      <t>下达金额</t>
    </r>
  </si>
  <si>
    <r>
      <t xml:space="preserve">  </t>
    </r>
    <r>
      <rPr>
        <b/>
        <sz val="12"/>
        <rFont val="仿宋_GB2312"/>
        <family val="0"/>
      </rPr>
      <t>合</t>
    </r>
    <r>
      <rPr>
        <b/>
        <sz val="12"/>
        <rFont val="Times New Roman"/>
        <family val="0"/>
      </rPr>
      <t xml:space="preserve">   </t>
    </r>
    <r>
      <rPr>
        <b/>
        <sz val="12"/>
        <rFont val="仿宋_GB2312"/>
        <family val="0"/>
      </rPr>
      <t>计</t>
    </r>
  </si>
  <si>
    <r>
      <rPr>
        <b/>
        <sz val="12"/>
        <rFont val="仿宋_GB2312"/>
        <family val="0"/>
      </rPr>
      <t>广州市合计</t>
    </r>
  </si>
  <si>
    <r>
      <rPr>
        <sz val="12"/>
        <rFont val="仿宋_GB2312"/>
        <family val="0"/>
      </rPr>
      <t>广州市本级</t>
    </r>
  </si>
  <si>
    <r>
      <rPr>
        <sz val="12"/>
        <rFont val="仿宋_GB2312"/>
        <family val="0"/>
      </rPr>
      <t>从化区</t>
    </r>
  </si>
  <si>
    <r>
      <rPr>
        <sz val="12"/>
        <rFont val="仿宋_GB2312"/>
        <family val="0"/>
      </rPr>
      <t>增城区</t>
    </r>
  </si>
  <si>
    <r>
      <rPr>
        <sz val="12"/>
        <rFont val="仿宋_GB2312"/>
        <family val="0"/>
      </rPr>
      <t>越秀区</t>
    </r>
  </si>
  <si>
    <r>
      <rPr>
        <sz val="12"/>
        <rFont val="仿宋_GB2312"/>
        <family val="0"/>
      </rPr>
      <t>海珠区</t>
    </r>
  </si>
  <si>
    <r>
      <rPr>
        <sz val="12"/>
        <rFont val="仿宋_GB2312"/>
        <family val="0"/>
      </rPr>
      <t>荔湾区</t>
    </r>
  </si>
  <si>
    <r>
      <rPr>
        <sz val="12"/>
        <rFont val="仿宋_GB2312"/>
        <family val="0"/>
      </rPr>
      <t>天河区</t>
    </r>
  </si>
  <si>
    <r>
      <rPr>
        <sz val="12"/>
        <rFont val="仿宋_GB2312"/>
        <family val="0"/>
      </rPr>
      <t>白云区</t>
    </r>
  </si>
  <si>
    <r>
      <rPr>
        <sz val="12"/>
        <rFont val="仿宋_GB2312"/>
        <family val="0"/>
      </rPr>
      <t>黄埔区</t>
    </r>
  </si>
  <si>
    <r>
      <rPr>
        <sz val="12"/>
        <rFont val="仿宋_GB2312"/>
        <family val="0"/>
      </rPr>
      <t>南沙区</t>
    </r>
  </si>
  <si>
    <r>
      <rPr>
        <sz val="12"/>
        <rFont val="仿宋_GB2312"/>
        <family val="0"/>
      </rPr>
      <t>花都区</t>
    </r>
  </si>
  <si>
    <r>
      <rPr>
        <sz val="12"/>
        <rFont val="仿宋_GB2312"/>
        <family val="0"/>
      </rPr>
      <t>番禺区</t>
    </r>
  </si>
  <si>
    <r>
      <rPr>
        <b/>
        <sz val="12"/>
        <rFont val="仿宋_GB2312"/>
        <family val="0"/>
      </rPr>
      <t>珠海市合计</t>
    </r>
  </si>
  <si>
    <r>
      <rPr>
        <sz val="12"/>
        <rFont val="仿宋_GB2312"/>
        <family val="0"/>
      </rPr>
      <t>珠海市本级</t>
    </r>
  </si>
  <si>
    <r>
      <rPr>
        <sz val="12"/>
        <rFont val="仿宋_GB2312"/>
        <family val="0"/>
      </rPr>
      <t>万山区</t>
    </r>
  </si>
  <si>
    <r>
      <rPr>
        <sz val="12"/>
        <rFont val="仿宋_GB2312"/>
        <family val="0"/>
      </rPr>
      <t>高新区</t>
    </r>
  </si>
  <si>
    <r>
      <rPr>
        <sz val="12"/>
        <rFont val="仿宋_GB2312"/>
        <family val="0"/>
      </rPr>
      <t>横琴新区</t>
    </r>
  </si>
  <si>
    <r>
      <rPr>
        <sz val="12"/>
        <rFont val="仿宋_GB2312"/>
        <family val="0"/>
      </rPr>
      <t>香洲区</t>
    </r>
  </si>
  <si>
    <r>
      <rPr>
        <sz val="12"/>
        <rFont val="仿宋_GB2312"/>
        <family val="0"/>
      </rPr>
      <t>金湾区</t>
    </r>
  </si>
  <si>
    <r>
      <rPr>
        <sz val="12"/>
        <rFont val="仿宋_GB2312"/>
        <family val="0"/>
      </rPr>
      <t>斗门区</t>
    </r>
  </si>
  <si>
    <r>
      <rPr>
        <b/>
        <sz val="12"/>
        <rFont val="仿宋_GB2312"/>
        <family val="0"/>
      </rPr>
      <t>佛山市合计</t>
    </r>
  </si>
  <si>
    <r>
      <rPr>
        <sz val="12"/>
        <rFont val="仿宋_GB2312"/>
        <family val="0"/>
      </rPr>
      <t>佛山市本级</t>
    </r>
  </si>
  <si>
    <r>
      <rPr>
        <sz val="12"/>
        <rFont val="仿宋_GB2312"/>
        <family val="0"/>
      </rPr>
      <t>禅城区</t>
    </r>
  </si>
  <si>
    <r>
      <rPr>
        <sz val="12"/>
        <rFont val="仿宋_GB2312"/>
        <family val="0"/>
      </rPr>
      <t>南海区</t>
    </r>
  </si>
  <si>
    <r>
      <rPr>
        <sz val="12"/>
        <rFont val="仿宋_GB2312"/>
        <family val="0"/>
      </rPr>
      <t>顺德区</t>
    </r>
  </si>
  <si>
    <r>
      <rPr>
        <sz val="12"/>
        <rFont val="仿宋_GB2312"/>
        <family val="0"/>
      </rPr>
      <t>高明区</t>
    </r>
  </si>
  <si>
    <r>
      <rPr>
        <sz val="12"/>
        <rFont val="仿宋_GB2312"/>
        <family val="0"/>
      </rPr>
      <t>三水区</t>
    </r>
  </si>
  <si>
    <r>
      <rPr>
        <b/>
        <sz val="12"/>
        <rFont val="仿宋_GB2312"/>
        <family val="0"/>
      </rPr>
      <t>东莞市合计</t>
    </r>
  </si>
  <si>
    <r>
      <rPr>
        <sz val="12"/>
        <rFont val="仿宋_GB2312"/>
        <family val="0"/>
      </rPr>
      <t>东莞市本级</t>
    </r>
  </si>
  <si>
    <r>
      <rPr>
        <b/>
        <sz val="12"/>
        <rFont val="仿宋_GB2312"/>
        <family val="0"/>
      </rPr>
      <t>中山市合计</t>
    </r>
  </si>
  <si>
    <r>
      <rPr>
        <sz val="12"/>
        <rFont val="仿宋_GB2312"/>
        <family val="0"/>
      </rPr>
      <t>中山市本级</t>
    </r>
  </si>
  <si>
    <r>
      <rPr>
        <b/>
        <sz val="12"/>
        <rFont val="仿宋_GB2312"/>
        <family val="0"/>
      </rPr>
      <t>汕头市合计</t>
    </r>
  </si>
  <si>
    <r>
      <rPr>
        <sz val="12"/>
        <rFont val="仿宋_GB2312"/>
        <family val="0"/>
      </rPr>
      <t>汕头市本级</t>
    </r>
  </si>
  <si>
    <r>
      <rPr>
        <sz val="12"/>
        <rFont val="仿宋_GB2312"/>
        <family val="0"/>
      </rPr>
      <t>金平区</t>
    </r>
  </si>
  <si>
    <r>
      <rPr>
        <sz val="12"/>
        <rFont val="仿宋_GB2312"/>
        <family val="0"/>
      </rPr>
      <t>龙湖区</t>
    </r>
  </si>
  <si>
    <r>
      <rPr>
        <sz val="12"/>
        <rFont val="仿宋_GB2312"/>
        <family val="0"/>
      </rPr>
      <t>濠江区</t>
    </r>
  </si>
  <si>
    <r>
      <rPr>
        <sz val="12"/>
        <rFont val="仿宋_GB2312"/>
        <family val="0"/>
      </rPr>
      <t>澄海区</t>
    </r>
  </si>
  <si>
    <r>
      <rPr>
        <sz val="12"/>
        <color indexed="8"/>
        <rFont val="仿宋_GB2312"/>
        <family val="0"/>
      </rPr>
      <t>潮阳区</t>
    </r>
  </si>
  <si>
    <r>
      <rPr>
        <sz val="12"/>
        <color indexed="8"/>
        <rFont val="仿宋_GB2312"/>
        <family val="0"/>
      </rPr>
      <t>潮南区</t>
    </r>
  </si>
  <si>
    <r>
      <rPr>
        <b/>
        <sz val="12"/>
        <rFont val="仿宋_GB2312"/>
        <family val="0"/>
      </rPr>
      <t>南澳县</t>
    </r>
  </si>
  <si>
    <r>
      <rPr>
        <b/>
        <sz val="12"/>
        <rFont val="仿宋_GB2312"/>
        <family val="0"/>
      </rPr>
      <t>韶关市合计</t>
    </r>
  </si>
  <si>
    <r>
      <rPr>
        <sz val="12"/>
        <rFont val="仿宋_GB2312"/>
        <family val="0"/>
      </rPr>
      <t>韶关市本级</t>
    </r>
  </si>
  <si>
    <r>
      <rPr>
        <sz val="12"/>
        <rFont val="仿宋_GB2312"/>
        <family val="0"/>
      </rPr>
      <t>曲江区</t>
    </r>
  </si>
  <si>
    <r>
      <rPr>
        <sz val="12"/>
        <rFont val="仿宋_GB2312"/>
        <family val="0"/>
      </rPr>
      <t>浈江区</t>
    </r>
  </si>
  <si>
    <r>
      <rPr>
        <sz val="12"/>
        <rFont val="仿宋_GB2312"/>
        <family val="0"/>
      </rPr>
      <t>武江区</t>
    </r>
  </si>
  <si>
    <r>
      <rPr>
        <b/>
        <sz val="12"/>
        <rFont val="仿宋_GB2312"/>
        <family val="0"/>
      </rPr>
      <t>乐昌市</t>
    </r>
  </si>
  <si>
    <r>
      <rPr>
        <b/>
        <sz val="12"/>
        <rFont val="仿宋_GB2312"/>
        <family val="0"/>
      </rPr>
      <t>南雄市</t>
    </r>
  </si>
  <si>
    <r>
      <rPr>
        <b/>
        <sz val="12"/>
        <rFont val="仿宋_GB2312"/>
        <family val="0"/>
      </rPr>
      <t>仁化县</t>
    </r>
  </si>
  <si>
    <r>
      <rPr>
        <b/>
        <sz val="12"/>
        <rFont val="仿宋_GB2312"/>
        <family val="0"/>
      </rPr>
      <t>始兴县</t>
    </r>
  </si>
  <si>
    <r>
      <rPr>
        <b/>
        <sz val="12"/>
        <color indexed="8"/>
        <rFont val="仿宋_GB2312"/>
        <family val="0"/>
      </rPr>
      <t>翁源县</t>
    </r>
  </si>
  <si>
    <r>
      <rPr>
        <b/>
        <sz val="12"/>
        <rFont val="仿宋_GB2312"/>
        <family val="0"/>
      </rPr>
      <t>新丰县</t>
    </r>
  </si>
  <si>
    <r>
      <rPr>
        <b/>
        <sz val="12"/>
        <color indexed="8"/>
        <rFont val="仿宋_GB2312"/>
        <family val="0"/>
      </rPr>
      <t>乳源瑶族自治县</t>
    </r>
  </si>
  <si>
    <r>
      <rPr>
        <b/>
        <sz val="12"/>
        <color indexed="8"/>
        <rFont val="仿宋_GB2312"/>
        <family val="0"/>
      </rPr>
      <t>河源市合计</t>
    </r>
  </si>
  <si>
    <r>
      <rPr>
        <sz val="12"/>
        <rFont val="仿宋_GB2312"/>
        <family val="0"/>
      </rPr>
      <t>河源市本级</t>
    </r>
  </si>
  <si>
    <r>
      <rPr>
        <sz val="12"/>
        <rFont val="仿宋_GB2312"/>
        <family val="0"/>
      </rPr>
      <t>江东新区</t>
    </r>
  </si>
  <si>
    <r>
      <rPr>
        <sz val="12"/>
        <rFont val="仿宋_GB2312"/>
        <family val="0"/>
      </rPr>
      <t>源城区</t>
    </r>
  </si>
  <si>
    <r>
      <rPr>
        <b/>
        <sz val="12"/>
        <rFont val="仿宋_GB2312"/>
        <family val="0"/>
      </rPr>
      <t>东源县</t>
    </r>
  </si>
  <si>
    <r>
      <rPr>
        <b/>
        <sz val="12"/>
        <rFont val="仿宋_GB2312"/>
        <family val="0"/>
      </rPr>
      <t>和平县</t>
    </r>
  </si>
  <si>
    <r>
      <rPr>
        <b/>
        <sz val="12"/>
        <color indexed="8"/>
        <rFont val="仿宋_GB2312"/>
        <family val="0"/>
      </rPr>
      <t>龙川县</t>
    </r>
  </si>
  <si>
    <r>
      <rPr>
        <b/>
        <sz val="12"/>
        <color indexed="8"/>
        <rFont val="仿宋_GB2312"/>
        <family val="0"/>
      </rPr>
      <t>紫金县</t>
    </r>
  </si>
  <si>
    <r>
      <rPr>
        <b/>
        <sz val="12"/>
        <color indexed="8"/>
        <rFont val="仿宋_GB2312"/>
        <family val="0"/>
      </rPr>
      <t>连平县</t>
    </r>
  </si>
  <si>
    <r>
      <rPr>
        <b/>
        <sz val="12"/>
        <color indexed="8"/>
        <rFont val="仿宋_GB2312"/>
        <family val="0"/>
      </rPr>
      <t>梅州市合计</t>
    </r>
  </si>
  <si>
    <r>
      <rPr>
        <sz val="12"/>
        <rFont val="仿宋_GB2312"/>
        <family val="0"/>
      </rPr>
      <t>梅州市本级</t>
    </r>
  </si>
  <si>
    <r>
      <rPr>
        <sz val="12"/>
        <rFont val="仿宋_GB2312"/>
        <family val="0"/>
      </rPr>
      <t>梅县区</t>
    </r>
  </si>
  <si>
    <r>
      <rPr>
        <sz val="12"/>
        <rFont val="仿宋_GB2312"/>
        <family val="0"/>
      </rPr>
      <t>梅江区</t>
    </r>
  </si>
  <si>
    <r>
      <rPr>
        <b/>
        <sz val="12"/>
        <rFont val="仿宋_GB2312"/>
        <family val="0"/>
      </rPr>
      <t>兴宁市</t>
    </r>
  </si>
  <si>
    <r>
      <rPr>
        <b/>
        <sz val="12"/>
        <rFont val="仿宋_GB2312"/>
        <family val="0"/>
      </rPr>
      <t>平远县</t>
    </r>
  </si>
  <si>
    <r>
      <rPr>
        <b/>
        <sz val="12"/>
        <rFont val="仿宋_GB2312"/>
        <family val="0"/>
      </rPr>
      <t>蕉岭县</t>
    </r>
  </si>
  <si>
    <r>
      <rPr>
        <b/>
        <sz val="12"/>
        <color indexed="8"/>
        <rFont val="仿宋_GB2312"/>
        <family val="0"/>
      </rPr>
      <t>大埔县</t>
    </r>
  </si>
  <si>
    <r>
      <rPr>
        <b/>
        <sz val="12"/>
        <rFont val="仿宋_GB2312"/>
        <family val="0"/>
      </rPr>
      <t>丰顺县</t>
    </r>
  </si>
  <si>
    <r>
      <rPr>
        <b/>
        <sz val="12"/>
        <rFont val="仿宋_GB2312"/>
        <family val="0"/>
      </rPr>
      <t>五华县</t>
    </r>
  </si>
  <si>
    <r>
      <rPr>
        <b/>
        <sz val="12"/>
        <color indexed="8"/>
        <rFont val="仿宋_GB2312"/>
        <family val="0"/>
      </rPr>
      <t>惠州市合计</t>
    </r>
  </si>
  <si>
    <r>
      <rPr>
        <sz val="12"/>
        <color indexed="8"/>
        <rFont val="仿宋_GB2312"/>
        <family val="0"/>
      </rPr>
      <t>惠州市本级</t>
    </r>
  </si>
  <si>
    <r>
      <rPr>
        <sz val="12"/>
        <color indexed="8"/>
        <rFont val="仿宋_GB2312"/>
        <family val="0"/>
      </rPr>
      <t>大亚湾开发区</t>
    </r>
  </si>
  <si>
    <r>
      <rPr>
        <sz val="12"/>
        <color indexed="8"/>
        <rFont val="仿宋_GB2312"/>
        <family val="0"/>
      </rPr>
      <t>仲恺开发区</t>
    </r>
  </si>
  <si>
    <r>
      <rPr>
        <sz val="12"/>
        <color indexed="8"/>
        <rFont val="仿宋_GB2312"/>
        <family val="0"/>
      </rPr>
      <t>惠城区</t>
    </r>
  </si>
  <si>
    <r>
      <rPr>
        <sz val="12"/>
        <color indexed="8"/>
        <rFont val="仿宋_GB2312"/>
        <family val="0"/>
      </rPr>
      <t>惠阳区</t>
    </r>
  </si>
  <si>
    <r>
      <rPr>
        <b/>
        <sz val="12"/>
        <color indexed="8"/>
        <rFont val="仿宋_GB2312"/>
        <family val="0"/>
      </rPr>
      <t>惠东县</t>
    </r>
  </si>
  <si>
    <r>
      <rPr>
        <b/>
        <sz val="12"/>
        <rFont val="仿宋_GB2312"/>
        <family val="0"/>
      </rPr>
      <t>龙门县</t>
    </r>
  </si>
  <si>
    <r>
      <rPr>
        <b/>
        <sz val="12"/>
        <rFont val="仿宋_GB2312"/>
        <family val="0"/>
      </rPr>
      <t>博罗县</t>
    </r>
  </si>
  <si>
    <r>
      <rPr>
        <b/>
        <sz val="12"/>
        <color indexed="8"/>
        <rFont val="仿宋_GB2312"/>
        <family val="0"/>
      </rPr>
      <t>汕尾市合计</t>
    </r>
  </si>
  <si>
    <r>
      <rPr>
        <sz val="12"/>
        <color indexed="8"/>
        <rFont val="仿宋_GB2312"/>
        <family val="0"/>
      </rPr>
      <t>汕尾市本级</t>
    </r>
  </si>
  <si>
    <r>
      <rPr>
        <sz val="12"/>
        <color indexed="8"/>
        <rFont val="仿宋_GB2312"/>
        <family val="0"/>
      </rPr>
      <t>红海湾开发区</t>
    </r>
  </si>
  <si>
    <r>
      <rPr>
        <sz val="12"/>
        <color indexed="8"/>
        <rFont val="仿宋_GB2312"/>
        <family val="0"/>
      </rPr>
      <t>华侨管理区</t>
    </r>
  </si>
  <si>
    <r>
      <rPr>
        <sz val="12"/>
        <color indexed="8"/>
        <rFont val="仿宋_GB2312"/>
        <family val="0"/>
      </rPr>
      <t>城区</t>
    </r>
  </si>
  <si>
    <r>
      <rPr>
        <b/>
        <sz val="12"/>
        <color indexed="8"/>
        <rFont val="仿宋_GB2312"/>
        <family val="0"/>
      </rPr>
      <t>海丰县</t>
    </r>
  </si>
  <si>
    <r>
      <rPr>
        <b/>
        <sz val="12"/>
        <color indexed="8"/>
        <rFont val="仿宋_GB2312"/>
        <family val="0"/>
      </rPr>
      <t>陆河县</t>
    </r>
  </si>
  <si>
    <r>
      <rPr>
        <b/>
        <sz val="12"/>
        <color indexed="8"/>
        <rFont val="仿宋_GB2312"/>
        <family val="0"/>
      </rPr>
      <t>陆丰市</t>
    </r>
  </si>
  <si>
    <r>
      <rPr>
        <b/>
        <sz val="12"/>
        <color indexed="8"/>
        <rFont val="仿宋_GB2312"/>
        <family val="0"/>
      </rPr>
      <t>江门市合计</t>
    </r>
  </si>
  <si>
    <r>
      <rPr>
        <sz val="12"/>
        <color indexed="8"/>
        <rFont val="仿宋_GB2312"/>
        <family val="0"/>
      </rPr>
      <t>江门市本级</t>
    </r>
  </si>
  <si>
    <r>
      <rPr>
        <sz val="12"/>
        <color indexed="8"/>
        <rFont val="仿宋_GB2312"/>
        <family val="0"/>
      </rPr>
      <t>蓬江区</t>
    </r>
  </si>
  <si>
    <r>
      <rPr>
        <sz val="12"/>
        <color indexed="8"/>
        <rFont val="仿宋_GB2312"/>
        <family val="0"/>
      </rPr>
      <t>江海区</t>
    </r>
  </si>
  <si>
    <r>
      <rPr>
        <sz val="12"/>
        <color indexed="8"/>
        <rFont val="仿宋_GB2312"/>
        <family val="0"/>
      </rPr>
      <t>新会区</t>
    </r>
  </si>
  <si>
    <t>鹤山市</t>
  </si>
  <si>
    <r>
      <rPr>
        <b/>
        <sz val="12"/>
        <color indexed="8"/>
        <rFont val="仿宋_GB2312"/>
        <family val="0"/>
      </rPr>
      <t>台山市</t>
    </r>
  </si>
  <si>
    <r>
      <rPr>
        <b/>
        <sz val="12"/>
        <color indexed="8"/>
        <rFont val="仿宋_GB2312"/>
        <family val="0"/>
      </rPr>
      <t>开平市</t>
    </r>
  </si>
  <si>
    <r>
      <rPr>
        <b/>
        <sz val="12"/>
        <color indexed="8"/>
        <rFont val="仿宋_GB2312"/>
        <family val="0"/>
      </rPr>
      <t>恩平市</t>
    </r>
  </si>
  <si>
    <r>
      <rPr>
        <b/>
        <sz val="12"/>
        <color indexed="8"/>
        <rFont val="仿宋_GB2312"/>
        <family val="0"/>
      </rPr>
      <t>阳江市合计</t>
    </r>
  </si>
  <si>
    <r>
      <rPr>
        <sz val="12"/>
        <color indexed="8"/>
        <rFont val="仿宋_GB2312"/>
        <family val="0"/>
      </rPr>
      <t>阳江市本级</t>
    </r>
  </si>
  <si>
    <r>
      <rPr>
        <sz val="12"/>
        <rFont val="仿宋_GB2312"/>
        <family val="0"/>
      </rPr>
      <t>海陵岛区</t>
    </r>
  </si>
  <si>
    <r>
      <rPr>
        <sz val="12"/>
        <rFont val="仿宋_GB2312"/>
        <family val="0"/>
      </rPr>
      <t>阳江高新区</t>
    </r>
  </si>
  <si>
    <r>
      <rPr>
        <sz val="12"/>
        <color indexed="8"/>
        <rFont val="仿宋_GB2312"/>
        <family val="0"/>
      </rPr>
      <t>阳东区</t>
    </r>
  </si>
  <si>
    <r>
      <rPr>
        <sz val="12"/>
        <color indexed="8"/>
        <rFont val="仿宋_GB2312"/>
        <family val="0"/>
      </rPr>
      <t>江城区</t>
    </r>
  </si>
  <si>
    <r>
      <rPr>
        <b/>
        <sz val="12"/>
        <color indexed="8"/>
        <rFont val="仿宋_GB2312"/>
        <family val="0"/>
      </rPr>
      <t>阳春市</t>
    </r>
  </si>
  <si>
    <r>
      <rPr>
        <b/>
        <sz val="12"/>
        <color indexed="8"/>
        <rFont val="仿宋_GB2312"/>
        <family val="0"/>
      </rPr>
      <t>阳西县</t>
    </r>
  </si>
  <si>
    <r>
      <rPr>
        <b/>
        <sz val="12"/>
        <color indexed="8"/>
        <rFont val="仿宋_GB2312"/>
        <family val="0"/>
      </rPr>
      <t>湛江市合计</t>
    </r>
  </si>
  <si>
    <r>
      <rPr>
        <sz val="12"/>
        <color indexed="8"/>
        <rFont val="仿宋_GB2312"/>
        <family val="0"/>
      </rPr>
      <t>湛江市本级</t>
    </r>
  </si>
  <si>
    <r>
      <rPr>
        <sz val="12"/>
        <rFont val="仿宋_GB2312"/>
        <family val="0"/>
      </rPr>
      <t>经济开发区</t>
    </r>
  </si>
  <si>
    <r>
      <rPr>
        <sz val="12"/>
        <color indexed="8"/>
        <rFont val="仿宋_GB2312"/>
        <family val="0"/>
      </rPr>
      <t>赤坎区</t>
    </r>
  </si>
  <si>
    <r>
      <rPr>
        <sz val="12"/>
        <color indexed="8"/>
        <rFont val="仿宋_GB2312"/>
        <family val="0"/>
      </rPr>
      <t>霞山区</t>
    </r>
  </si>
  <si>
    <r>
      <rPr>
        <sz val="12"/>
        <color indexed="8"/>
        <rFont val="仿宋_GB2312"/>
        <family val="0"/>
      </rPr>
      <t>麻章区</t>
    </r>
  </si>
  <si>
    <r>
      <rPr>
        <sz val="12"/>
        <color indexed="8"/>
        <rFont val="仿宋_GB2312"/>
        <family val="0"/>
      </rPr>
      <t>坡头区</t>
    </r>
  </si>
  <si>
    <r>
      <rPr>
        <b/>
        <sz val="12"/>
        <color indexed="8"/>
        <rFont val="仿宋_GB2312"/>
        <family val="0"/>
      </rPr>
      <t>雷州市</t>
    </r>
  </si>
  <si>
    <r>
      <rPr>
        <b/>
        <sz val="12"/>
        <color indexed="8"/>
        <rFont val="仿宋_GB2312"/>
        <family val="0"/>
      </rPr>
      <t>廉江市</t>
    </r>
  </si>
  <si>
    <r>
      <rPr>
        <b/>
        <sz val="12"/>
        <color indexed="8"/>
        <rFont val="仿宋_GB2312"/>
        <family val="0"/>
      </rPr>
      <t>吴川市</t>
    </r>
  </si>
  <si>
    <r>
      <rPr>
        <b/>
        <sz val="12"/>
        <color indexed="8"/>
        <rFont val="仿宋_GB2312"/>
        <family val="0"/>
      </rPr>
      <t>遂溪县</t>
    </r>
  </si>
  <si>
    <r>
      <rPr>
        <b/>
        <sz val="12"/>
        <color indexed="8"/>
        <rFont val="仿宋_GB2312"/>
        <family val="0"/>
      </rPr>
      <t>徐闻县</t>
    </r>
  </si>
  <si>
    <r>
      <rPr>
        <b/>
        <sz val="12"/>
        <color indexed="8"/>
        <rFont val="仿宋_GB2312"/>
        <family val="0"/>
      </rPr>
      <t>茂名市合计</t>
    </r>
  </si>
  <si>
    <r>
      <rPr>
        <sz val="12"/>
        <color indexed="8"/>
        <rFont val="仿宋_GB2312"/>
        <family val="0"/>
      </rPr>
      <t>茂名市本级</t>
    </r>
  </si>
  <si>
    <r>
      <rPr>
        <sz val="12"/>
        <rFont val="仿宋_GB2312"/>
        <family val="0"/>
      </rPr>
      <t>茂名高新区</t>
    </r>
  </si>
  <si>
    <r>
      <rPr>
        <sz val="12"/>
        <rFont val="仿宋_GB2312"/>
        <family val="0"/>
      </rPr>
      <t>滨海新区</t>
    </r>
  </si>
  <si>
    <r>
      <rPr>
        <sz val="12"/>
        <color indexed="8"/>
        <rFont val="仿宋_GB2312"/>
        <family val="0"/>
      </rPr>
      <t>电白区</t>
    </r>
  </si>
  <si>
    <r>
      <rPr>
        <sz val="12"/>
        <color indexed="8"/>
        <rFont val="仿宋_GB2312"/>
        <family val="0"/>
      </rPr>
      <t>茂南区</t>
    </r>
  </si>
  <si>
    <r>
      <rPr>
        <b/>
        <sz val="12"/>
        <color indexed="8"/>
        <rFont val="仿宋_GB2312"/>
        <family val="0"/>
      </rPr>
      <t>信宜市</t>
    </r>
  </si>
  <si>
    <r>
      <rPr>
        <b/>
        <sz val="12"/>
        <color indexed="8"/>
        <rFont val="仿宋_GB2312"/>
        <family val="0"/>
      </rPr>
      <t>高州市</t>
    </r>
  </si>
  <si>
    <r>
      <rPr>
        <b/>
        <sz val="12"/>
        <color indexed="8"/>
        <rFont val="仿宋_GB2312"/>
        <family val="0"/>
      </rPr>
      <t>化州市</t>
    </r>
  </si>
  <si>
    <r>
      <rPr>
        <b/>
        <sz val="12"/>
        <color indexed="8"/>
        <rFont val="仿宋_GB2312"/>
        <family val="0"/>
      </rPr>
      <t>肇庆市合计</t>
    </r>
  </si>
  <si>
    <r>
      <rPr>
        <sz val="12"/>
        <color indexed="8"/>
        <rFont val="仿宋_GB2312"/>
        <family val="0"/>
      </rPr>
      <t>肇庆市本级</t>
    </r>
  </si>
  <si>
    <r>
      <rPr>
        <sz val="12"/>
        <rFont val="仿宋_GB2312"/>
        <family val="0"/>
      </rPr>
      <t>肇庆高新区</t>
    </r>
  </si>
  <si>
    <r>
      <rPr>
        <sz val="12"/>
        <color indexed="8"/>
        <rFont val="仿宋_GB2312"/>
        <family val="0"/>
      </rPr>
      <t>端州区</t>
    </r>
  </si>
  <si>
    <r>
      <rPr>
        <sz val="12"/>
        <color indexed="8"/>
        <rFont val="仿宋_GB2312"/>
        <family val="0"/>
      </rPr>
      <t>鼎湖区</t>
    </r>
  </si>
  <si>
    <r>
      <rPr>
        <sz val="12"/>
        <color indexed="8"/>
        <rFont val="仿宋_GB2312"/>
        <family val="0"/>
      </rPr>
      <t>高要区</t>
    </r>
  </si>
  <si>
    <t>四会市</t>
  </si>
  <si>
    <r>
      <rPr>
        <b/>
        <sz val="12"/>
        <color indexed="8"/>
        <rFont val="仿宋_GB2312"/>
        <family val="0"/>
      </rPr>
      <t>广宁县</t>
    </r>
  </si>
  <si>
    <r>
      <rPr>
        <b/>
        <sz val="12"/>
        <color indexed="8"/>
        <rFont val="仿宋_GB2312"/>
        <family val="0"/>
      </rPr>
      <t>德庆县</t>
    </r>
  </si>
  <si>
    <r>
      <rPr>
        <b/>
        <sz val="12"/>
        <color indexed="8"/>
        <rFont val="仿宋_GB2312"/>
        <family val="0"/>
      </rPr>
      <t>封开县</t>
    </r>
  </si>
  <si>
    <r>
      <rPr>
        <b/>
        <sz val="12"/>
        <color indexed="8"/>
        <rFont val="仿宋_GB2312"/>
        <family val="0"/>
      </rPr>
      <t>怀集县</t>
    </r>
  </si>
  <si>
    <r>
      <rPr>
        <b/>
        <sz val="12"/>
        <color indexed="8"/>
        <rFont val="仿宋_GB2312"/>
        <family val="0"/>
      </rPr>
      <t>清远市合计</t>
    </r>
  </si>
  <si>
    <r>
      <rPr>
        <sz val="12"/>
        <color indexed="8"/>
        <rFont val="仿宋_GB2312"/>
        <family val="0"/>
      </rPr>
      <t>清远市本级</t>
    </r>
  </si>
  <si>
    <r>
      <rPr>
        <sz val="12"/>
        <color indexed="8"/>
        <rFont val="仿宋_GB2312"/>
        <family val="0"/>
      </rPr>
      <t>清城区</t>
    </r>
  </si>
  <si>
    <r>
      <rPr>
        <sz val="12"/>
        <color indexed="8"/>
        <rFont val="仿宋_GB2312"/>
        <family val="0"/>
      </rPr>
      <t>清新区</t>
    </r>
  </si>
  <si>
    <r>
      <rPr>
        <b/>
        <sz val="12"/>
        <color indexed="8"/>
        <rFont val="仿宋_GB2312"/>
        <family val="0"/>
      </rPr>
      <t>佛冈县</t>
    </r>
  </si>
  <si>
    <r>
      <rPr>
        <b/>
        <sz val="12"/>
        <color indexed="8"/>
        <rFont val="仿宋_GB2312"/>
        <family val="0"/>
      </rPr>
      <t>连州市</t>
    </r>
  </si>
  <si>
    <r>
      <rPr>
        <b/>
        <sz val="12"/>
        <color indexed="8"/>
        <rFont val="仿宋_GB2312"/>
        <family val="0"/>
      </rPr>
      <t>阳山县</t>
    </r>
  </si>
  <si>
    <r>
      <rPr>
        <b/>
        <sz val="12"/>
        <color indexed="8"/>
        <rFont val="仿宋_GB2312"/>
        <family val="0"/>
      </rPr>
      <t>英德市</t>
    </r>
  </si>
  <si>
    <r>
      <rPr>
        <b/>
        <sz val="12"/>
        <color indexed="8"/>
        <rFont val="仿宋_GB2312"/>
        <family val="0"/>
      </rPr>
      <t>连山壮族瑶族自治县</t>
    </r>
  </si>
  <si>
    <r>
      <rPr>
        <b/>
        <sz val="12"/>
        <color indexed="8"/>
        <rFont val="仿宋_GB2312"/>
        <family val="0"/>
      </rPr>
      <t>连南瑶族自治县</t>
    </r>
  </si>
  <si>
    <r>
      <rPr>
        <b/>
        <sz val="12"/>
        <color indexed="8"/>
        <rFont val="仿宋_GB2312"/>
        <family val="0"/>
      </rPr>
      <t>潮州市合计</t>
    </r>
  </si>
  <si>
    <r>
      <rPr>
        <sz val="12"/>
        <color indexed="8"/>
        <rFont val="仿宋_GB2312"/>
        <family val="0"/>
      </rPr>
      <t>潮州市本级</t>
    </r>
  </si>
  <si>
    <r>
      <rPr>
        <sz val="12"/>
        <rFont val="仿宋_GB2312"/>
        <family val="0"/>
      </rPr>
      <t>枫溪区</t>
    </r>
  </si>
  <si>
    <r>
      <rPr>
        <sz val="12"/>
        <color indexed="8"/>
        <rFont val="仿宋_GB2312"/>
        <family val="0"/>
      </rPr>
      <t>潮安区</t>
    </r>
  </si>
  <si>
    <r>
      <rPr>
        <sz val="12"/>
        <color indexed="8"/>
        <rFont val="仿宋_GB2312"/>
        <family val="0"/>
      </rPr>
      <t>湘桥区</t>
    </r>
  </si>
  <si>
    <r>
      <rPr>
        <b/>
        <sz val="12"/>
        <color indexed="8"/>
        <rFont val="仿宋_GB2312"/>
        <family val="0"/>
      </rPr>
      <t>饶平县</t>
    </r>
  </si>
  <si>
    <r>
      <rPr>
        <b/>
        <sz val="12"/>
        <color indexed="8"/>
        <rFont val="仿宋_GB2312"/>
        <family val="0"/>
      </rPr>
      <t>揭阳市合计</t>
    </r>
  </si>
  <si>
    <r>
      <rPr>
        <sz val="12"/>
        <color indexed="8"/>
        <rFont val="仿宋_GB2312"/>
        <family val="0"/>
      </rPr>
      <t>揭阳市本级</t>
    </r>
  </si>
  <si>
    <r>
      <rPr>
        <sz val="12"/>
        <color indexed="8"/>
        <rFont val="仿宋_GB2312"/>
        <family val="0"/>
      </rPr>
      <t>榕城区</t>
    </r>
  </si>
  <si>
    <r>
      <rPr>
        <sz val="12"/>
        <color indexed="8"/>
        <rFont val="仿宋_GB2312"/>
        <family val="0"/>
      </rPr>
      <t>揭东区</t>
    </r>
  </si>
  <si>
    <r>
      <rPr>
        <b/>
        <sz val="12"/>
        <color indexed="8"/>
        <rFont val="仿宋_GB2312"/>
        <family val="0"/>
      </rPr>
      <t>惠来县</t>
    </r>
  </si>
  <si>
    <r>
      <rPr>
        <b/>
        <sz val="12"/>
        <color indexed="8"/>
        <rFont val="仿宋_GB2312"/>
        <family val="0"/>
      </rPr>
      <t>普宁市</t>
    </r>
  </si>
  <si>
    <r>
      <rPr>
        <b/>
        <sz val="12"/>
        <color indexed="8"/>
        <rFont val="仿宋_GB2312"/>
        <family val="0"/>
      </rPr>
      <t>揭西县</t>
    </r>
  </si>
  <si>
    <r>
      <rPr>
        <b/>
        <sz val="12"/>
        <color indexed="8"/>
        <rFont val="仿宋_GB2312"/>
        <family val="0"/>
      </rPr>
      <t>云浮市合计</t>
    </r>
  </si>
  <si>
    <r>
      <rPr>
        <sz val="12"/>
        <color indexed="8"/>
        <rFont val="仿宋_GB2312"/>
        <family val="0"/>
      </rPr>
      <t>云浮市本级</t>
    </r>
  </si>
  <si>
    <r>
      <rPr>
        <sz val="12"/>
        <color indexed="8"/>
        <rFont val="仿宋_GB2312"/>
        <family val="0"/>
      </rPr>
      <t>云安区</t>
    </r>
  </si>
  <si>
    <r>
      <rPr>
        <sz val="12"/>
        <color indexed="8"/>
        <rFont val="仿宋_GB2312"/>
        <family val="0"/>
      </rPr>
      <t>云城区</t>
    </r>
  </si>
  <si>
    <r>
      <rPr>
        <b/>
        <sz val="12"/>
        <color indexed="8"/>
        <rFont val="仿宋_GB2312"/>
        <family val="0"/>
      </rPr>
      <t>罗定市</t>
    </r>
  </si>
  <si>
    <r>
      <rPr>
        <b/>
        <sz val="12"/>
        <color indexed="8"/>
        <rFont val="仿宋_GB2312"/>
        <family val="0"/>
      </rPr>
      <t>新兴县</t>
    </r>
  </si>
  <si>
    <r>
      <rPr>
        <b/>
        <sz val="12"/>
        <color indexed="8"/>
        <rFont val="仿宋_GB2312"/>
        <family val="0"/>
      </rPr>
      <t>郁南县</t>
    </r>
  </si>
  <si>
    <t>附件4</t>
  </si>
  <si>
    <r>
      <rPr>
        <sz val="20"/>
        <rFont val="方正小标宋简体"/>
        <family val="0"/>
      </rPr>
      <t>工作任务清单</t>
    </r>
  </si>
  <si>
    <r>
      <rPr>
        <b/>
        <sz val="12"/>
        <rFont val="宋体"/>
        <family val="0"/>
      </rPr>
      <t>资金项目名称</t>
    </r>
  </si>
  <si>
    <r>
      <rPr>
        <sz val="12"/>
        <rFont val="方正书宋_GBK"/>
        <family val="0"/>
      </rPr>
      <t>困难群众救助补助资金</t>
    </r>
  </si>
  <si>
    <r>
      <rPr>
        <b/>
        <sz val="12"/>
        <rFont val="宋体"/>
        <family val="0"/>
      </rPr>
      <t>资金下达文号</t>
    </r>
  </si>
  <si>
    <r>
      <t>粤财社〔</t>
    </r>
    <r>
      <rPr>
        <sz val="12"/>
        <rFont val="Times New Roman"/>
        <family val="0"/>
      </rPr>
      <t/>
    </r>
    <r>
      <rPr>
        <sz val="12"/>
        <rFont val="Times New Roman"/>
        <family val="0"/>
      </rPr>
      <t>2024〕   号</t>
    </r>
  </si>
  <si>
    <r>
      <rPr>
        <b/>
        <sz val="12"/>
        <rFont val="宋体"/>
        <family val="0"/>
      </rPr>
      <t>下达总金额</t>
    </r>
  </si>
  <si>
    <r>
      <t>72146</t>
    </r>
    <r>
      <rPr>
        <sz val="12"/>
        <rFont val="宋体"/>
        <family val="0"/>
      </rPr>
      <t>万元</t>
    </r>
  </si>
  <si>
    <r>
      <rPr>
        <b/>
        <sz val="12"/>
        <rFont val="宋体"/>
        <family val="0"/>
      </rPr>
      <t>资金主管处室</t>
    </r>
  </si>
  <si>
    <r>
      <rPr>
        <sz val="12"/>
        <rFont val="宋体"/>
        <family val="0"/>
      </rPr>
      <t>社会救助处、儿童福利处</t>
    </r>
  </si>
  <si>
    <r>
      <rPr>
        <b/>
        <sz val="12"/>
        <rFont val="宋体"/>
        <family val="0"/>
      </rPr>
      <t>联系人及电话</t>
    </r>
  </si>
  <si>
    <r>
      <t>丁华勇</t>
    </r>
    <r>
      <rPr>
        <sz val="12"/>
        <rFont val="Times New Roman"/>
        <family val="0"/>
      </rPr>
      <t xml:space="preserve">  020-85950782, </t>
    </r>
    <r>
      <rPr>
        <sz val="12"/>
        <rFont val="方正书宋_GBK"/>
        <family val="0"/>
      </rPr>
      <t>刘竹青</t>
    </r>
    <r>
      <rPr>
        <sz val="12"/>
        <rFont val="Times New Roman"/>
        <family val="0"/>
      </rPr>
      <t xml:space="preserve">  020-85950856</t>
    </r>
  </si>
  <si>
    <r>
      <rPr>
        <b/>
        <sz val="12"/>
        <rFont val="宋体"/>
        <family val="0"/>
      </rPr>
      <t>地区</t>
    </r>
  </si>
  <si>
    <r>
      <rPr>
        <b/>
        <sz val="12"/>
        <rFont val="宋体"/>
        <family val="0"/>
      </rPr>
      <t>任务清单</t>
    </r>
  </si>
  <si>
    <r>
      <rPr>
        <sz val="12"/>
        <rFont val="宋体"/>
        <family val="0"/>
      </rPr>
      <t>全省各县（市、区）</t>
    </r>
  </si>
  <si>
    <r>
      <rPr>
        <b/>
        <sz val="12"/>
        <rFont val="宋体"/>
        <family val="0"/>
      </rPr>
      <t>具体工作任务要求</t>
    </r>
  </si>
  <si>
    <r>
      <t>1.</t>
    </r>
    <r>
      <rPr>
        <sz val="12"/>
        <rFont val="宋体"/>
        <family val="0"/>
      </rPr>
      <t>解决困难群众基本生活问题，完成</t>
    </r>
    <r>
      <rPr>
        <sz val="12"/>
        <rFont val="Times New Roman"/>
        <family val="0"/>
      </rPr>
      <t>2024</t>
    </r>
    <r>
      <rPr>
        <sz val="12"/>
        <rFont val="方正书宋_GBK"/>
        <family val="0"/>
      </rPr>
      <t>年省</t>
    </r>
    <r>
      <rPr>
        <sz val="12"/>
        <rFont val="Times New Roman"/>
        <family val="0"/>
      </rPr>
      <t>“</t>
    </r>
    <r>
      <rPr>
        <sz val="12"/>
        <rFont val="方正书宋_GBK"/>
        <family val="0"/>
      </rPr>
      <t>十件民生实事</t>
    </r>
    <r>
      <rPr>
        <sz val="12"/>
        <rFont val="Times New Roman"/>
        <family val="0"/>
      </rPr>
      <t>”</t>
    </r>
    <r>
      <rPr>
        <sz val="12"/>
        <rFont val="方正书宋_GBK"/>
        <family val="0"/>
      </rPr>
      <t>，</t>
    </r>
    <r>
      <rPr>
        <sz val="12"/>
        <rFont val="宋体"/>
        <family val="0"/>
      </rPr>
      <t>落实社会救助政策，对符合条件的困难群众应保尽保、应救尽救；</t>
    </r>
  </si>
  <si>
    <r>
      <t>2.</t>
    </r>
    <r>
      <rPr>
        <sz val="12"/>
        <rFont val="方正书宋_GBK"/>
        <family val="0"/>
      </rPr>
      <t>在</t>
    </r>
    <r>
      <rPr>
        <sz val="12"/>
        <rFont val="Times New Roman"/>
        <family val="0"/>
      </rPr>
      <t>2024</t>
    </r>
    <r>
      <rPr>
        <sz val="12"/>
        <rFont val="方正书宋_GBK"/>
        <family val="0"/>
      </rPr>
      <t>年上半年完成标准调整任务，逐步缩小城乡社会救助差距，农村低保标准占城镇低保标准的比例达到</t>
    </r>
    <r>
      <rPr>
        <sz val="12"/>
        <rFont val="Times New Roman"/>
        <family val="0"/>
      </rPr>
      <t>75%</t>
    </r>
    <r>
      <rPr>
        <sz val="12"/>
        <rFont val="方正书宋_GBK"/>
        <family val="0"/>
      </rPr>
      <t>以上，城乡低保补差水平不低于当地现行水平。特困人员供养标准不低于当地低保标准的</t>
    </r>
    <r>
      <rPr>
        <sz val="12"/>
        <rFont val="Times New Roman"/>
        <family val="0"/>
      </rPr>
      <t>1.6</t>
    </r>
    <r>
      <rPr>
        <sz val="12"/>
        <rFont val="方正书宋_GBK"/>
        <family val="0"/>
      </rPr>
      <t>倍，开展临时救助，对突发意外的家庭或个人应救尽救；</t>
    </r>
  </si>
  <si>
    <r>
      <t>3.</t>
    </r>
    <r>
      <rPr>
        <sz val="12"/>
        <rFont val="宋体"/>
        <family val="0"/>
      </rPr>
      <t>落实孤儿基本生活最低养育标准自然增长机制，确保各地市孤儿基本生活保障水平不低于省定最低保障标准。集中供养孤儿基本生活保障省定最低标准从每人每月2017元提高到2295元，散居孤儿（含艾滋病病毒感染儿童）从每人每月1359元提高到1484元，集中供养、散居事实无人抚养儿童分别按照集中供养、散居孤儿的保障标准执行。促进孤儿健康成长，更好的融入社会；对农村留守儿童、困境儿童、流浪乞讨儿童提供应急处置、救助帮扶、监护支持、精神关爱等未成年人社会保护服务。</t>
    </r>
  </si>
  <si>
    <r>
      <t>4.</t>
    </r>
    <r>
      <rPr>
        <sz val="12"/>
        <rFont val="方正书宋_GBK"/>
        <family val="0"/>
      </rPr>
      <t>为生活无着的流浪乞讨人员实施主动救助、生活救助、医疗救治、教育矫治、返乡救助、临时安置，提升救助综合服务水平。</t>
    </r>
  </si>
  <si>
    <r>
      <rPr>
        <b/>
        <sz val="12"/>
        <rFont val="宋体"/>
        <family val="0"/>
      </rPr>
      <t>绩效目标</t>
    </r>
  </si>
  <si>
    <r>
      <t>1.</t>
    </r>
    <r>
      <rPr>
        <sz val="12"/>
        <rFont val="宋体"/>
        <family val="0"/>
      </rPr>
      <t>城乡居民最低生活保障标准稳步提高；</t>
    </r>
  </si>
  <si>
    <r>
      <t>2.</t>
    </r>
    <r>
      <rPr>
        <sz val="12"/>
        <rFont val="宋体"/>
        <family val="0"/>
      </rPr>
      <t>城乡特困基本生活标准分别不低于当地城乡低保标准的</t>
    </r>
    <r>
      <rPr>
        <sz val="12"/>
        <rFont val="Times New Roman"/>
        <family val="0"/>
      </rPr>
      <t>1.6</t>
    </r>
    <r>
      <rPr>
        <sz val="12"/>
        <rFont val="宋体"/>
        <family val="0"/>
      </rPr>
      <t>倍；</t>
    </r>
  </si>
  <si>
    <r>
      <t>3.</t>
    </r>
    <r>
      <rPr>
        <sz val="12"/>
        <rFont val="方正书宋_GBK"/>
        <family val="0"/>
      </rPr>
      <t>临时救助水平不低于上年；</t>
    </r>
  </si>
  <si>
    <r>
      <t>4.</t>
    </r>
    <r>
      <rPr>
        <sz val="12"/>
        <rFont val="宋体"/>
        <family val="0"/>
      </rPr>
      <t>孤儿基本生活水平稳步提升，全省集中供养孤儿、散居孤儿（含艾滋病毒感染儿童）保障标准不低于省定最低标准，集中供养、散居事实无人抚养儿童保障标准分别参照当地集中供养、散居孤儿保障标准执行。</t>
    </r>
  </si>
  <si>
    <r>
      <t>5.</t>
    </r>
    <r>
      <rPr>
        <sz val="12"/>
        <rFont val="方正书宋_GBK"/>
        <family val="0"/>
      </rPr>
      <t>流浪乞讨救助当日录入全国救助管理信息系统并按照标准实施，帮助查明身份信息滞留人员及时返乡、为临时遇困人员提供救助；</t>
    </r>
  </si>
  <si>
    <r>
      <t>6.</t>
    </r>
    <r>
      <rPr>
        <sz val="12"/>
        <rFont val="方正书宋_GBK"/>
        <family val="0"/>
      </rPr>
      <t>困难群众基本生活救助和孤儿基本生活费按时发放率</t>
    </r>
    <r>
      <rPr>
        <sz val="12"/>
        <rFont val="Times New Roman"/>
        <family val="0"/>
      </rPr>
      <t>≥90%</t>
    </r>
    <r>
      <rPr>
        <sz val="12"/>
        <rFont val="方正书宋_GBK"/>
        <family val="0"/>
      </rPr>
      <t>；</t>
    </r>
  </si>
  <si>
    <r>
      <t>7.</t>
    </r>
    <r>
      <rPr>
        <sz val="12"/>
        <rFont val="宋体"/>
        <family val="0"/>
      </rPr>
      <t>资金采取社会化发放；</t>
    </r>
  </si>
  <si>
    <r>
      <t>8.</t>
    </r>
    <r>
      <rPr>
        <sz val="12"/>
        <rFont val="宋体"/>
        <family val="0"/>
      </rPr>
      <t>保障困难群众基本生活情况和健全社会救助体系成效明显；</t>
    </r>
  </si>
  <si>
    <r>
      <t>9.</t>
    </r>
    <r>
      <rPr>
        <sz val="12"/>
        <rFont val="宋体"/>
        <family val="0"/>
      </rPr>
      <t>救助对象对社会救助实施的满意度</t>
    </r>
    <r>
      <rPr>
        <sz val="12"/>
        <rFont val="Times New Roman"/>
        <family val="0"/>
      </rPr>
      <t>≥88%</t>
    </r>
    <r>
      <rPr>
        <sz val="12"/>
        <rFont val="宋体"/>
        <family val="0"/>
      </rPr>
      <t>。</t>
    </r>
  </si>
  <si>
    <r>
      <rPr>
        <sz val="11"/>
        <rFont val="宋体"/>
        <family val="0"/>
      </rPr>
      <t>填表说明：</t>
    </r>
    <r>
      <rPr>
        <sz val="11"/>
        <rFont val="Times New Roman"/>
        <family val="0"/>
      </rPr>
      <t xml:space="preserve">
1.</t>
    </r>
    <r>
      <rPr>
        <sz val="11"/>
        <rFont val="宋体"/>
        <family val="0"/>
      </rPr>
      <t>地区：指本次下达资金涉及的地级市、省财政直管县。</t>
    </r>
    <r>
      <rPr>
        <sz val="11"/>
        <rFont val="Times New Roman"/>
        <family val="0"/>
      </rPr>
      <t xml:space="preserve">
2.</t>
    </r>
    <r>
      <rPr>
        <sz val="11"/>
        <rFont val="宋体"/>
        <family val="0"/>
      </rPr>
      <t>具体工作任务要求：指使用本次下达资金要求完成的具体工作内容（用文字详细表述）。</t>
    </r>
    <r>
      <rPr>
        <sz val="11"/>
        <rFont val="Times New Roman"/>
        <family val="0"/>
      </rPr>
      <t xml:space="preserve">
3.</t>
    </r>
    <r>
      <rPr>
        <sz val="11"/>
        <rFont val="宋体"/>
        <family val="0"/>
      </rPr>
      <t>绩效目标：原则上要与财政资金下达时的绩效目标表内容一致（任务清单由部门下达，抄送省财政厅）。</t>
    </r>
  </si>
  <si>
    <t>附件5</t>
  </si>
  <si>
    <r>
      <rPr>
        <sz val="24"/>
        <rFont val="方正小标宋简体"/>
        <family val="0"/>
      </rPr>
      <t>资金支出计划表</t>
    </r>
  </si>
  <si>
    <r>
      <rPr>
        <sz val="14"/>
        <rFont val="黑体"/>
        <family val="3"/>
      </rPr>
      <t>分类</t>
    </r>
  </si>
  <si>
    <r>
      <rPr>
        <sz val="14"/>
        <rFont val="黑体"/>
        <family val="3"/>
      </rPr>
      <t>申报</t>
    </r>
    <r>
      <rPr>
        <sz val="14"/>
        <rFont val="Times New Roman"/>
        <family val="0"/>
      </rPr>
      <t xml:space="preserve">
</t>
    </r>
    <r>
      <rPr>
        <sz val="14"/>
        <rFont val="黑体"/>
        <family val="3"/>
      </rPr>
      <t>单位</t>
    </r>
    <r>
      <rPr>
        <sz val="14"/>
        <rFont val="Times New Roman"/>
        <family val="0"/>
      </rPr>
      <t xml:space="preserve">
</t>
    </r>
    <r>
      <rPr>
        <sz val="14"/>
        <rFont val="黑体"/>
        <family val="3"/>
      </rPr>
      <t>（处室）</t>
    </r>
  </si>
  <si>
    <r>
      <rPr>
        <sz val="14"/>
        <rFont val="黑体"/>
        <family val="3"/>
      </rPr>
      <t>项目名称</t>
    </r>
  </si>
  <si>
    <r>
      <rPr>
        <sz val="14"/>
        <color indexed="8"/>
        <rFont val="黑体"/>
        <family val="3"/>
      </rPr>
      <t>申报金额</t>
    </r>
  </si>
  <si>
    <r>
      <t>1—6</t>
    </r>
    <r>
      <rPr>
        <sz val="14"/>
        <rFont val="黑体"/>
        <family val="3"/>
      </rPr>
      <t>月累计支出计划</t>
    </r>
  </si>
  <si>
    <r>
      <t>1—7</t>
    </r>
    <r>
      <rPr>
        <sz val="14"/>
        <rFont val="黑体"/>
        <family val="3"/>
      </rPr>
      <t>月累计支出计划</t>
    </r>
  </si>
  <si>
    <r>
      <t>1—8</t>
    </r>
    <r>
      <rPr>
        <sz val="14"/>
        <rFont val="黑体"/>
        <family val="3"/>
      </rPr>
      <t>月累计支出计划</t>
    </r>
  </si>
  <si>
    <r>
      <t>1—9</t>
    </r>
    <r>
      <rPr>
        <sz val="14"/>
        <rFont val="黑体"/>
        <family val="3"/>
      </rPr>
      <t>月累计支出计划</t>
    </r>
  </si>
  <si>
    <r>
      <t>1—10</t>
    </r>
    <r>
      <rPr>
        <sz val="14"/>
        <rFont val="黑体"/>
        <family val="3"/>
      </rPr>
      <t>月累计支出计划</t>
    </r>
  </si>
  <si>
    <r>
      <t>1—11</t>
    </r>
    <r>
      <rPr>
        <sz val="14"/>
        <rFont val="黑体"/>
        <family val="3"/>
      </rPr>
      <t>月累计支出计划</t>
    </r>
  </si>
  <si>
    <r>
      <t>1—12</t>
    </r>
    <r>
      <rPr>
        <sz val="14"/>
        <rFont val="黑体"/>
        <family val="3"/>
      </rPr>
      <t>月累计支出计划</t>
    </r>
  </si>
  <si>
    <r>
      <rPr>
        <sz val="14"/>
        <color indexed="8"/>
        <rFont val="黑体"/>
        <family val="3"/>
      </rPr>
      <t>备注</t>
    </r>
  </si>
  <si>
    <r>
      <t>2024</t>
    </r>
    <r>
      <rPr>
        <sz val="14"/>
        <rFont val="仿宋_GB2312"/>
        <family val="0"/>
      </rPr>
      <t>年中央财政其他事业发展性资金</t>
    </r>
  </si>
  <si>
    <r>
      <rPr>
        <sz val="14"/>
        <rFont val="仿宋_GB2312"/>
        <family val="0"/>
      </rPr>
      <t>社救处</t>
    </r>
    <r>
      <rPr>
        <sz val="14"/>
        <rFont val="Times New Roman"/>
        <family val="0"/>
      </rPr>
      <t xml:space="preserve">
</t>
    </r>
    <r>
      <rPr>
        <sz val="14"/>
        <rFont val="仿宋_GB2312"/>
        <family val="0"/>
      </rPr>
      <t>儿童处</t>
    </r>
  </si>
  <si>
    <r>
      <t>2024</t>
    </r>
    <r>
      <rPr>
        <sz val="14"/>
        <rFont val="仿宋_GB2312"/>
        <family val="0"/>
      </rPr>
      <t>年中央财政（第二批）困难群众救助补助资金</t>
    </r>
  </si>
  <si>
    <t>单位</t>
  </si>
  <si>
    <t>人</t>
  </si>
  <si>
    <t>栏目</t>
  </si>
  <si>
    <t>合计</t>
  </si>
  <si>
    <t>广州市</t>
  </si>
  <si>
    <t>广州市本级</t>
  </si>
  <si>
    <t>从化区</t>
  </si>
  <si>
    <t>增城区</t>
  </si>
  <si>
    <t>越秀区</t>
  </si>
  <si>
    <t>海珠区</t>
  </si>
  <si>
    <t>荔湾区</t>
  </si>
  <si>
    <t>天河区</t>
  </si>
  <si>
    <t>白云区</t>
  </si>
  <si>
    <t>黄埔区</t>
  </si>
  <si>
    <t>南沙区</t>
  </si>
  <si>
    <t>花都区</t>
  </si>
  <si>
    <t>番禺区</t>
  </si>
  <si>
    <t>珠海市</t>
  </si>
  <si>
    <t>珠海市本级</t>
  </si>
  <si>
    <t>万山区</t>
  </si>
  <si>
    <t>高新区</t>
  </si>
  <si>
    <t>横琴新区</t>
  </si>
  <si>
    <t>香洲区</t>
  </si>
  <si>
    <t>金湾区</t>
  </si>
  <si>
    <t>斗门区</t>
  </si>
  <si>
    <t>佛山市</t>
  </si>
  <si>
    <t>佛山市本级</t>
  </si>
  <si>
    <t>禅城区</t>
  </si>
  <si>
    <t>南海区</t>
  </si>
  <si>
    <t>顺德区</t>
  </si>
  <si>
    <t>高明区</t>
  </si>
  <si>
    <t>三水区</t>
  </si>
  <si>
    <t>东莞市</t>
  </si>
  <si>
    <t>中山市</t>
  </si>
  <si>
    <t>汕头市</t>
  </si>
  <si>
    <t>汕头市本级</t>
  </si>
  <si>
    <t>金平区</t>
  </si>
  <si>
    <t>龙湖区</t>
  </si>
  <si>
    <t>濠江区</t>
  </si>
  <si>
    <t>澄海区</t>
  </si>
  <si>
    <t>潮阳区</t>
  </si>
  <si>
    <t>潮南区</t>
  </si>
  <si>
    <t>南澳县</t>
  </si>
  <si>
    <t>韶关市</t>
  </si>
  <si>
    <t>韶关市本级</t>
  </si>
  <si>
    <t>乐昌市</t>
  </si>
  <si>
    <t>始兴县</t>
  </si>
  <si>
    <t>新丰县</t>
  </si>
  <si>
    <t>曲江区</t>
  </si>
  <si>
    <t>浈江区</t>
  </si>
  <si>
    <t>武江区</t>
  </si>
  <si>
    <t>翁源县</t>
  </si>
  <si>
    <t>南雄市</t>
  </si>
  <si>
    <t>仁化县</t>
  </si>
  <si>
    <t>乳源瑶族自治县</t>
  </si>
  <si>
    <t>河源市</t>
  </si>
  <si>
    <t>河源市本级</t>
  </si>
  <si>
    <t>江东新区</t>
  </si>
  <si>
    <t>源城区</t>
  </si>
  <si>
    <t>东源县</t>
  </si>
  <si>
    <t>和平县</t>
  </si>
  <si>
    <t>连平县</t>
  </si>
  <si>
    <t>龙川县</t>
  </si>
  <si>
    <t>紫金县</t>
  </si>
  <si>
    <t>梅州市</t>
  </si>
  <si>
    <t>梅州市本级</t>
  </si>
  <si>
    <t>梅江区</t>
  </si>
  <si>
    <t>梅县区</t>
  </si>
  <si>
    <t>平远县</t>
  </si>
  <si>
    <t>蕉岭县</t>
  </si>
  <si>
    <t>兴宁市</t>
  </si>
  <si>
    <t>丰顺县</t>
  </si>
  <si>
    <t>五华县</t>
  </si>
  <si>
    <t>大埔县</t>
  </si>
  <si>
    <t>惠州市</t>
  </si>
  <si>
    <t>惠州市本级</t>
  </si>
  <si>
    <t>大亚湾开发区</t>
  </si>
  <si>
    <t>仲恺开发区</t>
  </si>
  <si>
    <t>惠城区</t>
  </si>
  <si>
    <t>惠阳区</t>
  </si>
  <si>
    <t>惠东县</t>
  </si>
  <si>
    <t>龙门县</t>
  </si>
  <si>
    <t>博罗县</t>
  </si>
  <si>
    <t>汕尾市</t>
  </si>
  <si>
    <t>汕尾市本级</t>
  </si>
  <si>
    <t>红海湾开发区</t>
  </si>
  <si>
    <t>华侨管理区</t>
  </si>
  <si>
    <t>城区</t>
  </si>
  <si>
    <t>海丰县</t>
  </si>
  <si>
    <t>陆河县</t>
  </si>
  <si>
    <t>陆丰市</t>
  </si>
  <si>
    <t>江门市</t>
  </si>
  <si>
    <t>江门市本级</t>
  </si>
  <si>
    <t>蓬江区</t>
  </si>
  <si>
    <t>江海区</t>
  </si>
  <si>
    <t>新会区</t>
  </si>
  <si>
    <t>台山市</t>
  </si>
  <si>
    <t>开平市</t>
  </si>
  <si>
    <t>恩平市</t>
  </si>
  <si>
    <t>阳江市</t>
  </si>
  <si>
    <t>阳江市本级</t>
  </si>
  <si>
    <t>海陵岛区</t>
  </si>
  <si>
    <t>阳江高新区</t>
  </si>
  <si>
    <t>阳东区</t>
  </si>
  <si>
    <t>阳西县</t>
  </si>
  <si>
    <t>江城区</t>
  </si>
  <si>
    <t>阳春市</t>
  </si>
  <si>
    <t>湛江市</t>
  </si>
  <si>
    <t>湛江市本级</t>
  </si>
  <si>
    <t>经济开发区</t>
  </si>
  <si>
    <t>遂溪县</t>
  </si>
  <si>
    <t>吴川市</t>
  </si>
  <si>
    <t>赤坎区</t>
  </si>
  <si>
    <t>霞山区</t>
  </si>
  <si>
    <t>坡头区</t>
  </si>
  <si>
    <t>麻章区</t>
  </si>
  <si>
    <t>雷州市</t>
  </si>
  <si>
    <t>徐闻县</t>
  </si>
  <si>
    <t>廉江市</t>
  </si>
  <si>
    <t>茂名市</t>
  </si>
  <si>
    <t>茂名市本级</t>
  </si>
  <si>
    <t>茂名高新区</t>
  </si>
  <si>
    <t>滨海新区</t>
  </si>
  <si>
    <t>茂南区</t>
  </si>
  <si>
    <t>信宜市</t>
  </si>
  <si>
    <t>电白区</t>
  </si>
  <si>
    <t>高州市</t>
  </si>
  <si>
    <t>化州市</t>
  </si>
  <si>
    <t>肇庆市</t>
  </si>
  <si>
    <t>肇庆市本级</t>
  </si>
  <si>
    <t>肇庆高新区</t>
  </si>
  <si>
    <t>端州区</t>
  </si>
  <si>
    <t>鼎湖区</t>
  </si>
  <si>
    <t>高要区</t>
  </si>
  <si>
    <t>广宁县</t>
  </si>
  <si>
    <t>封开县</t>
  </si>
  <si>
    <t>怀集县</t>
  </si>
  <si>
    <t>德庆县</t>
  </si>
  <si>
    <t>清远市</t>
  </si>
  <si>
    <t>清远市本级</t>
  </si>
  <si>
    <t>清城区</t>
  </si>
  <si>
    <t>清新区</t>
  </si>
  <si>
    <t>佛冈县</t>
  </si>
  <si>
    <t>连州市</t>
  </si>
  <si>
    <t>阳山县</t>
  </si>
  <si>
    <t>英德市</t>
  </si>
  <si>
    <t>连山壮族瑶族自治县</t>
  </si>
  <si>
    <t>连南瑶族自治县</t>
  </si>
  <si>
    <t>潮州市</t>
  </si>
  <si>
    <t>潮州市本级</t>
  </si>
  <si>
    <t>枫溪区</t>
  </si>
  <si>
    <t>潮安区</t>
  </si>
  <si>
    <t>湘桥区</t>
  </si>
  <si>
    <t>饶平县</t>
  </si>
  <si>
    <t>揭阳市</t>
  </si>
  <si>
    <t>揭阳市本级</t>
  </si>
  <si>
    <t>榕城区</t>
  </si>
  <si>
    <t>揭东区</t>
  </si>
  <si>
    <t>惠来县</t>
  </si>
  <si>
    <t>普宁市</t>
  </si>
  <si>
    <t>揭西县</t>
  </si>
  <si>
    <t>云浮市</t>
  </si>
  <si>
    <t>云浮市本级</t>
  </si>
  <si>
    <t>云城区</t>
  </si>
  <si>
    <t>郁南县</t>
  </si>
  <si>
    <t>云安区</t>
  </si>
  <si>
    <t>罗定市</t>
  </si>
  <si>
    <t>新兴县</t>
  </si>
  <si>
    <t>2023年广东省困难群众救助补助资金收支统计表</t>
  </si>
  <si>
    <t>地区</t>
  </si>
  <si>
    <t>上年结转</t>
  </si>
  <si>
    <t>当年预算安排</t>
  </si>
  <si>
    <t>其中:</t>
  </si>
  <si>
    <t>当期
支出</t>
  </si>
  <si>
    <t>当期滚存结余</t>
  </si>
  <si>
    <t>备注</t>
  </si>
  <si>
    <t>中央、省预算占支出比例</t>
  </si>
  <si>
    <t>总预算支出进度</t>
  </si>
  <si>
    <t>中央</t>
  </si>
  <si>
    <t>省</t>
  </si>
  <si>
    <t>市</t>
  </si>
  <si>
    <t>县（市、区）</t>
  </si>
  <si>
    <t>乡镇街道</t>
  </si>
  <si>
    <t>低保</t>
  </si>
  <si>
    <t>特困
供养</t>
  </si>
  <si>
    <t>特困
护理</t>
  </si>
  <si>
    <t>流浪救助</t>
  </si>
  <si>
    <t>临时
救助</t>
  </si>
  <si>
    <t>孤儿生活保障（含事实无人抚养儿童)</t>
  </si>
  <si>
    <t>政府购买服务项目</t>
  </si>
  <si>
    <t>其他</t>
  </si>
  <si>
    <t>A</t>
  </si>
  <si>
    <t>B</t>
  </si>
  <si>
    <t>C=D+E+F+G+H</t>
  </si>
  <si>
    <t>D</t>
  </si>
  <si>
    <t>E</t>
  </si>
  <si>
    <t>F</t>
  </si>
  <si>
    <t>G</t>
  </si>
  <si>
    <t>H</t>
  </si>
  <si>
    <t>I=J+K+L+M+N+O+P+Q</t>
  </si>
  <si>
    <t>J</t>
  </si>
  <si>
    <t>K</t>
  </si>
  <si>
    <t>L</t>
  </si>
  <si>
    <t>M</t>
  </si>
  <si>
    <t>N</t>
  </si>
  <si>
    <t>O</t>
  </si>
  <si>
    <t>P</t>
  </si>
  <si>
    <t>Q</t>
  </si>
  <si>
    <t>T=B+C-I</t>
  </si>
  <si>
    <t>省本级</t>
  </si>
  <si>
    <t>市本级</t>
  </si>
  <si>
    <t>深圳市</t>
  </si>
  <si>
    <t>市救助站</t>
  </si>
  <si>
    <t>市未成年人救助保护中心</t>
  </si>
  <si>
    <t>市社会福利服务指导中心</t>
  </si>
  <si>
    <t>罗湖区</t>
  </si>
  <si>
    <t>福田区</t>
  </si>
  <si>
    <t>南山区</t>
  </si>
  <si>
    <t>盐田区</t>
  </si>
  <si>
    <t>宝安区</t>
  </si>
  <si>
    <t>龙岗区</t>
  </si>
  <si>
    <t>龙华区</t>
  </si>
  <si>
    <t>坪山区</t>
  </si>
  <si>
    <t>光明区</t>
  </si>
  <si>
    <t>大鹏新区</t>
  </si>
  <si>
    <t>根据《广东省财政厅关于提前下达中央财政2023年困难群众救助补助预算资金的通知》（粤财社〔2022〕309号）中央下到我市本级资金62万元，金湾区资金为89万元；经市民政局党组会会议通过将本级资金分配给金湾区46万元、高新区15万元，鹤洲新区（筹备组）1万元</t>
  </si>
  <si>
    <t>横琴深合区</t>
  </si>
  <si>
    <t>鹤洲新区</t>
  </si>
  <si>
    <t>市级</t>
  </si>
  <si>
    <t>市福利院</t>
  </si>
  <si>
    <t>（1）孤儿基本生活费：2022年结转的到2023年的儿童部省级资金心理咨询及儿童康复支出9.893998万元；
（2）孤儿基本生活费：2023年儿童部市级省级资金合计支出153.735806万元；
（3）2022年度收回中央资金1万元，于2023年重新下达至我单位用于老年部特困人员供养支出。</t>
  </si>
  <si>
    <t>市未成年人保护中心</t>
  </si>
  <si>
    <t>当年向区级追加176.5万元。</t>
  </si>
  <si>
    <t>其他包括精简退职1.13万元，物价补贴80.36万元，床位险2.65万元。</t>
  </si>
  <si>
    <t>乳源县</t>
  </si>
  <si>
    <t>年初预算县级的安排894.5万元，追加价格临时补贴38.35万元，困难群众救助资金0.5万元，合计933.35万元。因农村最低生活保障金、城市最低生活保障金、流浪乞讨人员救助压减预算313.13万元，压减后为620.22万元。</t>
  </si>
  <si>
    <t>市救助管理站</t>
  </si>
  <si>
    <t>市儿童福利院</t>
  </si>
  <si>
    <t>1.梅江区政府购买服务支出由本级财政负担，非困难群众救助资金中支出；
2.2月发放1月临时价格补贴14.288万元：低保边缘价补1.0944万元，低保价补10.1764万元，特困价补2.85万元，孤儿及事实无人抚养儿童中全额发放的儿童0.1672万元。
3.临时救助实际发放48.3675万元（含发放物资8.0045万元）。
4.低保提标补发1-5月38.4090万元，特困提标补发1-5月17.2512万元。</t>
  </si>
  <si>
    <t>县级资金258.814654万元为2023年兴宁财政收缴资金。</t>
  </si>
  <si>
    <t>结余情况：其中临时救助结余6.87万元（县级资金）；省级专项资金结余98.42万元。</t>
  </si>
  <si>
    <t>因2023年度未使用到县级预算资金，所以实际结余资金是1953.8337万元</t>
  </si>
  <si>
    <t>其他（价格补贴）（其中：孤儿2.1692万元、特困10.4194万元、低保86.1042万元，价格补贴按上级文件标准发放；缴交残疾人医保参保费用619.932万元，由县财政局决定）</t>
  </si>
  <si>
    <t>大亚湾区</t>
  </si>
  <si>
    <t>仲恺区</t>
  </si>
  <si>
    <t>市城区</t>
  </si>
  <si>
    <t>其他：发放12月、1月份低保、低边价格临时补贴357427元；12月、1月份特困临时价格补贴53529元；12月、1月份孤儿临时价格补贴16200元</t>
  </si>
  <si>
    <t>18镇</t>
  </si>
  <si>
    <t>其他资金是价格临时补贴</t>
  </si>
  <si>
    <t>其他包含：2022年12月价格临时补贴发放1596848元、2023年1月价格临时补贴发放1668627元、未成年人保护中心救助290.5万元；福利院特困供养人员住院陪护费60万元</t>
  </si>
  <si>
    <t>红海湾</t>
  </si>
  <si>
    <t>价格临时补贴：低保200032元、特困12610元、低保边缘39727元、孤儿6724元。</t>
  </si>
  <si>
    <t>华侨区</t>
  </si>
  <si>
    <t>镇街级</t>
  </si>
  <si>
    <t>当期结余为中央资金4.24万元（预计对未成年人提供特殊优先保护及教育矫治等专业服务项目未批复，无法支付该笔资金），市级资金31.48万元。</t>
  </si>
  <si>
    <t>提前下达2023年省级困难群众救助补助预算资金中，含江城代管市直低保、特困对象资金400万元。市本级预算933万元。当期结余中，剩余为县区配套资金。</t>
  </si>
  <si>
    <t>当期结余为县区配套资金</t>
  </si>
  <si>
    <t>海陵区</t>
  </si>
  <si>
    <t>当期结余为省级资金</t>
  </si>
  <si>
    <t>4217万元是省困难群众救助补助资金（259号资金文）</t>
  </si>
  <si>
    <t>结余民政局单位可执行指标：粤财社[2022]259号临时救助金21万元</t>
  </si>
  <si>
    <t>47.22万元含补发2023.01物价5.15万元、2023春节慰问金41.48万元、精退职工0.12万元、丧葬费用0.47万元。</t>
  </si>
  <si>
    <t>其他栏资金包括：1.区级春节慰问金25.48万元（其中低保春节慰问金23.28万元、特困春节慰问金1.76万元、孤儿春节慰问金0.44万元）；2.临时价格补贴资金8.049万元（其中低保临价69450元、特困临价2640元、孤儿临价660元、事童临价390元、艾儿临价30元、低边临价7320元）3.2023年1-12月市养老院在住4名特困人员医疗费、生活用品费和托养费等支出26684.64元。</t>
  </si>
  <si>
    <t>开发区</t>
  </si>
  <si>
    <t>结余资金是发放失败冲减资金，2024年需重拨。</t>
  </si>
  <si>
    <t>与地方财政共同复查上年结转实为8.974万。其中8.907万是清财社【2021】166号特困护理费结余，0.067是清财社【2021】农村低保结余。</t>
  </si>
  <si>
    <t>原上年结转为5128.98万元，经与市财政局核查，有4879.4499万元在2022年12月被市财政局收回，只有249.5301万元被结转至2023年。</t>
  </si>
  <si>
    <t>连山县</t>
  </si>
  <si>
    <t>连南县</t>
  </si>
  <si>
    <t>《广东省财政厅关于下达2022年收回中央困难群众救助补助资金的通知》（粤财社〔2023〕45号），清远市本级的中央预算中有1万已申请退回。</t>
  </si>
  <si>
    <t>市社会福利院</t>
  </si>
  <si>
    <t>市麻风病院</t>
  </si>
  <si>
    <t>2023年中央两次财政拨款总额</t>
  </si>
  <si>
    <t>2023年省级财政拨款</t>
  </si>
  <si>
    <t>单位：万元</t>
  </si>
  <si>
    <r>
      <t>地</t>
    </r>
    <r>
      <rPr>
        <sz val="12"/>
        <rFont val="黑体"/>
        <family val="3"/>
      </rPr>
      <t xml:space="preserve">     </t>
    </r>
    <r>
      <rPr>
        <sz val="12"/>
        <rFont val="黑体"/>
        <family val="3"/>
      </rPr>
      <t>区</t>
    </r>
  </si>
  <si>
    <t>第一次下达</t>
  </si>
  <si>
    <t>第二次下达</t>
  </si>
  <si>
    <t>两笔中央资金总额</t>
  </si>
  <si>
    <t>下达收回资金</t>
  </si>
  <si>
    <t>价格补贴</t>
  </si>
  <si>
    <t>总额</t>
  </si>
  <si>
    <t>取整</t>
  </si>
  <si>
    <t>地     区</t>
  </si>
  <si>
    <t>下达金额</t>
  </si>
  <si>
    <r>
      <t xml:space="preserve">  </t>
    </r>
    <r>
      <rPr>
        <b/>
        <sz val="12"/>
        <rFont val="宋体"/>
        <family val="0"/>
      </rPr>
      <t>合</t>
    </r>
    <r>
      <rPr>
        <b/>
        <sz val="12"/>
        <rFont val="Times New Roman"/>
        <family val="0"/>
      </rPr>
      <t xml:space="preserve">   </t>
    </r>
    <r>
      <rPr>
        <b/>
        <sz val="12"/>
        <rFont val="宋体"/>
        <family val="0"/>
      </rPr>
      <t>计</t>
    </r>
  </si>
  <si>
    <t>含深圳</t>
  </si>
  <si>
    <t>广州市合计</t>
  </si>
  <si>
    <r>
      <rPr>
        <b/>
        <sz val="12"/>
        <rFont val="宋体"/>
        <family val="0"/>
      </rPr>
      <t>省本级</t>
    </r>
  </si>
  <si>
    <r>
      <rPr>
        <sz val="12"/>
        <rFont val="宋体"/>
        <family val="0"/>
      </rPr>
      <t>省杨村社会福利院</t>
    </r>
  </si>
  <si>
    <t>特困供养，特困护理</t>
  </si>
  <si>
    <r>
      <rPr>
        <sz val="12"/>
        <rFont val="宋体"/>
        <family val="0"/>
      </rPr>
      <t>省第一救助安置中心</t>
    </r>
  </si>
  <si>
    <r>
      <rPr>
        <sz val="12"/>
        <rFont val="宋体"/>
        <family val="0"/>
      </rPr>
      <t>省第二救助安置中心</t>
    </r>
  </si>
  <si>
    <r>
      <rPr>
        <sz val="12"/>
        <rFont val="宋体"/>
        <family val="0"/>
      </rPr>
      <t>省少年儿童救助保护中心</t>
    </r>
  </si>
  <si>
    <t>珠海市合计</t>
  </si>
  <si>
    <t>佛山市合计</t>
  </si>
  <si>
    <t>江门市合计</t>
  </si>
  <si>
    <r>
      <rPr>
        <sz val="12"/>
        <rFont val="宋体"/>
        <family val="0"/>
      </rPr>
      <t>江门市本级</t>
    </r>
  </si>
  <si>
    <r>
      <rPr>
        <sz val="12"/>
        <rFont val="宋体"/>
        <family val="0"/>
      </rPr>
      <t>台山市</t>
    </r>
  </si>
  <si>
    <r>
      <rPr>
        <sz val="12"/>
        <rFont val="宋体"/>
        <family val="0"/>
      </rPr>
      <t>开平市</t>
    </r>
  </si>
  <si>
    <r>
      <rPr>
        <sz val="12"/>
        <rFont val="宋体"/>
        <family val="0"/>
      </rPr>
      <t>恩平市</t>
    </r>
  </si>
  <si>
    <t>惠州市合计</t>
  </si>
  <si>
    <r>
      <rPr>
        <sz val="12"/>
        <rFont val="宋体"/>
        <family val="0"/>
      </rPr>
      <t>惠州市本级</t>
    </r>
  </si>
  <si>
    <r>
      <rPr>
        <sz val="12"/>
        <rFont val="宋体"/>
        <family val="0"/>
      </rPr>
      <t>惠东县</t>
    </r>
  </si>
  <si>
    <r>
      <rPr>
        <sz val="12"/>
        <rFont val="宋体"/>
        <family val="0"/>
      </rPr>
      <t>龙门县</t>
    </r>
  </si>
  <si>
    <t>肇庆市合计</t>
  </si>
  <si>
    <r>
      <rPr>
        <sz val="12"/>
        <rFont val="宋体"/>
        <family val="0"/>
      </rPr>
      <t>肇庆市本级</t>
    </r>
  </si>
  <si>
    <r>
      <rPr>
        <b/>
        <sz val="12"/>
        <rFont val="宋体"/>
        <family val="0"/>
      </rPr>
      <t>广宁县</t>
    </r>
  </si>
  <si>
    <r>
      <rPr>
        <b/>
        <sz val="12"/>
        <rFont val="宋体"/>
        <family val="0"/>
      </rPr>
      <t>封开县</t>
    </r>
  </si>
  <si>
    <r>
      <rPr>
        <b/>
        <sz val="12"/>
        <rFont val="宋体"/>
        <family val="0"/>
      </rPr>
      <t>怀集县</t>
    </r>
  </si>
  <si>
    <r>
      <rPr>
        <b/>
        <sz val="12"/>
        <rFont val="宋体"/>
        <family val="0"/>
      </rPr>
      <t>德庆县</t>
    </r>
  </si>
  <si>
    <t>汕头市合计</t>
  </si>
  <si>
    <r>
      <rPr>
        <b/>
        <sz val="12"/>
        <rFont val="宋体"/>
        <family val="0"/>
      </rPr>
      <t>汕头市合计</t>
    </r>
  </si>
  <si>
    <r>
      <rPr>
        <sz val="12"/>
        <rFont val="宋体"/>
        <family val="0"/>
      </rPr>
      <t>汕头市本级</t>
    </r>
  </si>
  <si>
    <r>
      <rPr>
        <sz val="12"/>
        <rFont val="宋体"/>
        <family val="0"/>
      </rPr>
      <t>金平区</t>
    </r>
  </si>
  <si>
    <r>
      <rPr>
        <sz val="12"/>
        <rFont val="宋体"/>
        <family val="0"/>
      </rPr>
      <t>龙湖区</t>
    </r>
  </si>
  <si>
    <r>
      <rPr>
        <sz val="12"/>
        <rFont val="宋体"/>
        <family val="0"/>
      </rPr>
      <t>濠江区</t>
    </r>
  </si>
  <si>
    <r>
      <rPr>
        <sz val="12"/>
        <rFont val="宋体"/>
        <family val="0"/>
      </rPr>
      <t>澄海区</t>
    </r>
  </si>
  <si>
    <r>
      <rPr>
        <sz val="12"/>
        <rFont val="宋体"/>
        <family val="0"/>
      </rPr>
      <t>潮阳区</t>
    </r>
  </si>
  <si>
    <r>
      <rPr>
        <sz val="12"/>
        <rFont val="宋体"/>
        <family val="0"/>
      </rPr>
      <t>潮南区</t>
    </r>
  </si>
  <si>
    <r>
      <rPr>
        <b/>
        <sz val="12"/>
        <rFont val="宋体"/>
        <family val="0"/>
      </rPr>
      <t>南澳县</t>
    </r>
  </si>
  <si>
    <t>韶关市合计</t>
  </si>
  <si>
    <r>
      <rPr>
        <b/>
        <sz val="12"/>
        <rFont val="宋体"/>
        <family val="0"/>
      </rPr>
      <t>韶关市合计</t>
    </r>
  </si>
  <si>
    <r>
      <rPr>
        <sz val="12"/>
        <rFont val="宋体"/>
        <family val="0"/>
      </rPr>
      <t>韶关市本级</t>
    </r>
  </si>
  <si>
    <r>
      <rPr>
        <sz val="12"/>
        <rFont val="宋体"/>
        <family val="0"/>
      </rPr>
      <t>乐昌市</t>
    </r>
  </si>
  <si>
    <r>
      <rPr>
        <sz val="12"/>
        <rFont val="宋体"/>
        <family val="0"/>
      </rPr>
      <t>始兴县</t>
    </r>
  </si>
  <si>
    <r>
      <rPr>
        <sz val="12"/>
        <rFont val="宋体"/>
        <family val="0"/>
      </rPr>
      <t>新丰县</t>
    </r>
  </si>
  <si>
    <r>
      <rPr>
        <sz val="12"/>
        <rFont val="宋体"/>
        <family val="0"/>
      </rPr>
      <t>曲江区</t>
    </r>
  </si>
  <si>
    <r>
      <rPr>
        <sz val="12"/>
        <rFont val="宋体"/>
        <family val="0"/>
      </rPr>
      <t>浈江区</t>
    </r>
  </si>
  <si>
    <r>
      <rPr>
        <sz val="12"/>
        <rFont val="宋体"/>
        <family val="0"/>
      </rPr>
      <t>武江区</t>
    </r>
  </si>
  <si>
    <t>河源市合计</t>
  </si>
  <si>
    <r>
      <rPr>
        <b/>
        <sz val="12"/>
        <rFont val="宋体"/>
        <family val="0"/>
      </rPr>
      <t>河源市合计</t>
    </r>
  </si>
  <si>
    <r>
      <rPr>
        <sz val="12"/>
        <rFont val="宋体"/>
        <family val="0"/>
      </rPr>
      <t>河源市本级</t>
    </r>
  </si>
  <si>
    <r>
      <rPr>
        <sz val="12"/>
        <rFont val="宋体"/>
        <family val="0"/>
      </rPr>
      <t>源城区</t>
    </r>
  </si>
  <si>
    <r>
      <rPr>
        <sz val="12"/>
        <rFont val="宋体"/>
        <family val="0"/>
      </rPr>
      <t>东源县</t>
    </r>
  </si>
  <si>
    <r>
      <rPr>
        <sz val="12"/>
        <rFont val="宋体"/>
        <family val="0"/>
      </rPr>
      <t>和平县</t>
    </r>
  </si>
  <si>
    <r>
      <rPr>
        <b/>
        <sz val="12"/>
        <rFont val="宋体"/>
        <family val="0"/>
      </rPr>
      <t>连平县</t>
    </r>
  </si>
  <si>
    <r>
      <rPr>
        <b/>
        <sz val="12"/>
        <rFont val="宋体"/>
        <family val="0"/>
      </rPr>
      <t>龙川县</t>
    </r>
  </si>
  <si>
    <r>
      <rPr>
        <b/>
        <sz val="12"/>
        <rFont val="宋体"/>
        <family val="0"/>
      </rPr>
      <t>紫金县</t>
    </r>
  </si>
  <si>
    <t>梅州市合计</t>
  </si>
  <si>
    <r>
      <rPr>
        <sz val="12"/>
        <rFont val="宋体"/>
        <family val="0"/>
      </rPr>
      <t>梅州市本级</t>
    </r>
  </si>
  <si>
    <r>
      <rPr>
        <sz val="12"/>
        <rFont val="宋体"/>
        <family val="0"/>
      </rPr>
      <t>梅江区</t>
    </r>
  </si>
  <si>
    <r>
      <rPr>
        <sz val="12"/>
        <rFont val="宋体"/>
        <family val="0"/>
      </rPr>
      <t>梅县区</t>
    </r>
  </si>
  <si>
    <r>
      <rPr>
        <sz val="12"/>
        <rFont val="宋体"/>
        <family val="0"/>
      </rPr>
      <t>平远县</t>
    </r>
  </si>
  <si>
    <r>
      <rPr>
        <sz val="12"/>
        <rFont val="宋体"/>
        <family val="0"/>
      </rPr>
      <t>蕉岭县</t>
    </r>
  </si>
  <si>
    <r>
      <rPr>
        <b/>
        <sz val="12"/>
        <rFont val="宋体"/>
        <family val="0"/>
      </rPr>
      <t>兴宁市</t>
    </r>
  </si>
  <si>
    <r>
      <rPr>
        <b/>
        <sz val="12"/>
        <rFont val="宋体"/>
        <family val="0"/>
      </rPr>
      <t>丰顺县</t>
    </r>
  </si>
  <si>
    <r>
      <rPr>
        <b/>
        <sz val="12"/>
        <rFont val="宋体"/>
        <family val="0"/>
      </rPr>
      <t>五华县</t>
    </r>
  </si>
  <si>
    <r>
      <rPr>
        <b/>
        <sz val="12"/>
        <rFont val="宋体"/>
        <family val="0"/>
      </rPr>
      <t>大埔县</t>
    </r>
  </si>
  <si>
    <t>汕尾市合计</t>
  </si>
  <si>
    <r>
      <rPr>
        <sz val="12"/>
        <rFont val="宋体"/>
        <family val="0"/>
      </rPr>
      <t>汕尾市本级</t>
    </r>
  </si>
  <si>
    <r>
      <rPr>
        <sz val="12"/>
        <rFont val="宋体"/>
        <family val="0"/>
      </rPr>
      <t>市城区</t>
    </r>
  </si>
  <si>
    <r>
      <rPr>
        <b/>
        <sz val="12"/>
        <rFont val="宋体"/>
        <family val="0"/>
      </rPr>
      <t>海丰县</t>
    </r>
  </si>
  <si>
    <r>
      <rPr>
        <b/>
        <sz val="12"/>
        <rFont val="宋体"/>
        <family val="0"/>
      </rPr>
      <t>陆河县</t>
    </r>
  </si>
  <si>
    <r>
      <rPr>
        <b/>
        <sz val="12"/>
        <rFont val="宋体"/>
        <family val="0"/>
      </rPr>
      <t>陆丰市</t>
    </r>
  </si>
  <si>
    <t>阳江市合计</t>
  </si>
  <si>
    <r>
      <rPr>
        <sz val="12"/>
        <rFont val="宋体"/>
        <family val="0"/>
      </rPr>
      <t>阳江市本级</t>
    </r>
  </si>
  <si>
    <r>
      <rPr>
        <sz val="12"/>
        <rFont val="宋体"/>
        <family val="0"/>
      </rPr>
      <t>阳东区</t>
    </r>
  </si>
  <si>
    <r>
      <rPr>
        <sz val="12"/>
        <rFont val="宋体"/>
        <family val="0"/>
      </rPr>
      <t>阳西县</t>
    </r>
  </si>
  <si>
    <r>
      <rPr>
        <sz val="12"/>
        <rFont val="宋体"/>
        <family val="0"/>
      </rPr>
      <t>江城区</t>
    </r>
  </si>
  <si>
    <r>
      <rPr>
        <b/>
        <sz val="12"/>
        <rFont val="宋体"/>
        <family val="0"/>
      </rPr>
      <t>阳春市</t>
    </r>
  </si>
  <si>
    <t>湛江市合计</t>
  </si>
  <si>
    <r>
      <rPr>
        <b/>
        <sz val="12"/>
        <rFont val="宋体"/>
        <family val="0"/>
      </rPr>
      <t>湛江市合计</t>
    </r>
  </si>
  <si>
    <r>
      <rPr>
        <sz val="12"/>
        <rFont val="宋体"/>
        <family val="0"/>
      </rPr>
      <t>湛江市本级</t>
    </r>
  </si>
  <si>
    <r>
      <rPr>
        <sz val="12"/>
        <rFont val="宋体"/>
        <family val="0"/>
      </rPr>
      <t>遂溪县</t>
    </r>
  </si>
  <si>
    <r>
      <rPr>
        <sz val="12"/>
        <rFont val="宋体"/>
        <family val="0"/>
      </rPr>
      <t>吴川市</t>
    </r>
  </si>
  <si>
    <r>
      <rPr>
        <sz val="12"/>
        <rFont val="宋体"/>
        <family val="0"/>
      </rPr>
      <t>赤坎区</t>
    </r>
  </si>
  <si>
    <r>
      <rPr>
        <sz val="12"/>
        <rFont val="宋体"/>
        <family val="0"/>
      </rPr>
      <t>霞山区</t>
    </r>
  </si>
  <si>
    <r>
      <rPr>
        <sz val="12"/>
        <rFont val="宋体"/>
        <family val="0"/>
      </rPr>
      <t>坡头区</t>
    </r>
  </si>
  <si>
    <r>
      <rPr>
        <sz val="12"/>
        <rFont val="宋体"/>
        <family val="0"/>
      </rPr>
      <t>麻章区</t>
    </r>
  </si>
  <si>
    <r>
      <rPr>
        <b/>
        <sz val="12"/>
        <rFont val="宋体"/>
        <family val="0"/>
      </rPr>
      <t>徐闻县</t>
    </r>
  </si>
  <si>
    <r>
      <rPr>
        <b/>
        <sz val="12"/>
        <rFont val="宋体"/>
        <family val="0"/>
      </rPr>
      <t>廉江市</t>
    </r>
  </si>
  <si>
    <t>茂名市合计</t>
  </si>
  <si>
    <r>
      <rPr>
        <b/>
        <sz val="12"/>
        <rFont val="宋体"/>
        <family val="0"/>
      </rPr>
      <t>茂名市合计</t>
    </r>
  </si>
  <si>
    <r>
      <rPr>
        <sz val="12"/>
        <rFont val="宋体"/>
        <family val="0"/>
      </rPr>
      <t>茂名市本级</t>
    </r>
  </si>
  <si>
    <r>
      <rPr>
        <sz val="12"/>
        <rFont val="宋体"/>
        <family val="0"/>
      </rPr>
      <t>茂南区</t>
    </r>
  </si>
  <si>
    <r>
      <rPr>
        <sz val="12"/>
        <rFont val="宋体"/>
        <family val="0"/>
      </rPr>
      <t>信宜市</t>
    </r>
  </si>
  <si>
    <r>
      <rPr>
        <sz val="12"/>
        <rFont val="宋体"/>
        <family val="0"/>
      </rPr>
      <t>电白区</t>
    </r>
  </si>
  <si>
    <r>
      <rPr>
        <b/>
        <sz val="12"/>
        <rFont val="宋体"/>
        <family val="0"/>
      </rPr>
      <t>高州市</t>
    </r>
  </si>
  <si>
    <r>
      <rPr>
        <b/>
        <sz val="12"/>
        <rFont val="宋体"/>
        <family val="0"/>
      </rPr>
      <t>化州市</t>
    </r>
  </si>
  <si>
    <t>清远市合计</t>
  </si>
  <si>
    <r>
      <rPr>
        <sz val="12"/>
        <rFont val="宋体"/>
        <family val="0"/>
      </rPr>
      <t>清远市本级</t>
    </r>
  </si>
  <si>
    <r>
      <rPr>
        <sz val="12"/>
        <rFont val="宋体"/>
        <family val="0"/>
      </rPr>
      <t>清城区</t>
    </r>
  </si>
  <si>
    <r>
      <rPr>
        <sz val="12"/>
        <rFont val="宋体"/>
        <family val="0"/>
      </rPr>
      <t>清新区</t>
    </r>
  </si>
  <si>
    <r>
      <rPr>
        <sz val="12"/>
        <rFont val="宋体"/>
        <family val="0"/>
      </rPr>
      <t>佛冈县</t>
    </r>
  </si>
  <si>
    <r>
      <rPr>
        <sz val="12"/>
        <rFont val="宋体"/>
        <family val="0"/>
      </rPr>
      <t>连州市</t>
    </r>
  </si>
  <si>
    <r>
      <rPr>
        <sz val="12"/>
        <rFont val="宋体"/>
        <family val="0"/>
      </rPr>
      <t>阳山县</t>
    </r>
  </si>
  <si>
    <r>
      <rPr>
        <b/>
        <sz val="12"/>
        <rFont val="宋体"/>
        <family val="0"/>
      </rPr>
      <t>英德市</t>
    </r>
  </si>
  <si>
    <r>
      <rPr>
        <b/>
        <sz val="12"/>
        <rFont val="宋体"/>
        <family val="0"/>
      </rPr>
      <t>连山县</t>
    </r>
  </si>
  <si>
    <r>
      <rPr>
        <b/>
        <sz val="12"/>
        <rFont val="宋体"/>
        <family val="0"/>
      </rPr>
      <t>连南县</t>
    </r>
  </si>
  <si>
    <t>潮州市合计</t>
  </si>
  <si>
    <r>
      <rPr>
        <b/>
        <sz val="12"/>
        <rFont val="宋体"/>
        <family val="0"/>
      </rPr>
      <t>潮州市合计</t>
    </r>
  </si>
  <si>
    <r>
      <rPr>
        <sz val="12"/>
        <rFont val="宋体"/>
        <family val="0"/>
      </rPr>
      <t>潮州市本级</t>
    </r>
  </si>
  <si>
    <r>
      <rPr>
        <sz val="12"/>
        <rFont val="宋体"/>
        <family val="0"/>
      </rPr>
      <t>潮安区</t>
    </r>
  </si>
  <si>
    <r>
      <rPr>
        <sz val="12"/>
        <rFont val="宋体"/>
        <family val="0"/>
      </rPr>
      <t>湘桥区</t>
    </r>
  </si>
  <si>
    <r>
      <rPr>
        <b/>
        <sz val="12"/>
        <rFont val="宋体"/>
        <family val="0"/>
      </rPr>
      <t>饶平县</t>
    </r>
  </si>
  <si>
    <t>揭阳市合计</t>
  </si>
  <si>
    <r>
      <rPr>
        <b/>
        <sz val="12"/>
        <rFont val="宋体"/>
        <family val="0"/>
      </rPr>
      <t>揭阳市合计</t>
    </r>
  </si>
  <si>
    <r>
      <rPr>
        <sz val="12"/>
        <rFont val="宋体"/>
        <family val="0"/>
      </rPr>
      <t>揭阳市本级</t>
    </r>
  </si>
  <si>
    <r>
      <rPr>
        <sz val="12"/>
        <rFont val="宋体"/>
        <family val="0"/>
      </rPr>
      <t>榕城区</t>
    </r>
  </si>
  <si>
    <r>
      <rPr>
        <sz val="12"/>
        <rFont val="宋体"/>
        <family val="0"/>
      </rPr>
      <t>揭东区</t>
    </r>
  </si>
  <si>
    <r>
      <rPr>
        <b/>
        <sz val="12"/>
        <rFont val="宋体"/>
        <family val="0"/>
      </rPr>
      <t>惠来县</t>
    </r>
  </si>
  <si>
    <r>
      <rPr>
        <b/>
        <sz val="12"/>
        <rFont val="宋体"/>
        <family val="0"/>
      </rPr>
      <t>普宁市</t>
    </r>
  </si>
  <si>
    <r>
      <rPr>
        <b/>
        <sz val="12"/>
        <rFont val="宋体"/>
        <family val="0"/>
      </rPr>
      <t>揭西县</t>
    </r>
  </si>
  <si>
    <t>云浮市合计</t>
  </si>
  <si>
    <r>
      <rPr>
        <sz val="12"/>
        <rFont val="宋体"/>
        <family val="0"/>
      </rPr>
      <t>云浮市本级</t>
    </r>
  </si>
  <si>
    <r>
      <rPr>
        <sz val="12"/>
        <rFont val="宋体"/>
        <family val="0"/>
      </rPr>
      <t>云城区</t>
    </r>
  </si>
  <si>
    <r>
      <rPr>
        <sz val="12"/>
        <rFont val="宋体"/>
        <family val="0"/>
      </rPr>
      <t>郁南县</t>
    </r>
  </si>
  <si>
    <r>
      <rPr>
        <sz val="12"/>
        <rFont val="宋体"/>
        <family val="0"/>
      </rPr>
      <t>云安区</t>
    </r>
  </si>
  <si>
    <r>
      <rPr>
        <b/>
        <sz val="12"/>
        <rFont val="宋体"/>
        <family val="0"/>
      </rPr>
      <t>罗定市</t>
    </r>
  </si>
  <si>
    <r>
      <rPr>
        <b/>
        <sz val="12"/>
        <rFont val="宋体"/>
        <family val="0"/>
      </rPr>
      <t>新兴县</t>
    </r>
  </si>
  <si>
    <t>9月</t>
  </si>
  <si>
    <t>城市低保</t>
  </si>
  <si>
    <t>农村低保</t>
  </si>
  <si>
    <t>当月人均
补助额</t>
  </si>
  <si>
    <t>元</t>
  </si>
  <si>
    <t>深圳市本级</t>
  </si>
  <si>
    <r>
      <rPr>
        <sz val="20"/>
        <color indexed="8"/>
        <rFont val="黑体"/>
        <family val="3"/>
      </rPr>
      <t>附件</t>
    </r>
  </si>
  <si>
    <r>
      <rPr>
        <sz val="30"/>
        <rFont val="Times New Roman"/>
        <family val="0"/>
      </rPr>
      <t/>
    </r>
    <r>
      <rPr>
        <sz val="30"/>
        <rFont val="Times New Roman"/>
        <family val="0"/>
      </rPr>
      <t>2024年困难群众救助补助资金预算测算表（社会救助处部分）</t>
    </r>
  </si>
  <si>
    <r>
      <rPr>
        <sz val="10"/>
        <rFont val="黑体"/>
        <family val="3"/>
      </rPr>
      <t>市县区别</t>
    </r>
  </si>
  <si>
    <r>
      <rPr>
        <sz val="10"/>
        <rFont val="黑体"/>
        <family val="3"/>
      </rPr>
      <t>小计</t>
    </r>
  </si>
  <si>
    <r>
      <rPr>
        <sz val="10"/>
        <rFont val="黑体"/>
        <family val="3"/>
      </rPr>
      <t>最低生活保障</t>
    </r>
  </si>
  <si>
    <r>
      <rPr>
        <sz val="10"/>
        <rFont val="黑体"/>
        <family val="3"/>
      </rPr>
      <t>特困人员供养</t>
    </r>
  </si>
  <si>
    <r>
      <rPr>
        <sz val="10"/>
        <rFont val="黑体"/>
        <family val="3"/>
      </rPr>
      <t>临时救助</t>
    </r>
  </si>
  <si>
    <r>
      <rPr>
        <sz val="10"/>
        <rFont val="黑体"/>
        <family val="3"/>
      </rPr>
      <t>流浪救助</t>
    </r>
  </si>
  <si>
    <r>
      <rPr>
        <sz val="10"/>
        <rFont val="黑体"/>
        <family val="3"/>
      </rPr>
      <t>孤儿</t>
    </r>
  </si>
  <si>
    <r>
      <rPr>
        <sz val="10"/>
        <rFont val="黑体"/>
        <family val="3"/>
      </rPr>
      <t>城镇低保</t>
    </r>
  </si>
  <si>
    <r>
      <rPr>
        <sz val="10"/>
        <rFont val="黑体"/>
        <family val="3"/>
      </rPr>
      <t>农村低保</t>
    </r>
  </si>
  <si>
    <r>
      <rPr>
        <sz val="10"/>
        <rFont val="黑体"/>
        <family val="3"/>
      </rPr>
      <t>资金测算</t>
    </r>
  </si>
  <si>
    <r>
      <rPr>
        <sz val="10"/>
        <rFont val="黑体"/>
        <family val="3"/>
      </rPr>
      <t>城镇特困</t>
    </r>
  </si>
  <si>
    <r>
      <rPr>
        <sz val="10"/>
        <rFont val="黑体"/>
        <family val="3"/>
      </rPr>
      <t>农村特困</t>
    </r>
  </si>
  <si>
    <r>
      <rPr>
        <sz val="10"/>
        <rFont val="黑体"/>
        <family val="3"/>
      </rPr>
      <t>护理标准</t>
    </r>
  </si>
  <si>
    <r>
      <rPr>
        <sz val="10"/>
        <rFont val="Times New Roman"/>
        <family val="0"/>
      </rPr>
      <t>2021</t>
    </r>
    <r>
      <rPr>
        <sz val="10"/>
        <rFont val="黑体"/>
        <family val="3"/>
      </rPr>
      <t>年</t>
    </r>
    <r>
      <rPr>
        <sz val="10"/>
        <rFont val="Times New Roman"/>
        <family val="0"/>
      </rPr>
      <t>1-12</t>
    </r>
    <r>
      <rPr>
        <sz val="10"/>
        <rFont val="黑体"/>
        <family val="3"/>
      </rPr>
      <t>月救助人次</t>
    </r>
  </si>
  <si>
    <r>
      <rPr>
        <sz val="10"/>
        <rFont val="黑体"/>
        <family val="3"/>
      </rPr>
      <t>救助人次</t>
    </r>
    <r>
      <rPr>
        <sz val="10"/>
        <rFont val="Times New Roman"/>
        <family val="0"/>
      </rPr>
      <t xml:space="preserve">
</t>
    </r>
    <r>
      <rPr>
        <sz val="10"/>
        <rFont val="黑体"/>
        <family val="3"/>
      </rPr>
      <t>（待更新）</t>
    </r>
  </si>
  <si>
    <r>
      <rPr>
        <sz val="10"/>
        <rFont val="黑体"/>
        <family val="3"/>
      </rPr>
      <t>临时救助平均水平（</t>
    </r>
    <r>
      <rPr>
        <sz val="10"/>
        <rFont val="Times New Roman"/>
        <family val="0"/>
      </rPr>
      <t>2023</t>
    </r>
    <r>
      <rPr>
        <sz val="10"/>
        <rFont val="黑体"/>
        <family val="3"/>
      </rPr>
      <t>年上半年平均水平</t>
    </r>
    <r>
      <rPr>
        <sz val="10"/>
        <rFont val="Times New Roman"/>
        <family val="0"/>
      </rPr>
      <t>1885</t>
    </r>
    <r>
      <rPr>
        <sz val="10"/>
        <rFont val="黑体"/>
        <family val="3"/>
      </rPr>
      <t>）</t>
    </r>
  </si>
  <si>
    <r>
      <rPr>
        <sz val="10"/>
        <rFont val="黑体"/>
        <family val="3"/>
      </rPr>
      <t>所需资金</t>
    </r>
  </si>
  <si>
    <r>
      <rPr>
        <sz val="10"/>
        <rFont val="Times New Roman"/>
        <family val="0"/>
      </rPr>
      <t>2023</t>
    </r>
    <r>
      <rPr>
        <sz val="10"/>
        <rFont val="黑体"/>
        <family val="3"/>
      </rPr>
      <t>年</t>
    </r>
    <r>
      <rPr>
        <sz val="10"/>
        <rFont val="Times New Roman"/>
        <family val="0"/>
      </rPr>
      <t>1-6</t>
    </r>
    <r>
      <rPr>
        <sz val="10"/>
        <rFont val="黑体"/>
        <family val="3"/>
      </rPr>
      <t>月救助人次</t>
    </r>
    <r>
      <rPr>
        <sz val="10"/>
        <rFont val="Times New Roman"/>
        <family val="0"/>
      </rPr>
      <t xml:space="preserve">
</t>
    </r>
    <r>
      <rPr>
        <sz val="10"/>
        <rFont val="黑体"/>
        <family val="3"/>
      </rPr>
      <t>（待更新）</t>
    </r>
  </si>
  <si>
    <r>
      <rPr>
        <sz val="10"/>
        <rFont val="黑体"/>
        <family val="3"/>
      </rPr>
      <t>救助月人次数</t>
    </r>
    <r>
      <rPr>
        <sz val="10"/>
        <rFont val="Times New Roman"/>
        <family val="0"/>
      </rPr>
      <t xml:space="preserve">
</t>
    </r>
    <r>
      <rPr>
        <sz val="10"/>
        <rFont val="黑体"/>
        <family val="3"/>
      </rPr>
      <t>（待更新）</t>
    </r>
  </si>
  <si>
    <r>
      <t>流浪救助平均水平（采用城镇特困供养水平</t>
    </r>
    <r>
      <rPr>
        <sz val="10"/>
        <rFont val="Times New Roman"/>
        <family val="0"/>
      </rPr>
      <t>+</t>
    </r>
    <r>
      <rPr>
        <sz val="10"/>
        <rFont val="黑体"/>
        <family val="3"/>
      </rPr>
      <t>全失能护理标准）</t>
    </r>
  </si>
  <si>
    <r>
      <rPr>
        <sz val="10"/>
        <rFont val="黑体"/>
        <family val="3"/>
      </rPr>
      <t>集中供养孤儿人数（</t>
    </r>
    <r>
      <rPr>
        <sz val="10"/>
        <rFont val="Times New Roman"/>
        <family val="0"/>
      </rPr>
      <t>2023</t>
    </r>
    <r>
      <rPr>
        <sz val="10"/>
        <rFont val="黑体"/>
        <family val="3"/>
      </rPr>
      <t>年</t>
    </r>
    <r>
      <rPr>
        <sz val="10"/>
        <rFont val="Times New Roman"/>
        <family val="0"/>
      </rPr>
      <t>4</t>
    </r>
    <r>
      <rPr>
        <sz val="10"/>
        <rFont val="黑体"/>
        <family val="3"/>
      </rPr>
      <t>月数据）</t>
    </r>
  </si>
  <si>
    <r>
      <rPr>
        <sz val="10"/>
        <rFont val="黑体"/>
        <family val="3"/>
      </rPr>
      <t>最低养育标准</t>
    </r>
  </si>
  <si>
    <r>
      <rPr>
        <sz val="10"/>
        <rFont val="黑体"/>
        <family val="3"/>
      </rPr>
      <t>分散供养孤儿人数（</t>
    </r>
    <r>
      <rPr>
        <sz val="10"/>
        <rFont val="Times New Roman"/>
        <family val="0"/>
      </rPr>
      <t>2023</t>
    </r>
    <r>
      <rPr>
        <sz val="10"/>
        <rFont val="黑体"/>
        <family val="3"/>
      </rPr>
      <t>年</t>
    </r>
    <r>
      <rPr>
        <sz val="10"/>
        <rFont val="Times New Roman"/>
        <family val="0"/>
      </rPr>
      <t>4</t>
    </r>
    <r>
      <rPr>
        <sz val="10"/>
        <rFont val="黑体"/>
        <family val="3"/>
      </rPr>
      <t>月数据）</t>
    </r>
  </si>
  <si>
    <r>
      <rPr>
        <sz val="10"/>
        <rFont val="黑体"/>
        <family val="3"/>
      </rPr>
      <t>事实无人抚养儿童（</t>
    </r>
    <r>
      <rPr>
        <sz val="10"/>
        <rFont val="Times New Roman"/>
        <family val="0"/>
      </rPr>
      <t>2023</t>
    </r>
    <r>
      <rPr>
        <sz val="10"/>
        <rFont val="黑体"/>
        <family val="3"/>
      </rPr>
      <t>年</t>
    </r>
    <r>
      <rPr>
        <sz val="10"/>
        <rFont val="Times New Roman"/>
        <family val="0"/>
      </rPr>
      <t>4</t>
    </r>
    <r>
      <rPr>
        <sz val="10"/>
        <rFont val="黑体"/>
        <family val="3"/>
      </rPr>
      <t>月数据）</t>
    </r>
  </si>
  <si>
    <r>
      <rPr>
        <sz val="10"/>
        <rFont val="Times New Roman"/>
        <family val="0"/>
      </rPr>
      <t>2023</t>
    </r>
    <r>
      <rPr>
        <sz val="10"/>
        <rFont val="黑体"/>
        <family val="3"/>
      </rPr>
      <t>年</t>
    </r>
    <r>
      <rPr>
        <sz val="10"/>
        <rFont val="Times New Roman"/>
        <family val="0"/>
      </rPr>
      <t>5月人数（待更新）</t>
    </r>
  </si>
  <si>
    <r>
      <rPr>
        <sz val="10"/>
        <rFont val="黑体"/>
        <family val="3"/>
      </rPr>
      <t>人数（</t>
    </r>
    <r>
      <rPr>
        <sz val="10"/>
        <rFont val="Times New Roman"/>
        <family val="0"/>
      </rPr>
      <t>3%增幅）</t>
    </r>
  </si>
  <si>
    <r>
      <rPr>
        <sz val="10"/>
        <rFont val="黑体"/>
        <family val="3"/>
      </rPr>
      <t>最低补差水平（</t>
    </r>
    <r>
      <rPr>
        <sz val="10"/>
        <rFont val="Times New Roman"/>
        <family val="0"/>
      </rPr>
      <t>2%</t>
    </r>
    <r>
      <rPr>
        <sz val="10"/>
        <rFont val="黑体"/>
        <family val="3"/>
      </rPr>
      <t>增幅）</t>
    </r>
  </si>
  <si>
    <r>
      <rPr>
        <sz val="10"/>
        <rFont val="黑体"/>
        <family val="3"/>
      </rPr>
      <t>最低补差水平（</t>
    </r>
    <r>
      <rPr>
        <sz val="10"/>
        <rFont val="Times New Roman"/>
        <family val="0"/>
      </rPr>
      <t>3.5%</t>
    </r>
    <r>
      <rPr>
        <sz val="10"/>
        <rFont val="黑体"/>
        <family val="3"/>
      </rPr>
      <t>增幅）</t>
    </r>
  </si>
  <si>
    <r>
      <rPr>
        <sz val="10"/>
        <rFont val="黑体"/>
        <family val="3"/>
      </rPr>
      <t>省财政负担比例</t>
    </r>
  </si>
  <si>
    <r>
      <rPr>
        <sz val="10"/>
        <rFont val="黑体"/>
        <family val="3"/>
      </rPr>
      <t>省财政负担资金</t>
    </r>
  </si>
  <si>
    <r>
      <rPr>
        <sz val="10"/>
        <rFont val="黑体"/>
        <family val="3"/>
      </rPr>
      <t>供养水平（</t>
    </r>
    <r>
      <rPr>
        <sz val="10"/>
        <rFont val="Times New Roman"/>
        <family val="0"/>
      </rPr>
      <t>2%</t>
    </r>
    <r>
      <rPr>
        <sz val="10"/>
        <rFont val="黑体"/>
        <family val="3"/>
      </rPr>
      <t>增幅）</t>
    </r>
  </si>
  <si>
    <r>
      <rPr>
        <sz val="10"/>
        <rFont val="黑体"/>
        <family val="3"/>
      </rPr>
      <t>供养水平（</t>
    </r>
    <r>
      <rPr>
        <sz val="10"/>
        <rFont val="Times New Roman"/>
        <family val="0"/>
      </rPr>
      <t>3.5%</t>
    </r>
    <r>
      <rPr>
        <sz val="10"/>
        <rFont val="黑体"/>
        <family val="3"/>
      </rPr>
      <t>增幅）</t>
    </r>
  </si>
  <si>
    <r>
      <rPr>
        <sz val="10"/>
        <rFont val="黑体"/>
        <family val="3"/>
      </rPr>
      <t>失能</t>
    </r>
    <r>
      <rPr>
        <sz val="10"/>
        <rFont val="Times New Roman"/>
        <family val="0"/>
      </rPr>
      <t>15%</t>
    </r>
  </si>
  <si>
    <r>
      <rPr>
        <sz val="10"/>
        <rFont val="黑体"/>
        <family val="3"/>
      </rPr>
      <t>半失能</t>
    </r>
    <r>
      <rPr>
        <sz val="10"/>
        <rFont val="Times New Roman"/>
        <family val="0"/>
      </rPr>
      <t>18%</t>
    </r>
  </si>
  <si>
    <r>
      <rPr>
        <sz val="10"/>
        <rFont val="黑体"/>
        <family val="3"/>
      </rPr>
      <t>全自理</t>
    </r>
    <r>
      <rPr>
        <sz val="10"/>
        <rFont val="Times New Roman"/>
        <family val="0"/>
      </rPr>
      <t>67%</t>
    </r>
  </si>
  <si>
    <r>
      <rPr>
        <sz val="10"/>
        <rFont val="黑体"/>
        <family val="3"/>
      </rPr>
      <t>人数</t>
    </r>
  </si>
  <si>
    <r>
      <rPr>
        <sz val="8"/>
        <rFont val="黑体"/>
        <family val="3"/>
      </rPr>
      <t>标准（最低工资</t>
    </r>
    <r>
      <rPr>
        <sz val="8"/>
        <rFont val="Times New Roman"/>
        <family val="0"/>
      </rPr>
      <t>60%</t>
    </r>
    <r>
      <rPr>
        <sz val="8"/>
        <rFont val="黑体"/>
        <family val="3"/>
      </rPr>
      <t>）</t>
    </r>
    <r>
      <rPr>
        <sz val="8"/>
        <rFont val="Times New Roman"/>
        <family val="0"/>
      </rPr>
      <t>8%</t>
    </r>
    <r>
      <rPr>
        <sz val="8"/>
        <rFont val="黑体"/>
        <family val="3"/>
      </rPr>
      <t>增幅</t>
    </r>
  </si>
  <si>
    <r>
      <rPr>
        <sz val="8"/>
        <rFont val="黑体"/>
        <family val="3"/>
      </rPr>
      <t>标准（最低工资</t>
    </r>
    <r>
      <rPr>
        <sz val="8"/>
        <rFont val="Times New Roman"/>
        <family val="0"/>
      </rPr>
      <t>30%</t>
    </r>
    <r>
      <rPr>
        <sz val="8"/>
        <rFont val="黑体"/>
        <family val="3"/>
      </rPr>
      <t>）</t>
    </r>
    <r>
      <rPr>
        <sz val="8"/>
        <rFont val="Times New Roman"/>
        <family val="0"/>
      </rPr>
      <t>8%</t>
    </r>
    <r>
      <rPr>
        <sz val="8"/>
        <rFont val="黑体"/>
        <family val="3"/>
      </rPr>
      <t>增幅</t>
    </r>
  </si>
  <si>
    <r>
      <rPr>
        <sz val="8"/>
        <rFont val="黑体"/>
        <family val="3"/>
      </rPr>
      <t>标准（最低工资</t>
    </r>
    <r>
      <rPr>
        <sz val="8"/>
        <rFont val="Times New Roman"/>
        <family val="0"/>
      </rPr>
      <t>2%</t>
    </r>
    <r>
      <rPr>
        <sz val="8"/>
        <rFont val="黑体"/>
        <family val="3"/>
      </rPr>
      <t>）</t>
    </r>
    <r>
      <rPr>
        <sz val="8"/>
        <rFont val="Times New Roman"/>
        <family val="0"/>
      </rPr>
      <t>8%</t>
    </r>
    <r>
      <rPr>
        <sz val="8"/>
        <rFont val="黑体"/>
        <family val="3"/>
      </rPr>
      <t>增幅</t>
    </r>
  </si>
  <si>
    <r>
      <rPr>
        <b/>
        <sz val="10"/>
        <rFont val="宋体"/>
        <family val="0"/>
      </rPr>
      <t>单位</t>
    </r>
  </si>
  <si>
    <r>
      <rPr>
        <b/>
        <sz val="10"/>
        <rFont val="宋体"/>
        <family val="0"/>
      </rPr>
      <t>万元</t>
    </r>
  </si>
  <si>
    <r>
      <rPr>
        <b/>
        <sz val="10"/>
        <rFont val="宋体"/>
        <family val="0"/>
      </rPr>
      <t>人</t>
    </r>
  </si>
  <si>
    <r>
      <rPr>
        <b/>
        <sz val="10"/>
        <rFont val="宋体"/>
        <family val="0"/>
      </rPr>
      <t>元</t>
    </r>
    <r>
      <rPr>
        <b/>
        <sz val="10"/>
        <rFont val="Times New Roman"/>
        <family val="0"/>
      </rPr>
      <t>/人月</t>
    </r>
  </si>
  <si>
    <t>%</t>
  </si>
  <si>
    <r>
      <rPr>
        <b/>
        <sz val="10"/>
        <rFont val="宋体"/>
        <family val="0"/>
      </rPr>
      <t>元</t>
    </r>
    <r>
      <rPr>
        <b/>
        <sz val="10"/>
        <rFont val="Times New Roman"/>
        <family val="0"/>
      </rPr>
      <t>/</t>
    </r>
    <r>
      <rPr>
        <b/>
        <sz val="10"/>
        <rFont val="宋体"/>
        <family val="0"/>
      </rPr>
      <t>人年</t>
    </r>
  </si>
  <si>
    <r>
      <rPr>
        <b/>
        <sz val="10"/>
        <rFont val="宋体"/>
        <family val="0"/>
      </rPr>
      <t>人次</t>
    </r>
  </si>
  <si>
    <r>
      <rPr>
        <b/>
        <sz val="10"/>
        <rFont val="宋体"/>
        <family val="0"/>
      </rPr>
      <t>元</t>
    </r>
    <r>
      <rPr>
        <b/>
        <sz val="10"/>
        <rFont val="Times New Roman"/>
        <family val="0"/>
      </rPr>
      <t>/</t>
    </r>
    <r>
      <rPr>
        <b/>
        <sz val="10"/>
        <rFont val="宋体"/>
        <family val="0"/>
      </rPr>
      <t>人次</t>
    </r>
  </si>
  <si>
    <r>
      <rPr>
        <b/>
        <sz val="10"/>
        <rFont val="宋体"/>
        <family val="0"/>
      </rPr>
      <t>人天数</t>
    </r>
  </si>
  <si>
    <r>
      <rPr>
        <b/>
        <sz val="10"/>
        <rFont val="宋体"/>
        <family val="0"/>
      </rPr>
      <t>月人次数</t>
    </r>
  </si>
  <si>
    <r>
      <rPr>
        <b/>
        <sz val="10"/>
        <rFont val="宋体"/>
        <family val="0"/>
      </rPr>
      <t>元</t>
    </r>
    <r>
      <rPr>
        <b/>
        <sz val="10"/>
        <rFont val="Times New Roman"/>
        <family val="0"/>
      </rPr>
      <t>/</t>
    </r>
    <r>
      <rPr>
        <b/>
        <sz val="10"/>
        <rFont val="宋体"/>
        <family val="0"/>
      </rPr>
      <t>月人次</t>
    </r>
  </si>
  <si>
    <r>
      <rPr>
        <b/>
        <sz val="10"/>
        <rFont val="宋体"/>
        <family val="0"/>
      </rPr>
      <t>元</t>
    </r>
  </si>
  <si>
    <r>
      <rPr>
        <b/>
        <sz val="10"/>
        <rFont val="宋体"/>
        <family val="0"/>
      </rPr>
      <t>合计</t>
    </r>
  </si>
  <si>
    <r>
      <rPr>
        <b/>
        <sz val="10"/>
        <rFont val="宋体"/>
        <family val="0"/>
      </rPr>
      <t>省本级</t>
    </r>
  </si>
  <si>
    <r>
      <rPr>
        <b/>
        <sz val="10"/>
        <rFont val="宋体"/>
        <family val="0"/>
      </rPr>
      <t>价格临时补贴（估算）</t>
    </r>
  </si>
  <si>
    <r>
      <rPr>
        <b/>
        <sz val="10"/>
        <rFont val="宋体"/>
        <family val="0"/>
      </rPr>
      <t>各市合计</t>
    </r>
  </si>
  <si>
    <r>
      <rPr>
        <sz val="10"/>
        <color indexed="8"/>
        <rFont val="宋体"/>
        <family val="0"/>
      </rPr>
      <t>广州市</t>
    </r>
  </si>
  <si>
    <r>
      <rPr>
        <sz val="10"/>
        <color indexed="8"/>
        <rFont val="宋体"/>
        <family val="0"/>
      </rPr>
      <t>广州市本级</t>
    </r>
  </si>
  <si>
    <r>
      <rPr>
        <sz val="10"/>
        <color indexed="8"/>
        <rFont val="宋体"/>
        <family val="0"/>
      </rPr>
      <t>荔湾区</t>
    </r>
  </si>
  <si>
    <r>
      <rPr>
        <sz val="10"/>
        <color indexed="8"/>
        <rFont val="宋体"/>
        <family val="0"/>
      </rPr>
      <t>越秀区</t>
    </r>
  </si>
  <si>
    <r>
      <rPr>
        <sz val="10"/>
        <color indexed="8"/>
        <rFont val="宋体"/>
        <family val="0"/>
      </rPr>
      <t>海珠区</t>
    </r>
  </si>
  <si>
    <r>
      <rPr>
        <sz val="10"/>
        <color indexed="8"/>
        <rFont val="宋体"/>
        <family val="0"/>
      </rPr>
      <t>天河区</t>
    </r>
  </si>
  <si>
    <r>
      <rPr>
        <sz val="10"/>
        <color indexed="8"/>
        <rFont val="宋体"/>
        <family val="0"/>
      </rPr>
      <t>白云区</t>
    </r>
  </si>
  <si>
    <r>
      <rPr>
        <sz val="10"/>
        <color indexed="8"/>
        <rFont val="宋体"/>
        <family val="0"/>
      </rPr>
      <t>黄埔区</t>
    </r>
  </si>
  <si>
    <r>
      <rPr>
        <sz val="10"/>
        <color indexed="8"/>
        <rFont val="宋体"/>
        <family val="0"/>
      </rPr>
      <t>番禺区</t>
    </r>
  </si>
  <si>
    <r>
      <rPr>
        <sz val="10"/>
        <color indexed="8"/>
        <rFont val="宋体"/>
        <family val="0"/>
      </rPr>
      <t>花都区</t>
    </r>
  </si>
  <si>
    <r>
      <rPr>
        <sz val="10"/>
        <color indexed="8"/>
        <rFont val="宋体"/>
        <family val="0"/>
      </rPr>
      <t>南沙区</t>
    </r>
  </si>
  <si>
    <r>
      <rPr>
        <sz val="10"/>
        <color indexed="8"/>
        <rFont val="宋体"/>
        <family val="0"/>
      </rPr>
      <t>从化区</t>
    </r>
  </si>
  <si>
    <r>
      <rPr>
        <sz val="10"/>
        <color indexed="8"/>
        <rFont val="宋体"/>
        <family val="0"/>
      </rPr>
      <t>增城区</t>
    </r>
  </si>
  <si>
    <r>
      <rPr>
        <sz val="10"/>
        <color indexed="8"/>
        <rFont val="宋体"/>
        <family val="0"/>
      </rPr>
      <t>韶关市</t>
    </r>
  </si>
  <si>
    <r>
      <rPr>
        <sz val="10"/>
        <color indexed="8"/>
        <rFont val="宋体"/>
        <family val="0"/>
      </rPr>
      <t>韶关市本级</t>
    </r>
  </si>
  <si>
    <r>
      <rPr>
        <sz val="10"/>
        <color indexed="8"/>
        <rFont val="宋体"/>
        <family val="0"/>
      </rPr>
      <t>武江区</t>
    </r>
  </si>
  <si>
    <r>
      <rPr>
        <sz val="10"/>
        <color indexed="8"/>
        <rFont val="宋体"/>
        <family val="0"/>
      </rPr>
      <t>浈江区</t>
    </r>
  </si>
  <si>
    <r>
      <rPr>
        <sz val="10"/>
        <color indexed="8"/>
        <rFont val="宋体"/>
        <family val="0"/>
      </rPr>
      <t>曲江区</t>
    </r>
  </si>
  <si>
    <r>
      <rPr>
        <sz val="10"/>
        <color indexed="8"/>
        <rFont val="宋体"/>
        <family val="0"/>
      </rPr>
      <t>始兴县</t>
    </r>
  </si>
  <si>
    <r>
      <rPr>
        <sz val="10"/>
        <color indexed="8"/>
        <rFont val="宋体"/>
        <family val="0"/>
      </rPr>
      <t>仁化县</t>
    </r>
  </si>
  <si>
    <r>
      <rPr>
        <sz val="10"/>
        <color indexed="8"/>
        <rFont val="宋体"/>
        <family val="0"/>
      </rPr>
      <t>翁源县</t>
    </r>
  </si>
  <si>
    <r>
      <rPr>
        <sz val="10"/>
        <color indexed="8"/>
        <rFont val="宋体"/>
        <family val="0"/>
      </rPr>
      <t>乳源县</t>
    </r>
  </si>
  <si>
    <r>
      <rPr>
        <sz val="10"/>
        <color indexed="8"/>
        <rFont val="宋体"/>
        <family val="0"/>
      </rPr>
      <t>新丰县</t>
    </r>
  </si>
  <si>
    <r>
      <rPr>
        <sz val="10"/>
        <color indexed="8"/>
        <rFont val="宋体"/>
        <family val="0"/>
      </rPr>
      <t>乐昌市</t>
    </r>
  </si>
  <si>
    <r>
      <rPr>
        <sz val="10"/>
        <color indexed="8"/>
        <rFont val="宋体"/>
        <family val="0"/>
      </rPr>
      <t>南雄市</t>
    </r>
  </si>
  <si>
    <r>
      <rPr>
        <sz val="10"/>
        <color indexed="8"/>
        <rFont val="宋体"/>
        <family val="0"/>
      </rPr>
      <t>深圳市</t>
    </r>
  </si>
  <si>
    <r>
      <rPr>
        <sz val="10"/>
        <color indexed="8"/>
        <rFont val="宋体"/>
        <family val="0"/>
      </rPr>
      <t>深圳市本级</t>
    </r>
  </si>
  <si>
    <r>
      <rPr>
        <sz val="10"/>
        <color indexed="8"/>
        <rFont val="宋体"/>
        <family val="0"/>
      </rPr>
      <t>罗湖区</t>
    </r>
  </si>
  <si>
    <r>
      <rPr>
        <sz val="10"/>
        <color indexed="8"/>
        <rFont val="宋体"/>
        <family val="0"/>
      </rPr>
      <t>福田区</t>
    </r>
  </si>
  <si>
    <r>
      <rPr>
        <sz val="10"/>
        <color indexed="8"/>
        <rFont val="宋体"/>
        <family val="0"/>
      </rPr>
      <t>南山区</t>
    </r>
  </si>
  <si>
    <r>
      <rPr>
        <sz val="10"/>
        <color indexed="8"/>
        <rFont val="宋体"/>
        <family val="0"/>
      </rPr>
      <t>宝安区</t>
    </r>
  </si>
  <si>
    <r>
      <rPr>
        <sz val="10"/>
        <color indexed="8"/>
        <rFont val="宋体"/>
        <family val="0"/>
      </rPr>
      <t>龙岗区</t>
    </r>
  </si>
  <si>
    <r>
      <rPr>
        <sz val="10"/>
        <color indexed="8"/>
        <rFont val="宋体"/>
        <family val="0"/>
      </rPr>
      <t>盐田区</t>
    </r>
  </si>
  <si>
    <r>
      <rPr>
        <sz val="10"/>
        <color indexed="8"/>
        <rFont val="宋体"/>
        <family val="0"/>
      </rPr>
      <t>光明新区</t>
    </r>
  </si>
  <si>
    <r>
      <rPr>
        <sz val="10"/>
        <color indexed="8"/>
        <rFont val="宋体"/>
        <family val="0"/>
      </rPr>
      <t>坪山区</t>
    </r>
  </si>
  <si>
    <r>
      <rPr>
        <sz val="10"/>
        <color indexed="8"/>
        <rFont val="宋体"/>
        <family val="0"/>
      </rPr>
      <t>龙华区</t>
    </r>
  </si>
  <si>
    <r>
      <rPr>
        <sz val="10"/>
        <color indexed="8"/>
        <rFont val="宋体"/>
        <family val="0"/>
      </rPr>
      <t>大鹏新区</t>
    </r>
  </si>
  <si>
    <r>
      <rPr>
        <sz val="10"/>
        <color indexed="8"/>
        <rFont val="宋体"/>
        <family val="0"/>
      </rPr>
      <t>珠海市</t>
    </r>
  </si>
  <si>
    <r>
      <rPr>
        <sz val="10"/>
        <color indexed="8"/>
        <rFont val="宋体"/>
        <family val="0"/>
      </rPr>
      <t>珠海市本级</t>
    </r>
  </si>
  <si>
    <r>
      <rPr>
        <sz val="10"/>
        <color indexed="8"/>
        <rFont val="宋体"/>
        <family val="0"/>
      </rPr>
      <t>香洲区</t>
    </r>
  </si>
  <si>
    <r>
      <rPr>
        <sz val="10"/>
        <color indexed="8"/>
        <rFont val="宋体"/>
        <family val="0"/>
      </rPr>
      <t>斗门区</t>
    </r>
  </si>
  <si>
    <r>
      <rPr>
        <sz val="10"/>
        <color indexed="8"/>
        <rFont val="宋体"/>
        <family val="0"/>
      </rPr>
      <t>金湾区</t>
    </r>
  </si>
  <si>
    <r>
      <rPr>
        <sz val="10"/>
        <color indexed="8"/>
        <rFont val="宋体"/>
        <family val="0"/>
      </rPr>
      <t>万山区</t>
    </r>
  </si>
  <si>
    <r>
      <rPr>
        <sz val="10"/>
        <color indexed="8"/>
        <rFont val="宋体"/>
        <family val="0"/>
      </rPr>
      <t>珠海高新区</t>
    </r>
  </si>
  <si>
    <r>
      <rPr>
        <sz val="10"/>
        <color indexed="8"/>
        <rFont val="宋体"/>
        <family val="0"/>
      </rPr>
      <t>高栏港区</t>
    </r>
  </si>
  <si>
    <r>
      <rPr>
        <sz val="10"/>
        <color indexed="8"/>
        <rFont val="宋体"/>
        <family val="0"/>
      </rPr>
      <t>横琴区</t>
    </r>
  </si>
  <si>
    <r>
      <rPr>
        <sz val="10"/>
        <color indexed="8"/>
        <rFont val="宋体"/>
        <family val="0"/>
      </rPr>
      <t>汕头市</t>
    </r>
  </si>
  <si>
    <r>
      <rPr>
        <sz val="10"/>
        <color indexed="8"/>
        <rFont val="宋体"/>
        <family val="0"/>
      </rPr>
      <t>汕头市本级</t>
    </r>
  </si>
  <si>
    <r>
      <rPr>
        <sz val="10"/>
        <color indexed="8"/>
        <rFont val="宋体"/>
        <family val="0"/>
      </rPr>
      <t>龙湖区</t>
    </r>
  </si>
  <si>
    <r>
      <rPr>
        <sz val="10"/>
        <color indexed="8"/>
        <rFont val="宋体"/>
        <family val="0"/>
      </rPr>
      <t>金平区</t>
    </r>
  </si>
  <si>
    <r>
      <rPr>
        <sz val="10"/>
        <color indexed="8"/>
        <rFont val="宋体"/>
        <family val="0"/>
      </rPr>
      <t>濠江区</t>
    </r>
  </si>
  <si>
    <r>
      <rPr>
        <sz val="10"/>
        <color indexed="8"/>
        <rFont val="宋体"/>
        <family val="0"/>
      </rPr>
      <t>潮阳区</t>
    </r>
  </si>
  <si>
    <r>
      <rPr>
        <sz val="10"/>
        <color indexed="8"/>
        <rFont val="宋体"/>
        <family val="0"/>
      </rPr>
      <t>潮南区</t>
    </r>
  </si>
  <si>
    <r>
      <rPr>
        <sz val="10"/>
        <color indexed="8"/>
        <rFont val="宋体"/>
        <family val="0"/>
      </rPr>
      <t>澄海区</t>
    </r>
  </si>
  <si>
    <r>
      <rPr>
        <sz val="10"/>
        <color indexed="8"/>
        <rFont val="宋体"/>
        <family val="0"/>
      </rPr>
      <t>南澳县</t>
    </r>
  </si>
  <si>
    <r>
      <rPr>
        <sz val="10"/>
        <color indexed="8"/>
        <rFont val="宋体"/>
        <family val="0"/>
      </rPr>
      <t>佛山市</t>
    </r>
  </si>
  <si>
    <r>
      <rPr>
        <sz val="10"/>
        <color indexed="8"/>
        <rFont val="宋体"/>
        <family val="0"/>
      </rPr>
      <t>佛山市本级</t>
    </r>
  </si>
  <si>
    <r>
      <rPr>
        <sz val="10"/>
        <color indexed="8"/>
        <rFont val="宋体"/>
        <family val="0"/>
      </rPr>
      <t>禅城区</t>
    </r>
  </si>
  <si>
    <r>
      <rPr>
        <sz val="10"/>
        <color indexed="8"/>
        <rFont val="宋体"/>
        <family val="0"/>
      </rPr>
      <t>南海区</t>
    </r>
  </si>
  <si>
    <r>
      <rPr>
        <sz val="10"/>
        <color indexed="8"/>
        <rFont val="宋体"/>
        <family val="0"/>
      </rPr>
      <t>顺德区</t>
    </r>
  </si>
  <si>
    <r>
      <rPr>
        <sz val="10"/>
        <color indexed="8"/>
        <rFont val="宋体"/>
        <family val="0"/>
      </rPr>
      <t>三水区</t>
    </r>
  </si>
  <si>
    <r>
      <rPr>
        <sz val="10"/>
        <color indexed="8"/>
        <rFont val="宋体"/>
        <family val="0"/>
      </rPr>
      <t>高明区</t>
    </r>
  </si>
  <si>
    <r>
      <rPr>
        <sz val="10"/>
        <color indexed="8"/>
        <rFont val="宋体"/>
        <family val="0"/>
      </rPr>
      <t>江门市</t>
    </r>
  </si>
  <si>
    <r>
      <rPr>
        <sz val="10"/>
        <color indexed="8"/>
        <rFont val="宋体"/>
        <family val="0"/>
      </rPr>
      <t>江门市本级</t>
    </r>
  </si>
  <si>
    <r>
      <rPr>
        <sz val="10"/>
        <color indexed="8"/>
        <rFont val="宋体"/>
        <family val="0"/>
      </rPr>
      <t>蓬江区</t>
    </r>
  </si>
  <si>
    <r>
      <rPr>
        <sz val="10"/>
        <color indexed="8"/>
        <rFont val="宋体"/>
        <family val="0"/>
      </rPr>
      <t>江海区</t>
    </r>
  </si>
  <si>
    <r>
      <rPr>
        <sz val="10"/>
        <color indexed="8"/>
        <rFont val="宋体"/>
        <family val="0"/>
      </rPr>
      <t>新会区</t>
    </r>
  </si>
  <si>
    <r>
      <rPr>
        <sz val="10"/>
        <color indexed="8"/>
        <rFont val="宋体"/>
        <family val="0"/>
      </rPr>
      <t>台山市</t>
    </r>
  </si>
  <si>
    <r>
      <rPr>
        <sz val="10"/>
        <color indexed="8"/>
        <rFont val="宋体"/>
        <family val="0"/>
      </rPr>
      <t>开平市</t>
    </r>
  </si>
  <si>
    <r>
      <rPr>
        <sz val="10"/>
        <color indexed="8"/>
        <rFont val="宋体"/>
        <family val="0"/>
      </rPr>
      <t>鹤山市</t>
    </r>
  </si>
  <si>
    <r>
      <rPr>
        <sz val="10"/>
        <color indexed="8"/>
        <rFont val="宋体"/>
        <family val="0"/>
      </rPr>
      <t>恩平市</t>
    </r>
  </si>
  <si>
    <r>
      <rPr>
        <sz val="10"/>
        <color indexed="8"/>
        <rFont val="宋体"/>
        <family val="0"/>
      </rPr>
      <t>湛江市</t>
    </r>
  </si>
  <si>
    <r>
      <rPr>
        <sz val="10"/>
        <color indexed="8"/>
        <rFont val="宋体"/>
        <family val="0"/>
      </rPr>
      <t>湛江市本级</t>
    </r>
  </si>
  <si>
    <r>
      <rPr>
        <sz val="10"/>
        <color indexed="8"/>
        <rFont val="宋体"/>
        <family val="0"/>
      </rPr>
      <t>赤坎区</t>
    </r>
  </si>
  <si>
    <r>
      <rPr>
        <sz val="10"/>
        <color indexed="8"/>
        <rFont val="宋体"/>
        <family val="0"/>
      </rPr>
      <t>霞山区</t>
    </r>
  </si>
  <si>
    <r>
      <rPr>
        <sz val="10"/>
        <color indexed="8"/>
        <rFont val="宋体"/>
        <family val="0"/>
      </rPr>
      <t>坡头区</t>
    </r>
  </si>
  <si>
    <r>
      <rPr>
        <sz val="10"/>
        <color indexed="8"/>
        <rFont val="宋体"/>
        <family val="0"/>
      </rPr>
      <t>麻章区</t>
    </r>
  </si>
  <si>
    <r>
      <rPr>
        <sz val="10"/>
        <color indexed="8"/>
        <rFont val="宋体"/>
        <family val="0"/>
      </rPr>
      <t>遂溪县</t>
    </r>
  </si>
  <si>
    <r>
      <rPr>
        <sz val="10"/>
        <color indexed="8"/>
        <rFont val="宋体"/>
        <family val="0"/>
      </rPr>
      <t>徐闻县</t>
    </r>
  </si>
  <si>
    <r>
      <rPr>
        <sz val="10"/>
        <color indexed="8"/>
        <rFont val="宋体"/>
        <family val="0"/>
      </rPr>
      <t>廉江市</t>
    </r>
  </si>
  <si>
    <r>
      <rPr>
        <sz val="10"/>
        <color indexed="8"/>
        <rFont val="宋体"/>
        <family val="0"/>
      </rPr>
      <t>雷州市</t>
    </r>
  </si>
  <si>
    <r>
      <rPr>
        <sz val="10"/>
        <color indexed="8"/>
        <rFont val="宋体"/>
        <family val="0"/>
      </rPr>
      <t>吴川市</t>
    </r>
  </si>
  <si>
    <r>
      <rPr>
        <sz val="10"/>
        <color indexed="8"/>
        <rFont val="宋体"/>
        <family val="0"/>
      </rPr>
      <t>湛江市经济开发区</t>
    </r>
  </si>
  <si>
    <r>
      <rPr>
        <sz val="10"/>
        <color indexed="8"/>
        <rFont val="宋体"/>
        <family val="0"/>
      </rPr>
      <t>茂名市</t>
    </r>
  </si>
  <si>
    <r>
      <rPr>
        <sz val="10"/>
        <color indexed="8"/>
        <rFont val="宋体"/>
        <family val="0"/>
      </rPr>
      <t>茂名市本级</t>
    </r>
  </si>
  <si>
    <r>
      <rPr>
        <sz val="10"/>
        <color indexed="8"/>
        <rFont val="宋体"/>
        <family val="0"/>
      </rPr>
      <t>茂南区</t>
    </r>
  </si>
  <si>
    <r>
      <rPr>
        <sz val="10"/>
        <color indexed="8"/>
        <rFont val="宋体"/>
        <family val="0"/>
      </rPr>
      <t>电白区</t>
    </r>
  </si>
  <si>
    <r>
      <rPr>
        <sz val="10"/>
        <color indexed="8"/>
        <rFont val="宋体"/>
        <family val="0"/>
      </rPr>
      <t>高州市</t>
    </r>
  </si>
  <si>
    <r>
      <rPr>
        <sz val="10"/>
        <color indexed="8"/>
        <rFont val="宋体"/>
        <family val="0"/>
      </rPr>
      <t>化州市</t>
    </r>
  </si>
  <si>
    <r>
      <rPr>
        <sz val="10"/>
        <color indexed="8"/>
        <rFont val="宋体"/>
        <family val="0"/>
      </rPr>
      <t>信宜市</t>
    </r>
  </si>
  <si>
    <r>
      <rPr>
        <sz val="10"/>
        <color indexed="8"/>
        <rFont val="宋体"/>
        <family val="0"/>
      </rPr>
      <t>茂名高新区</t>
    </r>
  </si>
  <si>
    <r>
      <rPr>
        <sz val="10"/>
        <color indexed="8"/>
        <rFont val="宋体"/>
        <family val="0"/>
      </rPr>
      <t>滨海新区</t>
    </r>
  </si>
  <si>
    <r>
      <rPr>
        <sz val="10"/>
        <color indexed="8"/>
        <rFont val="宋体"/>
        <family val="0"/>
      </rPr>
      <t>肇庆市</t>
    </r>
  </si>
  <si>
    <r>
      <rPr>
        <sz val="10"/>
        <color indexed="8"/>
        <rFont val="宋体"/>
        <family val="0"/>
      </rPr>
      <t>肇庆市本级</t>
    </r>
  </si>
  <si>
    <r>
      <rPr>
        <sz val="10"/>
        <color indexed="8"/>
        <rFont val="宋体"/>
        <family val="0"/>
      </rPr>
      <t>端州区</t>
    </r>
  </si>
  <si>
    <r>
      <rPr>
        <sz val="10"/>
        <color indexed="8"/>
        <rFont val="宋体"/>
        <family val="0"/>
      </rPr>
      <t>鼎湖区</t>
    </r>
  </si>
  <si>
    <r>
      <rPr>
        <sz val="10"/>
        <color indexed="8"/>
        <rFont val="宋体"/>
        <family val="0"/>
      </rPr>
      <t>广宁县</t>
    </r>
  </si>
  <si>
    <r>
      <rPr>
        <sz val="10"/>
        <color indexed="8"/>
        <rFont val="宋体"/>
        <family val="0"/>
      </rPr>
      <t>怀集县</t>
    </r>
  </si>
  <si>
    <r>
      <rPr>
        <sz val="10"/>
        <color indexed="8"/>
        <rFont val="宋体"/>
        <family val="0"/>
      </rPr>
      <t>封开县</t>
    </r>
  </si>
  <si>
    <r>
      <rPr>
        <sz val="10"/>
        <color indexed="8"/>
        <rFont val="宋体"/>
        <family val="0"/>
      </rPr>
      <t>德庆县</t>
    </r>
  </si>
  <si>
    <r>
      <rPr>
        <sz val="10"/>
        <color indexed="8"/>
        <rFont val="宋体"/>
        <family val="0"/>
      </rPr>
      <t>高要区</t>
    </r>
  </si>
  <si>
    <r>
      <rPr>
        <sz val="10"/>
        <color indexed="8"/>
        <rFont val="宋体"/>
        <family val="0"/>
      </rPr>
      <t>四会市</t>
    </r>
  </si>
  <si>
    <r>
      <rPr>
        <sz val="10"/>
        <color indexed="8"/>
        <rFont val="宋体"/>
        <family val="0"/>
      </rPr>
      <t>肇庆国家高新区</t>
    </r>
  </si>
  <si>
    <r>
      <rPr>
        <sz val="10"/>
        <color indexed="8"/>
        <rFont val="宋体"/>
        <family val="0"/>
      </rPr>
      <t>惠州市</t>
    </r>
  </si>
  <si>
    <r>
      <rPr>
        <sz val="10"/>
        <color indexed="8"/>
        <rFont val="宋体"/>
        <family val="0"/>
      </rPr>
      <t>惠州市本级</t>
    </r>
  </si>
  <si>
    <r>
      <rPr>
        <sz val="10"/>
        <color indexed="8"/>
        <rFont val="宋体"/>
        <family val="0"/>
      </rPr>
      <t>惠城区</t>
    </r>
  </si>
  <si>
    <r>
      <rPr>
        <sz val="10"/>
        <color indexed="8"/>
        <rFont val="宋体"/>
        <family val="0"/>
      </rPr>
      <t>惠阳区</t>
    </r>
  </si>
  <si>
    <r>
      <rPr>
        <sz val="10"/>
        <color indexed="8"/>
        <rFont val="宋体"/>
        <family val="0"/>
      </rPr>
      <t>博罗县</t>
    </r>
  </si>
  <si>
    <r>
      <rPr>
        <sz val="10"/>
        <color indexed="8"/>
        <rFont val="宋体"/>
        <family val="0"/>
      </rPr>
      <t>惠东县</t>
    </r>
  </si>
  <si>
    <r>
      <rPr>
        <sz val="10"/>
        <color indexed="8"/>
        <rFont val="宋体"/>
        <family val="0"/>
      </rPr>
      <t>龙门县</t>
    </r>
  </si>
  <si>
    <r>
      <rPr>
        <sz val="10"/>
        <color indexed="8"/>
        <rFont val="宋体"/>
        <family val="0"/>
      </rPr>
      <t>仲恺高新区</t>
    </r>
  </si>
  <si>
    <r>
      <rPr>
        <sz val="10"/>
        <color indexed="8"/>
        <rFont val="宋体"/>
        <family val="0"/>
      </rPr>
      <t>大亚湾开发区</t>
    </r>
  </si>
  <si>
    <r>
      <rPr>
        <sz val="10"/>
        <color indexed="8"/>
        <rFont val="宋体"/>
        <family val="0"/>
      </rPr>
      <t>梅州市</t>
    </r>
  </si>
  <si>
    <r>
      <rPr>
        <sz val="10"/>
        <color indexed="8"/>
        <rFont val="宋体"/>
        <family val="0"/>
      </rPr>
      <t>梅州市本级</t>
    </r>
  </si>
  <si>
    <r>
      <rPr>
        <sz val="10"/>
        <color indexed="8"/>
        <rFont val="宋体"/>
        <family val="0"/>
      </rPr>
      <t>梅江区</t>
    </r>
  </si>
  <si>
    <r>
      <rPr>
        <sz val="10"/>
        <color indexed="8"/>
        <rFont val="宋体"/>
        <family val="0"/>
      </rPr>
      <t>梅县区</t>
    </r>
  </si>
  <si>
    <r>
      <rPr>
        <sz val="10"/>
        <color indexed="8"/>
        <rFont val="宋体"/>
        <family val="0"/>
      </rPr>
      <t>大埔县</t>
    </r>
  </si>
  <si>
    <r>
      <rPr>
        <sz val="10"/>
        <color indexed="8"/>
        <rFont val="宋体"/>
        <family val="0"/>
      </rPr>
      <t>丰顺县</t>
    </r>
  </si>
  <si>
    <r>
      <rPr>
        <sz val="10"/>
        <color indexed="8"/>
        <rFont val="宋体"/>
        <family val="0"/>
      </rPr>
      <t>五华县</t>
    </r>
  </si>
  <si>
    <r>
      <rPr>
        <sz val="10"/>
        <color indexed="8"/>
        <rFont val="宋体"/>
        <family val="0"/>
      </rPr>
      <t>平远县</t>
    </r>
  </si>
  <si>
    <r>
      <rPr>
        <sz val="10"/>
        <color indexed="8"/>
        <rFont val="宋体"/>
        <family val="0"/>
      </rPr>
      <t>蕉岭县</t>
    </r>
  </si>
  <si>
    <r>
      <rPr>
        <sz val="10"/>
        <color indexed="8"/>
        <rFont val="宋体"/>
        <family val="0"/>
      </rPr>
      <t>兴宁市</t>
    </r>
  </si>
  <si>
    <r>
      <rPr>
        <sz val="10"/>
        <color indexed="8"/>
        <rFont val="宋体"/>
        <family val="0"/>
      </rPr>
      <t>汕尾市</t>
    </r>
  </si>
  <si>
    <r>
      <rPr>
        <sz val="10"/>
        <color indexed="8"/>
        <rFont val="宋体"/>
        <family val="0"/>
      </rPr>
      <t>汕尾市本级</t>
    </r>
  </si>
  <si>
    <r>
      <rPr>
        <sz val="10"/>
        <color indexed="8"/>
        <rFont val="宋体"/>
        <family val="0"/>
      </rPr>
      <t>市城区</t>
    </r>
  </si>
  <si>
    <r>
      <rPr>
        <sz val="10"/>
        <color indexed="8"/>
        <rFont val="宋体"/>
        <family val="0"/>
      </rPr>
      <t>海丰县</t>
    </r>
  </si>
  <si>
    <r>
      <rPr>
        <sz val="10"/>
        <color indexed="8"/>
        <rFont val="宋体"/>
        <family val="0"/>
      </rPr>
      <t>陆河县</t>
    </r>
  </si>
  <si>
    <r>
      <rPr>
        <sz val="10"/>
        <color indexed="8"/>
        <rFont val="宋体"/>
        <family val="0"/>
      </rPr>
      <t>陆丰市</t>
    </r>
  </si>
  <si>
    <r>
      <rPr>
        <sz val="10"/>
        <color indexed="8"/>
        <rFont val="宋体"/>
        <family val="0"/>
      </rPr>
      <t>红海湾经济开发区</t>
    </r>
  </si>
  <si>
    <r>
      <rPr>
        <sz val="10"/>
        <color indexed="8"/>
        <rFont val="宋体"/>
        <family val="0"/>
      </rPr>
      <t>华侨管理区</t>
    </r>
  </si>
  <si>
    <r>
      <rPr>
        <sz val="10"/>
        <color indexed="8"/>
        <rFont val="宋体"/>
        <family val="0"/>
      </rPr>
      <t>河源市</t>
    </r>
  </si>
  <si>
    <r>
      <rPr>
        <sz val="10"/>
        <color indexed="8"/>
        <rFont val="宋体"/>
        <family val="0"/>
      </rPr>
      <t>河源市本级</t>
    </r>
  </si>
  <si>
    <r>
      <rPr>
        <sz val="10"/>
        <color indexed="8"/>
        <rFont val="宋体"/>
        <family val="0"/>
      </rPr>
      <t>源城区</t>
    </r>
  </si>
  <si>
    <r>
      <rPr>
        <sz val="10"/>
        <color indexed="8"/>
        <rFont val="宋体"/>
        <family val="0"/>
      </rPr>
      <t>紫金县</t>
    </r>
  </si>
  <si>
    <r>
      <rPr>
        <sz val="10"/>
        <color indexed="8"/>
        <rFont val="宋体"/>
        <family val="0"/>
      </rPr>
      <t>龙川县</t>
    </r>
  </si>
  <si>
    <r>
      <rPr>
        <sz val="10"/>
        <color indexed="8"/>
        <rFont val="宋体"/>
        <family val="0"/>
      </rPr>
      <t>连平县</t>
    </r>
  </si>
  <si>
    <r>
      <rPr>
        <sz val="10"/>
        <color indexed="8"/>
        <rFont val="宋体"/>
        <family val="0"/>
      </rPr>
      <t>和平县</t>
    </r>
  </si>
  <si>
    <r>
      <rPr>
        <sz val="10"/>
        <color indexed="8"/>
        <rFont val="宋体"/>
        <family val="0"/>
      </rPr>
      <t>东源县</t>
    </r>
  </si>
  <si>
    <r>
      <rPr>
        <sz val="10"/>
        <color indexed="8"/>
        <rFont val="宋体"/>
        <family val="0"/>
      </rPr>
      <t>江东新区</t>
    </r>
  </si>
  <si>
    <r>
      <rPr>
        <sz val="10"/>
        <color indexed="8"/>
        <rFont val="宋体"/>
        <family val="0"/>
      </rPr>
      <t>阳江市</t>
    </r>
  </si>
  <si>
    <r>
      <rPr>
        <sz val="10"/>
        <color indexed="8"/>
        <rFont val="宋体"/>
        <family val="0"/>
      </rPr>
      <t>阳江市本级</t>
    </r>
  </si>
  <si>
    <r>
      <rPr>
        <sz val="10"/>
        <color indexed="8"/>
        <rFont val="宋体"/>
        <family val="0"/>
      </rPr>
      <t>江城区</t>
    </r>
  </si>
  <si>
    <r>
      <rPr>
        <sz val="10"/>
        <color indexed="8"/>
        <rFont val="宋体"/>
        <family val="0"/>
      </rPr>
      <t>阳西县</t>
    </r>
  </si>
  <si>
    <r>
      <rPr>
        <sz val="10"/>
        <color indexed="8"/>
        <rFont val="宋体"/>
        <family val="0"/>
      </rPr>
      <t>阳东区</t>
    </r>
  </si>
  <si>
    <r>
      <rPr>
        <sz val="10"/>
        <color indexed="8"/>
        <rFont val="宋体"/>
        <family val="0"/>
      </rPr>
      <t>阳春市</t>
    </r>
  </si>
  <si>
    <r>
      <rPr>
        <sz val="10"/>
        <color indexed="8"/>
        <rFont val="宋体"/>
        <family val="0"/>
      </rPr>
      <t>海陵区</t>
    </r>
  </si>
  <si>
    <r>
      <rPr>
        <sz val="10"/>
        <color indexed="8"/>
        <rFont val="宋体"/>
        <family val="0"/>
      </rPr>
      <t>阳江高新区</t>
    </r>
  </si>
  <si>
    <r>
      <rPr>
        <sz val="10"/>
        <color indexed="8"/>
        <rFont val="宋体"/>
        <family val="0"/>
      </rPr>
      <t>清远市</t>
    </r>
  </si>
  <si>
    <r>
      <rPr>
        <sz val="10"/>
        <color indexed="8"/>
        <rFont val="宋体"/>
        <family val="0"/>
      </rPr>
      <t>清远市本级</t>
    </r>
  </si>
  <si>
    <r>
      <rPr>
        <sz val="10"/>
        <color indexed="8"/>
        <rFont val="宋体"/>
        <family val="0"/>
      </rPr>
      <t>清城区</t>
    </r>
  </si>
  <si>
    <r>
      <rPr>
        <sz val="10"/>
        <color indexed="8"/>
        <rFont val="宋体"/>
        <family val="0"/>
      </rPr>
      <t>清新区</t>
    </r>
  </si>
  <si>
    <r>
      <rPr>
        <sz val="10"/>
        <color indexed="8"/>
        <rFont val="宋体"/>
        <family val="0"/>
      </rPr>
      <t>佛冈县</t>
    </r>
  </si>
  <si>
    <r>
      <rPr>
        <sz val="10"/>
        <color indexed="8"/>
        <rFont val="宋体"/>
        <family val="0"/>
      </rPr>
      <t>阳山县</t>
    </r>
  </si>
  <si>
    <r>
      <rPr>
        <sz val="10"/>
        <color indexed="8"/>
        <rFont val="宋体"/>
        <family val="0"/>
      </rPr>
      <t>连山县</t>
    </r>
  </si>
  <si>
    <r>
      <rPr>
        <sz val="10"/>
        <color indexed="8"/>
        <rFont val="宋体"/>
        <family val="0"/>
      </rPr>
      <t>连南县</t>
    </r>
  </si>
  <si>
    <r>
      <rPr>
        <sz val="10"/>
        <color indexed="8"/>
        <rFont val="宋体"/>
        <family val="0"/>
      </rPr>
      <t>英德市</t>
    </r>
  </si>
  <si>
    <r>
      <rPr>
        <sz val="10"/>
        <color indexed="8"/>
        <rFont val="宋体"/>
        <family val="0"/>
      </rPr>
      <t>连州市</t>
    </r>
  </si>
  <si>
    <r>
      <rPr>
        <sz val="10"/>
        <color indexed="8"/>
        <rFont val="宋体"/>
        <family val="0"/>
      </rPr>
      <t>东莞市</t>
    </r>
  </si>
  <si>
    <r>
      <rPr>
        <sz val="10"/>
        <color indexed="8"/>
        <rFont val="宋体"/>
        <family val="0"/>
      </rPr>
      <t>中山市</t>
    </r>
  </si>
  <si>
    <r>
      <rPr>
        <sz val="10"/>
        <color indexed="8"/>
        <rFont val="宋体"/>
        <family val="0"/>
      </rPr>
      <t>潮州市</t>
    </r>
  </si>
  <si>
    <r>
      <rPr>
        <sz val="10"/>
        <color indexed="8"/>
        <rFont val="宋体"/>
        <family val="0"/>
      </rPr>
      <t>潮州市本级</t>
    </r>
  </si>
  <si>
    <r>
      <rPr>
        <sz val="10"/>
        <color indexed="8"/>
        <rFont val="宋体"/>
        <family val="0"/>
      </rPr>
      <t>湘桥区</t>
    </r>
  </si>
  <si>
    <r>
      <rPr>
        <sz val="10"/>
        <color indexed="8"/>
        <rFont val="宋体"/>
        <family val="0"/>
      </rPr>
      <t>潮安区</t>
    </r>
  </si>
  <si>
    <r>
      <rPr>
        <sz val="10"/>
        <color indexed="8"/>
        <rFont val="宋体"/>
        <family val="0"/>
      </rPr>
      <t>饶平县</t>
    </r>
  </si>
  <si>
    <r>
      <rPr>
        <sz val="10"/>
        <color indexed="8"/>
        <rFont val="宋体"/>
        <family val="0"/>
      </rPr>
      <t>枫溪区</t>
    </r>
  </si>
  <si>
    <r>
      <rPr>
        <sz val="10"/>
        <color indexed="8"/>
        <rFont val="宋体"/>
        <family val="0"/>
      </rPr>
      <t>揭阳市</t>
    </r>
  </si>
  <si>
    <r>
      <rPr>
        <sz val="10"/>
        <color indexed="8"/>
        <rFont val="宋体"/>
        <family val="0"/>
      </rPr>
      <t>揭阳市本级</t>
    </r>
  </si>
  <si>
    <r>
      <rPr>
        <sz val="10"/>
        <color indexed="8"/>
        <rFont val="宋体"/>
        <family val="0"/>
      </rPr>
      <t>榕城区</t>
    </r>
  </si>
  <si>
    <r>
      <rPr>
        <sz val="10"/>
        <color indexed="8"/>
        <rFont val="宋体"/>
        <family val="0"/>
      </rPr>
      <t>揭东区</t>
    </r>
  </si>
  <si>
    <r>
      <rPr>
        <sz val="10"/>
        <color indexed="8"/>
        <rFont val="宋体"/>
        <family val="0"/>
      </rPr>
      <t>揭西县</t>
    </r>
  </si>
  <si>
    <r>
      <rPr>
        <sz val="10"/>
        <color indexed="8"/>
        <rFont val="宋体"/>
        <family val="0"/>
      </rPr>
      <t>惠来县</t>
    </r>
  </si>
  <si>
    <r>
      <rPr>
        <sz val="10"/>
        <color indexed="8"/>
        <rFont val="宋体"/>
        <family val="0"/>
      </rPr>
      <t>普宁市</t>
    </r>
  </si>
  <si>
    <r>
      <rPr>
        <sz val="10"/>
        <color indexed="8"/>
        <rFont val="宋体"/>
        <family val="0"/>
      </rPr>
      <t>揭阳产业园</t>
    </r>
  </si>
  <si>
    <r>
      <rPr>
        <sz val="10"/>
        <color indexed="8"/>
        <rFont val="宋体"/>
        <family val="0"/>
      </rPr>
      <t>空港区</t>
    </r>
  </si>
  <si>
    <r>
      <rPr>
        <sz val="10"/>
        <color indexed="8"/>
        <rFont val="宋体"/>
        <family val="0"/>
      </rPr>
      <t>云浮市</t>
    </r>
  </si>
  <si>
    <r>
      <rPr>
        <sz val="10"/>
        <color indexed="8"/>
        <rFont val="宋体"/>
        <family val="0"/>
      </rPr>
      <t>云浮市本级</t>
    </r>
  </si>
  <si>
    <r>
      <rPr>
        <sz val="10"/>
        <color indexed="8"/>
        <rFont val="宋体"/>
        <family val="0"/>
      </rPr>
      <t>云城区</t>
    </r>
  </si>
  <si>
    <r>
      <rPr>
        <sz val="10"/>
        <color indexed="8"/>
        <rFont val="宋体"/>
        <family val="0"/>
      </rPr>
      <t>云安区</t>
    </r>
  </si>
  <si>
    <r>
      <rPr>
        <sz val="10"/>
        <color indexed="8"/>
        <rFont val="宋体"/>
        <family val="0"/>
      </rPr>
      <t>新兴县</t>
    </r>
  </si>
  <si>
    <r>
      <rPr>
        <sz val="10"/>
        <color indexed="8"/>
        <rFont val="宋体"/>
        <family val="0"/>
      </rPr>
      <t>郁南县</t>
    </r>
  </si>
  <si>
    <r>
      <rPr>
        <sz val="10"/>
        <color indexed="8"/>
        <rFont val="宋体"/>
        <family val="0"/>
      </rPr>
      <t>罗定市</t>
    </r>
  </si>
  <si>
    <t>市县区别</t>
  </si>
  <si>
    <t>低保对象情况</t>
  </si>
  <si>
    <t>特困人员供养情况</t>
  </si>
  <si>
    <t>临时救助</t>
  </si>
  <si>
    <t>流浪乞讨</t>
  </si>
  <si>
    <t>1-9月平均城镇低保人数</t>
  </si>
  <si>
    <t>1-9月平均农村低保人数</t>
  </si>
  <si>
    <t>9月城镇特困供养人数</t>
  </si>
  <si>
    <t>9月农村特困供养人数</t>
  </si>
  <si>
    <t>1-9月救助人次</t>
  </si>
  <si>
    <t>东莞市本级</t>
  </si>
  <si>
    <t>中山市本级</t>
  </si>
  <si>
    <t>附件</t>
  </si>
  <si>
    <t>2022年全省各市县（已拆分横琴）财力综合系数
（按2022年数据测算，内部掌握使用）</t>
  </si>
  <si>
    <t>序号</t>
  </si>
  <si>
    <t>市县</t>
  </si>
  <si>
    <t>财力综合系数</t>
  </si>
  <si>
    <t>横琴粤澳深度合作区</t>
  </si>
  <si>
    <r>
      <rPr>
        <sz val="12"/>
        <rFont val="宋体"/>
        <family val="0"/>
      </rPr>
      <t>注：1.财力综合系数=（某地可支配财力/县均可支配财力+某地人均GDP/全省县级人均GDP+某地人均可支配财力/全省县级人均可支配财力+某地人均一般公共预算支出/全省县级人均一般公共预算支出）*25%。系数越大，财力越好；反之，财力越差。
2.可支配财力=本级一般公共预算收入+返还性收入+一般性转移支付-上解上级支出。
3.人均指标计算中，人口按以下办法计算，即总人口=户籍人口+外来人口*</t>
    </r>
    <r>
      <rPr>
        <b/>
        <sz val="12"/>
        <color indexed="10"/>
        <rFont val="宋体"/>
        <family val="0"/>
      </rPr>
      <t>35%，外来人口=常住人口-户籍人口。若常住人口小于户籍人口，则外来人口为零。
4.上述数据按2020年数据测算，仅供内部掌握使用。</t>
    </r>
  </si>
  <si>
    <t>2022年度全省困难群众基本生活救助综合检查评分表</t>
  </si>
  <si>
    <t>打分项目</t>
  </si>
  <si>
    <t>总评</t>
  </si>
  <si>
    <t>困难群众基本生活救助工作绩效情况（88分）</t>
  </si>
  <si>
    <t>低收入人口动态监测机制建设情况（12分）</t>
  </si>
  <si>
    <t>综合评分项</t>
  </si>
  <si>
    <t>按救助管理工作占全处20%比重得分</t>
  </si>
  <si>
    <t>生活无着的流浪乞讨人员救助管理情况（100分）</t>
  </si>
  <si>
    <t>单项得分</t>
  </si>
  <si>
    <t>建立健全分层分类社会救助体系（9分）</t>
  </si>
  <si>
    <t>推进监督检查长效机制建设（21分）</t>
  </si>
  <si>
    <t>资金保障与执行（10分））</t>
  </si>
  <si>
    <t>能力建设（12分）</t>
  </si>
  <si>
    <t>兜底保障政策落实（18分）</t>
  </si>
  <si>
    <t>救助到位情况（10分）</t>
  </si>
  <si>
    <t>政策知晓率（4分）</t>
  </si>
  <si>
    <t>社会满意情况（4分）</t>
  </si>
  <si>
    <t>按要求及时、准确、完整地对低收入人口动态监测平台预警对象进行入户登记（6分）</t>
  </si>
  <si>
    <t>按要求与相关部门开展数据共享比对及救助转办（3分）</t>
  </si>
  <si>
    <t>健全完善低收入人口主动发现、动态监测和救助帮扶机制（3分）</t>
  </si>
  <si>
    <t>加分项（获评优秀、全省领先等）（10分）</t>
  </si>
  <si>
    <t>扣分项（审计通报、负面舆情等）（10分）</t>
  </si>
  <si>
    <t>地市</t>
  </si>
  <si>
    <t>得分小计 （9分）</t>
  </si>
  <si>
    <t>完善低保边缘家庭认定政策（3分）</t>
  </si>
  <si>
    <t>探索开展服务类社会救助试点情况（3分）</t>
  </si>
  <si>
    <t>规范推进政府购买社会救助服务（3分）</t>
  </si>
  <si>
    <t>得分小计（21分）</t>
  </si>
  <si>
    <t>审计发现问题专项治理工作开展情况（6分）</t>
  </si>
  <si>
    <t>社会救助综合治理工作开展情况（5分）</t>
  </si>
  <si>
    <t>困难家庭中特殊困难群体排查救助专项行动开展情况（10分）</t>
  </si>
  <si>
    <t>得分小计（10分）</t>
  </si>
  <si>
    <t>地方财政预算安排情况（4分）</t>
  </si>
  <si>
    <t>补助资金及时下达情况（4分）</t>
  </si>
  <si>
    <t>年终资金滚存结转结余消化情况（2分）</t>
  </si>
  <si>
    <t>得分小计（12分）</t>
  </si>
  <si>
    <t>核对业务开展及相关宣传情况（2分）</t>
  </si>
  <si>
    <t>社会救助数据专项治理开展情况（3分）</t>
  </si>
  <si>
    <t>审核审批信息系统操作按时办理情况（3分）</t>
  </si>
  <si>
    <t>县级困难群众基本生活保障工作协调机制运行情况（4分）</t>
  </si>
  <si>
    <t>得分小计（18分）</t>
  </si>
  <si>
    <t>巩固社会救助兜底脱贫成果情况（2分）</t>
  </si>
  <si>
    <t>纳入监测的低收入人口占常住人口的比例（2分）</t>
  </si>
  <si>
    <t>受疫情影响困难群众兜底保障工作开展情况（4分）</t>
  </si>
  <si>
    <t>临时救助总人次数、非户籍人口临时救助人次数较上年均有所增长（4分）</t>
  </si>
  <si>
    <t>规范兜底保障动态管理专项行动落实情况（6分）</t>
  </si>
  <si>
    <t>救助金及时足额发放到户情况（3分）</t>
  </si>
  <si>
    <t>信访事项处置规范程度（2分）</t>
  </si>
  <si>
    <t>社会救助服务热线畅通情况（2分）</t>
  </si>
  <si>
    <t>对象准确率，无“人情保”“关系保”“漏保”等现象（3分）</t>
  </si>
  <si>
    <t>得分小计（4分）</t>
  </si>
  <si>
    <t>救助信息公示情况（2分）</t>
  </si>
  <si>
    <t>基层工作人员对社会救助政策了解程度（2分）</t>
  </si>
  <si>
    <t>救助对象对社会救助工作的满意程度（2分）</t>
  </si>
  <si>
    <t>社会公众对社会救助工作的满意程度（2分）</t>
  </si>
  <si>
    <t>总分</t>
  </si>
  <si>
    <t>贯彻落实党中央、国务院决策部署，健全完善工作体制机制情况（30）</t>
  </si>
  <si>
    <t>受助人员在站服务管理情况（50）依据质量评估得分折算</t>
  </si>
  <si>
    <t>救助管理工作信息化建设情况（20）</t>
  </si>
  <si>
    <t>96*0.5</t>
  </si>
  <si>
    <t>93.75*0.5</t>
  </si>
  <si>
    <t>93.5*0.5</t>
  </si>
  <si>
    <t>92.25*0.5</t>
  </si>
  <si>
    <t>92*0.5</t>
  </si>
  <si>
    <t>92.75*0.5</t>
  </si>
  <si>
    <t>84.75*0.5</t>
  </si>
  <si>
    <t>88.75*0.5</t>
  </si>
  <si>
    <t>94.75*0.5</t>
  </si>
  <si>
    <t>95*0.5</t>
  </si>
  <si>
    <t>94*0.5</t>
  </si>
  <si>
    <t>88.25*0.5</t>
  </si>
  <si>
    <t>89.25*0.5</t>
  </si>
  <si>
    <t>88.5*0.5</t>
  </si>
  <si>
    <t>91.25*0.5</t>
  </si>
  <si>
    <t>91.75*0.5</t>
  </si>
  <si>
    <t>未印发低边和支出型困难家庭文件扣1分，正在征求意见的扣0.5分。报告没提供有关情况的不得分。</t>
  </si>
  <si>
    <t>各地市完成审计发现问题专项治理工作的，得满分。</t>
  </si>
  <si>
    <t>各地市各级财政占全年预算比例≥30%的,得满分;20%-30%的,扣0.1分;15%-20%的,扣0.2分;10%-15%的,扣0.3分;&lt;10%的,扣0.4分.</t>
  </si>
  <si>
    <t>各地市及时下达补助资金的，得满分。</t>
  </si>
  <si>
    <t>各地市支出进度≥75%的,得满分;70%-75%的,扣0.1分;65%-70%的,扣0.2分;60%-65%的,扣0.3分;&lt;60%的,扣0.4分.</t>
  </si>
  <si>
    <t>信息组：大部分地区宣传内容不涉及核对，如不要求核对业务，则全体加1分</t>
  </si>
  <si>
    <t>仅江门市一个县区出现漏操作情况</t>
  </si>
  <si>
    <t>以培训考试全省平均成绩为1.5分，每比省高1%增加0.1分，比省低1%减少0.1分（四舍五入）。有不及格的地市，直接评1分。</t>
  </si>
  <si>
    <t>县</t>
  </si>
  <si>
    <t>1月</t>
  </si>
  <si>
    <t>2月</t>
  </si>
  <si>
    <t>3月</t>
  </si>
  <si>
    <t>4月</t>
  </si>
  <si>
    <t>5月</t>
  </si>
  <si>
    <t>6月</t>
  </si>
  <si>
    <t>7月</t>
  </si>
  <si>
    <t>8月</t>
  </si>
  <si>
    <t>平均数</t>
  </si>
  <si>
    <t>农村低保平均数</t>
  </si>
  <si>
    <t>城市低保平均数</t>
  </si>
  <si>
    <t>光明新区</t>
  </si>
  <si>
    <t>珠海高新区</t>
  </si>
  <si>
    <t>横琴区</t>
  </si>
  <si>
    <t>仲恺高新区</t>
  </si>
  <si>
    <t>红海湾经济开发区</t>
  </si>
  <si>
    <t>东莞区</t>
  </si>
  <si>
    <t>湛江市经济开发区</t>
  </si>
  <si>
    <t>肇庆国家高新区</t>
  </si>
  <si>
    <t>国家高新区</t>
  </si>
  <si>
    <t>农村特困</t>
  </si>
  <si>
    <t>人数</t>
  </si>
  <si>
    <t>城市特困</t>
  </si>
  <si>
    <t>临时救助1-9</t>
  </si>
  <si>
    <t>救助总量（E4+G4+H4)</t>
  </si>
  <si>
    <t>在站救助量</t>
  </si>
  <si>
    <t>站外救助量</t>
  </si>
  <si>
    <t>2023年1-9月新救助</t>
  </si>
  <si>
    <t>2022年底滞留人员</t>
  </si>
  <si>
    <t>月均救助总人数</t>
  </si>
  <si>
    <t>人/天/次</t>
  </si>
  <si>
    <t>人次</t>
  </si>
  <si>
    <t>人/天/次（2567*30*9）</t>
  </si>
  <si>
    <t>A=C+E+F</t>
  </si>
  <si>
    <t>C</t>
  </si>
  <si>
    <t>G=(C+E+F)/30</t>
  </si>
  <si>
    <t>广东省少年儿童救助保护中心</t>
  </si>
  <si>
    <t>广东省第一救助安置中心</t>
  </si>
  <si>
    <t>广东省第二救助安置中心</t>
  </si>
  <si>
    <t>广东省各县（市、区）2023年第二季度困难群众救助补助资金收支统计表（1-6月）</t>
  </si>
  <si>
    <t>单位:万元</t>
  </si>
  <si>
    <t>当期调减预算</t>
  </si>
  <si>
    <t>当期财政收回</t>
  </si>
  <si>
    <t>支出进度（%）</t>
  </si>
  <si>
    <t>R</t>
  </si>
  <si>
    <t>S</t>
  </si>
  <si>
    <t>T=B+C-I-R-S</t>
  </si>
  <si>
    <t>市未成年人保户中心</t>
  </si>
  <si>
    <t>云浮新区</t>
  </si>
  <si>
    <t>2023年第三季度广东省困难群众救助补助资金收支统计表（1-9月）</t>
  </si>
  <si>
    <t>市级困难群众资金在途支付金额为8322.78元；儿童心理咨询服务为政府购买服务项目。</t>
  </si>
  <si>
    <t>其他为临时价格补贴</t>
  </si>
  <si>
    <t>《广东省财政厅关于下达2022年收回中央困难群众救助补助资金的通知》粤财社〔2023〕45号</t>
  </si>
  <si>
    <t>1.梅江区政府购买服务支出由本级财政负担，非困难群众救助资金中支出；
2.2月发放1月临时价格补贴14.288万元：低保边缘价补1.0944万元，低保价补10.1764万元，特困价补2.85万元，孤儿及事实无人抚养儿童中全额发放的儿童0.1672万元。
3.临时救助实际发放20.571元（含发放物资8.0045万元）。
4.低保提标补发1-5月38.4090万元，特困提标补发1-5月17.2512万元。</t>
  </si>
  <si>
    <t>其他包含：2022年12月价格临时补贴发放1596848元、2023年1月价格临时补贴发放1668627元、未成年人保护中心救助150万元；福利院特困供养人员住院陪护费30万元</t>
  </si>
  <si>
    <t>提前下达2023年省级困难群众救助补助预算资金中，含江城代管市直低保、特困对象资金400万元。当期结余中，中央和省级资金871万元，剩余为县区配套资金。</t>
  </si>
  <si>
    <t>当期结余中，中央和省级资金2200万元，剩余为县区配套资金。</t>
  </si>
  <si>
    <t>当期结余中，中央和省级资金69万元，剩余为县区配套资金。</t>
  </si>
  <si>
    <t>当期结余中，中央和省级资金67万元，剩余为县区配套资金。</t>
  </si>
  <si>
    <t>特困供养发放临时价格补贴18.057万元，低保发放临时价格补贴152.271万元，特困供养人员丧葬费核销5.5668万元。</t>
  </si>
  <si>
    <t>1、（J列）低保数含2023年1-9月银行实发数（即不包含退还国库金额）                                                                                                                                                                   
2、（K列）特困供养数含2023年1-9月特困供养金银行实发数 （即不包含退还国库金额）                                                                             
3、（Q列）其他包含拨付2023年1月低保临时价格补贴实发数（62.622万元）（即不包含退还国库金额）+拨付2023年1月低保边缘临时价格补（8.739万元）+拨付2023年1-5月提标（147.1645万元）+拨付2023年1月特困临时价格补贴（7.611万元）+拨付2023年1-5月提标金额（41.3755万元）
4、（N列）临时救助1-9月总数457283元，局发临时救助293000元，镇备用金发放164283元，镇备用金临时救助数有1.71万为2023年实际支出，均为各镇街往年滞留结转备用金用于今年临时救助。</t>
  </si>
  <si>
    <t>47.18万元含补发2023.01物价5.15万元、2023春节慰问金41.48万元、精退职工0.08万元、丧葬费用0.47万元。</t>
  </si>
  <si>
    <t>其他栏资金包括：1.区级春节慰问金25.48万元（其中低保春节慰问金23.28万元、特困春节慰问金1.76万元、孤儿春节慰问金0.44万元）；2.临时价格补贴资金8.049万元（其中低保临价69450元、特困临价2640元、孤儿临价660元、事童临价390元、艾儿临价30元、低边临价7320元）</t>
  </si>
  <si>
    <t>封开县1-8月镇街支出临时救助资金11.2715万元,为上年下拨镇街临时救助备用金中列支，已列入2022年支出统计；23年8月下拨镇（街）34万临时救助备用金，为县级预算资金。经与财政核对，临时救助资金以财政出账数为准。</t>
  </si>
  <si>
    <t>怀集县临时救助24.27万元包含补发2022年发放失败的临时救助0.5298万元、2023年1-8月下拨给镇街的临时救助8万元（1-8月镇街临时救助实际支出4.881万元）和县级临时救助15.7438万元</t>
  </si>
  <si>
    <t>其他为跨年度退单重发资金等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</si>
</sst>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_);[Red]\(0\)"/>
    <numFmt numFmtId="180" formatCode="#,##0.00_ "/>
    <numFmt numFmtId="181" formatCode="0.0_ "/>
    <numFmt numFmtId="182" formatCode="0.0000_ "/>
    <numFmt numFmtId="183" formatCode="#,##0_);[Red]\(#,##0\)"/>
    <numFmt numFmtId="184" formatCode="#"/>
    <numFmt numFmtId="185" formatCode="0;[Red]0"/>
  </numFmts>
  <fonts count="117">
    <font>
      <sz val="12"/>
      <name val="宋体"/>
      <family val="0"/>
    </font>
    <font>
      <sz val="11"/>
      <name val="宋体"/>
      <family val="0"/>
    </font>
    <font>
      <sz val="14"/>
      <name val="宋体"/>
      <family val="0"/>
    </font>
    <font>
      <sz val="22"/>
      <name val="宋体"/>
      <family val="0"/>
    </font>
    <font>
      <b/>
      <sz val="14"/>
      <name val="宋体"/>
      <family val="0"/>
    </font>
    <font>
      <sz val="22"/>
      <name val="黑体"/>
      <family val="3"/>
    </font>
    <font>
      <b/>
      <sz val="14"/>
      <color indexed="8"/>
      <name val="宋体"/>
      <family val="0"/>
    </font>
    <font>
      <sz val="14"/>
      <color indexed="8"/>
      <name val="宋体"/>
      <family val="0"/>
    </font>
    <font>
      <sz val="8"/>
      <name val="宋体"/>
      <family val="0"/>
    </font>
    <font>
      <sz val="14"/>
      <name val="方正楷体简体"/>
      <family val="0"/>
    </font>
    <font>
      <sz val="8"/>
      <color indexed="8"/>
      <name val="宋体"/>
      <family val="0"/>
    </font>
    <font>
      <sz val="9"/>
      <color indexed="8"/>
      <name val="宋体"/>
      <family val="0"/>
    </font>
    <font>
      <sz val="10"/>
      <color indexed="8"/>
      <name val="宋体"/>
      <family val="0"/>
    </font>
    <font>
      <b/>
      <sz val="8"/>
      <name val="宋体"/>
      <family val="0"/>
    </font>
    <font>
      <sz val="12"/>
      <color indexed="8"/>
      <name val="宋体"/>
      <family val="0"/>
    </font>
    <font>
      <sz val="14"/>
      <color indexed="10"/>
      <name val="Times New Roman"/>
      <family val="0"/>
    </font>
    <font>
      <sz val="14"/>
      <name val="Times New Roman"/>
      <family val="0"/>
    </font>
    <font>
      <sz val="10"/>
      <name val="Arial"/>
      <family val="0"/>
    </font>
    <font>
      <b/>
      <sz val="10"/>
      <name val="Arial"/>
      <family val="0"/>
    </font>
    <font>
      <sz val="14"/>
      <name val="Arial"/>
      <family val="0"/>
    </font>
    <font>
      <b/>
      <sz val="14"/>
      <name val="方正书宋_GBK"/>
      <family val="0"/>
    </font>
    <font>
      <sz val="14"/>
      <name val="方正书宋_GBK"/>
      <family val="0"/>
    </font>
    <font>
      <b/>
      <sz val="14"/>
      <name val="Arial"/>
      <family val="0"/>
    </font>
    <font>
      <sz val="12"/>
      <color indexed="10"/>
      <name val="宋体"/>
      <family val="0"/>
    </font>
    <font>
      <b/>
      <sz val="12"/>
      <name val="宋体"/>
      <family val="0"/>
    </font>
    <font>
      <b/>
      <sz val="11"/>
      <name val="宋体"/>
      <family val="0"/>
    </font>
    <font>
      <sz val="11"/>
      <name val="Calibri"/>
      <family val="2"/>
    </font>
    <font>
      <sz val="20"/>
      <name val="黑体"/>
      <family val="3"/>
    </font>
    <font>
      <sz val="12"/>
      <name val="黑体"/>
      <family val="3"/>
    </font>
    <font>
      <b/>
      <sz val="11"/>
      <color indexed="8"/>
      <name val="宋体"/>
      <family val="0"/>
    </font>
    <font>
      <sz val="12"/>
      <name val="仿宋_GB2312"/>
      <family val="0"/>
    </font>
    <font>
      <sz val="12"/>
      <color indexed="10"/>
      <name val="黑体"/>
      <family val="3"/>
    </font>
    <font>
      <sz val="16"/>
      <name val="方正小标宋简体"/>
      <family val="0"/>
    </font>
    <font>
      <sz val="12"/>
      <name val="Times New Roman"/>
      <family val="0"/>
    </font>
    <font>
      <sz val="11"/>
      <color indexed="8"/>
      <name val="宋体"/>
      <family val="0"/>
    </font>
    <font>
      <sz val="10"/>
      <name val="宋体"/>
      <family val="0"/>
    </font>
    <font>
      <sz val="10"/>
      <color indexed="10"/>
      <name val="宋体"/>
      <family val="0"/>
    </font>
    <font>
      <sz val="20"/>
      <color indexed="8"/>
      <name val="Times New Roman"/>
      <family val="0"/>
    </font>
    <font>
      <sz val="11"/>
      <color indexed="8"/>
      <name val="Times New Roman"/>
      <family val="0"/>
    </font>
    <font>
      <sz val="30"/>
      <name val="Times New Roman"/>
      <family val="0"/>
    </font>
    <font>
      <sz val="10"/>
      <name val="Times New Roman"/>
      <family val="0"/>
    </font>
    <font>
      <b/>
      <sz val="10"/>
      <name val="Times New Roman"/>
      <family val="0"/>
    </font>
    <font>
      <b/>
      <sz val="9"/>
      <name val="Times New Roman"/>
      <family val="0"/>
    </font>
    <font>
      <sz val="10"/>
      <color indexed="8"/>
      <name val="Times New Roman"/>
      <family val="0"/>
    </font>
    <font>
      <b/>
      <sz val="10"/>
      <color indexed="8"/>
      <name val="Times New Roman"/>
      <family val="0"/>
    </font>
    <font>
      <sz val="8"/>
      <name val="Times New Roman"/>
      <family val="0"/>
    </font>
    <font>
      <sz val="10"/>
      <name val="黑体"/>
      <family val="3"/>
    </font>
    <font>
      <sz val="10"/>
      <color indexed="10"/>
      <name val="Times New Roman"/>
      <family val="0"/>
    </font>
    <font>
      <sz val="12"/>
      <name val="Dialog"/>
      <family val="2"/>
    </font>
    <font>
      <b/>
      <sz val="12"/>
      <color indexed="8"/>
      <name val="宋体"/>
      <family val="0"/>
    </font>
    <font>
      <b/>
      <sz val="12"/>
      <color indexed="10"/>
      <name val="宋体"/>
      <family val="0"/>
    </font>
    <font>
      <sz val="14"/>
      <name val="黑体"/>
      <family val="3"/>
    </font>
    <font>
      <b/>
      <sz val="12"/>
      <name val="Times New Roman"/>
      <family val="0"/>
    </font>
    <font>
      <b/>
      <sz val="12"/>
      <color indexed="8"/>
      <name val="方正书宋_GBK"/>
      <family val="0"/>
    </font>
    <font>
      <b/>
      <sz val="12"/>
      <color indexed="8"/>
      <name val="Times New Roman"/>
      <family val="0"/>
    </font>
    <font>
      <sz val="12"/>
      <name val="方正书宋_GBK"/>
      <family val="0"/>
    </font>
    <font>
      <sz val="12"/>
      <color indexed="8"/>
      <name val="方正书宋_GBK"/>
      <family val="0"/>
    </font>
    <font>
      <sz val="12"/>
      <color indexed="8"/>
      <name val="Times New Roman"/>
      <family val="0"/>
    </font>
    <font>
      <b/>
      <sz val="6"/>
      <name val="宋体"/>
      <family val="0"/>
    </font>
    <font>
      <sz val="10"/>
      <color indexed="60"/>
      <name val="宋体"/>
      <family val="0"/>
    </font>
    <font>
      <sz val="9"/>
      <name val="宋体"/>
      <family val="0"/>
    </font>
    <font>
      <sz val="24"/>
      <name val="Times New Roman"/>
      <family val="0"/>
    </font>
    <font>
      <sz val="14"/>
      <color indexed="8"/>
      <name val="Times New Roman"/>
      <family val="0"/>
    </font>
    <font>
      <sz val="20"/>
      <name val="Times New Roman"/>
      <family val="0"/>
    </font>
    <font>
      <sz val="11"/>
      <name val="Times New Roman"/>
      <family val="0"/>
    </font>
    <font>
      <sz val="16"/>
      <name val="Times New Roman"/>
      <family val="0"/>
    </font>
    <font>
      <sz val="18"/>
      <name val="Times New Roman"/>
      <family val="0"/>
    </font>
    <font>
      <sz val="16"/>
      <name val="黑体"/>
      <family val="3"/>
    </font>
    <font>
      <sz val="22"/>
      <name val="方正小标宋简体"/>
      <family val="0"/>
    </font>
    <font>
      <b/>
      <sz val="18"/>
      <name val="Times New Roman"/>
      <family val="0"/>
    </font>
    <font>
      <b/>
      <sz val="12"/>
      <color indexed="8"/>
      <name val="仿宋_GB2312"/>
      <family val="0"/>
    </font>
    <font>
      <b/>
      <sz val="13"/>
      <color indexed="62"/>
      <name val="宋体"/>
      <family val="0"/>
    </font>
    <font>
      <u val="single"/>
      <sz val="12"/>
      <color indexed="12"/>
      <name val="宋体"/>
      <family val="0"/>
    </font>
    <font>
      <u val="single"/>
      <sz val="12"/>
      <color indexed="36"/>
      <name val="宋体"/>
      <family val="0"/>
    </font>
    <font>
      <sz val="11"/>
      <color indexed="9"/>
      <name val="宋体"/>
      <family val="0"/>
    </font>
    <font>
      <b/>
      <sz val="11"/>
      <color indexed="63"/>
      <name val="宋体"/>
      <family val="0"/>
    </font>
    <font>
      <sz val="11"/>
      <color indexed="10"/>
      <name val="宋体"/>
      <family val="0"/>
    </font>
    <font>
      <sz val="11"/>
      <color indexed="60"/>
      <name val="宋体"/>
      <family val="0"/>
    </font>
    <font>
      <b/>
      <sz val="11"/>
      <color indexed="52"/>
      <name val="宋体"/>
      <family val="0"/>
    </font>
    <font>
      <b/>
      <sz val="11"/>
      <color indexed="62"/>
      <name val="宋体"/>
      <family val="0"/>
    </font>
    <font>
      <b/>
      <sz val="11"/>
      <color indexed="9"/>
      <name val="宋体"/>
      <family val="0"/>
    </font>
    <font>
      <sz val="11"/>
      <color indexed="52"/>
      <name val="宋体"/>
      <family val="0"/>
    </font>
    <font>
      <b/>
      <sz val="18"/>
      <color indexed="62"/>
      <name val="宋体"/>
      <family val="0"/>
    </font>
    <font>
      <sz val="11"/>
      <color indexed="17"/>
      <name val="宋体"/>
      <family val="0"/>
    </font>
    <font>
      <i/>
      <sz val="11"/>
      <color indexed="23"/>
      <name val="宋体"/>
      <family val="0"/>
    </font>
    <font>
      <sz val="11"/>
      <color indexed="62"/>
      <name val="宋体"/>
      <family val="0"/>
    </font>
    <font>
      <b/>
      <sz val="15"/>
      <color indexed="62"/>
      <name val="宋体"/>
      <family val="0"/>
    </font>
    <font>
      <sz val="20"/>
      <color indexed="8"/>
      <name val="黑体"/>
      <family val="3"/>
    </font>
    <font>
      <sz val="8"/>
      <name val="黑体"/>
      <family val="3"/>
    </font>
    <font>
      <b/>
      <sz val="10"/>
      <name val="宋体"/>
      <family val="0"/>
    </font>
    <font>
      <sz val="24"/>
      <name val="方正小标宋简体"/>
      <family val="0"/>
    </font>
    <font>
      <sz val="14"/>
      <color indexed="8"/>
      <name val="黑体"/>
      <family val="3"/>
    </font>
    <font>
      <sz val="14"/>
      <name val="仿宋_GB2312"/>
      <family val="0"/>
    </font>
    <font>
      <sz val="20"/>
      <name val="方正小标宋简体"/>
      <family val="0"/>
    </font>
    <font>
      <b/>
      <sz val="12"/>
      <name val="仿宋_GB2312"/>
      <family val="0"/>
    </font>
    <font>
      <sz val="12"/>
      <color indexed="8"/>
      <name val="仿宋_GB2312"/>
      <family val="0"/>
    </font>
    <font>
      <b/>
      <sz val="36"/>
      <name val="宋体"/>
      <family val="0"/>
    </font>
    <font>
      <sz val="36"/>
      <name val="宋体"/>
      <family val="0"/>
    </font>
    <font>
      <b/>
      <sz val="26"/>
      <name val="宋体"/>
      <family val="0"/>
    </font>
    <font>
      <sz val="26"/>
      <name val="宋体"/>
      <family val="0"/>
    </font>
    <font>
      <b/>
      <sz val="9"/>
      <name val="宋体"/>
      <family val="0"/>
    </font>
    <font>
      <b/>
      <sz val="16"/>
      <name val="宋体"/>
      <family val="0"/>
    </font>
    <font>
      <sz val="16"/>
      <name val="宋体"/>
      <family val="0"/>
    </font>
    <font>
      <b/>
      <sz val="18"/>
      <name val="宋体"/>
      <family val="0"/>
    </font>
    <font>
      <sz val="18"/>
      <name val="宋体"/>
      <family val="0"/>
    </font>
    <font>
      <b/>
      <sz val="11"/>
      <color rgb="FF3F3F3F"/>
      <name val="宋体"/>
      <family val="0"/>
    </font>
    <font>
      <b/>
      <sz val="13"/>
      <color rgb="FF435369"/>
      <name val="宋体"/>
      <family val="0"/>
    </font>
    <font>
      <sz val="11"/>
      <color rgb="FF9C0006"/>
      <name val="宋体"/>
      <family val="0"/>
    </font>
    <font>
      <b/>
      <sz val="11"/>
      <color rgb="FFFA7D00"/>
      <name val="宋体"/>
      <family val="0"/>
    </font>
    <font>
      <b/>
      <sz val="11"/>
      <color rgb="FF435369"/>
      <name val="宋体"/>
      <family val="0"/>
    </font>
    <font>
      <sz val="11"/>
      <color rgb="FFFA7D00"/>
      <name val="宋体"/>
      <family val="0"/>
    </font>
    <font>
      <b/>
      <sz val="18"/>
      <color rgb="FF435369"/>
      <name val="宋体"/>
      <family val="0"/>
    </font>
    <font>
      <sz val="11"/>
      <color rgb="FF006100"/>
      <name val="宋体"/>
      <family val="0"/>
    </font>
    <font>
      <sz val="11"/>
      <color rgb="FF9C6500"/>
      <name val="宋体"/>
      <family val="0"/>
    </font>
    <font>
      <sz val="11"/>
      <color rgb="FF3F3F76"/>
      <name val="宋体"/>
      <family val="0"/>
    </font>
    <font>
      <b/>
      <sz val="15"/>
      <color rgb="FF435369"/>
      <name val="宋体"/>
      <family val="0"/>
    </font>
    <font>
      <sz val="10"/>
      <color rgb="FFC00000"/>
      <name val="宋体"/>
      <family val="0"/>
    </font>
  </fonts>
  <fills count="37">
    <fill>
      <patternFill/>
    </fill>
    <fill>
      <patternFill patternType="gray125"/>
    </fill>
    <fill>
      <patternFill patternType="solid">
        <fgColor rgb="FFF2F2F2"/>
        <bgColor indexed="64"/>
      </patternFill>
    </fill>
    <fill>
      <patternFill patternType="solid">
        <fgColor rgb="FFC5E0B3"/>
        <bgColor indexed="64"/>
      </patternFill>
    </fill>
    <fill>
      <patternFill patternType="solid">
        <fgColor rgb="FFE2EFD9"/>
        <bgColor indexed="64"/>
      </patternFill>
    </fill>
    <fill>
      <patternFill patternType="solid">
        <fgColor rgb="FFB4C7E7"/>
        <bgColor indexed="64"/>
      </patternFill>
    </fill>
    <fill>
      <patternFill patternType="solid">
        <fgColor rgb="FFD9E3F3"/>
        <bgColor indexed="64"/>
      </patternFill>
    </fill>
    <fill>
      <patternFill patternType="solid">
        <fgColor rgb="FF70AD46"/>
        <bgColor indexed="64"/>
      </patternFill>
    </fill>
    <fill>
      <patternFill patternType="solid">
        <fgColor rgb="FF4473C4"/>
        <bgColor indexed="64"/>
      </patternFill>
    </fill>
    <fill>
      <patternFill patternType="solid">
        <fgColor rgb="FFDEEAF6"/>
        <bgColor indexed="64"/>
      </patternFill>
    </fill>
    <fill>
      <patternFill patternType="solid">
        <fgColor rgb="FFFFD865"/>
        <bgColor indexed="64"/>
      </patternFill>
    </fill>
    <fill>
      <patternFill patternType="solid">
        <fgColor rgb="FFFFFFCC"/>
        <bgColor indexed="64"/>
      </patternFill>
    </fill>
    <fill>
      <patternFill patternType="solid">
        <fgColor rgb="FFFBE4D5"/>
        <bgColor indexed="64"/>
      </patternFill>
    </fill>
    <fill>
      <patternFill patternType="solid">
        <fgColor rgb="FF8FABDB"/>
        <bgColor indexed="64"/>
      </patternFill>
    </fill>
    <fill>
      <patternFill patternType="solid">
        <fgColor rgb="FFA8D08E"/>
        <bgColor indexed="64"/>
      </patternFill>
    </fill>
    <fill>
      <patternFill patternType="solid">
        <fgColor rgb="FFEDEDED"/>
        <bgColor indexed="64"/>
      </patternFill>
    </fill>
    <fill>
      <patternFill patternType="solid">
        <fgColor rgb="FFFFC7CE"/>
        <bgColor indexed="64"/>
      </patternFill>
    </fill>
    <fill>
      <patternFill patternType="solid">
        <fgColor rgb="FFFFF2CB"/>
        <bgColor indexed="64"/>
      </patternFill>
    </fill>
    <fill>
      <patternFill patternType="solid">
        <fgColor rgb="FFFFBF00"/>
        <bgColor indexed="64"/>
      </patternFill>
    </fill>
    <fill>
      <patternFill patternType="solid">
        <fgColor rgb="FFDBDBDB"/>
        <bgColor indexed="64"/>
      </patternFill>
    </fill>
    <fill>
      <patternFill patternType="solid">
        <fgColor rgb="FFA5A5A5"/>
        <bgColor indexed="64"/>
      </patternFill>
    </fill>
    <fill>
      <patternFill patternType="solid">
        <fgColor rgb="FFC9C9C9"/>
        <bgColor indexed="64"/>
      </patternFill>
    </fill>
    <fill>
      <patternFill patternType="solid">
        <fgColor rgb="FFFFE598"/>
        <bgColor indexed="64"/>
      </patternFill>
    </fill>
    <fill>
      <patternFill patternType="solid">
        <fgColor rgb="FFC6EFCE"/>
        <bgColor indexed="64"/>
      </patternFill>
    </fill>
    <fill>
      <patternFill patternType="solid">
        <fgColor rgb="FF5C9BD5"/>
        <bgColor indexed="64"/>
      </patternFill>
    </fill>
    <fill>
      <patternFill patternType="solid">
        <fgColor rgb="FFFFEB9C"/>
        <bgColor indexed="64"/>
      </patternFill>
    </fill>
    <fill>
      <patternFill patternType="solid">
        <fgColor rgb="FFED7B30"/>
        <bgColor indexed="64"/>
      </patternFill>
    </fill>
    <fill>
      <patternFill patternType="solid">
        <fgColor rgb="FFBED7EE"/>
        <bgColor indexed="64"/>
      </patternFill>
    </fill>
    <fill>
      <patternFill patternType="solid">
        <fgColor rgb="FFF4B083"/>
        <bgColor indexed="64"/>
      </patternFill>
    </fill>
    <fill>
      <patternFill patternType="solid">
        <fgColor rgb="FFF7CAAC"/>
        <bgColor indexed="64"/>
      </patternFill>
    </fill>
    <fill>
      <patternFill patternType="solid">
        <fgColor rgb="FFFFCC99"/>
        <bgColor indexed="64"/>
      </patternFill>
    </fill>
    <fill>
      <patternFill patternType="solid">
        <fgColor rgb="FF9DC3E5"/>
        <bgColor indexed="64"/>
      </patternFill>
    </fill>
    <fill>
      <patternFill patternType="solid">
        <fgColor rgb="FFFFFFFF"/>
        <bgColor indexed="64"/>
      </patternFill>
    </fill>
    <fill>
      <patternFill patternType="solid">
        <fgColor rgb="FFFFFF00"/>
        <bgColor indexed="64"/>
      </patternFill>
    </fill>
    <fill>
      <patternFill patternType="solid">
        <fgColor rgb="FFFCE4D6"/>
        <bgColor indexed="64"/>
      </patternFill>
    </fill>
    <fill>
      <patternFill patternType="solid">
        <fgColor rgb="FFE64A4A"/>
        <bgColor indexed="64"/>
      </patternFill>
    </fill>
    <fill>
      <patternFill patternType="solid">
        <fgColor rgb="FFD8D8D8"/>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right/>
      <top style="thin">
        <color rgb="FF5C9BD5"/>
      </top>
      <bottom style="double">
        <color rgb="FF5C9BD5"/>
      </bottom>
    </border>
    <border>
      <left/>
      <right/>
      <top/>
      <bottom style="medium">
        <color rgb="FF5C9BD5"/>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medium">
        <color rgb="FFADCDEA"/>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right/>
      <top/>
      <bottom style="thin"/>
    </border>
    <border>
      <left style="thin"/>
      <right style="thin"/>
      <top style="thin"/>
      <bottom/>
    </border>
    <border>
      <left style="thin"/>
      <right/>
      <top style="thin"/>
      <bottom style="thin"/>
    </border>
    <border>
      <left style="thin"/>
      <right style="thin"/>
      <top/>
      <bottom style="thin"/>
    </border>
    <border>
      <left style="thin"/>
      <right style="thin"/>
      <top style="thin"/>
      <bottom>
        <color indexed="63"/>
      </bottom>
    </border>
    <border>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right>
        <color indexed="63"/>
      </right>
      <top style="thin"/>
      <bottom style="thin"/>
    </border>
    <border>
      <left style="thin"/>
      <right style="thin"/>
      <top>
        <color indexed="63"/>
      </top>
      <bottom>
        <color indexed="63"/>
      </bottom>
    </border>
    <border>
      <left/>
      <right style="thin"/>
      <top style="thin"/>
      <bottom>
        <color indexed="63"/>
      </bottom>
    </border>
    <border>
      <left/>
      <right style="thin"/>
      <top>
        <color indexed="63"/>
      </top>
      <bottom style="thin"/>
    </border>
    <border>
      <left style="thin"/>
      <right>
        <color indexed="63"/>
      </right>
      <top style="thin"/>
      <bottom/>
    </border>
    <border>
      <left>
        <color indexed="63"/>
      </left>
      <right/>
      <top style="thin"/>
      <bottom/>
    </border>
    <border>
      <left>
        <color indexed="63"/>
      </left>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thin"/>
    </border>
    <border>
      <left style="medium"/>
      <right/>
      <top style="medium"/>
      <bottom style="thin"/>
    </border>
    <border>
      <left style="medium"/>
      <right style="thin"/>
      <top style="medium"/>
      <bottom style="thin"/>
    </border>
    <border>
      <left style="thin"/>
      <right style="thin"/>
      <top style="medium"/>
      <bottom style="thin"/>
    </border>
    <border>
      <left style="medium"/>
      <right style="medium"/>
      <top style="thin"/>
      <bottom style="thin"/>
    </border>
    <border>
      <left style="medium"/>
      <right/>
      <top style="thin"/>
      <bottom style="thin"/>
    </border>
    <border>
      <left style="medium"/>
      <right style="thin"/>
      <top style="thin"/>
      <bottom style="thin"/>
    </border>
    <border>
      <left style="thin"/>
      <right style="medium"/>
      <top style="medium"/>
      <bottom style="thin"/>
    </border>
    <border>
      <left style="thin"/>
      <right style="medium"/>
      <top style="thin"/>
      <bottom style="thin"/>
    </border>
    <border>
      <left/>
      <right style="thin"/>
      <top style="medium"/>
      <bottom style="thin"/>
    </border>
    <border>
      <left style="thin"/>
      <right/>
      <top style="medium"/>
      <bottom style="thin"/>
    </border>
    <border>
      <left/>
      <right/>
      <top style="medium"/>
      <bottom/>
    </border>
    <border>
      <left/>
      <right style="thin"/>
      <top/>
      <bottom style="thin"/>
    </border>
    <border>
      <left/>
      <right style="medium"/>
      <top style="medium"/>
      <bottom/>
    </border>
    <border>
      <left/>
      <right style="thin"/>
      <top style="thin"/>
      <bottom/>
    </border>
    <border>
      <left style="medium"/>
      <right style="medium"/>
      <top style="thin"/>
      <bottom style="mediu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color indexed="8"/>
      </left>
      <right style="thin">
        <color indexed="8"/>
      </right>
      <top/>
      <bottom style="thin">
        <color indexed="8"/>
      </bottom>
    </border>
  </borders>
  <cellStyleXfs count="2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4" fillId="0" borderId="0" applyNumberFormat="0" applyFill="0" applyBorder="0" applyProtection="0">
      <alignment vertical="center"/>
    </xf>
    <xf numFmtId="0" fontId="0" fillId="0" borderId="0">
      <alignment/>
      <protection/>
    </xf>
    <xf numFmtId="0" fontId="0" fillId="0" borderId="0">
      <alignment vertical="center"/>
      <protection/>
    </xf>
    <xf numFmtId="0" fontId="0" fillId="0" borderId="0" applyFill="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4" fillId="0" borderId="0">
      <alignment vertical="center"/>
      <protection/>
    </xf>
    <xf numFmtId="0" fontId="33" fillId="0" borderId="0">
      <alignment/>
      <protection/>
    </xf>
    <xf numFmtId="0" fontId="0" fillId="0" borderId="0">
      <alignment vertical="center"/>
      <protection/>
    </xf>
    <xf numFmtId="0" fontId="0" fillId="0" borderId="0">
      <alignment vertical="center"/>
      <protection/>
    </xf>
    <xf numFmtId="0" fontId="24" fillId="0" borderId="0" applyNumberFormat="0" applyFill="0" applyBorder="0" applyProtection="0">
      <alignment vertical="center"/>
    </xf>
    <xf numFmtId="0" fontId="0" fillId="0" borderId="0">
      <alignment vertical="center"/>
      <protection/>
    </xf>
    <xf numFmtId="0" fontId="34"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4" fillId="0" borderId="0" applyProtection="0">
      <alignment vertical="center"/>
    </xf>
    <xf numFmtId="9" fontId="0" fillId="0" borderId="0" applyFont="0" applyFill="0" applyBorder="0" applyAlignment="0" applyProtection="0"/>
    <xf numFmtId="0" fontId="0" fillId="0" borderId="0">
      <alignment vertical="center"/>
      <protection/>
    </xf>
    <xf numFmtId="0" fontId="34" fillId="0" borderId="0">
      <alignment vertical="center"/>
      <protection/>
    </xf>
    <xf numFmtId="0" fontId="105" fillId="2" borderId="1" applyNumberFormat="0" applyAlignment="0" applyProtection="0"/>
    <xf numFmtId="0" fontId="24" fillId="0" borderId="0" applyNumberFormat="0" applyFill="0" applyBorder="0" applyProtection="0">
      <alignment vertical="center"/>
    </xf>
    <xf numFmtId="0" fontId="0" fillId="0" borderId="0">
      <alignment vertical="center"/>
      <protection/>
    </xf>
    <xf numFmtId="0" fontId="60" fillId="0" borderId="0">
      <alignment vertical="center"/>
      <protection/>
    </xf>
    <xf numFmtId="0" fontId="60" fillId="0" borderId="0">
      <alignment vertical="center"/>
      <protection/>
    </xf>
    <xf numFmtId="0" fontId="0" fillId="0" borderId="0">
      <alignment vertical="center"/>
      <protection/>
    </xf>
    <xf numFmtId="0" fontId="0" fillId="0" borderId="0">
      <alignment vertical="center"/>
      <protection/>
    </xf>
    <xf numFmtId="0" fontId="60" fillId="0" borderId="0">
      <alignment vertical="center"/>
      <protection/>
    </xf>
    <xf numFmtId="0" fontId="60" fillId="0" borderId="0">
      <alignment vertical="center"/>
      <protection/>
    </xf>
    <xf numFmtId="0" fontId="24" fillId="0" borderId="0" applyNumberFormat="0" applyFill="0" applyBorder="0" applyProtection="0">
      <alignment vertical="center"/>
    </xf>
    <xf numFmtId="0" fontId="60" fillId="0" borderId="0">
      <alignment vertical="center"/>
      <protection/>
    </xf>
    <xf numFmtId="0" fontId="24" fillId="0" borderId="0" applyNumberFormat="0" applyFill="0" applyBorder="0" applyProtection="0">
      <alignment vertical="center"/>
    </xf>
    <xf numFmtId="0" fontId="24" fillId="0" borderId="0" applyNumberFormat="0" applyFill="0" applyBorder="0" applyProtection="0">
      <alignment horizontal="left" vertical="center"/>
    </xf>
    <xf numFmtId="0" fontId="0" fillId="0" borderId="0">
      <alignment/>
      <protection/>
    </xf>
    <xf numFmtId="0" fontId="0" fillId="0" borderId="0">
      <alignment/>
      <protection/>
    </xf>
    <xf numFmtId="0" fontId="0" fillId="0" borderId="0">
      <alignment vertical="center"/>
      <protection/>
    </xf>
    <xf numFmtId="0" fontId="34" fillId="3" borderId="0" applyNumberFormat="0" applyBorder="0" applyAlignment="0" applyProtection="0"/>
    <xf numFmtId="0" fontId="0" fillId="0" borderId="0">
      <alignment vertical="center"/>
      <protection/>
    </xf>
    <xf numFmtId="0" fontId="34" fillId="4" borderId="0" applyNumberFormat="0" applyBorder="0" applyAlignment="0" applyProtection="0"/>
    <xf numFmtId="0" fontId="34" fillId="5" borderId="0" applyNumberFormat="0" applyBorder="0" applyAlignment="0" applyProtection="0"/>
    <xf numFmtId="0" fontId="0" fillId="0" borderId="0">
      <alignment vertical="center"/>
      <protection/>
    </xf>
    <xf numFmtId="0" fontId="34" fillId="6" borderId="0" applyNumberFormat="0" applyBorder="0" applyAlignment="0" applyProtection="0"/>
    <xf numFmtId="0" fontId="74" fillId="7" borderId="0" applyNumberFormat="0" applyBorder="0" applyAlignment="0" applyProtection="0"/>
    <xf numFmtId="0" fontId="0" fillId="0" borderId="0" applyNumberFormat="0" applyFont="0" applyFill="0" applyBorder="0" applyProtection="0">
      <alignment vertical="center"/>
    </xf>
    <xf numFmtId="0" fontId="60" fillId="0" borderId="0">
      <alignment vertical="center"/>
      <protection/>
    </xf>
    <xf numFmtId="0" fontId="60" fillId="0" borderId="0">
      <alignment vertical="center"/>
      <protection/>
    </xf>
    <xf numFmtId="0" fontId="74" fillId="8" borderId="0" applyNumberFormat="0" applyBorder="0" applyAlignment="0" applyProtection="0"/>
    <xf numFmtId="0" fontId="0" fillId="0" borderId="0">
      <alignment/>
      <protection/>
    </xf>
    <xf numFmtId="0" fontId="34" fillId="0" borderId="0">
      <alignment vertical="center"/>
      <protection/>
    </xf>
    <xf numFmtId="0" fontId="0" fillId="0" borderId="0">
      <alignment/>
      <protection/>
    </xf>
    <xf numFmtId="0" fontId="24" fillId="0" borderId="0" applyNumberFormat="0" applyFill="0" applyBorder="0" applyProtection="0">
      <alignment horizontal="left" vertical="center"/>
    </xf>
    <xf numFmtId="0" fontId="60" fillId="0" borderId="0">
      <alignment vertical="center"/>
      <protection/>
    </xf>
    <xf numFmtId="0" fontId="29" fillId="0" borderId="2" applyNumberFormat="0" applyFill="0" applyAlignment="0" applyProtection="0"/>
    <xf numFmtId="0" fontId="60" fillId="0" borderId="0">
      <alignment vertical="center"/>
      <protection/>
    </xf>
    <xf numFmtId="0" fontId="33" fillId="0" borderId="0">
      <alignment/>
      <protection/>
    </xf>
    <xf numFmtId="9" fontId="0" fillId="0" borderId="0" applyFont="0" applyFill="0" applyBorder="0" applyAlignment="0" applyProtection="0"/>
    <xf numFmtId="0" fontId="0" fillId="0" borderId="0">
      <alignment vertical="center"/>
      <protection/>
    </xf>
    <xf numFmtId="0" fontId="34" fillId="0" borderId="0">
      <alignment vertical="center"/>
      <protection/>
    </xf>
    <xf numFmtId="0" fontId="34" fillId="9" borderId="0" applyNumberFormat="0" applyBorder="0" applyAlignment="0" applyProtection="0"/>
    <xf numFmtId="43" fontId="0" fillId="0" borderId="0" applyFont="0" applyFill="0" applyBorder="0" applyAlignment="0" applyProtection="0"/>
    <xf numFmtId="0" fontId="106" fillId="0" borderId="3" applyNumberFormat="0" applyFill="0" applyAlignment="0" applyProtection="0"/>
    <xf numFmtId="0" fontId="0" fillId="0" borderId="0">
      <alignment/>
      <protection/>
    </xf>
    <xf numFmtId="0" fontId="74" fillId="10" borderId="0" applyNumberFormat="0" applyBorder="0" applyAlignment="0" applyProtection="0"/>
    <xf numFmtId="0" fontId="34" fillId="11" borderId="4" applyNumberFormat="0" applyFont="0" applyAlignment="0" applyProtection="0"/>
    <xf numFmtId="9" fontId="0" fillId="0" borderId="0" applyFont="0" applyFill="0" applyBorder="0" applyAlignment="0" applyProtection="0"/>
    <xf numFmtId="0" fontId="0" fillId="0" borderId="0">
      <alignment vertical="center"/>
      <protection/>
    </xf>
    <xf numFmtId="0" fontId="76" fillId="0" borderId="0" applyNumberFormat="0" applyFill="0" applyBorder="0" applyAlignment="0" applyProtection="0"/>
    <xf numFmtId="0" fontId="34" fillId="12" borderId="0" applyNumberFormat="0" applyBorder="0" applyAlignment="0" applyProtection="0"/>
    <xf numFmtId="0" fontId="0" fillId="0" borderId="0">
      <alignment vertical="center"/>
      <protection/>
    </xf>
    <xf numFmtId="0" fontId="74" fillId="13" borderId="0" applyNumberFormat="0" applyBorder="0" applyAlignment="0" applyProtection="0"/>
    <xf numFmtId="0" fontId="0" fillId="0" borderId="0" applyNumberFormat="0" applyFont="0" applyFill="0" applyBorder="0" applyProtection="0">
      <alignment horizontal="center" vertical="center"/>
    </xf>
    <xf numFmtId="0" fontId="0" fillId="0" borderId="0">
      <alignment vertical="center"/>
      <protection/>
    </xf>
    <xf numFmtId="0" fontId="0" fillId="0" borderId="0">
      <alignment vertical="center"/>
      <protection/>
    </xf>
    <xf numFmtId="0" fontId="0" fillId="0" borderId="0">
      <alignment vertical="center"/>
      <protection/>
    </xf>
    <xf numFmtId="0" fontId="24" fillId="0" borderId="0" applyNumberFormat="0" applyFill="0" applyBorder="0" applyProtection="0">
      <alignment horizontal="left" vertical="center"/>
    </xf>
    <xf numFmtId="0" fontId="72" fillId="0" borderId="0" applyNumberFormat="0" applyFill="0" applyBorder="0" applyAlignment="0" applyProtection="0"/>
    <xf numFmtId="0" fontId="74" fillId="14" borderId="0" applyNumberFormat="0" applyBorder="0" applyAlignment="0" applyProtection="0"/>
    <xf numFmtId="0" fontId="34" fillId="15" borderId="0" applyNumberFormat="0" applyBorder="0" applyAlignment="0" applyProtection="0"/>
    <xf numFmtId="0" fontId="0" fillId="0" borderId="0">
      <alignment vertical="center"/>
      <protection/>
    </xf>
    <xf numFmtId="44" fontId="0" fillId="0" borderId="0" applyFont="0" applyFill="0" applyBorder="0" applyAlignment="0" applyProtection="0"/>
    <xf numFmtId="0" fontId="107" fillId="16" borderId="0" applyNumberFormat="0" applyBorder="0" applyAlignment="0" applyProtection="0"/>
    <xf numFmtId="0" fontId="34" fillId="17" borderId="0" applyNumberFormat="0" applyBorder="0" applyAlignment="0" applyProtection="0"/>
    <xf numFmtId="0" fontId="108" fillId="2" borderId="5" applyNumberFormat="0" applyAlignment="0" applyProtection="0"/>
    <xf numFmtId="0" fontId="24" fillId="0" borderId="0" applyNumberFormat="0" applyFill="0" applyBorder="0" applyProtection="0">
      <alignment vertical="center"/>
    </xf>
    <xf numFmtId="0" fontId="109" fillId="0" borderId="6" applyNumberFormat="0" applyFill="0" applyAlignment="0" applyProtection="0"/>
    <xf numFmtId="0" fontId="73" fillId="0" borderId="0" applyNumberFormat="0" applyFill="0" applyBorder="0" applyAlignment="0" applyProtection="0"/>
    <xf numFmtId="41" fontId="0" fillId="0" borderId="0" applyFont="0" applyFill="0" applyBorder="0" applyAlignment="0" applyProtection="0"/>
    <xf numFmtId="0" fontId="74" fillId="18" borderId="0" applyNumberFormat="0" applyBorder="0" applyAlignment="0" applyProtection="0"/>
    <xf numFmtId="0" fontId="34" fillId="19" borderId="0" applyNumberFormat="0" applyBorder="0" applyAlignment="0" applyProtection="0"/>
    <xf numFmtId="0" fontId="0" fillId="0" borderId="0">
      <alignment vertical="center"/>
      <protection/>
    </xf>
    <xf numFmtId="0" fontId="0" fillId="0" borderId="0">
      <alignment vertical="center"/>
      <protection/>
    </xf>
    <xf numFmtId="0" fontId="34" fillId="0" borderId="0">
      <alignment vertical="center"/>
      <protection/>
    </xf>
    <xf numFmtId="0" fontId="80" fillId="20" borderId="7" applyNumberFormat="0" applyAlignment="0" applyProtection="0"/>
    <xf numFmtId="0" fontId="24" fillId="0" borderId="0" applyNumberFormat="0" applyFill="0" applyBorder="0" applyProtection="0">
      <alignment horizontal="justify" vertical="center"/>
    </xf>
    <xf numFmtId="0" fontId="0" fillId="0" borderId="0">
      <alignment/>
      <protection/>
    </xf>
    <xf numFmtId="0" fontId="0" fillId="0" borderId="0">
      <alignment vertical="center"/>
      <protection/>
    </xf>
    <xf numFmtId="0" fontId="110" fillId="0" borderId="8" applyNumberFormat="0" applyFill="0" applyAlignment="0" applyProtection="0"/>
    <xf numFmtId="0" fontId="0" fillId="0" borderId="0">
      <alignment/>
      <protection/>
    </xf>
    <xf numFmtId="0" fontId="0" fillId="0" borderId="0">
      <alignment vertical="center"/>
      <protection/>
    </xf>
    <xf numFmtId="0" fontId="74" fillId="21" borderId="0" applyNumberFormat="0" applyBorder="0" applyAlignment="0" applyProtection="0"/>
    <xf numFmtId="0" fontId="24" fillId="0" borderId="0" applyNumberFormat="0" applyFill="0" applyBorder="0" applyProtection="0">
      <alignment vertical="center"/>
    </xf>
    <xf numFmtId="0" fontId="24" fillId="0" borderId="0" applyNumberFormat="0" applyFill="0" applyBorder="0" applyProtection="0">
      <alignment vertical="center"/>
    </xf>
    <xf numFmtId="0" fontId="0" fillId="0" borderId="0">
      <alignment vertical="center"/>
      <protection/>
    </xf>
    <xf numFmtId="0" fontId="0" fillId="0" borderId="0">
      <alignment vertical="center"/>
      <protection/>
    </xf>
    <xf numFmtId="0" fontId="34" fillId="22" borderId="0" applyNumberFormat="0" applyBorder="0" applyAlignment="0" applyProtection="0"/>
    <xf numFmtId="0" fontId="111" fillId="0" borderId="0" applyNumberFormat="0" applyFill="0" applyBorder="0" applyAlignment="0" applyProtection="0"/>
    <xf numFmtId="0" fontId="0" fillId="0" borderId="0">
      <alignment vertical="center"/>
      <protection/>
    </xf>
    <xf numFmtId="0" fontId="112" fillId="23" borderId="0" applyNumberFormat="0" applyBorder="0" applyAlignment="0" applyProtection="0"/>
    <xf numFmtId="0" fontId="0" fillId="0" borderId="0">
      <alignment vertical="center"/>
      <protection/>
    </xf>
    <xf numFmtId="42" fontId="0" fillId="0" borderId="0" applyFont="0" applyFill="0" applyBorder="0" applyAlignment="0" applyProtection="0"/>
    <xf numFmtId="0" fontId="0" fillId="0" borderId="0">
      <alignment vertical="center"/>
      <protection/>
    </xf>
    <xf numFmtId="0" fontId="0" fillId="0" borderId="0">
      <alignment vertical="center"/>
      <protection/>
    </xf>
    <xf numFmtId="0" fontId="24" fillId="0" borderId="0" applyNumberFormat="0" applyFill="0" applyBorder="0" applyProtection="0">
      <alignment horizontal="center" vertical="center"/>
    </xf>
    <xf numFmtId="0" fontId="109" fillId="0" borderId="0" applyNumberFormat="0" applyFill="0" applyBorder="0" applyAlignment="0" applyProtection="0"/>
    <xf numFmtId="0" fontId="0" fillId="0" borderId="0">
      <alignment/>
      <protection/>
    </xf>
    <xf numFmtId="0" fontId="74" fillId="24" borderId="0" applyNumberFormat="0" applyBorder="0" applyAlignment="0" applyProtection="0"/>
    <xf numFmtId="0" fontId="113" fillId="25" borderId="0" applyNumberFormat="0" applyBorder="0" applyAlignment="0" applyProtection="0"/>
    <xf numFmtId="0" fontId="74" fillId="26" borderId="0" applyNumberFormat="0" applyBorder="0" applyAlignment="0" applyProtection="0"/>
    <xf numFmtId="0" fontId="34" fillId="27" borderId="0" applyNumberFormat="0" applyBorder="0" applyAlignment="0" applyProtection="0"/>
    <xf numFmtId="0" fontId="0" fillId="0" borderId="0">
      <alignment/>
      <protection/>
    </xf>
    <xf numFmtId="0" fontId="0" fillId="0" borderId="0">
      <alignment vertical="center"/>
      <protection/>
    </xf>
    <xf numFmtId="0" fontId="0" fillId="0" borderId="0" applyFill="0">
      <alignment/>
      <protection/>
    </xf>
    <xf numFmtId="0" fontId="74" fillId="28" borderId="0" applyNumberFormat="0" applyBorder="0" applyAlignment="0" applyProtection="0"/>
    <xf numFmtId="0" fontId="24" fillId="0" borderId="0" applyNumberFormat="0" applyFill="0" applyBorder="0" applyProtection="0">
      <alignment vertical="center"/>
    </xf>
    <xf numFmtId="0" fontId="34" fillId="29" borderId="0" applyNumberFormat="0" applyBorder="0" applyAlignment="0" applyProtection="0"/>
    <xf numFmtId="0" fontId="0" fillId="0" borderId="0">
      <alignment vertical="center"/>
      <protection/>
    </xf>
    <xf numFmtId="0" fontId="74" fillId="20" borderId="0" applyNumberFormat="0" applyBorder="0" applyAlignment="0" applyProtection="0"/>
    <xf numFmtId="0" fontId="17" fillId="0" borderId="0" applyNumberFormat="0" applyFill="0" applyBorder="0" applyAlignment="0" applyProtection="0"/>
    <xf numFmtId="0" fontId="0" fillId="0" borderId="0">
      <alignment vertical="center"/>
      <protection/>
    </xf>
    <xf numFmtId="0" fontId="60" fillId="0" borderId="0">
      <alignment vertical="center"/>
      <protection/>
    </xf>
    <xf numFmtId="0" fontId="24" fillId="0" borderId="0" applyNumberFormat="0" applyFill="0" applyBorder="0" applyProtection="0">
      <alignment vertical="center"/>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0" fillId="0" borderId="0">
      <alignment vertical="center"/>
      <protection/>
    </xf>
    <xf numFmtId="0" fontId="0" fillId="0" borderId="0">
      <alignment vertical="center"/>
      <protection/>
    </xf>
    <xf numFmtId="0" fontId="84" fillId="0" borderId="0" applyNumberFormat="0" applyFill="0" applyBorder="0" applyAlignment="0" applyProtection="0"/>
    <xf numFmtId="0" fontId="0" fillId="0" borderId="0">
      <alignment vertical="center"/>
      <protection/>
    </xf>
    <xf numFmtId="0" fontId="114" fillId="30" borderId="5" applyNumberFormat="0" applyAlignment="0" applyProtection="0"/>
    <xf numFmtId="0" fontId="60" fillId="0" borderId="0">
      <alignment vertical="center"/>
      <protection/>
    </xf>
    <xf numFmtId="0" fontId="0" fillId="0" borderId="0">
      <alignment vertical="center"/>
      <protection/>
    </xf>
    <xf numFmtId="0" fontId="60" fillId="0" borderId="0">
      <alignment vertical="center"/>
      <protection/>
    </xf>
    <xf numFmtId="0" fontId="24" fillId="0" borderId="0" applyNumberFormat="0" applyFill="0" applyBorder="0" applyProtection="0">
      <alignment vertical="center"/>
    </xf>
    <xf numFmtId="0" fontId="115" fillId="0" borderId="3" applyNumberFormat="0" applyFill="0" applyAlignment="0" applyProtection="0"/>
    <xf numFmtId="0" fontId="0" fillId="0" borderId="0">
      <alignment vertical="center"/>
      <protection/>
    </xf>
    <xf numFmtId="0" fontId="60" fillId="0" borderId="0">
      <alignment vertical="center"/>
      <protection/>
    </xf>
    <xf numFmtId="0" fontId="60" fillId="0" borderId="0">
      <alignment vertical="center"/>
      <protection/>
    </xf>
    <xf numFmtId="0" fontId="0" fillId="0" borderId="0">
      <alignment vertical="center"/>
      <protection/>
    </xf>
    <xf numFmtId="0" fontId="24" fillId="0" borderId="0" applyNumberFormat="0" applyFill="0" applyBorder="0" applyProtection="0">
      <alignment vertical="center"/>
    </xf>
    <xf numFmtId="0" fontId="24" fillId="0" borderId="0" applyNumberFormat="0" applyFill="0" applyBorder="0" applyProtection="0">
      <alignment horizontal="left" vertical="center"/>
    </xf>
    <xf numFmtId="0" fontId="0" fillId="0" borderId="0">
      <alignment vertical="center"/>
      <protection/>
    </xf>
    <xf numFmtId="0" fontId="34"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4" fillId="0" borderId="0" applyNumberFormat="0" applyFill="0" applyBorder="0" applyProtection="0">
      <alignment vertical="center"/>
    </xf>
    <xf numFmtId="0" fontId="24" fillId="0" borderId="0" applyNumberFormat="0" applyFill="0" applyBorder="0" applyProtection="0">
      <alignment vertical="center"/>
    </xf>
    <xf numFmtId="0" fontId="0" fillId="0" borderId="0" applyNumberFormat="0" applyFont="0" applyFill="0" applyBorder="0" applyProtection="0">
      <alignment horizontal="left" vertical="center" indent="2"/>
    </xf>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0" fillId="0" borderId="0">
      <alignment vertical="center"/>
      <protection/>
    </xf>
    <xf numFmtId="0" fontId="24" fillId="0" borderId="0" applyNumberFormat="0" applyFill="0" applyBorder="0" applyProtection="0">
      <alignment horizontal="left" vertical="center"/>
    </xf>
    <xf numFmtId="0" fontId="3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4" fillId="31" borderId="0" applyNumberFormat="0" applyBorder="0" applyAlignment="0" applyProtection="0"/>
    <xf numFmtId="0" fontId="60" fillId="0" borderId="0">
      <alignment vertical="center"/>
      <protection/>
    </xf>
  </cellStyleXfs>
  <cellXfs count="715">
    <xf numFmtId="0" fontId="0" fillId="0" borderId="0" xfId="0" applyFont="1" applyAlignment="1">
      <alignment/>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right" vertical="center" wrapText="1"/>
    </xf>
    <xf numFmtId="177" fontId="2" fillId="0" borderId="0" xfId="0" applyNumberFormat="1" applyFont="1" applyFill="1" applyBorder="1" applyAlignment="1">
      <alignment horizontal="right" vertical="center" wrapText="1"/>
    </xf>
    <xf numFmtId="177" fontId="4" fillId="0" borderId="0" xfId="0" applyNumberFormat="1" applyFont="1" applyFill="1" applyBorder="1" applyAlignment="1">
      <alignment vertical="center"/>
    </xf>
    <xf numFmtId="0" fontId="4" fillId="0" borderId="0" xfId="0" applyFont="1" applyFill="1" applyBorder="1" applyAlignment="1">
      <alignment vertical="center"/>
    </xf>
    <xf numFmtId="0" fontId="4" fillId="32" borderId="0" xfId="0" applyFont="1" applyFill="1" applyBorder="1" applyAlignment="1">
      <alignment vertical="center"/>
    </xf>
    <xf numFmtId="0" fontId="2" fillId="32"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5" fillId="32"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32" borderId="0" xfId="0" applyFont="1" applyFill="1" applyBorder="1" applyAlignment="1">
      <alignment horizontal="center" vertical="center"/>
    </xf>
    <xf numFmtId="0" fontId="2" fillId="0" borderId="0" xfId="0" applyFont="1" applyFill="1" applyBorder="1" applyAlignment="1">
      <alignment horizontal="left" vertical="center"/>
    </xf>
    <xf numFmtId="0" fontId="4" fillId="32"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 fillId="32" borderId="9"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1" fillId="0" borderId="9" xfId="0" applyFont="1" applyFill="1" applyBorder="1" applyAlignment="1">
      <alignment horizontal="center" vertical="center"/>
    </xf>
    <xf numFmtId="176" fontId="4" fillId="32" borderId="9" xfId="0" applyNumberFormat="1" applyFont="1" applyFill="1" applyBorder="1" applyAlignment="1">
      <alignment horizontal="center" vertical="center"/>
    </xf>
    <xf numFmtId="176" fontId="4" fillId="0" borderId="9" xfId="0" applyNumberFormat="1" applyFont="1" applyFill="1" applyBorder="1" applyAlignment="1">
      <alignment horizontal="right" vertical="center"/>
    </xf>
    <xf numFmtId="177" fontId="4" fillId="32" borderId="9" xfId="0" applyNumberFormat="1" applyFont="1" applyFill="1" applyBorder="1" applyAlignment="1">
      <alignment horizontal="center" vertical="center"/>
    </xf>
    <xf numFmtId="177" fontId="4" fillId="0" borderId="9" xfId="0" applyNumberFormat="1" applyFont="1" applyFill="1" applyBorder="1" applyAlignment="1">
      <alignment horizontal="right" vertical="center"/>
    </xf>
    <xf numFmtId="177" fontId="4" fillId="0" borderId="9" xfId="0" applyNumberFormat="1" applyFont="1" applyFill="1" applyBorder="1" applyAlignment="1">
      <alignment horizontal="right" vertical="center" wrapText="1"/>
    </xf>
    <xf numFmtId="177" fontId="6" fillId="32" borderId="9" xfId="0" applyNumberFormat="1" applyFont="1" applyFill="1" applyBorder="1" applyAlignment="1">
      <alignment horizontal="center" vertical="center"/>
    </xf>
    <xf numFmtId="177" fontId="4" fillId="0" borderId="9" xfId="0" applyNumberFormat="1" applyFont="1" applyFill="1" applyBorder="1" applyAlignment="1">
      <alignment horizontal="right" vertical="center"/>
    </xf>
    <xf numFmtId="0" fontId="2" fillId="32" borderId="9" xfId="0" applyFont="1" applyFill="1" applyBorder="1" applyAlignment="1">
      <alignment horizontal="center" vertical="center"/>
    </xf>
    <xf numFmtId="177" fontId="2" fillId="0" borderId="9" xfId="0" applyNumberFormat="1" applyFont="1" applyFill="1" applyBorder="1" applyAlignment="1">
      <alignment horizontal="right" vertical="center" wrapText="1"/>
    </xf>
    <xf numFmtId="177" fontId="2" fillId="0" borderId="9" xfId="0" applyNumberFormat="1" applyFont="1" applyFill="1" applyBorder="1" applyAlignment="1">
      <alignment horizontal="right" vertical="center" wrapText="1"/>
    </xf>
    <xf numFmtId="0" fontId="4" fillId="32" borderId="9" xfId="0" applyFont="1" applyFill="1" applyBorder="1" applyAlignment="1">
      <alignment horizontal="center" vertical="center"/>
    </xf>
    <xf numFmtId="178" fontId="2" fillId="0" borderId="9"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0" fontId="2" fillId="32" borderId="9" xfId="0" applyFont="1" applyFill="1" applyBorder="1" applyAlignment="1">
      <alignment horizontal="center" vertical="center" wrapText="1"/>
    </xf>
    <xf numFmtId="0" fontId="4" fillId="0" borderId="9" xfId="0" applyFont="1" applyFill="1" applyBorder="1" applyAlignment="1">
      <alignment horizontal="center" vertical="center"/>
    </xf>
    <xf numFmtId="177" fontId="2" fillId="0" borderId="9" xfId="0" applyNumberFormat="1" applyFont="1" applyFill="1" applyBorder="1" applyAlignment="1">
      <alignment horizontal="right" vertical="center"/>
    </xf>
    <xf numFmtId="177" fontId="7" fillId="0" borderId="9" xfId="0" applyNumberFormat="1" applyFont="1" applyFill="1" applyBorder="1" applyAlignment="1">
      <alignment horizontal="right" vertical="center" wrapText="1"/>
    </xf>
    <xf numFmtId="177" fontId="2" fillId="32" borderId="9" xfId="0" applyNumberFormat="1" applyFont="1" applyFill="1" applyBorder="1" applyAlignment="1">
      <alignment horizontal="center" vertical="center" wrapText="1"/>
    </xf>
    <xf numFmtId="177" fontId="4" fillId="0" borderId="9" xfId="0" applyNumberFormat="1" applyFont="1" applyFill="1" applyBorder="1" applyAlignment="1">
      <alignment vertical="center"/>
    </xf>
    <xf numFmtId="177" fontId="2" fillId="0" borderId="9" xfId="0" applyNumberFormat="1" applyFont="1" applyFill="1" applyBorder="1" applyAlignment="1">
      <alignment horizontal="right" vertical="center"/>
    </xf>
    <xf numFmtId="177" fontId="2" fillId="0" borderId="9" xfId="0" applyNumberFormat="1" applyFont="1" applyFill="1" applyBorder="1" applyAlignment="1">
      <alignment vertical="center"/>
    </xf>
    <xf numFmtId="177" fontId="2" fillId="0" borderId="9"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9" xfId="0" applyFont="1" applyFill="1" applyBorder="1" applyAlignment="1">
      <alignment horizontal="center" vertical="center" wrapText="1"/>
    </xf>
    <xf numFmtId="177" fontId="7"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177" fontId="4" fillId="32" borderId="9" xfId="0" applyNumberFormat="1" applyFont="1" applyFill="1" applyBorder="1" applyAlignment="1">
      <alignment horizontal="right" vertical="center" wrapText="1"/>
    </xf>
    <xf numFmtId="177" fontId="7" fillId="0" borderId="9"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7" fillId="0" borderId="9" xfId="0" applyNumberFormat="1" applyFont="1" applyFill="1" applyBorder="1" applyAlignment="1">
      <alignment horizontal="right" vertical="center"/>
    </xf>
    <xf numFmtId="177" fontId="4" fillId="0" borderId="9" xfId="0" applyNumberFormat="1" applyFont="1" applyFill="1" applyBorder="1" applyAlignment="1">
      <alignment vertical="center" wrapText="1"/>
    </xf>
    <xf numFmtId="177" fontId="2" fillId="0" borderId="9" xfId="0" applyNumberFormat="1" applyFont="1" applyFill="1" applyBorder="1" applyAlignment="1">
      <alignment vertical="center" wrapText="1"/>
    </xf>
    <xf numFmtId="0" fontId="2" fillId="0" borderId="0" xfId="0" applyFont="1" applyFill="1" applyBorder="1" applyAlignment="1">
      <alignment horizontal="right" vertical="center"/>
    </xf>
    <xf numFmtId="177" fontId="7" fillId="0" borderId="9" xfId="0" applyNumberFormat="1" applyFont="1" applyFill="1" applyBorder="1" applyAlignment="1">
      <alignment horizontal="right" vertical="center"/>
    </xf>
    <xf numFmtId="177" fontId="7" fillId="0" borderId="9" xfId="0" applyNumberFormat="1" applyFont="1" applyFill="1" applyBorder="1" applyAlignment="1">
      <alignment horizontal="right" vertical="center"/>
    </xf>
    <xf numFmtId="0" fontId="2" fillId="0" borderId="0" xfId="0" applyFont="1" applyFill="1" applyBorder="1" applyAlignment="1">
      <alignment horizontal="right" vertical="center"/>
    </xf>
    <xf numFmtId="177" fontId="6" fillId="0" borderId="9"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3"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9" xfId="0" applyNumberFormat="1" applyFont="1" applyFill="1" applyBorder="1" applyAlignment="1">
      <alignment horizontal="right" vertical="center" wrapText="1"/>
    </xf>
    <xf numFmtId="176" fontId="2" fillId="0" borderId="0" xfId="0" applyNumberFormat="1" applyFont="1" applyFill="1" applyBorder="1" applyAlignment="1">
      <alignment horizontal="right" vertical="center" wrapText="1"/>
    </xf>
    <xf numFmtId="9" fontId="2" fillId="0" borderId="0" xfId="81" applyNumberFormat="1" applyFont="1" applyFill="1" applyBorder="1" applyAlignment="1">
      <alignment vertical="center"/>
    </xf>
    <xf numFmtId="10" fontId="2" fillId="0" borderId="0" xfId="0" applyNumberFormat="1" applyFont="1" applyFill="1" applyBorder="1" applyAlignment="1">
      <alignment vertical="center"/>
    </xf>
    <xf numFmtId="177" fontId="2" fillId="0" borderId="9"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4" fillId="0" borderId="0" xfId="0" applyNumberFormat="1" applyFont="1" applyFill="1" applyBorder="1" applyAlignment="1">
      <alignment vertical="center" wrapText="1"/>
    </xf>
    <xf numFmtId="177" fontId="2" fillId="0" borderId="0" xfId="0" applyNumberFormat="1" applyFont="1" applyFill="1" applyBorder="1" applyAlignment="1">
      <alignment vertical="center" wrapText="1"/>
    </xf>
    <xf numFmtId="177" fontId="8" fillId="0" borderId="9" xfId="0" applyNumberFormat="1" applyFont="1" applyFill="1" applyBorder="1" applyAlignment="1">
      <alignment horizontal="left" vertical="center"/>
    </xf>
    <xf numFmtId="177" fontId="8" fillId="0" borderId="0" xfId="0" applyNumberFormat="1" applyFont="1" applyFill="1" applyBorder="1" applyAlignment="1">
      <alignment horizontal="left" vertical="center"/>
    </xf>
    <xf numFmtId="177" fontId="2" fillId="0" borderId="9"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0" fontId="2" fillId="0" borderId="0" xfId="81" applyNumberFormat="1" applyFont="1" applyFill="1" applyBorder="1" applyAlignment="1">
      <alignment vertical="center"/>
    </xf>
    <xf numFmtId="177" fontId="4" fillId="0" borderId="9"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8" fillId="0" borderId="9" xfId="0" applyNumberFormat="1" applyFont="1" applyFill="1" applyBorder="1" applyAlignment="1">
      <alignment vertical="center" wrapText="1"/>
    </xf>
    <xf numFmtId="177" fontId="8" fillId="0" borderId="0" xfId="0" applyNumberFormat="1" applyFont="1" applyFill="1" applyBorder="1" applyAlignment="1">
      <alignment vertical="center" wrapText="1"/>
    </xf>
    <xf numFmtId="177" fontId="8" fillId="0" borderId="9" xfId="0" applyNumberFormat="1" applyFont="1" applyFill="1" applyBorder="1" applyAlignment="1">
      <alignment vertical="center" wrapText="1"/>
    </xf>
    <xf numFmtId="177" fontId="8" fillId="0" borderId="0" xfId="0" applyNumberFormat="1" applyFont="1" applyFill="1" applyBorder="1" applyAlignment="1">
      <alignment vertical="center" wrapText="1"/>
    </xf>
    <xf numFmtId="177" fontId="2" fillId="0" borderId="9" xfId="0" applyNumberFormat="1" applyFont="1" applyFill="1" applyBorder="1" applyAlignment="1">
      <alignment horizontal="right" vertical="center"/>
    </xf>
    <xf numFmtId="177" fontId="2" fillId="0" borderId="9" xfId="0" applyNumberFormat="1" applyFont="1" applyFill="1" applyBorder="1" applyAlignment="1">
      <alignment horizontal="right" vertical="center" wrapText="1"/>
    </xf>
    <xf numFmtId="177" fontId="2" fillId="32" borderId="9" xfId="0" applyNumberFormat="1" applyFont="1" applyFill="1" applyBorder="1" applyAlignment="1">
      <alignment horizontal="right" vertical="center" wrapText="1"/>
    </xf>
    <xf numFmtId="177" fontId="7" fillId="32" borderId="9" xfId="0" applyNumberFormat="1" applyFont="1" applyFill="1" applyBorder="1" applyAlignment="1">
      <alignment horizontal="right" vertical="center" wrapText="1"/>
    </xf>
    <xf numFmtId="177" fontId="2" fillId="32" borderId="9" xfId="0" applyNumberFormat="1" applyFont="1" applyFill="1" applyBorder="1" applyAlignment="1">
      <alignment horizontal="right" vertical="center" wrapText="1"/>
    </xf>
    <xf numFmtId="177" fontId="9" fillId="32" borderId="11" xfId="0" applyNumberFormat="1" applyFont="1" applyFill="1" applyBorder="1" applyAlignment="1">
      <alignment horizontal="right" vertical="center" wrapText="1"/>
    </xf>
    <xf numFmtId="177" fontId="4" fillId="32" borderId="9" xfId="0" applyNumberFormat="1" applyFont="1" applyFill="1" applyBorder="1" applyAlignment="1">
      <alignment horizontal="right" vertical="center"/>
    </xf>
    <xf numFmtId="177" fontId="2" fillId="32" borderId="9"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8" fontId="6" fillId="32" borderId="9" xfId="0" applyNumberFormat="1" applyFont="1" applyFill="1" applyBorder="1" applyAlignment="1">
      <alignment horizontal="center" vertical="center"/>
    </xf>
    <xf numFmtId="0" fontId="4" fillId="32" borderId="9" xfId="0" applyNumberFormat="1" applyFont="1" applyFill="1" applyBorder="1" applyAlignment="1">
      <alignment horizontal="center" vertical="center"/>
    </xf>
    <xf numFmtId="177" fontId="2" fillId="0" borderId="13" xfId="0" applyNumberFormat="1" applyFont="1" applyFill="1" applyBorder="1" applyAlignment="1">
      <alignment horizontal="right" vertical="center" wrapText="1"/>
    </xf>
    <xf numFmtId="177" fontId="2" fillId="0" borderId="14" xfId="0" applyNumberFormat="1" applyFont="1" applyFill="1" applyBorder="1" applyAlignment="1">
      <alignment horizontal="right" vertical="center"/>
    </xf>
    <xf numFmtId="177" fontId="7" fillId="0" borderId="13" xfId="0" applyNumberFormat="1" applyFont="1" applyFill="1" applyBorder="1" applyAlignment="1">
      <alignment horizontal="right" vertical="center" wrapText="1"/>
    </xf>
    <xf numFmtId="177" fontId="2" fillId="0" borderId="0"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7" fontId="4" fillId="0" borderId="14" xfId="0" applyNumberFormat="1" applyFont="1" applyFill="1" applyBorder="1" applyAlignment="1">
      <alignment vertical="center"/>
    </xf>
    <xf numFmtId="177"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wrapText="1"/>
    </xf>
    <xf numFmtId="177" fontId="7" fillId="32" borderId="9" xfId="0" applyNumberFormat="1" applyFont="1" applyFill="1" applyBorder="1" applyAlignment="1">
      <alignment horizontal="right" vertical="center" wrapText="1"/>
    </xf>
    <xf numFmtId="177" fontId="8" fillId="0" borderId="9"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77" fontId="8" fillId="0" borderId="9"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77" fontId="8" fillId="0" borderId="9" xfId="0" applyNumberFormat="1" applyFont="1" applyFill="1" applyBorder="1" applyAlignment="1">
      <alignment vertical="center" wrapText="1"/>
    </xf>
    <xf numFmtId="177" fontId="2" fillId="32" borderId="0" xfId="0" applyNumberFormat="1" applyFont="1" applyFill="1" applyBorder="1" applyAlignment="1">
      <alignment horizontal="right" vertical="center" wrapText="1"/>
    </xf>
    <xf numFmtId="177" fontId="8" fillId="32" borderId="9" xfId="0" applyNumberFormat="1" applyFont="1" applyFill="1" applyBorder="1" applyAlignment="1">
      <alignment horizontal="left" vertical="center" wrapText="1"/>
    </xf>
    <xf numFmtId="177" fontId="8" fillId="32" borderId="0" xfId="0" applyNumberFormat="1" applyFont="1" applyFill="1" applyBorder="1" applyAlignment="1">
      <alignment horizontal="left" vertical="center" wrapText="1"/>
    </xf>
    <xf numFmtId="177" fontId="2" fillId="32" borderId="0" xfId="0" applyNumberFormat="1" applyFont="1" applyFill="1" applyBorder="1" applyAlignment="1">
      <alignment horizontal="right" vertical="center"/>
    </xf>
    <xf numFmtId="177" fontId="2" fillId="32" borderId="9" xfId="0" applyNumberFormat="1" applyFont="1" applyFill="1" applyBorder="1" applyAlignment="1">
      <alignment horizontal="right" vertical="center"/>
    </xf>
    <xf numFmtId="177" fontId="2" fillId="32" borderId="0" xfId="0" applyNumberFormat="1" applyFont="1" applyFill="1" applyBorder="1" applyAlignment="1">
      <alignment horizontal="right" vertical="center"/>
    </xf>
    <xf numFmtId="177" fontId="4" fillId="32" borderId="9" xfId="0" applyNumberFormat="1" applyFont="1" applyFill="1" applyBorder="1" applyAlignment="1">
      <alignment vertical="center" wrapText="1"/>
    </xf>
    <xf numFmtId="177" fontId="4" fillId="32" borderId="0" xfId="0" applyNumberFormat="1" applyFont="1" applyFill="1" applyBorder="1" applyAlignment="1">
      <alignment vertical="center" wrapText="1"/>
    </xf>
    <xf numFmtId="9" fontId="2" fillId="32" borderId="0" xfId="81" applyNumberFormat="1" applyFont="1" applyFill="1" applyBorder="1" applyAlignment="1">
      <alignment vertical="center"/>
    </xf>
    <xf numFmtId="10" fontId="2" fillId="32" borderId="0" xfId="0" applyNumberFormat="1" applyFont="1" applyFill="1" applyBorder="1" applyAlignment="1">
      <alignment vertical="center"/>
    </xf>
    <xf numFmtId="177" fontId="4" fillId="0" borderId="9"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177" fontId="7" fillId="0" borderId="9" xfId="0" applyNumberFormat="1" applyFont="1" applyFill="1" applyBorder="1" applyAlignment="1">
      <alignment horizontal="right" vertical="center" wrapText="1"/>
    </xf>
    <xf numFmtId="177" fontId="7" fillId="0" borderId="0" xfId="0" applyNumberFormat="1" applyFont="1" applyFill="1" applyBorder="1" applyAlignment="1">
      <alignment horizontal="right" vertical="center" wrapText="1"/>
    </xf>
    <xf numFmtId="177" fontId="10" fillId="0" borderId="9" xfId="0" applyNumberFormat="1" applyFont="1" applyFill="1" applyBorder="1" applyAlignment="1">
      <alignment horizontal="left" vertical="center" wrapText="1"/>
    </xf>
    <xf numFmtId="177" fontId="10" fillId="0" borderId="0" xfId="0" applyNumberFormat="1" applyFont="1" applyFill="1" applyBorder="1" applyAlignment="1">
      <alignment horizontal="left" vertical="center" wrapText="1"/>
    </xf>
    <xf numFmtId="177" fontId="8" fillId="0" borderId="9" xfId="0" applyNumberFormat="1" applyFont="1" applyFill="1" applyBorder="1" applyAlignment="1">
      <alignment horizontal="left" vertical="center" wrapText="1"/>
    </xf>
    <xf numFmtId="177" fontId="8" fillId="0" borderId="0" xfId="0" applyNumberFormat="1" applyFont="1" applyFill="1" applyBorder="1" applyAlignment="1">
      <alignment horizontal="left" vertical="center" wrapText="1"/>
    </xf>
    <xf numFmtId="177" fontId="8" fillId="0" borderId="0" xfId="0" applyNumberFormat="1" applyFont="1" applyFill="1" applyBorder="1" applyAlignment="1">
      <alignment vertical="center" wrapText="1"/>
    </xf>
    <xf numFmtId="177" fontId="2" fillId="0" borderId="14" xfId="0" applyNumberFormat="1" applyFont="1" applyFill="1" applyBorder="1" applyAlignment="1">
      <alignment horizontal="right" vertical="center" wrapText="1"/>
    </xf>
    <xf numFmtId="176" fontId="4" fillId="32" borderId="9" xfId="0" applyNumberFormat="1" applyFont="1" applyFill="1" applyBorder="1" applyAlignment="1">
      <alignment horizontal="center" vertical="center"/>
    </xf>
    <xf numFmtId="177" fontId="4" fillId="0" borderId="14" xfId="0" applyNumberFormat="1" applyFont="1" applyFill="1" applyBorder="1" applyAlignment="1">
      <alignment horizontal="right" vertical="center" wrapText="1"/>
    </xf>
    <xf numFmtId="177" fontId="7" fillId="0" borderId="9"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0" fontId="2" fillId="0" borderId="9" xfId="0" applyFont="1" applyFill="1" applyBorder="1" applyAlignment="1">
      <alignment horizontal="center" vertical="center"/>
    </xf>
    <xf numFmtId="177" fontId="2" fillId="0" borderId="13" xfId="0" applyNumberFormat="1" applyFont="1" applyFill="1" applyBorder="1" applyAlignment="1">
      <alignment horizontal="right" vertical="center"/>
    </xf>
    <xf numFmtId="177" fontId="2" fillId="32" borderId="9" xfId="0" applyNumberFormat="1" applyFont="1" applyFill="1" applyBorder="1" applyAlignment="1">
      <alignment horizontal="right" vertical="center" wrapText="1"/>
    </xf>
    <xf numFmtId="177" fontId="2" fillId="32" borderId="9" xfId="0" applyNumberFormat="1" applyFont="1" applyFill="1" applyBorder="1" applyAlignment="1">
      <alignment horizontal="right" vertical="center" wrapText="1"/>
    </xf>
    <xf numFmtId="177" fontId="2" fillId="0" borderId="9" xfId="0" applyNumberFormat="1" applyFont="1" applyFill="1" applyBorder="1" applyAlignment="1">
      <alignment horizontal="right" vertical="center" wrapText="1"/>
    </xf>
    <xf numFmtId="177" fontId="2" fillId="32" borderId="9" xfId="0" applyNumberFormat="1" applyFont="1" applyFill="1" applyBorder="1" applyAlignment="1">
      <alignment horizontal="right" vertical="center" wrapText="1"/>
    </xf>
    <xf numFmtId="177" fontId="2" fillId="0" borderId="9" xfId="0" applyNumberFormat="1" applyFont="1" applyFill="1" applyBorder="1" applyAlignment="1">
      <alignment horizontal="right" vertical="center" wrapText="1"/>
    </xf>
    <xf numFmtId="177" fontId="4" fillId="0" borderId="9" xfId="123" applyNumberFormat="1" applyFont="1" applyFill="1" applyBorder="1" applyAlignment="1">
      <alignment horizontal="right" vertical="center"/>
      <protection/>
    </xf>
    <xf numFmtId="177" fontId="2" fillId="0" borderId="9" xfId="123" applyNumberFormat="1" applyFont="1" applyFill="1" applyBorder="1" applyAlignment="1">
      <alignment horizontal="right" vertical="center" wrapText="1"/>
      <protection/>
    </xf>
    <xf numFmtId="177" fontId="2" fillId="0" borderId="9" xfId="0" applyNumberFormat="1" applyFont="1" applyFill="1" applyBorder="1" applyAlignment="1">
      <alignment horizontal="right" vertical="center"/>
    </xf>
    <xf numFmtId="177" fontId="7" fillId="0" borderId="9" xfId="0" applyNumberFormat="1" applyFont="1" applyFill="1" applyBorder="1" applyAlignment="1">
      <alignment horizontal="right" vertical="center" wrapText="1"/>
    </xf>
    <xf numFmtId="177" fontId="7" fillId="0" borderId="9" xfId="0" applyNumberFormat="1" applyFont="1" applyFill="1" applyBorder="1" applyAlignment="1">
      <alignment horizontal="right" vertical="center"/>
    </xf>
    <xf numFmtId="177" fontId="2" fillId="0" borderId="0" xfId="0" applyNumberFormat="1" applyFont="1" applyFill="1" applyBorder="1" applyAlignment="1">
      <alignment horizontal="right" vertical="center" wrapText="1"/>
    </xf>
    <xf numFmtId="177" fontId="2" fillId="0" borderId="9" xfId="0" applyNumberFormat="1" applyFont="1" applyFill="1" applyBorder="1" applyAlignment="1" applyProtection="1">
      <alignment horizontal="right" vertical="center" wrapText="1"/>
      <protection/>
    </xf>
    <xf numFmtId="177" fontId="2" fillId="0" borderId="11" xfId="0" applyNumberFormat="1" applyFont="1" applyFill="1" applyBorder="1" applyAlignment="1">
      <alignment horizontal="right" vertical="center" wrapText="1"/>
    </xf>
    <xf numFmtId="177" fontId="4" fillId="0" borderId="11" xfId="0" applyNumberFormat="1" applyFont="1" applyFill="1" applyBorder="1" applyAlignment="1">
      <alignment horizontal="right" vertical="center" wrapText="1"/>
    </xf>
    <xf numFmtId="177" fontId="7" fillId="0" borderId="9" xfId="0" applyNumberFormat="1" applyFont="1" applyFill="1" applyBorder="1" applyAlignment="1">
      <alignment horizontal="right" vertical="center" wrapText="1"/>
    </xf>
    <xf numFmtId="177" fontId="7" fillId="0" borderId="9" xfId="0" applyNumberFormat="1" applyFont="1" applyFill="1" applyBorder="1" applyAlignment="1">
      <alignment horizontal="right" vertical="center" wrapText="1"/>
    </xf>
    <xf numFmtId="177" fontId="7" fillId="0" borderId="14" xfId="0" applyNumberFormat="1" applyFont="1" applyFill="1" applyBorder="1" applyAlignment="1">
      <alignment horizontal="right" vertical="center" wrapText="1"/>
    </xf>
    <xf numFmtId="177" fontId="2" fillId="32" borderId="9" xfId="0" applyNumberFormat="1" applyFont="1" applyFill="1" applyBorder="1" applyAlignment="1">
      <alignment horizontal="right" vertical="center"/>
    </xf>
    <xf numFmtId="177" fontId="2" fillId="32" borderId="9" xfId="0" applyNumberFormat="1" applyFont="1" applyFill="1" applyBorder="1" applyAlignment="1">
      <alignment horizontal="right" vertical="center" wrapText="1"/>
    </xf>
    <xf numFmtId="177" fontId="2" fillId="32" borderId="9" xfId="0" applyNumberFormat="1" applyFont="1" applyFill="1" applyBorder="1" applyAlignment="1">
      <alignment horizontal="right" vertical="center" wrapText="1"/>
    </xf>
    <xf numFmtId="177" fontId="2" fillId="0" borderId="0" xfId="0" applyNumberFormat="1" applyFont="1" applyFill="1" applyBorder="1" applyAlignment="1">
      <alignment horizontal="right" vertical="center" wrapText="1"/>
    </xf>
    <xf numFmtId="177" fontId="7" fillId="0" borderId="9" xfId="0" applyNumberFormat="1" applyFont="1" applyFill="1" applyBorder="1" applyAlignment="1">
      <alignment horizontal="right" vertical="center" wrapText="1"/>
    </xf>
    <xf numFmtId="177" fontId="2" fillId="0" borderId="9" xfId="41" applyNumberFormat="1" applyFont="1" applyFill="1" applyBorder="1" applyAlignment="1">
      <alignment horizontal="right" vertical="center" wrapText="1"/>
      <protection/>
    </xf>
    <xf numFmtId="177" fontId="2" fillId="32" borderId="9" xfId="0" applyNumberFormat="1" applyFont="1" applyFill="1" applyBorder="1" applyAlignment="1">
      <alignment horizontal="right" vertical="center"/>
    </xf>
    <xf numFmtId="177" fontId="2" fillId="32" borderId="14" xfId="0" applyNumberFormat="1" applyFont="1" applyFill="1" applyBorder="1" applyAlignment="1">
      <alignment horizontal="right" vertical="center" wrapText="1"/>
    </xf>
    <xf numFmtId="177" fontId="2" fillId="32" borderId="14" xfId="0" applyNumberFormat="1" applyFont="1" applyFill="1" applyBorder="1" applyAlignment="1">
      <alignment horizontal="right" vertical="center" wrapText="1"/>
    </xf>
    <xf numFmtId="177" fontId="2" fillId="32" borderId="9" xfId="28" applyNumberFormat="1" applyFont="1" applyFill="1" applyBorder="1" applyAlignment="1">
      <alignment horizontal="right" vertical="center" wrapText="1"/>
      <protection/>
    </xf>
    <xf numFmtId="177" fontId="2" fillId="32" borderId="14" xfId="0" applyNumberFormat="1" applyFont="1" applyFill="1" applyBorder="1" applyAlignment="1">
      <alignment horizontal="right" vertical="center" wrapText="1"/>
    </xf>
    <xf numFmtId="177" fontId="2" fillId="32" borderId="9" xfId="28" applyNumberFormat="1" applyFont="1" applyFill="1" applyBorder="1" applyAlignment="1">
      <alignment horizontal="right" vertical="center" wrapText="1"/>
      <protection/>
    </xf>
    <xf numFmtId="177" fontId="2" fillId="0" borderId="9" xfId="123" applyNumberFormat="1" applyFont="1" applyFill="1" applyBorder="1" applyAlignment="1">
      <alignment horizontal="right" vertical="center"/>
      <protection/>
    </xf>
    <xf numFmtId="177" fontId="11" fillId="0" borderId="9" xfId="0" applyNumberFormat="1" applyFont="1" applyFill="1" applyBorder="1" applyAlignment="1">
      <alignment horizontal="right" vertical="center" wrapText="1"/>
    </xf>
    <xf numFmtId="177" fontId="11" fillId="0" borderId="0" xfId="0" applyNumberFormat="1" applyFont="1" applyFill="1" applyBorder="1" applyAlignment="1">
      <alignment horizontal="right" vertical="center" wrapText="1"/>
    </xf>
    <xf numFmtId="177" fontId="10" fillId="0" borderId="9" xfId="0" applyNumberFormat="1" applyFont="1" applyFill="1" applyBorder="1" applyAlignment="1">
      <alignment horizontal="right" vertical="center" wrapText="1"/>
    </xf>
    <xf numFmtId="177" fontId="10" fillId="0" borderId="0" xfId="0" applyNumberFormat="1" applyFont="1" applyFill="1" applyBorder="1" applyAlignment="1">
      <alignment horizontal="right" vertical="center" wrapText="1"/>
    </xf>
    <xf numFmtId="177" fontId="10" fillId="0" borderId="9" xfId="0" applyNumberFormat="1" applyFont="1" applyFill="1" applyBorder="1" applyAlignment="1">
      <alignment horizontal="right" vertical="center" wrapText="1"/>
    </xf>
    <xf numFmtId="177" fontId="10" fillId="0" borderId="0" xfId="0" applyNumberFormat="1" applyFont="1" applyFill="1" applyBorder="1" applyAlignment="1">
      <alignment horizontal="right" vertical="center" wrapText="1"/>
    </xf>
    <xf numFmtId="177" fontId="12" fillId="0" borderId="9" xfId="0" applyNumberFormat="1" applyFont="1" applyFill="1" applyBorder="1" applyAlignment="1">
      <alignment horizontal="right" vertical="center" wrapText="1"/>
    </xf>
    <xf numFmtId="177" fontId="12" fillId="0" borderId="0" xfId="0" applyNumberFormat="1" applyFont="1" applyFill="1" applyBorder="1" applyAlignment="1">
      <alignment horizontal="right" vertical="center" wrapText="1"/>
    </xf>
    <xf numFmtId="177" fontId="7" fillId="0" borderId="0" xfId="0" applyNumberFormat="1" applyFont="1" applyFill="1" applyBorder="1" applyAlignment="1">
      <alignment horizontal="right" vertical="center" wrapText="1"/>
    </xf>
    <xf numFmtId="177" fontId="7" fillId="0" borderId="9" xfId="0" applyNumberFormat="1" applyFont="1" applyFill="1" applyBorder="1" applyAlignment="1">
      <alignment horizontal="right" vertical="center" wrapText="1"/>
    </xf>
    <xf numFmtId="177" fontId="7" fillId="0" borderId="0" xfId="0" applyNumberFormat="1" applyFont="1" applyFill="1" applyBorder="1" applyAlignment="1">
      <alignment horizontal="right" vertical="center" wrapText="1"/>
    </xf>
    <xf numFmtId="177" fontId="7" fillId="0" borderId="0" xfId="0" applyNumberFormat="1" applyFont="1" applyFill="1" applyBorder="1" applyAlignment="1">
      <alignment horizontal="right" vertical="center" wrapText="1"/>
    </xf>
    <xf numFmtId="177" fontId="13" fillId="0" borderId="9" xfId="0" applyNumberFormat="1" applyFont="1" applyFill="1" applyBorder="1" applyAlignment="1">
      <alignment horizontal="left" vertical="center" wrapText="1"/>
    </xf>
    <xf numFmtId="177" fontId="13" fillId="0" borderId="0" xfId="0" applyNumberFormat="1" applyFont="1" applyFill="1" applyBorder="1" applyAlignment="1">
      <alignment horizontal="left" vertical="center" wrapText="1"/>
    </xf>
    <xf numFmtId="177" fontId="2" fillId="0" borderId="9" xfId="0" applyNumberFormat="1" applyFont="1" applyFill="1" applyBorder="1" applyAlignment="1">
      <alignment horizontal="right" vertical="center" wrapText="1"/>
    </xf>
    <xf numFmtId="177" fontId="8" fillId="0" borderId="9" xfId="0" applyNumberFormat="1" applyFont="1" applyFill="1" applyBorder="1" applyAlignment="1">
      <alignment horizontal="left" vertical="center" wrapText="1"/>
    </xf>
    <xf numFmtId="177" fontId="8" fillId="0" borderId="0" xfId="0" applyNumberFormat="1" applyFont="1" applyFill="1" applyBorder="1" applyAlignment="1">
      <alignment horizontal="left" vertical="center" wrapText="1"/>
    </xf>
    <xf numFmtId="177" fontId="8" fillId="0" borderId="9" xfId="0" applyNumberFormat="1" applyFont="1" applyFill="1" applyBorder="1" applyAlignment="1">
      <alignment horizontal="left" vertical="center" wrapText="1"/>
    </xf>
    <xf numFmtId="177" fontId="8" fillId="0" borderId="0"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177" fontId="2" fillId="0" borderId="16" xfId="123" applyNumberFormat="1" applyFont="1" applyFill="1" applyBorder="1" applyAlignment="1">
      <alignment horizontal="right" vertical="center"/>
      <protection/>
    </xf>
    <xf numFmtId="177" fontId="2" fillId="0" borderId="16"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17"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0" fontId="4" fillId="33" borderId="9" xfId="0" applyFont="1" applyFill="1" applyBorder="1" applyAlignment="1">
      <alignment horizontal="center" vertical="center"/>
    </xf>
    <xf numFmtId="177" fontId="4" fillId="33" borderId="9" xfId="0" applyNumberFormat="1" applyFont="1" applyFill="1" applyBorder="1" applyAlignment="1">
      <alignment horizontal="right" vertical="center"/>
    </xf>
    <xf numFmtId="177" fontId="4" fillId="33" borderId="9" xfId="0" applyNumberFormat="1" applyFont="1" applyFill="1" applyBorder="1" applyAlignment="1">
      <alignment horizontal="right" vertical="center" wrapText="1"/>
    </xf>
    <xf numFmtId="0" fontId="3" fillId="0" borderId="0" xfId="0" applyFont="1" applyFill="1" applyBorder="1" applyAlignment="1">
      <alignment horizontal="right" vertical="center"/>
    </xf>
    <xf numFmtId="0" fontId="2" fillId="0" borderId="0"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4" fillId="0" borderId="9" xfId="0" applyFont="1" applyFill="1" applyBorder="1" applyAlignment="1">
      <alignment vertical="center" wrapText="1"/>
    </xf>
    <xf numFmtId="177" fontId="4" fillId="0" borderId="0" xfId="0" applyNumberFormat="1" applyFont="1" applyFill="1" applyBorder="1" applyAlignment="1">
      <alignment horizontal="right" vertical="center" wrapText="1"/>
    </xf>
    <xf numFmtId="0" fontId="2" fillId="0" borderId="9" xfId="0" applyFont="1" applyFill="1" applyBorder="1" applyAlignment="1">
      <alignment vertical="center" wrapText="1"/>
    </xf>
    <xf numFmtId="178" fontId="6"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179" fontId="2" fillId="0" borderId="9" xfId="0" applyNumberFormat="1" applyFont="1" applyFill="1" applyBorder="1" applyAlignment="1">
      <alignment vertical="center" wrapText="1"/>
    </xf>
    <xf numFmtId="180" fontId="2" fillId="0" borderId="9" xfId="0" applyNumberFormat="1" applyFont="1" applyFill="1" applyBorder="1" applyAlignment="1">
      <alignment horizontal="left" vertical="center" wrapText="1"/>
    </xf>
    <xf numFmtId="180" fontId="2"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176" fontId="1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15" fillId="0" borderId="9" xfId="0" applyNumberFormat="1" applyFont="1" applyFill="1" applyBorder="1" applyAlignment="1">
      <alignment horizontal="center" vertical="center" wrapText="1"/>
    </xf>
    <xf numFmtId="176" fontId="16" fillId="0" borderId="9" xfId="0" applyNumberFormat="1" applyFont="1" applyFill="1" applyBorder="1" applyAlignment="1">
      <alignment horizontal="center" vertical="center" wrapText="1"/>
    </xf>
    <xf numFmtId="177" fontId="16" fillId="0" borderId="9" xfId="0" applyNumberFormat="1" applyFont="1" applyFill="1" applyBorder="1" applyAlignment="1">
      <alignment vertical="center" wrapText="1"/>
    </xf>
    <xf numFmtId="0" fontId="17" fillId="0" borderId="0" xfId="0" applyFont="1" applyFill="1" applyAlignment="1">
      <alignment/>
    </xf>
    <xf numFmtId="0" fontId="18" fillId="0" borderId="0" xfId="0" applyFont="1" applyFill="1" applyAlignment="1">
      <alignment/>
    </xf>
    <xf numFmtId="49" fontId="17" fillId="0" borderId="0" xfId="0" applyNumberFormat="1" applyFont="1" applyFill="1" applyAlignment="1">
      <alignment/>
    </xf>
    <xf numFmtId="176" fontId="2" fillId="12" borderId="0" xfId="0" applyNumberFormat="1" applyFont="1" applyFill="1" applyAlignment="1">
      <alignment horizontal="center" vertical="center"/>
    </xf>
    <xf numFmtId="0" fontId="19" fillId="0" borderId="18" xfId="0" applyFont="1" applyFill="1" applyBorder="1" applyAlignment="1">
      <alignment horizontal="center" vertical="center"/>
    </xf>
    <xf numFmtId="0" fontId="20" fillId="0" borderId="16"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20" fillId="0" borderId="22" xfId="0" applyFont="1" applyFill="1" applyBorder="1" applyAlignment="1">
      <alignment horizontal="center" vertical="center" wrapText="1"/>
    </xf>
    <xf numFmtId="0" fontId="21" fillId="0" borderId="9" xfId="0" applyFont="1" applyFill="1" applyBorder="1" applyAlignment="1">
      <alignment horizontal="center" vertical="center"/>
    </xf>
    <xf numFmtId="0" fontId="19" fillId="0" borderId="11" xfId="0" applyFont="1" applyFill="1" applyBorder="1" applyAlignment="1">
      <alignment horizontal="center" vertical="center"/>
    </xf>
    <xf numFmtId="0" fontId="20" fillId="33" borderId="19" xfId="0" applyFont="1" applyFill="1" applyBorder="1" applyAlignment="1">
      <alignment horizontal="center" vertical="center"/>
    </xf>
    <xf numFmtId="0" fontId="21" fillId="33" borderId="19" xfId="0" applyFont="1" applyFill="1" applyBorder="1" applyAlignment="1">
      <alignment horizontal="center" vertical="center"/>
    </xf>
    <xf numFmtId="0" fontId="20" fillId="0" borderId="19" xfId="0" applyFont="1" applyFill="1" applyBorder="1" applyAlignment="1">
      <alignment horizontal="center" vertical="center"/>
    </xf>
    <xf numFmtId="0" fontId="19" fillId="33" borderId="11" xfId="0" applyFont="1" applyFill="1" applyBorder="1" applyAlignment="1">
      <alignment horizontal="center" vertical="center"/>
    </xf>
    <xf numFmtId="176" fontId="22" fillId="0" borderId="9"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xf>
    <xf numFmtId="0" fontId="21" fillId="33" borderId="9" xfId="0" applyFont="1" applyFill="1" applyBorder="1" applyAlignment="1">
      <alignment horizontal="center" vertical="center"/>
    </xf>
    <xf numFmtId="176" fontId="19" fillId="0" borderId="9" xfId="0" applyNumberFormat="1" applyFont="1" applyFill="1" applyBorder="1" applyAlignment="1">
      <alignment horizontal="center" vertical="center"/>
    </xf>
    <xf numFmtId="0" fontId="2" fillId="12" borderId="11" xfId="0" applyFont="1" applyFill="1" applyBorder="1" applyAlignment="1">
      <alignment horizontal="center" vertical="center"/>
    </xf>
    <xf numFmtId="49" fontId="21" fillId="0" borderId="9"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176" fontId="2" fillId="12" borderId="9"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xf>
    <xf numFmtId="176" fontId="2" fillId="12" borderId="9" xfId="0" applyNumberFormat="1" applyFont="1" applyFill="1" applyBorder="1" applyAlignment="1">
      <alignment horizontal="center" vertical="center"/>
    </xf>
    <xf numFmtId="49" fontId="21" fillId="0" borderId="19" xfId="0" applyNumberFormat="1" applyFont="1" applyFill="1" applyBorder="1" applyAlignment="1">
      <alignment horizontal="center" vertical="center"/>
    </xf>
    <xf numFmtId="49" fontId="19" fillId="0" borderId="9" xfId="0" applyNumberFormat="1" applyFont="1" applyFill="1" applyBorder="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34" borderId="0" xfId="0" applyFill="1" applyAlignment="1">
      <alignment vertical="center"/>
    </xf>
    <xf numFmtId="0" fontId="0" fillId="0" borderId="0" xfId="164" applyFont="1" applyFill="1" applyBorder="1" applyAlignment="1">
      <alignment horizontal="right" vertical="center" wrapText="1"/>
      <protection/>
    </xf>
    <xf numFmtId="0" fontId="23" fillId="0" borderId="0" xfId="0" applyFont="1" applyFill="1" applyAlignment="1">
      <alignment vertical="center"/>
    </xf>
    <xf numFmtId="0" fontId="0" fillId="0" borderId="0" xfId="0" applyFont="1" applyFill="1" applyAlignment="1">
      <alignment horizontal="righ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9" xfId="0" applyFont="1" applyFill="1" applyBorder="1" applyAlignment="1">
      <alignment horizontal="right" vertical="center"/>
    </xf>
    <xf numFmtId="0" fontId="0" fillId="0" borderId="9" xfId="0" applyFill="1" applyBorder="1" applyAlignment="1">
      <alignment vertical="center"/>
    </xf>
    <xf numFmtId="0" fontId="0" fillId="33" borderId="9" xfId="0" applyFont="1" applyFill="1" applyBorder="1" applyAlignment="1">
      <alignment vertical="center"/>
    </xf>
    <xf numFmtId="0" fontId="0" fillId="0" borderId="9" xfId="164" applyFont="1" applyFill="1" applyBorder="1" applyAlignment="1">
      <alignment horizontal="center" vertical="center" wrapText="1"/>
      <protection/>
    </xf>
    <xf numFmtId="0" fontId="0"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24" fillId="0" borderId="9" xfId="164" applyFont="1" applyFill="1" applyBorder="1" applyAlignment="1">
      <alignment horizontal="right" vertical="center" wrapText="1"/>
      <protection/>
    </xf>
    <xf numFmtId="0" fontId="24" fillId="0" borderId="9" xfId="0" applyFont="1" applyFill="1" applyBorder="1" applyAlignment="1">
      <alignment horizontal="right" vertical="center"/>
    </xf>
    <xf numFmtId="0" fontId="0" fillId="0" borderId="9" xfId="164" applyFont="1" applyFill="1" applyBorder="1" applyAlignment="1">
      <alignment horizontal="right" vertical="center" wrapText="1"/>
      <protection/>
    </xf>
    <xf numFmtId="0" fontId="0" fillId="0" borderId="9" xfId="0" applyFont="1" applyFill="1" applyBorder="1" applyAlignment="1">
      <alignment horizontal="right" vertical="center"/>
    </xf>
    <xf numFmtId="0" fontId="0" fillId="0" borderId="9"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right" vertical="center"/>
    </xf>
    <xf numFmtId="0" fontId="0" fillId="0" borderId="9" xfId="0" applyFont="1" applyFill="1" applyBorder="1" applyAlignment="1">
      <alignment horizontal="right" vertical="center"/>
    </xf>
    <xf numFmtId="0" fontId="24" fillId="0" borderId="9" xfId="0" applyFont="1" applyFill="1" applyBorder="1" applyAlignment="1">
      <alignment horizontal="right" vertical="center"/>
    </xf>
    <xf numFmtId="0" fontId="0" fillId="0" borderId="9" xfId="0" applyFont="1" applyFill="1" applyBorder="1" applyAlignment="1">
      <alignment vertical="center"/>
    </xf>
    <xf numFmtId="0" fontId="1" fillId="0" borderId="9" xfId="0" applyFont="1" applyFill="1" applyBorder="1" applyAlignment="1">
      <alignment vertical="center"/>
    </xf>
    <xf numFmtId="0" fontId="24" fillId="0" borderId="9" xfId="0" applyFont="1" applyFill="1" applyBorder="1" applyAlignment="1">
      <alignment vertical="center"/>
    </xf>
    <xf numFmtId="0" fontId="25" fillId="0" borderId="9" xfId="0" applyFont="1" applyFill="1" applyBorder="1" applyAlignment="1">
      <alignment vertical="center"/>
    </xf>
    <xf numFmtId="0" fontId="24" fillId="0" borderId="9" xfId="0" applyFont="1" applyFill="1" applyBorder="1" applyAlignment="1">
      <alignment vertical="center"/>
    </xf>
    <xf numFmtId="0" fontId="0" fillId="33" borderId="9" xfId="0" applyFont="1" applyFill="1" applyBorder="1" applyAlignment="1">
      <alignment horizontal="center" vertical="center"/>
    </xf>
    <xf numFmtId="0" fontId="0" fillId="33" borderId="9" xfId="0" applyFont="1" applyFill="1" applyBorder="1" applyAlignment="1">
      <alignment horizontal="center" vertical="center" wrapText="1"/>
    </xf>
    <xf numFmtId="0" fontId="0" fillId="33" borderId="9" xfId="0" applyNumberFormat="1" applyFont="1" applyFill="1" applyBorder="1" applyAlignment="1">
      <alignment vertical="center"/>
    </xf>
    <xf numFmtId="176" fontId="0" fillId="33" borderId="9" xfId="0" applyNumberFormat="1" applyFont="1" applyFill="1" applyBorder="1" applyAlignment="1">
      <alignment horizontal="right" vertical="center"/>
    </xf>
    <xf numFmtId="0" fontId="0" fillId="0" borderId="0" xfId="0" applyNumberFormat="1" applyFill="1" applyAlignment="1">
      <alignment vertical="center"/>
    </xf>
    <xf numFmtId="0" fontId="0" fillId="0" borderId="0" xfId="0" applyNumberFormat="1" applyFont="1" applyFill="1" applyAlignment="1">
      <alignment vertical="center"/>
    </xf>
    <xf numFmtId="0" fontId="0" fillId="0" borderId="9" xfId="0" applyFont="1" applyFill="1" applyBorder="1" applyAlignment="1">
      <alignment horizontal="right" vertical="center"/>
    </xf>
    <xf numFmtId="0" fontId="26" fillId="0" borderId="0" xfId="0" applyFont="1" applyFill="1" applyAlignment="1">
      <alignment vertical="center"/>
    </xf>
    <xf numFmtId="0" fontId="26" fillId="0" borderId="0" xfId="0" applyFont="1" applyFill="1" applyAlignment="1">
      <alignment vertical="center"/>
    </xf>
    <xf numFmtId="0" fontId="26" fillId="33" borderId="0" xfId="0" applyFont="1" applyFill="1" applyAlignment="1">
      <alignment vertical="center"/>
    </xf>
    <xf numFmtId="0" fontId="0" fillId="33" borderId="0" xfId="0" applyFill="1" applyAlignment="1">
      <alignment vertical="center"/>
    </xf>
    <xf numFmtId="0" fontId="0" fillId="0" borderId="0" xfId="0" applyFill="1" applyAlignment="1">
      <alignment vertical="center" wrapText="1"/>
    </xf>
    <xf numFmtId="181" fontId="0" fillId="0" borderId="0" xfId="0" applyNumberFormat="1" applyFill="1" applyAlignment="1">
      <alignment vertical="center"/>
    </xf>
    <xf numFmtId="0" fontId="0" fillId="0" borderId="0" xfId="0" applyFont="1" applyFill="1" applyAlignment="1">
      <alignment horizontal="center" vertical="center"/>
    </xf>
    <xf numFmtId="0" fontId="27" fillId="0" borderId="0" xfId="0" applyFont="1" applyFill="1" applyAlignment="1">
      <alignment horizontal="center" vertical="center"/>
    </xf>
    <xf numFmtId="0" fontId="28" fillId="0" borderId="14" xfId="0" applyFont="1" applyFill="1" applyBorder="1" applyAlignment="1">
      <alignment horizontal="center" vertical="center" wrapText="1"/>
    </xf>
    <xf numFmtId="181" fontId="28" fillId="0" borderId="16" xfId="0" applyNumberFormat="1" applyFont="1" applyFill="1" applyBorder="1" applyAlignment="1">
      <alignment horizontal="center" vertical="center" wrapText="1"/>
    </xf>
    <xf numFmtId="181" fontId="28" fillId="0" borderId="23" xfId="0" applyNumberFormat="1" applyFont="1" applyFill="1" applyBorder="1" applyAlignment="1">
      <alignment horizontal="center" vertical="center"/>
    </xf>
    <xf numFmtId="181" fontId="28" fillId="0" borderId="20" xfId="0" applyNumberFormat="1" applyFont="1" applyFill="1" applyBorder="1" applyAlignment="1">
      <alignment horizontal="center" vertical="center"/>
    </xf>
    <xf numFmtId="181" fontId="28" fillId="0" borderId="24" xfId="0" applyNumberFormat="1" applyFont="1" applyFill="1" applyBorder="1" applyAlignment="1">
      <alignment horizontal="center" vertical="center" wrapText="1"/>
    </xf>
    <xf numFmtId="181" fontId="28" fillId="0" borderId="25"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181" fontId="28" fillId="0" borderId="22" xfId="0" applyNumberFormat="1" applyFont="1" applyFill="1" applyBorder="1" applyAlignment="1">
      <alignment horizontal="center" vertical="center" wrapText="1"/>
    </xf>
    <xf numFmtId="181" fontId="28" fillId="0" borderId="26" xfId="0" applyNumberFormat="1" applyFont="1" applyFill="1" applyBorder="1" applyAlignment="1">
      <alignment horizontal="center" vertical="center" wrapText="1"/>
    </xf>
    <xf numFmtId="0" fontId="25" fillId="0" borderId="9" xfId="87" applyFont="1" applyFill="1" applyBorder="1" applyAlignment="1">
      <alignment horizontal="center" vertical="center"/>
      <protection/>
    </xf>
    <xf numFmtId="181" fontId="29" fillId="35" borderId="9" xfId="87" applyNumberFormat="1" applyFont="1" applyFill="1" applyBorder="1" applyAlignment="1">
      <alignment horizontal="center" vertical="center"/>
      <protection/>
    </xf>
    <xf numFmtId="181" fontId="25" fillId="0" borderId="9" xfId="87" applyNumberFormat="1" applyFont="1" applyFill="1" applyBorder="1" applyAlignment="1">
      <alignment horizontal="center" vertical="center"/>
      <protection/>
    </xf>
    <xf numFmtId="181" fontId="0" fillId="0" borderId="9" xfId="0" applyNumberFormat="1" applyFill="1" applyBorder="1" applyAlignment="1">
      <alignment horizontal="center" vertical="center"/>
    </xf>
    <xf numFmtId="0" fontId="25" fillId="0" borderId="0" xfId="87" applyFont="1" applyFill="1" applyAlignment="1">
      <alignment horizontal="center" vertical="center"/>
      <protection/>
    </xf>
    <xf numFmtId="181" fontId="29" fillId="35" borderId="0" xfId="87" applyNumberFormat="1" applyFont="1" applyFill="1" applyAlignment="1">
      <alignment horizontal="center" vertical="center"/>
      <protection/>
    </xf>
    <xf numFmtId="181" fontId="25" fillId="0" borderId="0" xfId="87" applyNumberFormat="1" applyFont="1" applyFill="1" applyAlignment="1">
      <alignment horizontal="center" vertical="center"/>
      <protection/>
    </xf>
    <xf numFmtId="181" fontId="0" fillId="0" borderId="0" xfId="0" applyNumberFormat="1" applyFill="1" applyAlignment="1">
      <alignment horizontal="center" vertical="center"/>
    </xf>
    <xf numFmtId="181" fontId="0" fillId="0" borderId="0" xfId="0" applyNumberFormat="1" applyFill="1" applyAlignment="1">
      <alignment horizontal="center" vertical="center" wrapText="1"/>
    </xf>
    <xf numFmtId="0" fontId="30" fillId="0" borderId="19"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14" fillId="32" borderId="0" xfId="0" applyFont="1" applyFill="1" applyAlignment="1">
      <alignment vertical="center"/>
    </xf>
    <xf numFmtId="0" fontId="30" fillId="0" borderId="29" xfId="0" applyFont="1" applyFill="1" applyBorder="1" applyAlignment="1">
      <alignment horizontal="center" vertical="center" wrapText="1"/>
    </xf>
    <xf numFmtId="181" fontId="0" fillId="0" borderId="9" xfId="0" applyNumberFormat="1" applyFill="1" applyBorder="1" applyAlignment="1">
      <alignment horizontal="center" vertical="center" wrapText="1"/>
    </xf>
    <xf numFmtId="181" fontId="28" fillId="0" borderId="11" xfId="0" applyNumberFormat="1" applyFont="1" applyFill="1" applyBorder="1" applyAlignment="1">
      <alignment horizontal="center" vertical="center"/>
    </xf>
    <xf numFmtId="0" fontId="28" fillId="0" borderId="19" xfId="0" applyFont="1" applyFill="1" applyBorder="1" applyAlignment="1">
      <alignment horizontal="center" vertical="center"/>
    </xf>
    <xf numFmtId="0" fontId="28" fillId="0" borderId="20" xfId="0" applyFont="1" applyFill="1" applyBorder="1" applyAlignment="1">
      <alignment horizontal="center" vertical="center"/>
    </xf>
    <xf numFmtId="181" fontId="24" fillId="0" borderId="9" xfId="0" applyNumberFormat="1" applyFont="1" applyFill="1" applyBorder="1" applyAlignment="1">
      <alignment horizontal="center" vertical="center"/>
    </xf>
    <xf numFmtId="181" fontId="0" fillId="0" borderId="19" xfId="0" applyNumberFormat="1" applyFill="1" applyBorder="1" applyAlignment="1">
      <alignment horizontal="center" vertical="center"/>
    </xf>
    <xf numFmtId="181" fontId="0" fillId="0" borderId="20" xfId="0" applyNumberFormat="1" applyFill="1" applyBorder="1" applyAlignment="1">
      <alignment horizontal="center" vertical="center"/>
    </xf>
    <xf numFmtId="181" fontId="24" fillId="0" borderId="0" xfId="0" applyNumberFormat="1" applyFont="1" applyFill="1" applyAlignment="1">
      <alignment horizontal="center" vertical="center"/>
    </xf>
    <xf numFmtId="181" fontId="0" fillId="0" borderId="11" xfId="0" applyNumberFormat="1" applyFill="1" applyBorder="1" applyAlignment="1">
      <alignment horizontal="center" vertical="center"/>
    </xf>
    <xf numFmtId="0" fontId="28" fillId="0" borderId="11"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9" xfId="0" applyFont="1" applyFill="1" applyBorder="1" applyAlignment="1">
      <alignment horizontal="center" vertical="center" wrapText="1"/>
    </xf>
    <xf numFmtId="181" fontId="23" fillId="0" borderId="11" xfId="0" applyNumberFormat="1" applyFont="1" applyFill="1" applyBorder="1" applyAlignment="1">
      <alignment horizontal="center" vertical="center"/>
    </xf>
    <xf numFmtId="181" fontId="23" fillId="0" borderId="0" xfId="0" applyNumberFormat="1" applyFont="1" applyFill="1" applyAlignment="1">
      <alignment horizontal="center" vertical="center"/>
    </xf>
    <xf numFmtId="0" fontId="31" fillId="0" borderId="19" xfId="0" applyFont="1" applyFill="1" applyBorder="1" applyAlignment="1">
      <alignment horizontal="center" vertical="center"/>
    </xf>
    <xf numFmtId="0" fontId="31" fillId="33" borderId="30"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33" borderId="32"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31" fillId="33" borderId="33" xfId="0" applyFont="1" applyFill="1" applyBorder="1" applyAlignment="1">
      <alignment horizontal="center" vertical="center" wrapText="1"/>
    </xf>
    <xf numFmtId="0" fontId="25" fillId="0" borderId="9" xfId="87" applyFont="1" applyFill="1" applyBorder="1" applyAlignment="1">
      <alignment horizontal="center" vertical="center"/>
      <protection/>
    </xf>
    <xf numFmtId="0" fontId="0" fillId="0" borderId="0" xfId="0" applyFont="1" applyFill="1" applyBorder="1" applyAlignment="1">
      <alignment vertical="center"/>
    </xf>
    <xf numFmtId="0" fontId="24" fillId="0" borderId="0" xfId="0" applyFont="1" applyFill="1" applyBorder="1" applyAlignment="1">
      <alignment horizontal="center" vertical="center" wrapText="1"/>
    </xf>
    <xf numFmtId="0" fontId="24" fillId="0" borderId="0" xfId="0" applyFont="1" applyFill="1" applyBorder="1" applyAlignment="1">
      <alignment vertical="center"/>
    </xf>
    <xf numFmtId="0" fontId="0"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28" fillId="27" borderId="9" xfId="0" applyFont="1" applyFill="1" applyBorder="1" applyAlignment="1">
      <alignment horizontal="center" vertical="center" wrapText="1"/>
    </xf>
    <xf numFmtId="0" fontId="24" fillId="22" borderId="9" xfId="0" applyFont="1" applyFill="1" applyBorder="1" applyAlignment="1">
      <alignment horizontal="center" vertical="center"/>
    </xf>
    <xf numFmtId="182" fontId="24" fillId="22"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83" fontId="0" fillId="0" borderId="9" xfId="29" applyNumberFormat="1" applyFont="1" applyFill="1" applyBorder="1" applyAlignment="1">
      <alignment horizontal="center" vertical="center"/>
      <protection/>
    </xf>
    <xf numFmtId="182" fontId="24" fillId="0" borderId="9" xfId="0" applyNumberFormat="1" applyFont="1" applyFill="1" applyBorder="1" applyAlignment="1">
      <alignment horizontal="center" vertical="center"/>
    </xf>
    <xf numFmtId="0" fontId="0" fillId="22" borderId="9" xfId="0" applyFont="1" applyFill="1" applyBorder="1" applyAlignment="1">
      <alignment horizontal="center" vertical="center"/>
    </xf>
    <xf numFmtId="183" fontId="24" fillId="22" borderId="9" xfId="29" applyNumberFormat="1" applyFont="1" applyFill="1" applyBorder="1" applyAlignment="1">
      <alignment horizontal="center" vertical="center"/>
      <protection/>
    </xf>
    <xf numFmtId="183" fontId="23" fillId="0" borderId="9" xfId="29" applyNumberFormat="1" applyFont="1" applyFill="1" applyBorder="1" applyAlignment="1">
      <alignment horizontal="center" vertical="center"/>
      <protection/>
    </xf>
    <xf numFmtId="49" fontId="0" fillId="0" borderId="9" xfId="71" applyNumberFormat="1" applyFont="1" applyFill="1" applyBorder="1" applyAlignment="1" applyProtection="1">
      <alignment horizontal="center" vertical="center" shrinkToFit="1"/>
      <protection/>
    </xf>
    <xf numFmtId="3" fontId="0" fillId="0" borderId="9" xfId="0" applyNumberFormat="1" applyFont="1" applyFill="1" applyBorder="1" applyAlignment="1" applyProtection="1">
      <alignment horizontal="center" vertical="center"/>
      <protection/>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33" fillId="0" borderId="0" xfId="0" applyFont="1" applyFill="1" applyBorder="1" applyAlignment="1">
      <alignment vertical="center"/>
    </xf>
    <xf numFmtId="0" fontId="0" fillId="0" borderId="0" xfId="0" applyFont="1" applyFill="1" applyAlignment="1">
      <alignment horizontal="right" vertical="center"/>
    </xf>
    <xf numFmtId="0" fontId="0" fillId="0" borderId="0" xfId="164" applyFont="1" applyFill="1" applyAlignment="1">
      <alignment horizontal="center" vertical="center" wrapText="1"/>
      <protection/>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4" fillId="0" borderId="0" xfId="164" applyFont="1" applyFill="1" applyBorder="1" applyAlignment="1">
      <alignment horizontal="right" vertical="center" wrapText="1"/>
      <protection/>
    </xf>
    <xf numFmtId="0" fontId="24" fillId="0" borderId="0" xfId="0" applyFont="1" applyFill="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horizontal="right" vertical="center"/>
    </xf>
    <xf numFmtId="0" fontId="24" fillId="0" borderId="0" xfId="0" applyFont="1" applyFill="1" applyAlignment="1">
      <alignment horizontal="right" vertical="center"/>
    </xf>
    <xf numFmtId="0" fontId="0" fillId="0" borderId="0" xfId="0" applyFont="1" applyFill="1" applyAlignment="1">
      <alignment vertical="center"/>
    </xf>
    <xf numFmtId="0" fontId="1"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vertical="center"/>
    </xf>
    <xf numFmtId="176" fontId="0" fillId="0" borderId="0" xfId="0" applyNumberFormat="1" applyFont="1" applyFill="1" applyAlignment="1">
      <alignment vertical="center"/>
    </xf>
    <xf numFmtId="176" fontId="0" fillId="0" borderId="0" xfId="0" applyNumberFormat="1" applyFill="1" applyAlignment="1">
      <alignment vertical="center"/>
    </xf>
    <xf numFmtId="176" fontId="24" fillId="0" borderId="0" xfId="0" applyNumberFormat="1" applyFont="1" applyFill="1" applyAlignment="1">
      <alignment vertical="center"/>
    </xf>
    <xf numFmtId="0" fontId="0" fillId="0" borderId="0" xfId="0" applyFont="1" applyFill="1" applyAlignment="1">
      <alignment horizontal="right" vertical="center"/>
    </xf>
    <xf numFmtId="0" fontId="34" fillId="0" borderId="0" xfId="0" applyFont="1" applyFill="1" applyBorder="1" applyAlignment="1">
      <alignment vertical="center"/>
    </xf>
    <xf numFmtId="0" fontId="35" fillId="0" borderId="0" xfId="0" applyFont="1" applyFill="1" applyBorder="1" applyAlignment="1">
      <alignment wrapText="1"/>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12" fillId="0" borderId="0" xfId="0" applyFont="1" applyFill="1" applyBorder="1" applyAlignment="1">
      <alignment vertical="center"/>
    </xf>
    <xf numFmtId="0" fontId="34" fillId="0" borderId="0" xfId="0" applyFont="1" applyFill="1" applyBorder="1" applyAlignment="1">
      <alignment horizontal="center" vertical="center"/>
    </xf>
    <xf numFmtId="179" fontId="34" fillId="0" borderId="0" xfId="0" applyNumberFormat="1" applyFont="1" applyFill="1" applyBorder="1" applyAlignment="1">
      <alignment horizontal="center" vertical="center"/>
    </xf>
    <xf numFmtId="176" fontId="34" fillId="0" borderId="0" xfId="0" applyNumberFormat="1" applyFont="1" applyFill="1" applyBorder="1" applyAlignment="1">
      <alignment horizontal="center" vertical="center"/>
    </xf>
    <xf numFmtId="0" fontId="37" fillId="0" borderId="0" xfId="0" applyFont="1" applyFill="1" applyBorder="1" applyAlignment="1">
      <alignment vertical="center"/>
    </xf>
    <xf numFmtId="0" fontId="38"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0" borderId="36"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38"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0" fillId="0" borderId="41"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1" fillId="0" borderId="39"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41" xfId="0" applyFont="1" applyFill="1" applyBorder="1" applyAlignment="1">
      <alignment horizontal="center" vertical="center" wrapText="1"/>
    </xf>
    <xf numFmtId="0" fontId="41" fillId="0" borderId="9" xfId="0" applyFont="1" applyFill="1" applyBorder="1" applyAlignment="1">
      <alignment horizontal="center" vertical="center" wrapText="1"/>
    </xf>
    <xf numFmtId="177" fontId="42" fillId="0" borderId="40" xfId="0" applyNumberFormat="1" applyFont="1" applyFill="1" applyBorder="1" applyAlignment="1">
      <alignment horizontal="center" vertical="center" wrapText="1"/>
    </xf>
    <xf numFmtId="177" fontId="41" fillId="0" borderId="40" xfId="0" applyNumberFormat="1" applyFont="1" applyFill="1" applyBorder="1" applyAlignment="1">
      <alignment horizontal="center" vertical="center" wrapText="1"/>
    </xf>
    <xf numFmtId="176" fontId="41" fillId="0" borderId="40" xfId="0" applyNumberFormat="1" applyFont="1" applyFill="1" applyBorder="1" applyAlignment="1">
      <alignment horizontal="center" vertical="center" wrapText="1"/>
    </xf>
    <xf numFmtId="176" fontId="40" fillId="0" borderId="41" xfId="0" applyNumberFormat="1" applyFont="1" applyFill="1" applyBorder="1" applyAlignment="1">
      <alignment horizontal="center" vertical="center" wrapText="1"/>
    </xf>
    <xf numFmtId="179" fontId="40" fillId="0" borderId="9" xfId="0" applyNumberFormat="1" applyFont="1" applyFill="1" applyBorder="1" applyAlignment="1">
      <alignment horizontal="center" vertical="center" wrapText="1"/>
    </xf>
    <xf numFmtId="0" fontId="43" fillId="36" borderId="39" xfId="0" applyFont="1" applyFill="1" applyBorder="1" applyAlignment="1">
      <alignment horizontal="center" vertical="center"/>
    </xf>
    <xf numFmtId="0" fontId="43" fillId="36" borderId="40" xfId="0" applyFont="1" applyFill="1" applyBorder="1" applyAlignment="1">
      <alignment vertical="center"/>
    </xf>
    <xf numFmtId="179" fontId="43" fillId="36" borderId="41" xfId="0" applyNumberFormat="1" applyFont="1" applyFill="1" applyBorder="1" applyAlignment="1">
      <alignment horizontal="center" vertical="center"/>
    </xf>
    <xf numFmtId="179" fontId="43" fillId="36" borderId="9" xfId="0" applyNumberFormat="1" applyFont="1" applyFill="1" applyBorder="1" applyAlignment="1">
      <alignment vertical="center"/>
    </xf>
    <xf numFmtId="0" fontId="43" fillId="0" borderId="39" xfId="0" applyFont="1" applyFill="1" applyBorder="1" applyAlignment="1">
      <alignment horizontal="center" vertical="center"/>
    </xf>
    <xf numFmtId="176" fontId="40" fillId="0" borderId="40" xfId="0" applyNumberFormat="1" applyFont="1" applyFill="1" applyBorder="1" applyAlignment="1">
      <alignment horizontal="center" vertical="center" wrapText="1"/>
    </xf>
    <xf numFmtId="179" fontId="43" fillId="0" borderId="41" xfId="0" applyNumberFormat="1" applyFont="1" applyFill="1" applyBorder="1" applyAlignment="1">
      <alignment horizontal="center" vertical="center"/>
    </xf>
    <xf numFmtId="179" fontId="43" fillId="0" borderId="9" xfId="0" applyNumberFormat="1" applyFont="1" applyFill="1" applyBorder="1" applyAlignment="1">
      <alignment horizontal="center" vertical="center"/>
    </xf>
    <xf numFmtId="0" fontId="43" fillId="36" borderId="40" xfId="0" applyFont="1" applyFill="1" applyBorder="1" applyAlignment="1">
      <alignment horizontal="center" vertical="center"/>
    </xf>
    <xf numFmtId="0" fontId="43" fillId="36" borderId="41" xfId="0" applyFont="1" applyFill="1" applyBorder="1" applyAlignment="1">
      <alignment horizontal="center" vertical="center"/>
    </xf>
    <xf numFmtId="0" fontId="43" fillId="36" borderId="9" xfId="0" applyFont="1" applyFill="1" applyBorder="1" applyAlignment="1">
      <alignment horizontal="center" vertical="center"/>
    </xf>
    <xf numFmtId="176" fontId="40" fillId="0" borderId="9" xfId="0" applyNumberFormat="1" applyFont="1" applyFill="1" applyBorder="1" applyAlignment="1">
      <alignment horizontal="center" vertical="center" wrapText="1"/>
    </xf>
    <xf numFmtId="176" fontId="40" fillId="36" borderId="9" xfId="0" applyNumberFormat="1" applyFont="1" applyFill="1" applyBorder="1" applyAlignment="1">
      <alignment horizontal="center" vertical="center" wrapText="1"/>
    </xf>
    <xf numFmtId="0" fontId="40" fillId="0" borderId="42" xfId="0" applyFont="1" applyFill="1" applyBorder="1" applyAlignment="1">
      <alignment horizontal="center" vertical="center" wrapText="1"/>
    </xf>
    <xf numFmtId="0" fontId="40" fillId="0" borderId="43" xfId="0" applyFont="1" applyFill="1" applyBorder="1" applyAlignment="1">
      <alignment horizontal="center" vertical="center" wrapText="1"/>
    </xf>
    <xf numFmtId="0" fontId="41" fillId="0" borderId="43" xfId="0" applyFont="1" applyFill="1" applyBorder="1" applyAlignment="1">
      <alignment horizontal="center" vertical="center" wrapText="1"/>
    </xf>
    <xf numFmtId="179" fontId="41" fillId="0" borderId="43" xfId="0" applyNumberFormat="1" applyFont="1" applyFill="1" applyBorder="1" applyAlignment="1">
      <alignment horizontal="center" vertical="center" wrapText="1"/>
    </xf>
    <xf numFmtId="179" fontId="43" fillId="36" borderId="43" xfId="0" applyNumberFormat="1" applyFont="1" applyFill="1" applyBorder="1" applyAlignment="1">
      <alignment vertical="center"/>
    </xf>
    <xf numFmtId="9" fontId="43" fillId="0" borderId="9" xfId="0" applyNumberFormat="1" applyFont="1" applyFill="1" applyBorder="1" applyAlignment="1">
      <alignment horizontal="center" vertical="center"/>
    </xf>
    <xf numFmtId="179" fontId="43" fillId="0" borderId="43" xfId="0" applyNumberFormat="1" applyFont="1" applyFill="1" applyBorder="1" applyAlignment="1">
      <alignment horizontal="center" vertical="center"/>
    </xf>
    <xf numFmtId="0" fontId="43" fillId="36" borderId="43" xfId="0" applyFont="1" applyFill="1" applyBorder="1" applyAlignment="1">
      <alignment horizontal="center" vertical="center"/>
    </xf>
    <xf numFmtId="176" fontId="40" fillId="36" borderId="43" xfId="0" applyNumberFormat="1" applyFont="1" applyFill="1" applyBorder="1" applyAlignment="1">
      <alignment horizontal="center" vertical="center" wrapText="1"/>
    </xf>
    <xf numFmtId="0" fontId="40" fillId="0" borderId="44"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1" fillId="0" borderId="17" xfId="0" applyFont="1" applyFill="1" applyBorder="1" applyAlignment="1">
      <alignment horizontal="center" vertical="center" wrapText="1"/>
    </xf>
    <xf numFmtId="179" fontId="40" fillId="0" borderId="17" xfId="0" applyNumberFormat="1" applyFont="1" applyFill="1" applyBorder="1" applyAlignment="1">
      <alignment horizontal="center" vertical="center" wrapText="1"/>
    </xf>
    <xf numFmtId="179" fontId="44" fillId="36" borderId="17" xfId="0" applyNumberFormat="1" applyFont="1" applyFill="1" applyBorder="1" applyAlignment="1">
      <alignment horizontal="center" vertical="center"/>
    </xf>
    <xf numFmtId="179" fontId="43" fillId="0" borderId="17" xfId="0" applyNumberFormat="1" applyFont="1" applyFill="1" applyBorder="1" applyAlignment="1">
      <alignment horizontal="center" vertical="center"/>
    </xf>
    <xf numFmtId="0" fontId="43" fillId="36" borderId="17" xfId="0" applyFont="1" applyFill="1" applyBorder="1" applyAlignment="1">
      <alignment horizontal="center" vertical="center"/>
    </xf>
    <xf numFmtId="176" fontId="40" fillId="36" borderId="17" xfId="0" applyNumberFormat="1" applyFont="1" applyFill="1" applyBorder="1" applyAlignment="1">
      <alignment horizontal="center" vertical="center" wrapText="1"/>
    </xf>
    <xf numFmtId="179" fontId="41" fillId="36" borderId="9" xfId="0" applyNumberFormat="1" applyFont="1" applyFill="1" applyBorder="1" applyAlignment="1">
      <alignment horizontal="center"/>
    </xf>
    <xf numFmtId="179" fontId="43" fillId="0" borderId="9" xfId="0" applyNumberFormat="1" applyFont="1" applyFill="1" applyBorder="1" applyAlignment="1">
      <alignment horizontal="center" vertical="center"/>
    </xf>
    <xf numFmtId="0" fontId="45" fillId="0" borderId="9" xfId="0" applyFont="1" applyFill="1" applyBorder="1" applyAlignment="1">
      <alignment horizontal="center" vertical="center" wrapText="1"/>
    </xf>
    <xf numFmtId="179" fontId="43" fillId="36" borderId="9" xfId="0" applyNumberFormat="1" applyFont="1" applyFill="1" applyBorder="1" applyAlignment="1">
      <alignment horizontal="center" vertical="center"/>
    </xf>
    <xf numFmtId="0" fontId="40" fillId="0" borderId="4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1" fillId="0" borderId="14" xfId="0" applyFont="1" applyFill="1" applyBorder="1" applyAlignment="1">
      <alignment horizontal="center" vertical="center" wrapText="1"/>
    </xf>
    <xf numFmtId="176" fontId="41" fillId="0" borderId="9" xfId="0" applyNumberFormat="1" applyFont="1" applyFill="1" applyBorder="1" applyAlignment="1">
      <alignment horizontal="center" vertical="center" wrapText="1"/>
    </xf>
    <xf numFmtId="179" fontId="41" fillId="0" borderId="14" xfId="0" applyNumberFormat="1" applyFont="1" applyFill="1" applyBorder="1" applyAlignment="1">
      <alignment horizontal="center" vertical="center" wrapText="1"/>
    </xf>
    <xf numFmtId="179" fontId="43" fillId="36" borderId="14" xfId="0" applyNumberFormat="1" applyFont="1" applyFill="1" applyBorder="1" applyAlignment="1">
      <alignment vertical="center"/>
    </xf>
    <xf numFmtId="176" fontId="40" fillId="0" borderId="14" xfId="0" applyNumberFormat="1" applyFont="1" applyFill="1" applyBorder="1" applyAlignment="1">
      <alignment horizontal="center" vertical="center" wrapText="1"/>
    </xf>
    <xf numFmtId="9" fontId="43" fillId="36" borderId="9" xfId="0" applyNumberFormat="1" applyFont="1" applyFill="1" applyBorder="1" applyAlignment="1">
      <alignment horizontal="center" vertical="center"/>
    </xf>
    <xf numFmtId="176" fontId="40" fillId="36" borderId="14" xfId="0" applyNumberFormat="1" applyFont="1" applyFill="1" applyBorder="1" applyAlignment="1">
      <alignment horizontal="center" vertical="center" wrapText="1"/>
    </xf>
    <xf numFmtId="179" fontId="40" fillId="0" borderId="41" xfId="0" applyNumberFormat="1" applyFont="1" applyFill="1" applyBorder="1" applyAlignment="1">
      <alignment horizontal="center" vertical="center" wrapText="1"/>
    </xf>
    <xf numFmtId="179" fontId="43" fillId="36" borderId="41" xfId="0" applyNumberFormat="1" applyFont="1" applyFill="1" applyBorder="1" applyAlignment="1">
      <alignment vertical="center"/>
    </xf>
    <xf numFmtId="179" fontId="38" fillId="0" borderId="0" xfId="0" applyNumberFormat="1" applyFont="1" applyFill="1" applyBorder="1" applyAlignment="1">
      <alignment horizontal="center" vertical="center"/>
    </xf>
    <xf numFmtId="179" fontId="40" fillId="0" borderId="42" xfId="0" applyNumberFormat="1" applyFont="1" applyFill="1" applyBorder="1" applyAlignment="1">
      <alignment horizontal="center" vertical="center" wrapText="1"/>
    </xf>
    <xf numFmtId="179" fontId="40" fillId="0" borderId="43" xfId="0" applyNumberFormat="1" applyFont="1" applyFill="1" applyBorder="1" applyAlignment="1">
      <alignment horizontal="center" vertical="center" wrapText="1"/>
    </xf>
    <xf numFmtId="0" fontId="43" fillId="36" borderId="9" xfId="0" applyFont="1" applyFill="1" applyBorder="1" applyAlignment="1">
      <alignment vertical="center"/>
    </xf>
    <xf numFmtId="0" fontId="43" fillId="0" borderId="41" xfId="0" applyFont="1" applyFill="1" applyBorder="1" applyAlignment="1">
      <alignment vertical="center"/>
    </xf>
    <xf numFmtId="0" fontId="43" fillId="0" borderId="41" xfId="0" applyFont="1" applyFill="1" applyBorder="1" applyAlignment="1">
      <alignment horizontal="center" vertical="center"/>
    </xf>
    <xf numFmtId="176" fontId="43" fillId="0" borderId="9" xfId="0" applyNumberFormat="1" applyFont="1" applyFill="1" applyBorder="1" applyAlignment="1">
      <alignment horizontal="center" vertical="center"/>
    </xf>
    <xf numFmtId="179" fontId="43" fillId="36" borderId="43" xfId="0" applyNumberFormat="1" applyFont="1" applyFill="1" applyBorder="1" applyAlignment="1">
      <alignment horizontal="center" vertical="center"/>
    </xf>
    <xf numFmtId="176" fontId="43" fillId="36" borderId="9" xfId="0" applyNumberFormat="1" applyFont="1" applyFill="1" applyBorder="1" applyAlignment="1">
      <alignment horizontal="center" vertical="center"/>
    </xf>
    <xf numFmtId="176" fontId="38" fillId="0" borderId="0" xfId="0" applyNumberFormat="1" applyFont="1" applyFill="1" applyBorder="1" applyAlignment="1">
      <alignment horizontal="center" vertical="center"/>
    </xf>
    <xf numFmtId="176" fontId="40" fillId="0" borderId="38"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9" fontId="40" fillId="0" borderId="9" xfId="0" applyNumberFormat="1" applyFont="1" applyFill="1" applyBorder="1" applyAlignment="1">
      <alignment horizontal="center" vertical="center" wrapText="1"/>
    </xf>
    <xf numFmtId="176" fontId="41" fillId="0" borderId="43" xfId="0" applyNumberFormat="1" applyFont="1" applyFill="1" applyBorder="1" applyAlignment="1">
      <alignment horizontal="center" vertical="center" wrapText="1"/>
    </xf>
    <xf numFmtId="176" fontId="43" fillId="36" borderId="9" xfId="0" applyNumberFormat="1" applyFont="1" applyFill="1" applyBorder="1" applyAlignment="1">
      <alignment vertical="center"/>
    </xf>
    <xf numFmtId="0" fontId="43" fillId="36" borderId="43" xfId="0" applyFont="1" applyFill="1" applyBorder="1" applyAlignment="1">
      <alignment vertical="center"/>
    </xf>
    <xf numFmtId="176" fontId="43" fillId="0" borderId="43" xfId="0" applyNumberFormat="1" applyFont="1" applyFill="1" applyBorder="1" applyAlignment="1">
      <alignment horizontal="center" vertical="center"/>
    </xf>
    <xf numFmtId="176" fontId="43" fillId="36" borderId="43" xfId="0" applyNumberFormat="1" applyFont="1" applyFill="1" applyBorder="1" applyAlignment="1">
      <alignment horizontal="center" vertical="center"/>
    </xf>
    <xf numFmtId="0" fontId="38" fillId="0" borderId="0" xfId="0" applyFont="1" applyFill="1" applyBorder="1" applyAlignment="1">
      <alignment vertical="center"/>
    </xf>
    <xf numFmtId="0" fontId="40" fillId="0" borderId="46" xfId="0" applyFont="1" applyFill="1" applyBorder="1" applyAlignment="1">
      <alignment horizontal="center" vertical="center" wrapText="1"/>
    </xf>
    <xf numFmtId="0" fontId="40" fillId="0" borderId="47" xfId="0" applyFont="1" applyFill="1" applyBorder="1" applyAlignment="1">
      <alignment horizontal="center" vertical="center" wrapText="1"/>
    </xf>
    <xf numFmtId="9" fontId="41" fillId="0" borderId="9" xfId="0" applyNumberFormat="1" applyFont="1" applyFill="1" applyBorder="1" applyAlignment="1">
      <alignment horizontal="center" vertical="center" wrapText="1"/>
    </xf>
    <xf numFmtId="177" fontId="40" fillId="0" borderId="9" xfId="0" applyNumberFormat="1" applyFont="1" applyFill="1" applyBorder="1" applyAlignment="1">
      <alignment horizontal="center" vertical="center" wrapText="1"/>
    </xf>
    <xf numFmtId="9" fontId="40" fillId="0" borderId="9" xfId="0" applyNumberFormat="1" applyFont="1" applyFill="1" applyBorder="1" applyAlignment="1" applyProtection="1">
      <alignment horizontal="center" vertical="center" wrapText="1"/>
      <protection/>
    </xf>
    <xf numFmtId="9" fontId="40" fillId="0" borderId="9" xfId="0" applyNumberFormat="1" applyFont="1" applyFill="1" applyBorder="1" applyAlignment="1">
      <alignment horizontal="center" vertical="center"/>
    </xf>
    <xf numFmtId="179" fontId="40" fillId="0" borderId="9" xfId="0" applyNumberFormat="1" applyFont="1" applyFill="1" applyBorder="1" applyAlignment="1">
      <alignment horizontal="center" vertical="center"/>
    </xf>
    <xf numFmtId="179" fontId="40" fillId="36" borderId="9" xfId="0" applyNumberFormat="1" applyFont="1" applyFill="1" applyBorder="1" applyAlignment="1">
      <alignment horizontal="center" vertical="center"/>
    </xf>
    <xf numFmtId="177" fontId="40" fillId="36" borderId="9" xfId="0" applyNumberFormat="1" applyFont="1" applyFill="1" applyBorder="1" applyAlignment="1">
      <alignment horizontal="center" vertical="center" wrapText="1"/>
    </xf>
    <xf numFmtId="9" fontId="40" fillId="36" borderId="9" xfId="0" applyNumberFormat="1" applyFont="1" applyFill="1" applyBorder="1" applyAlignment="1">
      <alignment horizontal="center" vertical="center"/>
    </xf>
    <xf numFmtId="0" fontId="40" fillId="0" borderId="9" xfId="0" applyFont="1" applyFill="1" applyBorder="1" applyAlignment="1">
      <alignment horizontal="center" vertical="center"/>
    </xf>
    <xf numFmtId="9" fontId="47" fillId="0" borderId="9" xfId="0" applyNumberFormat="1" applyFont="1" applyFill="1" applyBorder="1" applyAlignment="1">
      <alignment horizontal="center" vertical="center"/>
    </xf>
    <xf numFmtId="179" fontId="47" fillId="0" borderId="9"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wrapText="1"/>
    </xf>
    <xf numFmtId="178" fontId="40" fillId="0" borderId="9" xfId="0" applyNumberFormat="1" applyFont="1" applyFill="1" applyBorder="1" applyAlignment="1">
      <alignment horizontal="center" vertical="center" wrapText="1"/>
    </xf>
    <xf numFmtId="177" fontId="40" fillId="0" borderId="9" xfId="0" applyNumberFormat="1" applyFont="1" applyFill="1" applyBorder="1" applyAlignment="1">
      <alignment horizontal="center" vertical="center"/>
    </xf>
    <xf numFmtId="178" fontId="40" fillId="0" borderId="9" xfId="0" applyNumberFormat="1" applyFont="1" applyFill="1" applyBorder="1" applyAlignment="1">
      <alignment horizontal="center" vertical="center"/>
    </xf>
    <xf numFmtId="176" fontId="40" fillId="0" borderId="9" xfId="0" applyNumberFormat="1" applyFont="1" applyFill="1" applyBorder="1" applyAlignment="1">
      <alignment horizontal="center" vertical="center"/>
    </xf>
    <xf numFmtId="178" fontId="40" fillId="36" borderId="9" xfId="0" applyNumberFormat="1" applyFont="1" applyFill="1" applyBorder="1" applyAlignment="1">
      <alignment horizontal="center" vertical="center"/>
    </xf>
    <xf numFmtId="176" fontId="40" fillId="36" borderId="9" xfId="0" applyNumberFormat="1" applyFont="1" applyFill="1" applyBorder="1" applyAlignment="1">
      <alignment horizontal="center" vertical="center"/>
    </xf>
    <xf numFmtId="177" fontId="40" fillId="36" borderId="9" xfId="0" applyNumberFormat="1" applyFont="1" applyFill="1" applyBorder="1" applyAlignment="1">
      <alignment horizontal="center" vertical="center"/>
    </xf>
    <xf numFmtId="176" fontId="47" fillId="0" borderId="9" xfId="0" applyNumberFormat="1" applyFont="1" applyFill="1" applyBorder="1" applyAlignment="1">
      <alignment horizontal="center" vertical="center"/>
    </xf>
    <xf numFmtId="0" fontId="40" fillId="0" borderId="48" xfId="0" applyFont="1" applyFill="1" applyBorder="1" applyAlignment="1">
      <alignment horizontal="center" vertical="center" wrapText="1"/>
    </xf>
    <xf numFmtId="0" fontId="40" fillId="0" borderId="49" xfId="0" applyFont="1" applyFill="1" applyBorder="1" applyAlignment="1">
      <alignment horizontal="center" vertical="center" wrapText="1"/>
    </xf>
    <xf numFmtId="9" fontId="41" fillId="0" borderId="9" xfId="0" applyNumberFormat="1" applyFont="1" applyFill="1" applyBorder="1" applyAlignment="1" applyProtection="1">
      <alignment horizontal="center" vertical="center" wrapText="1"/>
      <protection/>
    </xf>
    <xf numFmtId="176" fontId="43" fillId="36" borderId="40" xfId="0" applyNumberFormat="1" applyFont="1" applyFill="1" applyBorder="1" applyAlignment="1">
      <alignment horizontal="center" vertical="center"/>
    </xf>
    <xf numFmtId="176" fontId="43" fillId="36" borderId="41" xfId="0" applyNumberFormat="1" applyFont="1" applyFill="1" applyBorder="1" applyAlignment="1">
      <alignment horizontal="center" vertical="center"/>
    </xf>
    <xf numFmtId="0" fontId="43" fillId="0" borderId="50" xfId="0" applyFont="1" applyFill="1" applyBorder="1" applyAlignment="1">
      <alignment horizontal="center" vertical="center"/>
    </xf>
    <xf numFmtId="176" fontId="40" fillId="0" borderId="51" xfId="0" applyNumberFormat="1" applyFont="1" applyFill="1" applyBorder="1" applyAlignment="1">
      <alignment horizontal="center" vertical="center" wrapText="1"/>
    </xf>
    <xf numFmtId="179" fontId="43" fillId="0" borderId="52" xfId="0" applyNumberFormat="1" applyFont="1" applyFill="1" applyBorder="1" applyAlignment="1">
      <alignment horizontal="center" vertical="center"/>
    </xf>
    <xf numFmtId="179" fontId="43" fillId="0" borderId="53" xfId="0" applyNumberFormat="1" applyFont="1" applyFill="1" applyBorder="1" applyAlignment="1">
      <alignment horizontal="center" vertical="center"/>
    </xf>
    <xf numFmtId="9" fontId="43" fillId="0" borderId="53" xfId="0" applyNumberFormat="1" applyFont="1" applyFill="1" applyBorder="1" applyAlignment="1">
      <alignment horizontal="center" vertical="center"/>
    </xf>
    <xf numFmtId="179" fontId="43" fillId="0" borderId="54" xfId="0" applyNumberFormat="1" applyFont="1" applyFill="1" applyBorder="1" applyAlignment="1">
      <alignment horizontal="center" vertical="center"/>
    </xf>
    <xf numFmtId="176" fontId="43" fillId="36" borderId="17" xfId="0" applyNumberFormat="1" applyFont="1" applyFill="1" applyBorder="1" applyAlignment="1">
      <alignment horizontal="center" vertical="center"/>
    </xf>
    <xf numFmtId="179" fontId="43" fillId="0" borderId="55" xfId="0" applyNumberFormat="1" applyFont="1" applyFill="1" applyBorder="1" applyAlignment="1">
      <alignment horizontal="center" vertical="center"/>
    </xf>
    <xf numFmtId="179" fontId="43" fillId="0" borderId="53" xfId="0" applyNumberFormat="1" applyFont="1" applyFill="1" applyBorder="1" applyAlignment="1">
      <alignment horizontal="center" vertical="center"/>
    </xf>
    <xf numFmtId="176" fontId="43" fillId="36" borderId="14" xfId="0" applyNumberFormat="1" applyFont="1" applyFill="1" applyBorder="1" applyAlignment="1">
      <alignment horizontal="center" vertical="center"/>
    </xf>
    <xf numFmtId="176" fontId="40" fillId="0" borderId="56" xfId="0" applyNumberFormat="1" applyFont="1" applyFill="1" applyBorder="1" applyAlignment="1">
      <alignment horizontal="center" vertical="center" wrapText="1"/>
    </xf>
    <xf numFmtId="0" fontId="43" fillId="0" borderId="52" xfId="0" applyFont="1" applyFill="1" applyBorder="1" applyAlignment="1">
      <alignment horizontal="center" vertical="center"/>
    </xf>
    <xf numFmtId="176" fontId="43" fillId="0" borderId="53" xfId="0" applyNumberFormat="1" applyFont="1" applyFill="1" applyBorder="1" applyAlignment="1">
      <alignment horizontal="center" vertical="center"/>
    </xf>
    <xf numFmtId="176" fontId="43" fillId="0" borderId="54" xfId="0" applyNumberFormat="1" applyFont="1" applyFill="1" applyBorder="1" applyAlignment="1">
      <alignment horizontal="center" vertical="center"/>
    </xf>
    <xf numFmtId="0" fontId="48" fillId="0" borderId="0" xfId="0" applyFont="1" applyFill="1" applyAlignment="1">
      <alignment/>
    </xf>
    <xf numFmtId="0" fontId="1" fillId="0" borderId="0" xfId="0" applyFont="1" applyFill="1" applyAlignment="1">
      <alignment/>
    </xf>
    <xf numFmtId="0" fontId="34" fillId="0" borderId="9" xfId="0" applyFont="1" applyFill="1" applyBorder="1" applyAlignment="1">
      <alignment horizontal="center" vertical="center"/>
    </xf>
    <xf numFmtId="0" fontId="1" fillId="0" borderId="9" xfId="0" applyFont="1" applyFill="1" applyBorder="1" applyAlignment="1">
      <alignment horizontal="center" vertical="center"/>
    </xf>
    <xf numFmtId="49" fontId="34" fillId="0" borderId="9" xfId="0" applyNumberFormat="1" applyFont="1" applyFill="1" applyBorder="1" applyAlignment="1">
      <alignment horizontal="center" vertical="center" wrapText="1" shrinkToFit="1"/>
    </xf>
    <xf numFmtId="49" fontId="34" fillId="0" borderId="9" xfId="0" applyNumberFormat="1" applyFont="1" applyFill="1" applyBorder="1" applyAlignment="1">
      <alignment horizontal="center" vertical="center" wrapText="1" shrinkToFit="1"/>
    </xf>
    <xf numFmtId="49" fontId="34" fillId="0" borderId="57" xfId="0" applyNumberFormat="1" applyFont="1" applyFill="1" applyBorder="1" applyAlignment="1">
      <alignment horizontal="center" vertical="center" wrapText="1" shrinkToFit="1"/>
    </xf>
    <xf numFmtId="184" fontId="34" fillId="0" borderId="57" xfId="0" applyNumberFormat="1" applyFont="1" applyFill="1" applyBorder="1" applyAlignment="1">
      <alignment horizontal="center" vertical="center"/>
    </xf>
    <xf numFmtId="184" fontId="34" fillId="0" borderId="57" xfId="0" applyNumberFormat="1" applyFont="1" applyFill="1" applyBorder="1" applyAlignment="1">
      <alignment horizontal="center" vertical="center" wrapText="1" shrinkToFit="1"/>
    </xf>
    <xf numFmtId="49" fontId="34" fillId="0" borderId="10" xfId="0" applyNumberFormat="1" applyFont="1" applyFill="1" applyBorder="1" applyAlignment="1">
      <alignment horizontal="center" vertical="center" wrapText="1" shrinkToFit="1"/>
    </xf>
    <xf numFmtId="184" fontId="34" fillId="0" borderId="10" xfId="0" applyNumberFormat="1" applyFont="1" applyFill="1" applyBorder="1" applyAlignment="1">
      <alignment horizontal="center" vertical="center"/>
    </xf>
    <xf numFmtId="0" fontId="34" fillId="0" borderId="10" xfId="0" applyFont="1" applyFill="1" applyBorder="1" applyAlignment="1">
      <alignment horizontal="center" vertical="center" wrapText="1" shrinkToFit="1"/>
    </xf>
    <xf numFmtId="184" fontId="34" fillId="0" borderId="10" xfId="0" applyNumberFormat="1" applyFont="1" applyFill="1" applyBorder="1" applyAlignment="1">
      <alignment horizontal="center" vertical="center" wrapText="1" shrinkToFit="1"/>
    </xf>
    <xf numFmtId="0" fontId="49" fillId="0" borderId="0" xfId="0" applyFont="1" applyFill="1" applyAlignment="1">
      <alignment vertical="center"/>
    </xf>
    <xf numFmtId="0" fontId="49" fillId="0" borderId="0" xfId="0" applyFont="1" applyFill="1" applyAlignment="1">
      <alignment vertical="center"/>
    </xf>
    <xf numFmtId="0" fontId="14" fillId="0" borderId="0" xfId="0" applyFont="1" applyFill="1" applyAlignment="1">
      <alignment vertical="center"/>
    </xf>
    <xf numFmtId="0" fontId="23" fillId="0" borderId="0" xfId="0" applyFont="1" applyFill="1" applyAlignment="1">
      <alignment vertical="center"/>
    </xf>
    <xf numFmtId="0" fontId="50" fillId="0" borderId="0" xfId="0" applyFont="1" applyFill="1" applyAlignment="1">
      <alignment vertical="center"/>
    </xf>
    <xf numFmtId="0" fontId="51" fillId="0" borderId="32" xfId="0" applyFont="1" applyFill="1" applyBorder="1" applyAlignment="1">
      <alignment horizontal="center" vertical="center"/>
    </xf>
    <xf numFmtId="0" fontId="51" fillId="0" borderId="0" xfId="0" applyFont="1" applyFill="1" applyAlignment="1">
      <alignment horizontal="center" vertical="center"/>
    </xf>
    <xf numFmtId="0" fontId="28" fillId="0" borderId="19" xfId="0" applyFont="1" applyFill="1" applyBorder="1" applyAlignment="1">
      <alignment horizontal="right" vertical="center"/>
    </xf>
    <xf numFmtId="0" fontId="28" fillId="0" borderId="20" xfId="0" applyFont="1" applyFill="1" applyBorder="1" applyAlignment="1">
      <alignment horizontal="right" vertical="center"/>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xf>
    <xf numFmtId="0" fontId="52" fillId="0" borderId="9" xfId="164" applyFont="1" applyFill="1" applyBorder="1" applyAlignment="1">
      <alignment horizontal="center" vertical="center" wrapText="1"/>
      <protection/>
    </xf>
    <xf numFmtId="0" fontId="24" fillId="0" borderId="9" xfId="0" applyFont="1" applyFill="1" applyBorder="1" applyAlignment="1">
      <alignment horizontal="right" vertical="center"/>
    </xf>
    <xf numFmtId="0" fontId="53" fillId="33" borderId="9" xfId="164" applyFont="1" applyFill="1" applyBorder="1" applyAlignment="1">
      <alignment horizontal="center" vertical="center" wrapText="1"/>
      <protection/>
    </xf>
    <xf numFmtId="0" fontId="54" fillId="33" borderId="9" xfId="27" applyFont="1" applyFill="1" applyBorder="1" applyAlignment="1">
      <alignment horizontal="right" vertical="center" wrapText="1"/>
      <protection/>
    </xf>
    <xf numFmtId="0" fontId="49" fillId="33" borderId="9" xfId="0" applyFont="1" applyFill="1" applyBorder="1" applyAlignment="1">
      <alignment horizontal="right" vertical="center"/>
    </xf>
    <xf numFmtId="0" fontId="55" fillId="0" borderId="9" xfId="164" applyFont="1" applyFill="1" applyBorder="1" applyAlignment="1">
      <alignment horizontal="right" vertical="center" wrapText="1"/>
      <protection/>
    </xf>
    <xf numFmtId="0" fontId="33" fillId="0" borderId="9" xfId="27" applyFont="1" applyFill="1" applyBorder="1" applyAlignment="1">
      <alignment horizontal="right" vertical="center" wrapText="1"/>
      <protection/>
    </xf>
    <xf numFmtId="0" fontId="0" fillId="0" borderId="9" xfId="0" applyFill="1" applyBorder="1" applyAlignment="1">
      <alignment horizontal="right" vertical="center"/>
    </xf>
    <xf numFmtId="0" fontId="49" fillId="33" borderId="9" xfId="0" applyFont="1" applyFill="1" applyBorder="1" applyAlignment="1">
      <alignment horizontal="right" vertical="center"/>
    </xf>
    <xf numFmtId="0" fontId="24" fillId="33" borderId="9" xfId="0" applyFont="1" applyFill="1" applyBorder="1" applyAlignment="1">
      <alignment horizontal="right" vertical="center"/>
    </xf>
    <xf numFmtId="0" fontId="56" fillId="0" borderId="9" xfId="27" applyFont="1" applyFill="1" applyBorder="1" applyAlignment="1">
      <alignment horizontal="right" vertical="center" wrapText="1"/>
      <protection/>
    </xf>
    <xf numFmtId="0" fontId="57" fillId="0" borderId="9" xfId="27" applyFont="1" applyFill="1" applyBorder="1" applyAlignment="1">
      <alignment horizontal="right" vertical="center" wrapText="1"/>
      <protection/>
    </xf>
    <xf numFmtId="0" fontId="14" fillId="0" borderId="9" xfId="0" applyFont="1" applyFill="1" applyBorder="1" applyAlignment="1">
      <alignment horizontal="right" vertical="center"/>
    </xf>
    <xf numFmtId="0" fontId="53" fillId="33" borderId="9" xfId="27" applyFont="1" applyFill="1" applyBorder="1" applyAlignment="1">
      <alignment horizontal="center" vertical="center" wrapText="1"/>
      <protection/>
    </xf>
    <xf numFmtId="0" fontId="49" fillId="33" borderId="9" xfId="27" applyFont="1" applyFill="1" applyBorder="1" applyAlignment="1">
      <alignment horizontal="center" vertical="center" wrapText="1"/>
      <protection/>
    </xf>
    <xf numFmtId="0" fontId="54" fillId="33" borderId="9" xfId="164" applyFont="1" applyFill="1" applyBorder="1" applyAlignment="1">
      <alignment horizontal="right" vertical="center" wrapText="1"/>
      <protection/>
    </xf>
    <xf numFmtId="0" fontId="33" fillId="0" borderId="9" xfId="27" applyNumberFormat="1" applyFont="1" applyBorder="1" applyAlignment="1">
      <alignment horizontal="right" vertical="center"/>
      <protection/>
    </xf>
    <xf numFmtId="0" fontId="33" fillId="0" borderId="9" xfId="27" applyNumberFormat="1" applyFont="1" applyFill="1" applyBorder="1" applyAlignment="1">
      <alignment horizontal="right" vertical="center" wrapText="1"/>
      <protection/>
    </xf>
    <xf numFmtId="0" fontId="33" fillId="0" borderId="9" xfId="27" applyNumberFormat="1" applyFont="1" applyBorder="1" applyAlignment="1">
      <alignment horizontal="right" vertical="center"/>
      <protection/>
    </xf>
    <xf numFmtId="0" fontId="49" fillId="0" borderId="9" xfId="27" applyNumberFormat="1" applyFont="1" applyFill="1" applyBorder="1" applyAlignment="1">
      <alignment horizontal="right" vertical="center" wrapText="1"/>
      <protection/>
    </xf>
    <xf numFmtId="0" fontId="54" fillId="0" borderId="9" xfId="27" applyFont="1" applyFill="1" applyBorder="1" applyAlignment="1">
      <alignment horizontal="right" vertical="center" wrapText="1"/>
      <protection/>
    </xf>
    <xf numFmtId="0" fontId="49" fillId="0" borderId="9" xfId="0" applyFont="1" applyFill="1" applyBorder="1" applyAlignment="1">
      <alignment horizontal="right" vertical="center"/>
    </xf>
    <xf numFmtId="0" fontId="24" fillId="0" borderId="9" xfId="27" applyNumberFormat="1" applyFont="1" applyFill="1" applyBorder="1" applyAlignment="1">
      <alignment horizontal="right" vertical="center" wrapText="1"/>
      <protection/>
    </xf>
    <xf numFmtId="0" fontId="52" fillId="0" borderId="9" xfId="27" applyFont="1" applyFill="1" applyBorder="1" applyAlignment="1">
      <alignment horizontal="right" vertical="center" wrapText="1"/>
      <protection/>
    </xf>
    <xf numFmtId="0" fontId="24" fillId="0" borderId="9" xfId="25" applyNumberFormat="1" applyFont="1" applyFill="1" applyBorder="1" applyAlignment="1">
      <alignment horizontal="right" vertical="center" wrapText="1"/>
      <protection/>
    </xf>
    <xf numFmtId="0" fontId="24" fillId="33" borderId="9" xfId="27" applyNumberFormat="1" applyFont="1" applyFill="1" applyBorder="1" applyAlignment="1">
      <alignment horizontal="center" vertical="center"/>
      <protection/>
    </xf>
    <xf numFmtId="0" fontId="52" fillId="33" borderId="9" xfId="164" applyFont="1" applyFill="1" applyBorder="1" applyAlignment="1">
      <alignment horizontal="right" vertical="center" wrapText="1"/>
      <protection/>
    </xf>
    <xf numFmtId="0" fontId="33" fillId="0" borderId="9" xfId="27" applyNumberFormat="1" applyFont="1" applyFill="1" applyBorder="1" applyAlignment="1">
      <alignment horizontal="right" vertical="center"/>
      <protection/>
    </xf>
    <xf numFmtId="0" fontId="28" fillId="0" borderId="11" xfId="0" applyFont="1" applyFill="1" applyBorder="1" applyAlignment="1">
      <alignment horizontal="right" vertical="center"/>
    </xf>
    <xf numFmtId="3" fontId="24" fillId="0" borderId="9" xfId="0" applyNumberFormat="1" applyFont="1" applyFill="1" applyBorder="1" applyAlignment="1">
      <alignment horizontal="right" vertical="center"/>
    </xf>
    <xf numFmtId="0" fontId="14" fillId="0" borderId="9" xfId="0" applyFont="1" applyFill="1" applyBorder="1" applyAlignment="1">
      <alignment horizontal="right" vertical="center"/>
    </xf>
    <xf numFmtId="0" fontId="51"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8" fillId="0" borderId="9" xfId="0" applyFont="1" applyFill="1" applyBorder="1" applyAlignment="1">
      <alignment horizontal="right" vertical="center"/>
    </xf>
    <xf numFmtId="0" fontId="28" fillId="0" borderId="9" xfId="0" applyFont="1" applyFill="1" applyBorder="1" applyAlignment="1">
      <alignment horizontal="right" vertical="center"/>
    </xf>
    <xf numFmtId="0" fontId="58" fillId="0" borderId="0" xfId="0" applyFont="1" applyFill="1" applyAlignment="1">
      <alignment vertical="center"/>
    </xf>
    <xf numFmtId="0" fontId="52" fillId="0" borderId="9" xfId="164" applyFont="1" applyFill="1" applyBorder="1" applyAlignment="1">
      <alignment horizontal="center" vertical="center" wrapText="1"/>
      <protection/>
    </xf>
    <xf numFmtId="0" fontId="49" fillId="0" borderId="9" xfId="0" applyFont="1" applyFill="1" applyBorder="1" applyAlignment="1">
      <alignment horizontal="right" vertical="center"/>
    </xf>
    <xf numFmtId="0" fontId="116" fillId="0" borderId="0" xfId="0" applyFont="1" applyFill="1" applyAlignment="1">
      <alignment vertical="center"/>
    </xf>
    <xf numFmtId="0" fontId="116" fillId="0" borderId="0" xfId="0" applyFont="1" applyFill="1" applyAlignment="1">
      <alignment horizontal="left" vertical="center"/>
    </xf>
    <xf numFmtId="0" fontId="0" fillId="0" borderId="0" xfId="0" applyFill="1" applyAlignment="1">
      <alignment horizontal="left" vertical="center"/>
    </xf>
    <xf numFmtId="0" fontId="49" fillId="0" borderId="9" xfId="0" applyFont="1" applyFill="1" applyBorder="1" applyAlignment="1">
      <alignment horizontal="center" vertical="center"/>
    </xf>
    <xf numFmtId="0" fontId="14" fillId="0" borderId="9"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9" xfId="0" applyFont="1" applyFill="1" applyBorder="1" applyAlignment="1">
      <alignment horizontal="right" vertical="center"/>
    </xf>
    <xf numFmtId="0" fontId="52" fillId="0" borderId="19" xfId="27" applyNumberFormat="1" applyFont="1" applyFill="1" applyBorder="1" applyAlignment="1">
      <alignment horizontal="right" vertical="center" wrapText="1"/>
      <protection/>
    </xf>
    <xf numFmtId="0" fontId="52" fillId="0" borderId="19" xfId="25" applyNumberFormat="1" applyFont="1" applyFill="1" applyBorder="1" applyAlignment="1">
      <alignment horizontal="right" vertical="center" wrapText="1"/>
      <protection/>
    </xf>
    <xf numFmtId="0" fontId="52" fillId="33" borderId="19" xfId="27" applyNumberFormat="1" applyFont="1" applyFill="1" applyBorder="1" applyAlignment="1">
      <alignment horizontal="center" vertical="center"/>
      <protection/>
    </xf>
    <xf numFmtId="0" fontId="33" fillId="0" borderId="19" xfId="27" applyNumberFormat="1" applyFont="1" applyFill="1" applyBorder="1" applyAlignment="1">
      <alignment horizontal="right" vertical="center" wrapText="1"/>
      <protection/>
    </xf>
    <xf numFmtId="0" fontId="33" fillId="0" borderId="19" xfId="27" applyNumberFormat="1" applyFont="1" applyFill="1" applyBorder="1" applyAlignment="1">
      <alignment horizontal="right" vertical="center"/>
      <protection/>
    </xf>
    <xf numFmtId="0" fontId="24" fillId="0" borderId="9" xfId="25" applyNumberFormat="1" applyFont="1" applyBorder="1" applyAlignment="1">
      <alignment horizontal="right" vertical="center" wrapText="1"/>
      <protection/>
    </xf>
    <xf numFmtId="0" fontId="33" fillId="0" borderId="9" xfId="25" applyNumberFormat="1" applyFont="1" applyFill="1" applyBorder="1" applyAlignment="1">
      <alignment horizontal="right" vertical="center"/>
      <protection/>
    </xf>
    <xf numFmtId="0" fontId="24" fillId="0" borderId="9" xfId="25" applyNumberFormat="1" applyFont="1" applyFill="1" applyBorder="1" applyAlignment="1">
      <alignment horizontal="right" vertical="center"/>
      <protection/>
    </xf>
    <xf numFmtId="0" fontId="24" fillId="0" borderId="9" xfId="27" applyNumberFormat="1" applyFont="1" applyBorder="1" applyAlignment="1">
      <alignment horizontal="right" vertical="center"/>
      <protection/>
    </xf>
    <xf numFmtId="0" fontId="24" fillId="0" borderId="9" xfId="27" applyNumberFormat="1" applyFont="1" applyFill="1" applyBorder="1" applyAlignment="1">
      <alignment horizontal="right" vertical="center"/>
      <protection/>
    </xf>
    <xf numFmtId="0" fontId="24" fillId="0" borderId="19" xfId="25" applyNumberFormat="1" applyFont="1" applyBorder="1" applyAlignment="1">
      <alignment horizontal="right" vertical="center" wrapText="1"/>
      <protection/>
    </xf>
    <xf numFmtId="0" fontId="24" fillId="0" borderId="19" xfId="25" applyNumberFormat="1" applyFont="1" applyFill="1" applyBorder="1" applyAlignment="1">
      <alignment horizontal="right" vertical="center" wrapText="1"/>
      <protection/>
    </xf>
    <xf numFmtId="0" fontId="52" fillId="33" borderId="33" xfId="27" applyNumberFormat="1" applyFont="1" applyFill="1" applyBorder="1" applyAlignment="1">
      <alignment horizontal="center" vertical="center"/>
      <protection/>
    </xf>
    <xf numFmtId="0" fontId="24" fillId="33" borderId="19" xfId="27" applyNumberFormat="1" applyFont="1" applyFill="1" applyBorder="1" applyAlignment="1">
      <alignment horizontal="center" vertical="center"/>
      <protection/>
    </xf>
    <xf numFmtId="0" fontId="33" fillId="0" borderId="19" xfId="25" applyNumberFormat="1" applyFont="1" applyFill="1" applyBorder="1" applyAlignment="1">
      <alignment horizontal="right" vertical="center"/>
      <protection/>
    </xf>
    <xf numFmtId="0" fontId="52" fillId="0" borderId="19" xfId="25" applyNumberFormat="1" applyFont="1" applyFill="1" applyBorder="1" applyAlignment="1">
      <alignment horizontal="right" vertical="center"/>
      <protection/>
    </xf>
    <xf numFmtId="0" fontId="33" fillId="0" borderId="19" xfId="27" applyNumberFormat="1" applyFont="1" applyBorder="1" applyAlignment="1">
      <alignment horizontal="right" vertical="center"/>
      <protection/>
    </xf>
    <xf numFmtId="0" fontId="52" fillId="0" borderId="19" xfId="27" applyNumberFormat="1" applyFont="1" applyBorder="1" applyAlignment="1">
      <alignment horizontal="right" vertical="center"/>
      <protection/>
    </xf>
    <xf numFmtId="0" fontId="52" fillId="0" borderId="19" xfId="27" applyNumberFormat="1" applyFont="1" applyFill="1" applyBorder="1" applyAlignment="1">
      <alignment horizontal="right" vertical="center"/>
      <protection/>
    </xf>
    <xf numFmtId="0" fontId="24" fillId="0" borderId="19" xfId="27" applyNumberFormat="1" applyFont="1" applyFill="1" applyBorder="1" applyAlignment="1">
      <alignment horizontal="right" vertical="center" wrapText="1"/>
      <protection/>
    </xf>
    <xf numFmtId="0" fontId="24" fillId="33" borderId="9" xfId="25" applyNumberFormat="1" applyFont="1" applyFill="1" applyBorder="1" applyAlignment="1">
      <alignment horizontal="center" vertical="center" wrapText="1"/>
      <protection/>
    </xf>
    <xf numFmtId="0" fontId="24" fillId="33" borderId="33" xfId="27" applyNumberFormat="1" applyFont="1" applyFill="1" applyBorder="1" applyAlignment="1">
      <alignment horizontal="center" vertical="center"/>
      <protection/>
    </xf>
    <xf numFmtId="0" fontId="52" fillId="33" borderId="19" xfId="25" applyNumberFormat="1" applyFont="1" applyFill="1" applyBorder="1" applyAlignment="1">
      <alignment horizontal="center" vertical="center" wrapText="1"/>
      <protection/>
    </xf>
    <xf numFmtId="0" fontId="24" fillId="33" borderId="19" xfId="25" applyNumberFormat="1" applyFont="1" applyFill="1" applyBorder="1" applyAlignment="1">
      <alignment horizontal="center" vertical="center" wrapText="1"/>
      <protection/>
    </xf>
    <xf numFmtId="0" fontId="34" fillId="0" borderId="0" xfId="0" applyFont="1" applyFill="1" applyBorder="1" applyAlignment="1">
      <alignment vertical="center"/>
    </xf>
    <xf numFmtId="0" fontId="5" fillId="0" borderId="0" xfId="0" applyFont="1" applyFill="1" applyBorder="1" applyAlignment="1">
      <alignment horizontal="center" vertical="center"/>
    </xf>
    <xf numFmtId="176" fontId="4" fillId="0" borderId="9"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8" fillId="0" borderId="9" xfId="0" applyNumberFormat="1" applyFont="1" applyFill="1" applyBorder="1" applyAlignment="1">
      <alignment horizontal="left" vertical="center" wrapText="1"/>
    </xf>
    <xf numFmtId="177" fontId="8" fillId="0" borderId="9" xfId="0" applyNumberFormat="1" applyFont="1" applyFill="1" applyBorder="1" applyAlignment="1">
      <alignment horizontal="left" vertical="center" wrapText="1"/>
    </xf>
    <xf numFmtId="177" fontId="2" fillId="0" borderId="9" xfId="0" applyNumberFormat="1" applyFont="1" applyFill="1" applyBorder="1" applyAlignment="1">
      <alignment horizontal="right" vertical="center" wrapText="1"/>
    </xf>
    <xf numFmtId="177" fontId="9" fillId="0" borderId="11" xfId="0" applyNumberFormat="1" applyFont="1" applyFill="1" applyBorder="1" applyAlignment="1">
      <alignment horizontal="right" vertical="center" wrapText="1"/>
    </xf>
    <xf numFmtId="177" fontId="2" fillId="0" borderId="9" xfId="0" applyNumberFormat="1" applyFont="1" applyFill="1" applyBorder="1" applyAlignment="1" applyProtection="1">
      <alignment horizontal="right" vertical="center"/>
      <protection locked="0"/>
    </xf>
    <xf numFmtId="177" fontId="2" fillId="0" borderId="9" xfId="0" applyNumberFormat="1" applyFont="1" applyFill="1" applyBorder="1" applyAlignment="1">
      <alignment horizontal="left" vertical="center" wrapText="1"/>
    </xf>
    <xf numFmtId="177" fontId="2" fillId="0" borderId="0" xfId="0" applyNumberFormat="1" applyFont="1" applyFill="1" applyBorder="1" applyAlignment="1">
      <alignment horizontal="right" vertical="center" wrapText="1"/>
    </xf>
    <xf numFmtId="177" fontId="2" fillId="0" borderId="0" xfId="0" applyNumberFormat="1" applyFont="1" applyFill="1" applyBorder="1" applyAlignment="1">
      <alignment horizontal="right" vertical="center"/>
    </xf>
    <xf numFmtId="177" fontId="7" fillId="0" borderId="9" xfId="0" applyNumberFormat="1" applyFont="1" applyFill="1" applyBorder="1" applyAlignment="1">
      <alignment horizontal="right" vertical="center" wrapText="1"/>
    </xf>
    <xf numFmtId="177" fontId="8" fillId="0" borderId="9" xfId="0" applyNumberFormat="1" applyFont="1" applyFill="1" applyBorder="1" applyAlignment="1">
      <alignment horizontal="left" vertical="center" wrapText="1"/>
    </xf>
    <xf numFmtId="177" fontId="2" fillId="0" borderId="0" xfId="0" applyNumberFormat="1" applyFont="1" applyFill="1" applyBorder="1" applyAlignment="1">
      <alignment horizontal="right" vertical="center"/>
    </xf>
    <xf numFmtId="177" fontId="60" fillId="0" borderId="9" xfId="0" applyNumberFormat="1" applyFont="1" applyFill="1" applyBorder="1" applyAlignment="1">
      <alignment vertical="center" wrapText="1"/>
    </xf>
    <xf numFmtId="177" fontId="35" fillId="0" borderId="9" xfId="0" applyNumberFormat="1" applyFont="1" applyFill="1" applyBorder="1" applyAlignment="1">
      <alignment vertical="center" wrapText="1"/>
    </xf>
    <xf numFmtId="9" fontId="2" fillId="0" borderId="0" xfId="81" applyNumberFormat="1" applyFont="1" applyFill="1" applyBorder="1" applyAlignment="1">
      <alignment vertical="center"/>
    </xf>
    <xf numFmtId="0" fontId="7" fillId="0" borderId="9" xfId="0" applyFont="1" applyFill="1" applyBorder="1" applyAlignment="1">
      <alignment horizontal="center" vertical="center"/>
    </xf>
    <xf numFmtId="177" fontId="11" fillId="0" borderId="9" xfId="0" applyNumberFormat="1" applyFont="1" applyFill="1" applyBorder="1" applyAlignment="1">
      <alignment horizontal="left" vertical="center" wrapText="1"/>
    </xf>
    <xf numFmtId="177" fontId="10" fillId="0" borderId="9" xfId="0" applyNumberFormat="1" applyFont="1" applyFill="1" applyBorder="1" applyAlignment="1">
      <alignment horizontal="left" vertical="center" wrapText="1"/>
    </xf>
    <xf numFmtId="177" fontId="10" fillId="0" borderId="9" xfId="0" applyNumberFormat="1" applyFont="1" applyFill="1" applyBorder="1" applyAlignment="1">
      <alignment horizontal="left" vertical="center" wrapText="1"/>
    </xf>
    <xf numFmtId="177" fontId="12" fillId="0" borderId="9" xfId="0" applyNumberFormat="1" applyFont="1" applyFill="1" applyBorder="1" applyAlignment="1">
      <alignment horizontal="left" vertical="center" wrapText="1"/>
    </xf>
    <xf numFmtId="177" fontId="2" fillId="0" borderId="14" xfId="0" applyNumberFormat="1" applyFont="1" applyFill="1" applyBorder="1" applyAlignment="1">
      <alignment horizontal="right" vertical="center" wrapText="1"/>
    </xf>
    <xf numFmtId="177" fontId="2" fillId="0" borderId="14" xfId="0" applyNumberFormat="1" applyFont="1" applyFill="1" applyBorder="1" applyAlignment="1">
      <alignment horizontal="right" vertical="center" wrapText="1"/>
    </xf>
    <xf numFmtId="177" fontId="2" fillId="0" borderId="14" xfId="0" applyNumberFormat="1" applyFont="1" applyFill="1" applyBorder="1" applyAlignment="1">
      <alignment horizontal="right" vertical="center" wrapText="1"/>
    </xf>
    <xf numFmtId="0" fontId="24" fillId="0" borderId="0" xfId="0" applyFont="1" applyAlignment="1">
      <alignment/>
    </xf>
    <xf numFmtId="0" fontId="51"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3" fillId="0" borderId="0" xfId="0" applyFont="1" applyFill="1"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horizontal="left" vertical="center" wrapText="1"/>
    </xf>
    <xf numFmtId="0" fontId="40" fillId="0" borderId="0" xfId="0" applyFont="1" applyFill="1" applyBorder="1" applyAlignment="1">
      <alignment vertical="center"/>
    </xf>
    <xf numFmtId="0" fontId="40" fillId="0" borderId="0"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16" fillId="0" borderId="9" xfId="0" applyFont="1" applyFill="1" applyBorder="1" applyAlignment="1">
      <alignment horizontal="center" vertical="center"/>
    </xf>
    <xf numFmtId="0" fontId="61"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62" fillId="0" borderId="9" xfId="41" applyFont="1" applyFill="1" applyBorder="1" applyAlignment="1">
      <alignment horizontal="center" vertical="center" wrapText="1"/>
      <protection/>
    </xf>
    <xf numFmtId="0" fontId="62" fillId="0" borderId="9" xfId="0" applyFont="1" applyFill="1" applyBorder="1" applyAlignment="1">
      <alignment horizontal="left" vertical="center" wrapText="1"/>
    </xf>
    <xf numFmtId="0" fontId="62" fillId="0" borderId="0"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0" xfId="0" applyFont="1" applyFill="1" applyAlignment="1">
      <alignment vertical="center"/>
    </xf>
    <xf numFmtId="0" fontId="33" fillId="0" borderId="0" xfId="0" applyFont="1" applyAlignment="1">
      <alignment/>
    </xf>
    <xf numFmtId="0" fontId="51" fillId="0" borderId="0" xfId="0" applyFont="1" applyFill="1" applyAlignment="1">
      <alignment vertical="center"/>
    </xf>
    <xf numFmtId="0" fontId="63" fillId="0" borderId="0" xfId="0" applyFont="1" applyFill="1" applyBorder="1" applyAlignment="1">
      <alignment horizontal="center" vertical="center"/>
    </xf>
    <xf numFmtId="0" fontId="38" fillId="0" borderId="0" xfId="0" applyFont="1" applyFill="1" applyBorder="1" applyAlignment="1">
      <alignment horizontal="right" vertical="center"/>
    </xf>
    <xf numFmtId="0" fontId="52" fillId="0" borderId="9"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0" borderId="11" xfId="0" applyFont="1" applyFill="1" applyBorder="1" applyAlignment="1">
      <alignment horizontal="center" vertical="center"/>
    </xf>
    <xf numFmtId="0" fontId="52" fillId="0" borderId="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17" xfId="0" applyFont="1" applyFill="1" applyBorder="1" applyAlignment="1">
      <alignment horizontal="center" vertical="center"/>
    </xf>
    <xf numFmtId="0" fontId="33"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33" fillId="0" borderId="9" xfId="0" applyFont="1" applyFill="1" applyBorder="1" applyAlignment="1">
      <alignment vertical="center" wrapText="1"/>
    </xf>
    <xf numFmtId="0" fontId="33" fillId="0" borderId="9" xfId="0" applyNumberFormat="1" applyFont="1" applyFill="1" applyBorder="1" applyAlignment="1">
      <alignment vertical="center" wrapText="1"/>
    </xf>
    <xf numFmtId="0" fontId="33" fillId="0" borderId="9" xfId="0" applyNumberFormat="1" applyFont="1" applyFill="1" applyBorder="1" applyAlignment="1">
      <alignment horizontal="left" vertical="center" wrapText="1"/>
    </xf>
    <xf numFmtId="0" fontId="64" fillId="0" borderId="0" xfId="0" applyNumberFormat="1" applyFont="1" applyFill="1" applyBorder="1" applyAlignment="1">
      <alignment horizontal="left" vertical="center" wrapText="1"/>
    </xf>
    <xf numFmtId="0" fontId="65" fillId="0" borderId="0" xfId="0" applyFont="1" applyAlignment="1">
      <alignment/>
    </xf>
    <xf numFmtId="0" fontId="66" fillId="0" borderId="0" xfId="0" applyFont="1" applyAlignment="1">
      <alignment/>
    </xf>
    <xf numFmtId="0" fontId="52" fillId="0" borderId="0" xfId="0" applyFont="1" applyAlignment="1">
      <alignment/>
    </xf>
    <xf numFmtId="0" fontId="33" fillId="0" borderId="0" xfId="0" applyFont="1" applyAlignment="1">
      <alignment horizontal="center" vertical="center"/>
    </xf>
    <xf numFmtId="176" fontId="33" fillId="0" borderId="0" xfId="0" applyNumberFormat="1" applyFont="1" applyAlignment="1">
      <alignment horizontal="center" vertical="center"/>
    </xf>
    <xf numFmtId="0" fontId="67" fillId="0" borderId="0" xfId="0" applyFont="1" applyAlignment="1">
      <alignment horizontal="left" vertical="center"/>
    </xf>
    <xf numFmtId="176" fontId="65" fillId="0" borderId="0" xfId="0" applyNumberFormat="1" applyFont="1" applyAlignment="1">
      <alignment horizontal="center" vertical="center"/>
    </xf>
    <xf numFmtId="0" fontId="65" fillId="0" borderId="0" xfId="0" applyFont="1" applyAlignment="1">
      <alignment horizontal="center" vertical="center"/>
    </xf>
    <xf numFmtId="0" fontId="68" fillId="0" borderId="0" xfId="0" applyFont="1" applyBorder="1" applyAlignment="1">
      <alignment horizontal="center" vertical="center" wrapText="1"/>
    </xf>
    <xf numFmtId="176"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Alignment="1">
      <alignment horizontal="center" vertical="center"/>
    </xf>
    <xf numFmtId="176" fontId="33" fillId="0" borderId="0" xfId="0" applyNumberFormat="1" applyFont="1" applyAlignment="1">
      <alignment horizontal="right" vertical="center"/>
    </xf>
    <xf numFmtId="0" fontId="52" fillId="0" borderId="0" xfId="0" applyFont="1" applyAlignment="1">
      <alignment horizontal="right" vertical="center"/>
    </xf>
    <xf numFmtId="0" fontId="33" fillId="0" borderId="19" xfId="0" applyFont="1" applyFill="1" applyBorder="1" applyAlignment="1">
      <alignment horizontal="center" vertical="center" wrapText="1"/>
    </xf>
    <xf numFmtId="176" fontId="33" fillId="0" borderId="16" xfId="0" applyNumberFormat="1" applyFont="1" applyFill="1" applyBorder="1" applyAlignment="1">
      <alignment horizontal="center" vertical="center" wrapText="1"/>
    </xf>
    <xf numFmtId="0" fontId="52" fillId="0" borderId="0" xfId="0" applyFont="1" applyAlignment="1">
      <alignment horizontal="center" vertical="center"/>
    </xf>
    <xf numFmtId="0" fontId="52" fillId="0" borderId="14" xfId="164" applyFont="1" applyFill="1" applyBorder="1" applyAlignment="1">
      <alignment horizontal="center" vertical="center" wrapText="1"/>
      <protection/>
    </xf>
    <xf numFmtId="176" fontId="52" fillId="0" borderId="9" xfId="0" applyNumberFormat="1" applyFont="1" applyFill="1" applyBorder="1" applyAlignment="1">
      <alignment horizontal="center" vertical="center"/>
    </xf>
    <xf numFmtId="185" fontId="52" fillId="0" borderId="0" xfId="0" applyNumberFormat="1" applyFont="1" applyFill="1" applyAlignment="1">
      <alignment horizontal="center" vertical="center"/>
    </xf>
    <xf numFmtId="0" fontId="52" fillId="0" borderId="33" xfId="164" applyFont="1" applyFill="1" applyBorder="1" applyAlignment="1">
      <alignment horizontal="center" vertical="center" wrapText="1"/>
      <protection/>
    </xf>
    <xf numFmtId="176" fontId="52" fillId="0" borderId="9" xfId="27" applyNumberFormat="1" applyFont="1" applyFill="1" applyBorder="1" applyAlignment="1">
      <alignment horizontal="center" vertical="center" wrapText="1"/>
      <protection/>
    </xf>
    <xf numFmtId="0" fontId="33" fillId="0" borderId="33" xfId="164" applyFont="1" applyFill="1" applyBorder="1" applyAlignment="1">
      <alignment horizontal="right" vertical="center" wrapText="1"/>
      <protection/>
    </xf>
    <xf numFmtId="176" fontId="33" fillId="0" borderId="9" xfId="27" applyNumberFormat="1" applyFont="1" applyFill="1" applyBorder="1" applyAlignment="1">
      <alignment horizontal="center" vertical="center" wrapText="1"/>
      <protection/>
    </xf>
    <xf numFmtId="0" fontId="33" fillId="0" borderId="33" xfId="27" applyFont="1" applyFill="1" applyBorder="1" applyAlignment="1">
      <alignment horizontal="right" vertical="center" wrapText="1"/>
      <protection/>
    </xf>
    <xf numFmtId="0" fontId="52" fillId="0" borderId="33" xfId="27" applyFont="1" applyFill="1" applyBorder="1" applyAlignment="1">
      <alignment horizontal="center" vertical="center" wrapText="1"/>
      <protection/>
    </xf>
    <xf numFmtId="0" fontId="52" fillId="0" borderId="0" xfId="0" applyFont="1" applyAlignment="1">
      <alignment horizontal="center" vertical="center"/>
    </xf>
    <xf numFmtId="185" fontId="33" fillId="0" borderId="0" xfId="0" applyNumberFormat="1" applyFont="1" applyFill="1" applyAlignment="1">
      <alignment horizontal="center" vertical="center"/>
    </xf>
    <xf numFmtId="0" fontId="57" fillId="0" borderId="9" xfId="0" applyFont="1" applyFill="1" applyBorder="1" applyAlignment="1">
      <alignment horizontal="right" vertical="center" wrapText="1"/>
    </xf>
    <xf numFmtId="0" fontId="52" fillId="0" borderId="19" xfId="27" applyNumberFormat="1" applyFont="1" applyFill="1" applyBorder="1" applyAlignment="1">
      <alignment horizontal="center" vertical="center" wrapText="1"/>
      <protection/>
    </xf>
    <xf numFmtId="0" fontId="54" fillId="0" borderId="9" xfId="0" applyFont="1" applyFill="1" applyBorder="1" applyAlignment="1">
      <alignment horizontal="center" vertical="center" wrapText="1"/>
    </xf>
    <xf numFmtId="0" fontId="33" fillId="0" borderId="0" xfId="0" applyFont="1" applyAlignment="1">
      <alignment horizontal="center" vertical="center"/>
    </xf>
    <xf numFmtId="0" fontId="52" fillId="0" borderId="9" xfId="181" applyNumberFormat="1" applyFont="1" applyFill="1" applyBorder="1" applyAlignment="1">
      <alignment horizontal="center" vertical="center" wrapText="1"/>
      <protection/>
    </xf>
    <xf numFmtId="0" fontId="52" fillId="0" borderId="9" xfId="121" applyNumberFormat="1" applyFont="1" applyFill="1" applyBorder="1" applyAlignment="1">
      <alignment horizontal="center" vertical="center" wrapText="1"/>
      <protection/>
    </xf>
    <xf numFmtId="0" fontId="70" fillId="0" borderId="9" xfId="0" applyFont="1" applyFill="1" applyBorder="1" applyAlignment="1">
      <alignment horizontal="center" vertical="center" wrapText="1"/>
    </xf>
    <xf numFmtId="0" fontId="33" fillId="0" borderId="9" xfId="121" applyNumberFormat="1" applyFont="1" applyFill="1" applyBorder="1" applyAlignment="1">
      <alignment horizontal="right" vertical="center" wrapText="1"/>
      <protection/>
    </xf>
    <xf numFmtId="185" fontId="33" fillId="0" borderId="0" xfId="0" applyNumberFormat="1" applyFont="1" applyAlignment="1">
      <alignment horizontal="center" vertical="center"/>
    </xf>
    <xf numFmtId="185" fontId="52" fillId="0" borderId="0" xfId="0" applyNumberFormat="1" applyFont="1" applyAlignment="1">
      <alignment horizontal="center" vertical="center"/>
    </xf>
    <xf numFmtId="0" fontId="33" fillId="0" borderId="19" xfId="27" applyNumberFormat="1" applyFont="1" applyFill="1" applyBorder="1" applyAlignment="1">
      <alignment horizontal="right" vertical="center" wrapText="1"/>
      <protection/>
    </xf>
    <xf numFmtId="0" fontId="54" fillId="0" borderId="0" xfId="53" applyFont="1" applyFill="1" applyBorder="1" applyAlignment="1">
      <alignment horizontal="center" vertical="center" wrapText="1"/>
      <protection/>
    </xf>
    <xf numFmtId="0" fontId="70" fillId="0" borderId="9" xfId="0" applyFont="1" applyFill="1" applyBorder="1" applyAlignment="1">
      <alignment horizontal="center" vertical="center" wrapText="1"/>
    </xf>
  </cellXfs>
  <cellStyles count="194">
    <cellStyle name="Normal" xfId="0"/>
    <cellStyle name="常规_排序表" xfId="15"/>
    <cellStyle name="常规_测算表_11" xfId="16"/>
    <cellStyle name="常规_测算表_10" xfId="17"/>
    <cellStyle name="常规_中央、省本次下达数测算_9" xfId="18"/>
    <cellStyle name="@ET_Style?sup" xfId="19"/>
    <cellStyle name="常规 104" xfId="20"/>
    <cellStyle name="常规_测算表2_25" xfId="21"/>
    <cellStyle name="常规_9月城乡_21" xfId="22"/>
    <cellStyle name="常规_测算表2_21" xfId="23"/>
    <cellStyle name="常规_测算表2_16" xfId="24"/>
    <cellStyle name="常规 100" xfId="25"/>
    <cellStyle name="常规_测算表2_26" xfId="26"/>
    <cellStyle name="常规_中央、省全年下达数_3" xfId="27"/>
    <cellStyle name="常规_Sheet1_9" xfId="28"/>
    <cellStyle name="常规_2006月报格式通知的附件（修改）" xfId="29"/>
    <cellStyle name="常规_测算表2_2" xfId="30"/>
    <cellStyle name="常规_测算表2_10" xfId="31"/>
    <cellStyle name="@ET_Style?@font-face" xfId="32"/>
    <cellStyle name="常规_测算表2_12" xfId="33"/>
    <cellStyle name="常规 38" xfId="34"/>
    <cellStyle name="常规_测算表2_13" xfId="35"/>
    <cellStyle name="常规 102" xfId="36"/>
    <cellStyle name="常规_测算表2_18" xfId="37"/>
    <cellStyle name="常规_测算表2_23" xfId="38"/>
    <cellStyle name="常规_测算表_1" xfId="39"/>
    <cellStyle name="常规_测算表2_8" xfId="40"/>
    <cellStyle name="常规 2" xfId="41"/>
    <cellStyle name="常规 3" xfId="42"/>
    <cellStyle name="百分比_测算表_1" xfId="43"/>
    <cellStyle name="常规_省预拨测算_17" xfId="44"/>
    <cellStyle name="常规_Sheet1_14" xfId="45"/>
    <cellStyle name="输出" xfId="46"/>
    <cellStyle name="@ET_Style?b" xfId="47"/>
    <cellStyle name="常规_中央、省本次下达数测算" xfId="48"/>
    <cellStyle name="常规_以奖代补资金测算_40" xfId="49"/>
    <cellStyle name="常规_中央、省全年下达数" xfId="50"/>
    <cellStyle name="常规_测算表2_19" xfId="51"/>
    <cellStyle name="常规_测算表2_24" xfId="52"/>
    <cellStyle name="常规_中央、省全年下达数_1" xfId="53"/>
    <cellStyle name="常规_中央、省本次下达数测算_3" xfId="54"/>
    <cellStyle name="@ET_Style?address" xfId="55"/>
    <cellStyle name="常规_中央、省本次下达数测算_5" xfId="56"/>
    <cellStyle name="@ET_Style?del" xfId="57"/>
    <cellStyle name="@ET_Style?h4" xfId="58"/>
    <cellStyle name="常规 92" xfId="59"/>
    <cellStyle name="常规 87" xfId="60"/>
    <cellStyle name="常规_测算表2_27" xfId="61"/>
    <cellStyle name="40% - 强调文字颜色 6" xfId="62"/>
    <cellStyle name="常规_省预拨测算_19" xfId="63"/>
    <cellStyle name="20% - 强调文字颜色 6" xfId="64"/>
    <cellStyle name="40% - 强调文字颜色 5" xfId="65"/>
    <cellStyle name="常规_省预拨测算_18" xfId="66"/>
    <cellStyle name="20% - 强调文字颜色 5" xfId="67"/>
    <cellStyle name="强调文字颜色 6" xfId="68"/>
    <cellStyle name="@ET_Style?@page" xfId="69"/>
    <cellStyle name="常规_Sheet6_6" xfId="70"/>
    <cellStyle name="常规_2007年总人数" xfId="71"/>
    <cellStyle name="强调文字颜色 5" xfId="72"/>
    <cellStyle name="常规 98" xfId="73"/>
    <cellStyle name="常规_Sheet1_3" xfId="74"/>
    <cellStyle name="常规_Sheet1_5" xfId="75"/>
    <cellStyle name="@ET_Style?h2" xfId="76"/>
    <cellStyle name="常规_中央、省本次下达数测算_24" xfId="77"/>
    <cellStyle name="汇总" xfId="78"/>
    <cellStyle name="常规_中央、省本次下达数测算_2" xfId="79"/>
    <cellStyle name="_ET_STYLE_NoName_00_" xfId="80"/>
    <cellStyle name="Percent" xfId="81"/>
    <cellStyle name="常规_中央、省全年下达数_5" xfId="82"/>
    <cellStyle name="常规_Sheet1_1_Sheet1 (2)" xfId="83"/>
    <cellStyle name="20% - 强调文字颜色 1" xfId="84"/>
    <cellStyle name="Comma" xfId="85"/>
    <cellStyle name="标题 2" xfId="86"/>
    <cellStyle name="常规_Sheet1" xfId="87"/>
    <cellStyle name="60% - 强调文字颜色 4" xfId="88"/>
    <cellStyle name="注释" xfId="89"/>
    <cellStyle name="百分比_测算表" xfId="90"/>
    <cellStyle name="常规_测算表_8" xfId="91"/>
    <cellStyle name="警告文本" xfId="92"/>
    <cellStyle name="20% - 强调文字颜色 2" xfId="93"/>
    <cellStyle name="常规_中央、省全年下达数_6" xfId="94"/>
    <cellStyle name="60% - 强调文字颜色 5" xfId="95"/>
    <cellStyle name="@ET_Style?center" xfId="96"/>
    <cellStyle name="常规_测算表_9" xfId="97"/>
    <cellStyle name="常规_测算表2_22" xfId="98"/>
    <cellStyle name="常规_测算表2_17" xfId="99"/>
    <cellStyle name="@ET_Style?h3" xfId="100"/>
    <cellStyle name="Hyperlink" xfId="101"/>
    <cellStyle name="60% - 强调文字颜色 6" xfId="102"/>
    <cellStyle name="20% - 强调文字颜色 3" xfId="103"/>
    <cellStyle name="常规_中央、省全年下达数_7" xfId="104"/>
    <cellStyle name="Currency" xfId="105"/>
    <cellStyle name="差" xfId="106"/>
    <cellStyle name="20% - 强调文字颜色 4" xfId="107"/>
    <cellStyle name="计算" xfId="108"/>
    <cellStyle name="@ET_Style?i" xfId="109"/>
    <cellStyle name="标题 3" xfId="110"/>
    <cellStyle name="Followed Hyperlink" xfId="111"/>
    <cellStyle name="Comma [0]" xfId="112"/>
    <cellStyle name="强调文字颜色 4" xfId="113"/>
    <cellStyle name="40% - 强调文字颜色 3" xfId="114"/>
    <cellStyle name="常规_省预拨测算_21" xfId="115"/>
    <cellStyle name="常规_省预拨测算_16" xfId="116"/>
    <cellStyle name="常规_Sheet1_2" xfId="117"/>
    <cellStyle name="检查单元格" xfId="118"/>
    <cellStyle name="@ET_Style?p.p0" xfId="119"/>
    <cellStyle name="常规 2 25" xfId="120"/>
    <cellStyle name="常规_测算表2_4" xfId="121"/>
    <cellStyle name="链接单元格" xfId="122"/>
    <cellStyle name="常规_Sheet1_1" xfId="123"/>
    <cellStyle name="常规_测算表_5" xfId="124"/>
    <cellStyle name="60% - 强调文字颜色 3" xfId="125"/>
    <cellStyle name="@ET_Style?strong" xfId="126"/>
    <cellStyle name="@ET_Style?strike" xfId="127"/>
    <cellStyle name="常规 76" xfId="128"/>
    <cellStyle name="常规_测算表_7" xfId="129"/>
    <cellStyle name="40% - 强调文字颜色 4" xfId="130"/>
    <cellStyle name="标题" xfId="131"/>
    <cellStyle name="常规_依照提前下达人数测算_1" xfId="132"/>
    <cellStyle name="好" xfId="133"/>
    <cellStyle name="常规_测算表2_9" xfId="134"/>
    <cellStyle name="Currency [0]" xfId="135"/>
    <cellStyle name="常规_测算表_2" xfId="136"/>
    <cellStyle name="常规 7" xfId="137"/>
    <cellStyle name="@ET_Style?th" xfId="138"/>
    <cellStyle name="标题 4" xfId="139"/>
    <cellStyle name="常规_省预拨测算_1" xfId="140"/>
    <cellStyle name="强调文字颜色 1" xfId="141"/>
    <cellStyle name="适中" xfId="142"/>
    <cellStyle name="强调文字颜色 2" xfId="143"/>
    <cellStyle name="40% - 强调文字颜色 1" xfId="144"/>
    <cellStyle name="常规 94" xfId="145"/>
    <cellStyle name="常规 89" xfId="146"/>
    <cellStyle name="常规_10月城乡_24" xfId="147"/>
    <cellStyle name="60% - 强调文字颜色 2" xfId="148"/>
    <cellStyle name="@ET_Style?sub" xfId="149"/>
    <cellStyle name="40% - 强调文字颜色 2" xfId="150"/>
    <cellStyle name="常规_省预拨测算_15" xfId="151"/>
    <cellStyle name="强调文字颜色 3" xfId="152"/>
    <cellStyle name="常规_Sheet1_测算表2" xfId="153"/>
    <cellStyle name="常规_省预拨测算_62" xfId="154"/>
    <cellStyle name="常规_中央、省本次下达数测算_4" xfId="155"/>
    <cellStyle name="@ET_Style?s" xfId="156"/>
    <cellStyle name="常规_省预拨测算_2" xfId="157"/>
    <cellStyle name="常规_Sheet4" xfId="158"/>
    <cellStyle name="常规_省预拨测算_3" xfId="159"/>
    <cellStyle name="常规_测算表2_14" xfId="160"/>
    <cellStyle name="常规_测算表_4" xfId="161"/>
    <cellStyle name="常规_中央、省全年下达数_2" xfId="162"/>
    <cellStyle name="常规_测算表2_6" xfId="163"/>
    <cellStyle name="常规_省预拨测算" xfId="164"/>
    <cellStyle name="常规 91" xfId="165"/>
    <cellStyle name="常规_测算表2_5" xfId="166"/>
    <cellStyle name="常规_测算表_3" xfId="167"/>
    <cellStyle name="常规_中央、省本次下达数测算_14" xfId="168"/>
    <cellStyle name="常规_测算表2_1" xfId="169"/>
    <cellStyle name="解释性文本" xfId="170"/>
    <cellStyle name="常规_测算表2" xfId="171"/>
    <cellStyle name="输入" xfId="172"/>
    <cellStyle name="常规_中央、省本次下达数测算_1" xfId="173"/>
    <cellStyle name="常规_测算表1_1" xfId="174"/>
    <cellStyle name="常规_中央、省本次下达数测算_6" xfId="175"/>
    <cellStyle name="@ET_Style?u" xfId="176"/>
    <cellStyle name="标题 1" xfId="177"/>
    <cellStyle name="常规_测算表_12" xfId="178"/>
    <cellStyle name="常规_中央、省全年下达数_4" xfId="179"/>
    <cellStyle name="常规_以奖代补资金测算_50" xfId="180"/>
    <cellStyle name="常规_测算表2_3" xfId="181"/>
    <cellStyle name="@ET_Style?cite" xfId="182"/>
    <cellStyle name="@ET_Style?h1" xfId="183"/>
    <cellStyle name="常规_测算表1" xfId="184"/>
    <cellStyle name="常规 129" xfId="185"/>
    <cellStyle name="常规 90" xfId="186"/>
    <cellStyle name="常规 85" xfId="187"/>
    <cellStyle name="常规_测算表2_11" xfId="188"/>
    <cellStyle name="@ET_Style?em" xfId="189"/>
    <cellStyle name="@ET_Style?var" xfId="190"/>
    <cellStyle name="@ET_Style?ol" xfId="191"/>
    <cellStyle name="百分比_Sheet4" xfId="192"/>
    <cellStyle name="常规_测算表2_20" xfId="193"/>
    <cellStyle name="常规_测算表2_15" xfId="194"/>
    <cellStyle name="常规_Sheet1_10" xfId="195"/>
    <cellStyle name="常规_测算表_6" xfId="196"/>
    <cellStyle name="常规 80" xfId="197"/>
    <cellStyle name="常规_依照提前下达人数测算" xfId="198"/>
    <cellStyle name="常规_中央、省本次下达数测算_7" xfId="199"/>
    <cellStyle name="@ET_Style?h5" xfId="200"/>
    <cellStyle name="常规_Sheet1_8" xfId="201"/>
    <cellStyle name="常规_以奖代补资金测算_18" xfId="202"/>
    <cellStyle name="常规_依照提前下达人数测算_2" xfId="203"/>
    <cellStyle name="常规_测算表" xfId="204"/>
    <cellStyle name="常规_测算表2_7" xfId="205"/>
    <cellStyle name="60% - 强调文字颜色 1" xfId="206"/>
    <cellStyle name="常规_中央、省本次下达数测算_25" xfId="207"/>
  </cellStyles>
  <dxfs count="1">
    <dxf>
      <fill>
        <patternFill patternType="solid">
          <fgColor indexed="65"/>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2023资金收支"/>
      <sheetName val="区域汇总表"/>
      <sheetName val="收支明细表"/>
      <sheetName val="2023年"/>
      <sheetName val="2024年"/>
      <sheetName val="Sheet2"/>
      <sheetName val="Sheet3"/>
      <sheetName val="测算表-中央财政"/>
      <sheetName val="测算表-省财政"/>
      <sheetName val="下达表"/>
      <sheetName val="绩效目标表"/>
      <sheetName val="任务清单"/>
      <sheetName val="支出计划表"/>
      <sheetName val="人数底稿2"/>
      <sheetName val="财力"/>
      <sheetName val="2021收支"/>
      <sheetName val="2022二季度收支"/>
      <sheetName val="保民生因素底稿"/>
      <sheetName val="2022三季度收支"/>
      <sheetName val="结余基础数据"/>
      <sheetName val="人数底稿"/>
      <sheetName val="人数基础数据"/>
      <sheetName val="安排基础数据"/>
      <sheetName val="流浪基础数据"/>
      <sheetName val="调减"/>
      <sheetName val="Sheet12"/>
      <sheetName val="预计下达资金占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173"/>
  <sheetViews>
    <sheetView tabSelected="1" view="pageBreakPreview" zoomScale="110" zoomScaleSheetLayoutView="110" workbookViewId="0" topLeftCell="A1">
      <selection activeCell="B157" sqref="B157"/>
    </sheetView>
  </sheetViews>
  <sheetFormatPr defaultColWidth="9.00390625" defaultRowHeight="14.25"/>
  <cols>
    <col min="1" max="1" width="44.50390625" style="677" customWidth="1"/>
    <col min="2" max="2" width="52.25390625" style="678" customWidth="1"/>
    <col min="3" max="3" width="18.75390625" style="677" customWidth="1"/>
    <col min="4" max="245" width="9.00390625" style="677" customWidth="1"/>
    <col min="246" max="256" width="9.00390625" style="651" customWidth="1"/>
  </cols>
  <sheetData>
    <row r="1" spans="1:245" s="674" customFormat="1" ht="24" customHeight="1">
      <c r="A1" s="679" t="s">
        <v>0</v>
      </c>
      <c r="B1" s="680"/>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c r="AM1" s="681"/>
      <c r="AN1" s="681"/>
      <c r="AO1" s="681"/>
      <c r="AP1" s="681"/>
      <c r="AQ1" s="681"/>
      <c r="AR1" s="681"/>
      <c r="AS1" s="681"/>
      <c r="AT1" s="681"/>
      <c r="AU1" s="681"/>
      <c r="AV1" s="681"/>
      <c r="AW1" s="681"/>
      <c r="AX1" s="681"/>
      <c r="AY1" s="681"/>
      <c r="AZ1" s="681"/>
      <c r="BA1" s="681"/>
      <c r="BB1" s="681"/>
      <c r="BC1" s="681"/>
      <c r="BD1" s="681"/>
      <c r="BE1" s="681"/>
      <c r="BF1" s="681"/>
      <c r="BG1" s="681"/>
      <c r="BH1" s="681"/>
      <c r="BI1" s="681"/>
      <c r="BJ1" s="681"/>
      <c r="BK1" s="681"/>
      <c r="BL1" s="681"/>
      <c r="BM1" s="681"/>
      <c r="BN1" s="681"/>
      <c r="BO1" s="681"/>
      <c r="BP1" s="681"/>
      <c r="BQ1" s="681"/>
      <c r="BR1" s="681"/>
      <c r="BS1" s="681"/>
      <c r="BT1" s="681"/>
      <c r="BU1" s="681"/>
      <c r="BV1" s="681"/>
      <c r="BW1" s="681"/>
      <c r="BX1" s="681"/>
      <c r="BY1" s="681"/>
      <c r="BZ1" s="681"/>
      <c r="CA1" s="681"/>
      <c r="CB1" s="681"/>
      <c r="CC1" s="681"/>
      <c r="CD1" s="681"/>
      <c r="CE1" s="681"/>
      <c r="CF1" s="681"/>
      <c r="CG1" s="681"/>
      <c r="CH1" s="681"/>
      <c r="CI1" s="681"/>
      <c r="CJ1" s="681"/>
      <c r="CK1" s="681"/>
      <c r="CL1" s="681"/>
      <c r="CM1" s="681"/>
      <c r="CN1" s="681"/>
      <c r="CO1" s="681"/>
      <c r="CP1" s="681"/>
      <c r="CQ1" s="681"/>
      <c r="CR1" s="681"/>
      <c r="CS1" s="681"/>
      <c r="CT1" s="681"/>
      <c r="CU1" s="681"/>
      <c r="CV1" s="681"/>
      <c r="CW1" s="681"/>
      <c r="CX1" s="681"/>
      <c r="CY1" s="681"/>
      <c r="CZ1" s="681"/>
      <c r="DA1" s="681"/>
      <c r="DB1" s="681"/>
      <c r="DC1" s="681"/>
      <c r="DD1" s="681"/>
      <c r="DE1" s="681"/>
      <c r="DF1" s="681"/>
      <c r="DG1" s="681"/>
      <c r="DH1" s="681"/>
      <c r="DI1" s="681"/>
      <c r="DJ1" s="681"/>
      <c r="DK1" s="681"/>
      <c r="DL1" s="681"/>
      <c r="DM1" s="681"/>
      <c r="DN1" s="681"/>
      <c r="DO1" s="681"/>
      <c r="DP1" s="681"/>
      <c r="DQ1" s="681"/>
      <c r="DR1" s="681"/>
      <c r="DS1" s="681"/>
      <c r="DT1" s="681"/>
      <c r="DU1" s="681"/>
      <c r="DV1" s="681"/>
      <c r="DW1" s="681"/>
      <c r="DX1" s="681"/>
      <c r="DY1" s="681"/>
      <c r="DZ1" s="681"/>
      <c r="EA1" s="681"/>
      <c r="EB1" s="681"/>
      <c r="EC1" s="681"/>
      <c r="ED1" s="681"/>
      <c r="EE1" s="681"/>
      <c r="EF1" s="681"/>
      <c r="EG1" s="681"/>
      <c r="EH1" s="681"/>
      <c r="EI1" s="681"/>
      <c r="EJ1" s="681"/>
      <c r="EK1" s="681"/>
      <c r="EL1" s="681"/>
      <c r="EM1" s="681"/>
      <c r="EN1" s="681"/>
      <c r="EO1" s="681"/>
      <c r="EP1" s="681"/>
      <c r="EQ1" s="681"/>
      <c r="ER1" s="681"/>
      <c r="ES1" s="681"/>
      <c r="ET1" s="681"/>
      <c r="EU1" s="681"/>
      <c r="EV1" s="681"/>
      <c r="EW1" s="681"/>
      <c r="EX1" s="681"/>
      <c r="EY1" s="681"/>
      <c r="EZ1" s="681"/>
      <c r="FA1" s="681"/>
      <c r="FB1" s="681"/>
      <c r="FC1" s="681"/>
      <c r="FD1" s="681"/>
      <c r="FE1" s="681"/>
      <c r="FF1" s="681"/>
      <c r="FG1" s="681"/>
      <c r="FH1" s="681"/>
      <c r="FI1" s="681"/>
      <c r="FJ1" s="681"/>
      <c r="FK1" s="681"/>
      <c r="FL1" s="681"/>
      <c r="FM1" s="681"/>
      <c r="FN1" s="681"/>
      <c r="FO1" s="681"/>
      <c r="FP1" s="681"/>
      <c r="FQ1" s="681"/>
      <c r="FR1" s="681"/>
      <c r="FS1" s="681"/>
      <c r="FT1" s="681"/>
      <c r="FU1" s="681"/>
      <c r="FV1" s="681"/>
      <c r="FW1" s="681"/>
      <c r="FX1" s="681"/>
      <c r="FY1" s="681"/>
      <c r="FZ1" s="681"/>
      <c r="GA1" s="681"/>
      <c r="GB1" s="681"/>
      <c r="GC1" s="681"/>
      <c r="GD1" s="681"/>
      <c r="GE1" s="681"/>
      <c r="GF1" s="681"/>
      <c r="GG1" s="681"/>
      <c r="GH1" s="681"/>
      <c r="GI1" s="681"/>
      <c r="GJ1" s="681"/>
      <c r="GK1" s="681"/>
      <c r="GL1" s="681"/>
      <c r="GM1" s="681"/>
      <c r="GN1" s="681"/>
      <c r="GO1" s="681"/>
      <c r="GP1" s="681"/>
      <c r="GQ1" s="681"/>
      <c r="GR1" s="681"/>
      <c r="GS1" s="681"/>
      <c r="GT1" s="681"/>
      <c r="GU1" s="681"/>
      <c r="GV1" s="681"/>
      <c r="GW1" s="681"/>
      <c r="GX1" s="681"/>
      <c r="GY1" s="681"/>
      <c r="GZ1" s="681"/>
      <c r="HA1" s="681"/>
      <c r="HB1" s="681"/>
      <c r="HC1" s="681"/>
      <c r="HD1" s="681"/>
      <c r="HE1" s="681"/>
      <c r="HF1" s="681"/>
      <c r="HG1" s="681"/>
      <c r="HH1" s="681"/>
      <c r="HI1" s="681"/>
      <c r="HJ1" s="681"/>
      <c r="HK1" s="681"/>
      <c r="HL1" s="681"/>
      <c r="HM1" s="681"/>
      <c r="HN1" s="681"/>
      <c r="HO1" s="681"/>
      <c r="HP1" s="681"/>
      <c r="HQ1" s="681"/>
      <c r="HR1" s="681"/>
      <c r="HS1" s="681"/>
      <c r="HT1" s="681"/>
      <c r="HU1" s="681"/>
      <c r="HV1" s="681"/>
      <c r="HW1" s="681"/>
      <c r="HX1" s="681"/>
      <c r="HY1" s="681"/>
      <c r="HZ1" s="681"/>
      <c r="IA1" s="681"/>
      <c r="IB1" s="681"/>
      <c r="IC1" s="681"/>
      <c r="ID1" s="681"/>
      <c r="IE1" s="681"/>
      <c r="IF1" s="681"/>
      <c r="IG1" s="681"/>
      <c r="IH1" s="681"/>
      <c r="II1" s="681"/>
      <c r="IJ1" s="681"/>
      <c r="IK1" s="681"/>
    </row>
    <row r="2" spans="1:245" s="675" customFormat="1" ht="39.75" customHeight="1">
      <c r="A2" s="682" t="s">
        <v>1</v>
      </c>
      <c r="B2" s="683"/>
      <c r="C2" s="684"/>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685"/>
      <c r="AY2" s="685"/>
      <c r="AZ2" s="685"/>
      <c r="BA2" s="685"/>
      <c r="BB2" s="685"/>
      <c r="BC2" s="685"/>
      <c r="BD2" s="685"/>
      <c r="BE2" s="685"/>
      <c r="BF2" s="685"/>
      <c r="BG2" s="685"/>
      <c r="BH2" s="685"/>
      <c r="BI2" s="685"/>
      <c r="BJ2" s="685"/>
      <c r="BK2" s="685"/>
      <c r="BL2" s="685"/>
      <c r="BM2" s="685"/>
      <c r="BN2" s="685"/>
      <c r="BO2" s="685"/>
      <c r="BP2" s="685"/>
      <c r="BQ2" s="685"/>
      <c r="BR2" s="685"/>
      <c r="BS2" s="685"/>
      <c r="BT2" s="685"/>
      <c r="BU2" s="685"/>
      <c r="BV2" s="685"/>
      <c r="BW2" s="685"/>
      <c r="BX2" s="685"/>
      <c r="BY2" s="685"/>
      <c r="BZ2" s="685"/>
      <c r="CA2" s="685"/>
      <c r="CB2" s="685"/>
      <c r="CC2" s="685"/>
      <c r="CD2" s="685"/>
      <c r="CE2" s="685"/>
      <c r="CF2" s="685"/>
      <c r="CG2" s="685"/>
      <c r="CH2" s="685"/>
      <c r="CI2" s="685"/>
      <c r="CJ2" s="685"/>
      <c r="CK2" s="685"/>
      <c r="CL2" s="685"/>
      <c r="CM2" s="685"/>
      <c r="CN2" s="685"/>
      <c r="CO2" s="685"/>
      <c r="CP2" s="685"/>
      <c r="CQ2" s="685"/>
      <c r="CR2" s="685"/>
      <c r="CS2" s="685"/>
      <c r="CT2" s="685"/>
      <c r="CU2" s="685"/>
      <c r="CV2" s="685"/>
      <c r="CW2" s="685"/>
      <c r="CX2" s="685"/>
      <c r="CY2" s="685"/>
      <c r="CZ2" s="685"/>
      <c r="DA2" s="685"/>
      <c r="DB2" s="685"/>
      <c r="DC2" s="685"/>
      <c r="DD2" s="685"/>
      <c r="DE2" s="685"/>
      <c r="DF2" s="685"/>
      <c r="DG2" s="685"/>
      <c r="DH2" s="685"/>
      <c r="DI2" s="685"/>
      <c r="DJ2" s="685"/>
      <c r="DK2" s="685"/>
      <c r="DL2" s="685"/>
      <c r="DM2" s="685"/>
      <c r="DN2" s="685"/>
      <c r="DO2" s="685"/>
      <c r="DP2" s="685"/>
      <c r="DQ2" s="685"/>
      <c r="DR2" s="685"/>
      <c r="DS2" s="685"/>
      <c r="DT2" s="685"/>
      <c r="DU2" s="685"/>
      <c r="DV2" s="685"/>
      <c r="DW2" s="685"/>
      <c r="DX2" s="685"/>
      <c r="DY2" s="685"/>
      <c r="DZ2" s="685"/>
      <c r="EA2" s="685"/>
      <c r="EB2" s="685"/>
      <c r="EC2" s="685"/>
      <c r="ED2" s="685"/>
      <c r="EE2" s="685"/>
      <c r="EF2" s="685"/>
      <c r="EG2" s="685"/>
      <c r="EH2" s="685"/>
      <c r="EI2" s="685"/>
      <c r="EJ2" s="685"/>
      <c r="EK2" s="685"/>
      <c r="EL2" s="685"/>
      <c r="EM2" s="685"/>
      <c r="EN2" s="685"/>
      <c r="EO2" s="685"/>
      <c r="EP2" s="685"/>
      <c r="EQ2" s="685"/>
      <c r="ER2" s="685"/>
      <c r="ES2" s="685"/>
      <c r="ET2" s="685"/>
      <c r="EU2" s="685"/>
      <c r="EV2" s="685"/>
      <c r="EW2" s="685"/>
      <c r="EX2" s="685"/>
      <c r="EY2" s="685"/>
      <c r="EZ2" s="685"/>
      <c r="FA2" s="685"/>
      <c r="FB2" s="685"/>
      <c r="FC2" s="685"/>
      <c r="FD2" s="685"/>
      <c r="FE2" s="685"/>
      <c r="FF2" s="685"/>
      <c r="FG2" s="685"/>
      <c r="FH2" s="685"/>
      <c r="FI2" s="685"/>
      <c r="FJ2" s="685"/>
      <c r="FK2" s="685"/>
      <c r="FL2" s="685"/>
      <c r="FM2" s="685"/>
      <c r="FN2" s="685"/>
      <c r="FO2" s="685"/>
      <c r="FP2" s="685"/>
      <c r="FQ2" s="685"/>
      <c r="FR2" s="685"/>
      <c r="FS2" s="685"/>
      <c r="FT2" s="685"/>
      <c r="FU2" s="685"/>
      <c r="FV2" s="685"/>
      <c r="FW2" s="685"/>
      <c r="FX2" s="685"/>
      <c r="FY2" s="685"/>
      <c r="FZ2" s="685"/>
      <c r="GA2" s="685"/>
      <c r="GB2" s="685"/>
      <c r="GC2" s="685"/>
      <c r="GD2" s="685"/>
      <c r="GE2" s="685"/>
      <c r="GF2" s="685"/>
      <c r="GG2" s="685"/>
      <c r="GH2" s="685"/>
      <c r="GI2" s="685"/>
      <c r="GJ2" s="685"/>
      <c r="GK2" s="685"/>
      <c r="GL2" s="685"/>
      <c r="GM2" s="685"/>
      <c r="GN2" s="685"/>
      <c r="GO2" s="685"/>
      <c r="GP2" s="685"/>
      <c r="GQ2" s="685"/>
      <c r="GR2" s="685"/>
      <c r="GS2" s="685"/>
      <c r="GT2" s="685"/>
      <c r="GU2" s="685"/>
      <c r="GV2" s="685"/>
      <c r="GW2" s="685"/>
      <c r="GX2" s="685"/>
      <c r="GY2" s="685"/>
      <c r="GZ2" s="685"/>
      <c r="HA2" s="685"/>
      <c r="HB2" s="685"/>
      <c r="HC2" s="685"/>
      <c r="HD2" s="685"/>
      <c r="HE2" s="685"/>
      <c r="HF2" s="685"/>
      <c r="HG2" s="685"/>
      <c r="HH2" s="685"/>
      <c r="HI2" s="685"/>
      <c r="HJ2" s="685"/>
      <c r="HK2" s="685"/>
      <c r="HL2" s="685"/>
      <c r="HM2" s="685"/>
      <c r="HN2" s="685"/>
      <c r="HO2" s="685"/>
      <c r="HP2" s="685"/>
      <c r="HQ2" s="685"/>
      <c r="HR2" s="685"/>
      <c r="HS2" s="685"/>
      <c r="HT2" s="685"/>
      <c r="HU2" s="685"/>
      <c r="HV2" s="685"/>
      <c r="HW2" s="685"/>
      <c r="HX2" s="685"/>
      <c r="HY2" s="685"/>
      <c r="HZ2" s="685"/>
      <c r="IA2" s="685"/>
      <c r="IB2" s="685"/>
      <c r="IC2" s="685"/>
      <c r="ID2" s="685"/>
      <c r="IE2" s="685"/>
      <c r="IF2" s="685"/>
      <c r="IG2" s="685"/>
      <c r="IH2" s="685"/>
      <c r="II2" s="685"/>
      <c r="IJ2" s="685"/>
      <c r="IK2" s="685"/>
    </row>
    <row r="3" spans="1:245" s="651" customFormat="1" ht="28.5" customHeight="1">
      <c r="A3" s="686" t="s">
        <v>2</v>
      </c>
      <c r="B3" s="686"/>
      <c r="C3" s="68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7"/>
      <c r="CC3" s="677"/>
      <c r="CD3" s="677"/>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7"/>
      <c r="ED3" s="677"/>
      <c r="EE3" s="677"/>
      <c r="EF3" s="677"/>
      <c r="EG3" s="677"/>
      <c r="EH3" s="677"/>
      <c r="EI3" s="677"/>
      <c r="EJ3" s="677"/>
      <c r="EK3" s="677"/>
      <c r="EL3" s="677"/>
      <c r="EM3" s="677"/>
      <c r="EN3" s="677"/>
      <c r="EO3" s="677"/>
      <c r="EP3" s="677"/>
      <c r="EQ3" s="677"/>
      <c r="ER3" s="677"/>
      <c r="ES3" s="677"/>
      <c r="ET3" s="677"/>
      <c r="EU3" s="677"/>
      <c r="EV3" s="677"/>
      <c r="EW3" s="677"/>
      <c r="EX3" s="677"/>
      <c r="EY3" s="677"/>
      <c r="EZ3" s="677"/>
      <c r="FA3" s="677"/>
      <c r="FB3" s="677"/>
      <c r="FC3" s="677"/>
      <c r="FD3" s="677"/>
      <c r="FE3" s="677"/>
      <c r="FF3" s="677"/>
      <c r="FG3" s="677"/>
      <c r="FH3" s="677"/>
      <c r="FI3" s="677"/>
      <c r="FJ3" s="677"/>
      <c r="FK3" s="677"/>
      <c r="FL3" s="677"/>
      <c r="FM3" s="677"/>
      <c r="FN3" s="677"/>
      <c r="FO3" s="677"/>
      <c r="FP3" s="677"/>
      <c r="FQ3" s="677"/>
      <c r="FR3" s="677"/>
      <c r="FS3" s="677"/>
      <c r="FT3" s="677"/>
      <c r="FU3" s="677"/>
      <c r="FV3" s="677"/>
      <c r="FW3" s="677"/>
      <c r="FX3" s="677"/>
      <c r="FY3" s="677"/>
      <c r="FZ3" s="677"/>
      <c r="GA3" s="677"/>
      <c r="GB3" s="677"/>
      <c r="GC3" s="677"/>
      <c r="GD3" s="677"/>
      <c r="GE3" s="677"/>
      <c r="GF3" s="677"/>
      <c r="GG3" s="677"/>
      <c r="GH3" s="677"/>
      <c r="GI3" s="677"/>
      <c r="GJ3" s="677"/>
      <c r="GK3" s="677"/>
      <c r="GL3" s="677"/>
      <c r="GM3" s="677"/>
      <c r="GN3" s="677"/>
      <c r="GO3" s="677"/>
      <c r="GP3" s="677"/>
      <c r="GQ3" s="677"/>
      <c r="GR3" s="677"/>
      <c r="GS3" s="677"/>
      <c r="GT3" s="677"/>
      <c r="GU3" s="677"/>
      <c r="GV3" s="677"/>
      <c r="GW3" s="677"/>
      <c r="GX3" s="677"/>
      <c r="GY3" s="677"/>
      <c r="GZ3" s="677"/>
      <c r="HA3" s="677"/>
      <c r="HB3" s="677"/>
      <c r="HC3" s="677"/>
      <c r="HD3" s="677"/>
      <c r="HE3" s="677"/>
      <c r="HF3" s="677"/>
      <c r="HG3" s="677"/>
      <c r="HH3" s="677"/>
      <c r="HI3" s="677"/>
      <c r="HJ3" s="677"/>
      <c r="HK3" s="677"/>
      <c r="HL3" s="677"/>
      <c r="HM3" s="677"/>
      <c r="HN3" s="677"/>
      <c r="HO3" s="677"/>
      <c r="HP3" s="677"/>
      <c r="HQ3" s="677"/>
      <c r="HR3" s="677"/>
      <c r="HS3" s="677"/>
      <c r="HT3" s="677"/>
      <c r="HU3" s="677"/>
      <c r="HV3" s="677"/>
      <c r="HW3" s="677"/>
      <c r="HX3" s="677"/>
      <c r="HY3" s="677"/>
      <c r="HZ3" s="677"/>
      <c r="IA3" s="677"/>
      <c r="IB3" s="677"/>
      <c r="IC3" s="677"/>
      <c r="ID3" s="677"/>
      <c r="IE3" s="677"/>
      <c r="IF3" s="677"/>
      <c r="IG3" s="677"/>
      <c r="IH3" s="677"/>
      <c r="II3" s="677"/>
      <c r="IJ3" s="677"/>
      <c r="IK3" s="677"/>
    </row>
    <row r="4" spans="1:245" s="651" customFormat="1" ht="21.75" customHeight="1">
      <c r="A4" s="688" t="s">
        <v>3</v>
      </c>
      <c r="B4" s="689" t="s">
        <v>4</v>
      </c>
      <c r="C4" s="690"/>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677"/>
      <c r="BA4" s="677"/>
      <c r="BB4" s="677"/>
      <c r="BC4" s="677"/>
      <c r="BD4" s="677"/>
      <c r="BE4" s="677"/>
      <c r="BF4" s="677"/>
      <c r="BG4" s="677"/>
      <c r="BH4" s="677"/>
      <c r="BI4" s="677"/>
      <c r="BJ4" s="677"/>
      <c r="BK4" s="677"/>
      <c r="BL4" s="677"/>
      <c r="BM4" s="677"/>
      <c r="BN4" s="677"/>
      <c r="BO4" s="677"/>
      <c r="BP4" s="677"/>
      <c r="BQ4" s="677"/>
      <c r="BR4" s="677"/>
      <c r="BS4" s="677"/>
      <c r="BT4" s="677"/>
      <c r="BU4" s="677"/>
      <c r="BV4" s="677"/>
      <c r="BW4" s="677"/>
      <c r="BX4" s="677"/>
      <c r="BY4" s="677"/>
      <c r="BZ4" s="677"/>
      <c r="CA4" s="677"/>
      <c r="CB4" s="677"/>
      <c r="CC4" s="677"/>
      <c r="CD4" s="677"/>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7"/>
      <c r="ED4" s="677"/>
      <c r="EE4" s="677"/>
      <c r="EF4" s="677"/>
      <c r="EG4" s="677"/>
      <c r="EH4" s="677"/>
      <c r="EI4" s="677"/>
      <c r="EJ4" s="677"/>
      <c r="EK4" s="677"/>
      <c r="EL4" s="677"/>
      <c r="EM4" s="677"/>
      <c r="EN4" s="677"/>
      <c r="EO4" s="677"/>
      <c r="EP4" s="677"/>
      <c r="EQ4" s="677"/>
      <c r="ER4" s="677"/>
      <c r="ES4" s="677"/>
      <c r="ET4" s="677"/>
      <c r="EU4" s="677"/>
      <c r="EV4" s="677"/>
      <c r="EW4" s="677"/>
      <c r="EX4" s="677"/>
      <c r="EY4" s="677"/>
      <c r="EZ4" s="677"/>
      <c r="FA4" s="677"/>
      <c r="FB4" s="677"/>
      <c r="FC4" s="677"/>
      <c r="FD4" s="677"/>
      <c r="FE4" s="677"/>
      <c r="FF4" s="677"/>
      <c r="FG4" s="677"/>
      <c r="FH4" s="677"/>
      <c r="FI4" s="677"/>
      <c r="FJ4" s="677"/>
      <c r="FK4" s="677"/>
      <c r="FL4" s="677"/>
      <c r="FM4" s="677"/>
      <c r="FN4" s="677"/>
      <c r="FO4" s="677"/>
      <c r="FP4" s="677"/>
      <c r="FQ4" s="677"/>
      <c r="FR4" s="677"/>
      <c r="FS4" s="677"/>
      <c r="FT4" s="677"/>
      <c r="FU4" s="677"/>
      <c r="FV4" s="677"/>
      <c r="FW4" s="677"/>
      <c r="FX4" s="677"/>
      <c r="FY4" s="677"/>
      <c r="FZ4" s="677"/>
      <c r="GA4" s="677"/>
      <c r="GB4" s="677"/>
      <c r="GC4" s="677"/>
      <c r="GD4" s="677"/>
      <c r="GE4" s="677"/>
      <c r="GF4" s="677"/>
      <c r="GG4" s="677"/>
      <c r="GH4" s="677"/>
      <c r="GI4" s="677"/>
      <c r="GJ4" s="677"/>
      <c r="GK4" s="677"/>
      <c r="GL4" s="677"/>
      <c r="GM4" s="677"/>
      <c r="GN4" s="677"/>
      <c r="GO4" s="677"/>
      <c r="GP4" s="677"/>
      <c r="GQ4" s="677"/>
      <c r="GR4" s="677"/>
      <c r="GS4" s="677"/>
      <c r="GT4" s="677"/>
      <c r="GU4" s="677"/>
      <c r="GV4" s="677"/>
      <c r="GW4" s="677"/>
      <c r="GX4" s="677"/>
      <c r="GY4" s="677"/>
      <c r="GZ4" s="677"/>
      <c r="HA4" s="677"/>
      <c r="HB4" s="677"/>
      <c r="HC4" s="677"/>
      <c r="HD4" s="677"/>
      <c r="HE4" s="677"/>
      <c r="HF4" s="677"/>
      <c r="HG4" s="677"/>
      <c r="HH4" s="677"/>
      <c r="HI4" s="677"/>
      <c r="HJ4" s="677"/>
      <c r="HK4" s="677"/>
      <c r="HL4" s="677"/>
      <c r="HM4" s="677"/>
      <c r="HN4" s="677"/>
      <c r="HO4" s="677"/>
      <c r="HP4" s="677"/>
      <c r="HQ4" s="677"/>
      <c r="HR4" s="677"/>
      <c r="HS4" s="677"/>
      <c r="HT4" s="677"/>
      <c r="HU4" s="677"/>
      <c r="HV4" s="677"/>
      <c r="HW4" s="677"/>
      <c r="HX4" s="677"/>
      <c r="HY4" s="677"/>
      <c r="HZ4" s="677"/>
      <c r="IA4" s="677"/>
      <c r="IB4" s="677"/>
      <c r="IC4" s="677"/>
      <c r="ID4" s="677"/>
      <c r="IE4" s="677"/>
      <c r="IF4" s="677"/>
      <c r="IG4" s="677"/>
      <c r="IH4" s="677"/>
      <c r="II4" s="677"/>
      <c r="IJ4" s="677"/>
      <c r="IK4" s="677"/>
    </row>
    <row r="5" spans="1:245" s="651" customFormat="1" ht="21.75" customHeight="1">
      <c r="A5" s="691" t="s">
        <v>5</v>
      </c>
      <c r="B5" s="692">
        <v>72146</v>
      </c>
      <c r="C5" s="693"/>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c r="AM5" s="677"/>
      <c r="AN5" s="677"/>
      <c r="AO5" s="677"/>
      <c r="AP5" s="677"/>
      <c r="AQ5" s="677"/>
      <c r="AR5" s="677"/>
      <c r="AS5" s="677"/>
      <c r="AT5" s="677"/>
      <c r="AU5" s="677"/>
      <c r="AV5" s="677"/>
      <c r="AW5" s="677"/>
      <c r="AX5" s="677"/>
      <c r="AY5" s="677"/>
      <c r="AZ5" s="677"/>
      <c r="BA5" s="677"/>
      <c r="BB5" s="677"/>
      <c r="BC5" s="677"/>
      <c r="BD5" s="677"/>
      <c r="BE5" s="677"/>
      <c r="BF5" s="677"/>
      <c r="BG5" s="677"/>
      <c r="BH5" s="677"/>
      <c r="BI5" s="677"/>
      <c r="BJ5" s="677"/>
      <c r="BK5" s="677"/>
      <c r="BL5" s="677"/>
      <c r="BM5" s="677"/>
      <c r="BN5" s="677"/>
      <c r="BO5" s="677"/>
      <c r="BP5" s="677"/>
      <c r="BQ5" s="677"/>
      <c r="BR5" s="677"/>
      <c r="BS5" s="677"/>
      <c r="BT5" s="677"/>
      <c r="BU5" s="677"/>
      <c r="BV5" s="677"/>
      <c r="BW5" s="677"/>
      <c r="BX5" s="677"/>
      <c r="BY5" s="677"/>
      <c r="BZ5" s="677"/>
      <c r="CA5" s="677"/>
      <c r="CB5" s="677"/>
      <c r="CC5" s="677"/>
      <c r="CD5" s="677"/>
      <c r="CE5" s="677"/>
      <c r="CF5" s="677"/>
      <c r="CG5" s="677"/>
      <c r="CH5" s="677"/>
      <c r="CI5" s="677"/>
      <c r="CJ5" s="677"/>
      <c r="CK5" s="677"/>
      <c r="CL5" s="677"/>
      <c r="CM5" s="677"/>
      <c r="CN5" s="677"/>
      <c r="CO5" s="677"/>
      <c r="CP5" s="677"/>
      <c r="CQ5" s="677"/>
      <c r="CR5" s="677"/>
      <c r="CS5" s="677"/>
      <c r="CT5" s="677"/>
      <c r="CU5" s="677"/>
      <c r="CV5" s="677"/>
      <c r="CW5" s="677"/>
      <c r="CX5" s="677"/>
      <c r="CY5" s="677"/>
      <c r="CZ5" s="677"/>
      <c r="DA5" s="677"/>
      <c r="DB5" s="677"/>
      <c r="DC5" s="677"/>
      <c r="DD5" s="677"/>
      <c r="DE5" s="677"/>
      <c r="DF5" s="677"/>
      <c r="DG5" s="677"/>
      <c r="DH5" s="677"/>
      <c r="DI5" s="677"/>
      <c r="DJ5" s="677"/>
      <c r="DK5" s="677"/>
      <c r="DL5" s="677"/>
      <c r="DM5" s="677"/>
      <c r="DN5" s="677"/>
      <c r="DO5" s="677"/>
      <c r="DP5" s="677"/>
      <c r="DQ5" s="677"/>
      <c r="DR5" s="677"/>
      <c r="DS5" s="677"/>
      <c r="DT5" s="677"/>
      <c r="DU5" s="677"/>
      <c r="DV5" s="677"/>
      <c r="DW5" s="677"/>
      <c r="DX5" s="677"/>
      <c r="DY5" s="677"/>
      <c r="DZ5" s="677"/>
      <c r="EA5" s="677"/>
      <c r="EB5" s="677"/>
      <c r="EC5" s="677"/>
      <c r="ED5" s="677"/>
      <c r="EE5" s="677"/>
      <c r="EF5" s="677"/>
      <c r="EG5" s="677"/>
      <c r="EH5" s="677"/>
      <c r="EI5" s="677"/>
      <c r="EJ5" s="677"/>
      <c r="EK5" s="677"/>
      <c r="EL5" s="677"/>
      <c r="EM5" s="677"/>
      <c r="EN5" s="677"/>
      <c r="EO5" s="677"/>
      <c r="EP5" s="677"/>
      <c r="EQ5" s="677"/>
      <c r="ER5" s="677"/>
      <c r="ES5" s="677"/>
      <c r="ET5" s="677"/>
      <c r="EU5" s="677"/>
      <c r="EV5" s="677"/>
      <c r="EW5" s="677"/>
      <c r="EX5" s="677"/>
      <c r="EY5" s="677"/>
      <c r="EZ5" s="677"/>
      <c r="FA5" s="677"/>
      <c r="FB5" s="677"/>
      <c r="FC5" s="677"/>
      <c r="FD5" s="677"/>
      <c r="FE5" s="677"/>
      <c r="FF5" s="677"/>
      <c r="FG5" s="677"/>
      <c r="FH5" s="677"/>
      <c r="FI5" s="677"/>
      <c r="FJ5" s="677"/>
      <c r="FK5" s="677"/>
      <c r="FL5" s="677"/>
      <c r="FM5" s="677"/>
      <c r="FN5" s="677"/>
      <c r="FO5" s="677"/>
      <c r="FP5" s="677"/>
      <c r="FQ5" s="677"/>
      <c r="FR5" s="677"/>
      <c r="FS5" s="677"/>
      <c r="FT5" s="677"/>
      <c r="FU5" s="677"/>
      <c r="FV5" s="677"/>
      <c r="FW5" s="677"/>
      <c r="FX5" s="677"/>
      <c r="FY5" s="677"/>
      <c r="FZ5" s="677"/>
      <c r="GA5" s="677"/>
      <c r="GB5" s="677"/>
      <c r="GC5" s="677"/>
      <c r="GD5" s="677"/>
      <c r="GE5" s="677"/>
      <c r="GF5" s="677"/>
      <c r="GG5" s="677"/>
      <c r="GH5" s="677"/>
      <c r="GI5" s="677"/>
      <c r="GJ5" s="677"/>
      <c r="GK5" s="677"/>
      <c r="GL5" s="677"/>
      <c r="GM5" s="677"/>
      <c r="GN5" s="677"/>
      <c r="GO5" s="677"/>
      <c r="GP5" s="677"/>
      <c r="GQ5" s="677"/>
      <c r="GR5" s="677"/>
      <c r="GS5" s="677"/>
      <c r="GT5" s="677"/>
      <c r="GU5" s="677"/>
      <c r="GV5" s="677"/>
      <c r="GW5" s="677"/>
      <c r="GX5" s="677"/>
      <c r="GY5" s="677"/>
      <c r="GZ5" s="677"/>
      <c r="HA5" s="677"/>
      <c r="HB5" s="677"/>
      <c r="HC5" s="677"/>
      <c r="HD5" s="677"/>
      <c r="HE5" s="677"/>
      <c r="HF5" s="677"/>
      <c r="HG5" s="677"/>
      <c r="HH5" s="677"/>
      <c r="HI5" s="677"/>
      <c r="HJ5" s="677"/>
      <c r="HK5" s="677"/>
      <c r="HL5" s="677"/>
      <c r="HM5" s="677"/>
      <c r="HN5" s="677"/>
      <c r="HO5" s="677"/>
      <c r="HP5" s="677"/>
      <c r="HQ5" s="677"/>
      <c r="HR5" s="677"/>
      <c r="HS5" s="677"/>
      <c r="HT5" s="677"/>
      <c r="HU5" s="677"/>
      <c r="HV5" s="677"/>
      <c r="HW5" s="677"/>
      <c r="HX5" s="677"/>
      <c r="HY5" s="677"/>
      <c r="HZ5" s="677"/>
      <c r="IA5" s="677"/>
      <c r="IB5" s="677"/>
      <c r="IC5" s="677"/>
      <c r="ID5" s="677"/>
      <c r="IE5" s="677"/>
      <c r="IF5" s="677"/>
      <c r="IG5" s="677"/>
      <c r="IH5" s="677"/>
      <c r="II5" s="677"/>
      <c r="IJ5" s="677"/>
      <c r="IK5" s="677"/>
    </row>
    <row r="6" spans="1:245" s="651" customFormat="1" ht="21.75" customHeight="1">
      <c r="A6" s="694" t="s">
        <v>6</v>
      </c>
      <c r="B6" s="695">
        <v>3311</v>
      </c>
      <c r="C6" s="693"/>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c r="AM6" s="677"/>
      <c r="AN6" s="677"/>
      <c r="AO6" s="677"/>
      <c r="AP6" s="677"/>
      <c r="AQ6" s="677"/>
      <c r="AR6" s="677"/>
      <c r="AS6" s="677"/>
      <c r="AT6" s="677"/>
      <c r="AU6" s="677"/>
      <c r="AV6" s="677"/>
      <c r="AW6" s="677"/>
      <c r="AX6" s="677"/>
      <c r="AY6" s="677"/>
      <c r="AZ6" s="677"/>
      <c r="BA6" s="677"/>
      <c r="BB6" s="677"/>
      <c r="BC6" s="677"/>
      <c r="BD6" s="677"/>
      <c r="BE6" s="677"/>
      <c r="BF6" s="677"/>
      <c r="BG6" s="677"/>
      <c r="BH6" s="677"/>
      <c r="BI6" s="677"/>
      <c r="BJ6" s="677"/>
      <c r="BK6" s="677"/>
      <c r="BL6" s="677"/>
      <c r="BM6" s="677"/>
      <c r="BN6" s="677"/>
      <c r="BO6" s="677"/>
      <c r="BP6" s="677"/>
      <c r="BQ6" s="677"/>
      <c r="BR6" s="677"/>
      <c r="BS6" s="677"/>
      <c r="BT6" s="677"/>
      <c r="BU6" s="677"/>
      <c r="BV6" s="677"/>
      <c r="BW6" s="677"/>
      <c r="BX6" s="677"/>
      <c r="BY6" s="677"/>
      <c r="BZ6" s="677"/>
      <c r="CA6" s="677"/>
      <c r="CB6" s="677"/>
      <c r="CC6" s="677"/>
      <c r="CD6" s="677"/>
      <c r="CE6" s="677"/>
      <c r="CF6" s="677"/>
      <c r="CG6" s="677"/>
      <c r="CH6" s="677"/>
      <c r="CI6" s="677"/>
      <c r="CJ6" s="677"/>
      <c r="CK6" s="677"/>
      <c r="CL6" s="677"/>
      <c r="CM6" s="677"/>
      <c r="CN6" s="677"/>
      <c r="CO6" s="677"/>
      <c r="CP6" s="677"/>
      <c r="CQ6" s="677"/>
      <c r="CR6" s="677"/>
      <c r="CS6" s="677"/>
      <c r="CT6" s="677"/>
      <c r="CU6" s="677"/>
      <c r="CV6" s="677"/>
      <c r="CW6" s="677"/>
      <c r="CX6" s="677"/>
      <c r="CY6" s="677"/>
      <c r="CZ6" s="677"/>
      <c r="DA6" s="677"/>
      <c r="DB6" s="677"/>
      <c r="DC6" s="677"/>
      <c r="DD6" s="677"/>
      <c r="DE6" s="677"/>
      <c r="DF6" s="677"/>
      <c r="DG6" s="677"/>
      <c r="DH6" s="677"/>
      <c r="DI6" s="677"/>
      <c r="DJ6" s="677"/>
      <c r="DK6" s="677"/>
      <c r="DL6" s="677"/>
      <c r="DM6" s="677"/>
      <c r="DN6" s="677"/>
      <c r="DO6" s="677"/>
      <c r="DP6" s="677"/>
      <c r="DQ6" s="677"/>
      <c r="DR6" s="677"/>
      <c r="DS6" s="677"/>
      <c r="DT6" s="677"/>
      <c r="DU6" s="677"/>
      <c r="DV6" s="677"/>
      <c r="DW6" s="677"/>
      <c r="DX6" s="677"/>
      <c r="DY6" s="677"/>
      <c r="DZ6" s="677"/>
      <c r="EA6" s="677"/>
      <c r="EB6" s="677"/>
      <c r="EC6" s="677"/>
      <c r="ED6" s="677"/>
      <c r="EE6" s="677"/>
      <c r="EF6" s="677"/>
      <c r="EG6" s="677"/>
      <c r="EH6" s="677"/>
      <c r="EI6" s="677"/>
      <c r="EJ6" s="677"/>
      <c r="EK6" s="677"/>
      <c r="EL6" s="677"/>
      <c r="EM6" s="677"/>
      <c r="EN6" s="677"/>
      <c r="EO6" s="677"/>
      <c r="EP6" s="677"/>
      <c r="EQ6" s="677"/>
      <c r="ER6" s="677"/>
      <c r="ES6" s="677"/>
      <c r="ET6" s="677"/>
      <c r="EU6" s="677"/>
      <c r="EV6" s="677"/>
      <c r="EW6" s="677"/>
      <c r="EX6" s="677"/>
      <c r="EY6" s="677"/>
      <c r="EZ6" s="677"/>
      <c r="FA6" s="677"/>
      <c r="FB6" s="677"/>
      <c r="FC6" s="677"/>
      <c r="FD6" s="677"/>
      <c r="FE6" s="677"/>
      <c r="FF6" s="677"/>
      <c r="FG6" s="677"/>
      <c r="FH6" s="677"/>
      <c r="FI6" s="677"/>
      <c r="FJ6" s="677"/>
      <c r="FK6" s="677"/>
      <c r="FL6" s="677"/>
      <c r="FM6" s="677"/>
      <c r="FN6" s="677"/>
      <c r="FO6" s="677"/>
      <c r="FP6" s="677"/>
      <c r="FQ6" s="677"/>
      <c r="FR6" s="677"/>
      <c r="FS6" s="677"/>
      <c r="FT6" s="677"/>
      <c r="FU6" s="677"/>
      <c r="FV6" s="677"/>
      <c r="FW6" s="677"/>
      <c r="FX6" s="677"/>
      <c r="FY6" s="677"/>
      <c r="FZ6" s="677"/>
      <c r="GA6" s="677"/>
      <c r="GB6" s="677"/>
      <c r="GC6" s="677"/>
      <c r="GD6" s="677"/>
      <c r="GE6" s="677"/>
      <c r="GF6" s="677"/>
      <c r="GG6" s="677"/>
      <c r="GH6" s="677"/>
      <c r="GI6" s="677"/>
      <c r="GJ6" s="677"/>
      <c r="GK6" s="677"/>
      <c r="GL6" s="677"/>
      <c r="GM6" s="677"/>
      <c r="GN6" s="677"/>
      <c r="GO6" s="677"/>
      <c r="GP6" s="677"/>
      <c r="GQ6" s="677"/>
      <c r="GR6" s="677"/>
      <c r="GS6" s="677"/>
      <c r="GT6" s="677"/>
      <c r="GU6" s="677"/>
      <c r="GV6" s="677"/>
      <c r="GW6" s="677"/>
      <c r="GX6" s="677"/>
      <c r="GY6" s="677"/>
      <c r="GZ6" s="677"/>
      <c r="HA6" s="677"/>
      <c r="HB6" s="677"/>
      <c r="HC6" s="677"/>
      <c r="HD6" s="677"/>
      <c r="HE6" s="677"/>
      <c r="HF6" s="677"/>
      <c r="HG6" s="677"/>
      <c r="HH6" s="677"/>
      <c r="HI6" s="677"/>
      <c r="HJ6" s="677"/>
      <c r="HK6" s="677"/>
      <c r="HL6" s="677"/>
      <c r="HM6" s="677"/>
      <c r="HN6" s="677"/>
      <c r="HO6" s="677"/>
      <c r="HP6" s="677"/>
      <c r="HQ6" s="677"/>
      <c r="HR6" s="677"/>
      <c r="HS6" s="677"/>
      <c r="HT6" s="677"/>
      <c r="HU6" s="677"/>
      <c r="HV6" s="677"/>
      <c r="HW6" s="677"/>
      <c r="HX6" s="677"/>
      <c r="HY6" s="677"/>
      <c r="HZ6" s="677"/>
      <c r="IA6" s="677"/>
      <c r="IB6" s="677"/>
      <c r="IC6" s="677"/>
      <c r="ID6" s="677"/>
      <c r="IE6" s="677"/>
      <c r="IF6" s="677"/>
      <c r="IG6" s="677"/>
      <c r="IH6" s="677"/>
      <c r="II6" s="677"/>
      <c r="IJ6" s="677"/>
      <c r="IK6" s="677"/>
    </row>
    <row r="7" spans="1:245" s="651" customFormat="1" ht="21.75" customHeight="1">
      <c r="A7" s="696" t="s">
        <v>7</v>
      </c>
      <c r="B7" s="697">
        <v>93</v>
      </c>
      <c r="C7" s="693"/>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677"/>
      <c r="AT7" s="677"/>
      <c r="AU7" s="677"/>
      <c r="AV7" s="677"/>
      <c r="AW7" s="677"/>
      <c r="AX7" s="677"/>
      <c r="AY7" s="677"/>
      <c r="AZ7" s="677"/>
      <c r="BA7" s="677"/>
      <c r="BB7" s="677"/>
      <c r="BC7" s="677"/>
      <c r="BD7" s="677"/>
      <c r="BE7" s="677"/>
      <c r="BF7" s="677"/>
      <c r="BG7" s="677"/>
      <c r="BH7" s="677"/>
      <c r="BI7" s="677"/>
      <c r="BJ7" s="677"/>
      <c r="BK7" s="677"/>
      <c r="BL7" s="677"/>
      <c r="BM7" s="677"/>
      <c r="BN7" s="677"/>
      <c r="BO7" s="677"/>
      <c r="BP7" s="677"/>
      <c r="BQ7" s="677"/>
      <c r="BR7" s="677"/>
      <c r="BS7" s="677"/>
      <c r="BT7" s="677"/>
      <c r="BU7" s="677"/>
      <c r="BV7" s="677"/>
      <c r="BW7" s="677"/>
      <c r="BX7" s="677"/>
      <c r="BY7" s="677"/>
      <c r="BZ7" s="677"/>
      <c r="CA7" s="677"/>
      <c r="CB7" s="677"/>
      <c r="CC7" s="677"/>
      <c r="CD7" s="677"/>
      <c r="CE7" s="677"/>
      <c r="CF7" s="677"/>
      <c r="CG7" s="677"/>
      <c r="CH7" s="677"/>
      <c r="CI7" s="677"/>
      <c r="CJ7" s="677"/>
      <c r="CK7" s="677"/>
      <c r="CL7" s="677"/>
      <c r="CM7" s="677"/>
      <c r="CN7" s="677"/>
      <c r="CO7" s="677"/>
      <c r="CP7" s="677"/>
      <c r="CQ7" s="677"/>
      <c r="CR7" s="677"/>
      <c r="CS7" s="677"/>
      <c r="CT7" s="677"/>
      <c r="CU7" s="677"/>
      <c r="CV7" s="677"/>
      <c r="CW7" s="677"/>
      <c r="CX7" s="677"/>
      <c r="CY7" s="677"/>
      <c r="CZ7" s="677"/>
      <c r="DA7" s="677"/>
      <c r="DB7" s="677"/>
      <c r="DC7" s="677"/>
      <c r="DD7" s="677"/>
      <c r="DE7" s="677"/>
      <c r="DF7" s="677"/>
      <c r="DG7" s="677"/>
      <c r="DH7" s="677"/>
      <c r="DI7" s="677"/>
      <c r="DJ7" s="677"/>
      <c r="DK7" s="677"/>
      <c r="DL7" s="677"/>
      <c r="DM7" s="677"/>
      <c r="DN7" s="677"/>
      <c r="DO7" s="677"/>
      <c r="DP7" s="677"/>
      <c r="DQ7" s="677"/>
      <c r="DR7" s="677"/>
      <c r="DS7" s="677"/>
      <c r="DT7" s="677"/>
      <c r="DU7" s="677"/>
      <c r="DV7" s="677"/>
      <c r="DW7" s="677"/>
      <c r="DX7" s="677"/>
      <c r="DY7" s="677"/>
      <c r="DZ7" s="677"/>
      <c r="EA7" s="677"/>
      <c r="EB7" s="677"/>
      <c r="EC7" s="677"/>
      <c r="ED7" s="677"/>
      <c r="EE7" s="677"/>
      <c r="EF7" s="677"/>
      <c r="EG7" s="677"/>
      <c r="EH7" s="677"/>
      <c r="EI7" s="677"/>
      <c r="EJ7" s="677"/>
      <c r="EK7" s="677"/>
      <c r="EL7" s="677"/>
      <c r="EM7" s="677"/>
      <c r="EN7" s="677"/>
      <c r="EO7" s="677"/>
      <c r="EP7" s="677"/>
      <c r="EQ7" s="677"/>
      <c r="ER7" s="677"/>
      <c r="ES7" s="677"/>
      <c r="ET7" s="677"/>
      <c r="EU7" s="677"/>
      <c r="EV7" s="677"/>
      <c r="EW7" s="677"/>
      <c r="EX7" s="677"/>
      <c r="EY7" s="677"/>
      <c r="EZ7" s="677"/>
      <c r="FA7" s="677"/>
      <c r="FB7" s="677"/>
      <c r="FC7" s="677"/>
      <c r="FD7" s="677"/>
      <c r="FE7" s="677"/>
      <c r="FF7" s="677"/>
      <c r="FG7" s="677"/>
      <c r="FH7" s="677"/>
      <c r="FI7" s="677"/>
      <c r="FJ7" s="677"/>
      <c r="FK7" s="677"/>
      <c r="FL7" s="677"/>
      <c r="FM7" s="677"/>
      <c r="FN7" s="677"/>
      <c r="FO7" s="677"/>
      <c r="FP7" s="677"/>
      <c r="FQ7" s="677"/>
      <c r="FR7" s="677"/>
      <c r="FS7" s="677"/>
      <c r="FT7" s="677"/>
      <c r="FU7" s="677"/>
      <c r="FV7" s="677"/>
      <c r="FW7" s="677"/>
      <c r="FX7" s="677"/>
      <c r="FY7" s="677"/>
      <c r="FZ7" s="677"/>
      <c r="GA7" s="677"/>
      <c r="GB7" s="677"/>
      <c r="GC7" s="677"/>
      <c r="GD7" s="677"/>
      <c r="GE7" s="677"/>
      <c r="GF7" s="677"/>
      <c r="GG7" s="677"/>
      <c r="GH7" s="677"/>
      <c r="GI7" s="677"/>
      <c r="GJ7" s="677"/>
      <c r="GK7" s="677"/>
      <c r="GL7" s="677"/>
      <c r="GM7" s="677"/>
      <c r="GN7" s="677"/>
      <c r="GO7" s="677"/>
      <c r="GP7" s="677"/>
      <c r="GQ7" s="677"/>
      <c r="GR7" s="677"/>
      <c r="GS7" s="677"/>
      <c r="GT7" s="677"/>
      <c r="GU7" s="677"/>
      <c r="GV7" s="677"/>
      <c r="GW7" s="677"/>
      <c r="GX7" s="677"/>
      <c r="GY7" s="677"/>
      <c r="GZ7" s="677"/>
      <c r="HA7" s="677"/>
      <c r="HB7" s="677"/>
      <c r="HC7" s="677"/>
      <c r="HD7" s="677"/>
      <c r="HE7" s="677"/>
      <c r="HF7" s="677"/>
      <c r="HG7" s="677"/>
      <c r="HH7" s="677"/>
      <c r="HI7" s="677"/>
      <c r="HJ7" s="677"/>
      <c r="HK7" s="677"/>
      <c r="HL7" s="677"/>
      <c r="HM7" s="677"/>
      <c r="HN7" s="677"/>
      <c r="HO7" s="677"/>
      <c r="HP7" s="677"/>
      <c r="HQ7" s="677"/>
      <c r="HR7" s="677"/>
      <c r="HS7" s="677"/>
      <c r="HT7" s="677"/>
      <c r="HU7" s="677"/>
      <c r="HV7" s="677"/>
      <c r="HW7" s="677"/>
      <c r="HX7" s="677"/>
      <c r="HY7" s="677"/>
      <c r="HZ7" s="677"/>
      <c r="IA7" s="677"/>
      <c r="IB7" s="677"/>
      <c r="IC7" s="677"/>
      <c r="ID7" s="677"/>
      <c r="IE7" s="677"/>
      <c r="IF7" s="677"/>
      <c r="IG7" s="677"/>
      <c r="IH7" s="677"/>
      <c r="II7" s="677"/>
      <c r="IJ7" s="677"/>
      <c r="IK7" s="677"/>
    </row>
    <row r="8" spans="1:245" s="651" customFormat="1" ht="21.75" customHeight="1">
      <c r="A8" s="696" t="s">
        <v>8</v>
      </c>
      <c r="B8" s="697">
        <v>691</v>
      </c>
      <c r="C8" s="693"/>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677"/>
      <c r="AL8" s="677"/>
      <c r="AM8" s="677"/>
      <c r="AN8" s="677"/>
      <c r="AO8" s="677"/>
      <c r="AP8" s="677"/>
      <c r="AQ8" s="677"/>
      <c r="AR8" s="677"/>
      <c r="AS8" s="677"/>
      <c r="AT8" s="677"/>
      <c r="AU8" s="677"/>
      <c r="AV8" s="677"/>
      <c r="AW8" s="677"/>
      <c r="AX8" s="677"/>
      <c r="AY8" s="677"/>
      <c r="AZ8" s="677"/>
      <c r="BA8" s="677"/>
      <c r="BB8" s="677"/>
      <c r="BC8" s="677"/>
      <c r="BD8" s="677"/>
      <c r="BE8" s="677"/>
      <c r="BF8" s="677"/>
      <c r="BG8" s="677"/>
      <c r="BH8" s="677"/>
      <c r="BI8" s="677"/>
      <c r="BJ8" s="677"/>
      <c r="BK8" s="677"/>
      <c r="BL8" s="677"/>
      <c r="BM8" s="677"/>
      <c r="BN8" s="677"/>
      <c r="BO8" s="677"/>
      <c r="BP8" s="677"/>
      <c r="BQ8" s="677"/>
      <c r="BR8" s="677"/>
      <c r="BS8" s="677"/>
      <c r="BT8" s="677"/>
      <c r="BU8" s="677"/>
      <c r="BV8" s="677"/>
      <c r="BW8" s="677"/>
      <c r="BX8" s="677"/>
      <c r="BY8" s="677"/>
      <c r="BZ8" s="677"/>
      <c r="CA8" s="677"/>
      <c r="CB8" s="677"/>
      <c r="CC8" s="677"/>
      <c r="CD8" s="677"/>
      <c r="CE8" s="677"/>
      <c r="CF8" s="677"/>
      <c r="CG8" s="677"/>
      <c r="CH8" s="677"/>
      <c r="CI8" s="677"/>
      <c r="CJ8" s="677"/>
      <c r="CK8" s="677"/>
      <c r="CL8" s="677"/>
      <c r="CM8" s="677"/>
      <c r="CN8" s="677"/>
      <c r="CO8" s="677"/>
      <c r="CP8" s="677"/>
      <c r="CQ8" s="677"/>
      <c r="CR8" s="677"/>
      <c r="CS8" s="677"/>
      <c r="CT8" s="677"/>
      <c r="CU8" s="677"/>
      <c r="CV8" s="677"/>
      <c r="CW8" s="677"/>
      <c r="CX8" s="677"/>
      <c r="CY8" s="677"/>
      <c r="CZ8" s="677"/>
      <c r="DA8" s="677"/>
      <c r="DB8" s="677"/>
      <c r="DC8" s="677"/>
      <c r="DD8" s="677"/>
      <c r="DE8" s="677"/>
      <c r="DF8" s="677"/>
      <c r="DG8" s="677"/>
      <c r="DH8" s="677"/>
      <c r="DI8" s="677"/>
      <c r="DJ8" s="677"/>
      <c r="DK8" s="677"/>
      <c r="DL8" s="677"/>
      <c r="DM8" s="677"/>
      <c r="DN8" s="677"/>
      <c r="DO8" s="677"/>
      <c r="DP8" s="677"/>
      <c r="DQ8" s="677"/>
      <c r="DR8" s="677"/>
      <c r="DS8" s="677"/>
      <c r="DT8" s="677"/>
      <c r="DU8" s="677"/>
      <c r="DV8" s="677"/>
      <c r="DW8" s="677"/>
      <c r="DX8" s="677"/>
      <c r="DY8" s="677"/>
      <c r="DZ8" s="677"/>
      <c r="EA8" s="677"/>
      <c r="EB8" s="677"/>
      <c r="EC8" s="677"/>
      <c r="ED8" s="677"/>
      <c r="EE8" s="677"/>
      <c r="EF8" s="677"/>
      <c r="EG8" s="677"/>
      <c r="EH8" s="677"/>
      <c r="EI8" s="677"/>
      <c r="EJ8" s="677"/>
      <c r="EK8" s="677"/>
      <c r="EL8" s="677"/>
      <c r="EM8" s="677"/>
      <c r="EN8" s="677"/>
      <c r="EO8" s="677"/>
      <c r="EP8" s="677"/>
      <c r="EQ8" s="677"/>
      <c r="ER8" s="677"/>
      <c r="ES8" s="677"/>
      <c r="ET8" s="677"/>
      <c r="EU8" s="677"/>
      <c r="EV8" s="677"/>
      <c r="EW8" s="677"/>
      <c r="EX8" s="677"/>
      <c r="EY8" s="677"/>
      <c r="EZ8" s="677"/>
      <c r="FA8" s="677"/>
      <c r="FB8" s="677"/>
      <c r="FC8" s="677"/>
      <c r="FD8" s="677"/>
      <c r="FE8" s="677"/>
      <c r="FF8" s="677"/>
      <c r="FG8" s="677"/>
      <c r="FH8" s="677"/>
      <c r="FI8" s="677"/>
      <c r="FJ8" s="677"/>
      <c r="FK8" s="677"/>
      <c r="FL8" s="677"/>
      <c r="FM8" s="677"/>
      <c r="FN8" s="677"/>
      <c r="FO8" s="677"/>
      <c r="FP8" s="677"/>
      <c r="FQ8" s="677"/>
      <c r="FR8" s="677"/>
      <c r="FS8" s="677"/>
      <c r="FT8" s="677"/>
      <c r="FU8" s="677"/>
      <c r="FV8" s="677"/>
      <c r="FW8" s="677"/>
      <c r="FX8" s="677"/>
      <c r="FY8" s="677"/>
      <c r="FZ8" s="677"/>
      <c r="GA8" s="677"/>
      <c r="GB8" s="677"/>
      <c r="GC8" s="677"/>
      <c r="GD8" s="677"/>
      <c r="GE8" s="677"/>
      <c r="GF8" s="677"/>
      <c r="GG8" s="677"/>
      <c r="GH8" s="677"/>
      <c r="GI8" s="677"/>
      <c r="GJ8" s="677"/>
      <c r="GK8" s="677"/>
      <c r="GL8" s="677"/>
      <c r="GM8" s="677"/>
      <c r="GN8" s="677"/>
      <c r="GO8" s="677"/>
      <c r="GP8" s="677"/>
      <c r="GQ8" s="677"/>
      <c r="GR8" s="677"/>
      <c r="GS8" s="677"/>
      <c r="GT8" s="677"/>
      <c r="GU8" s="677"/>
      <c r="GV8" s="677"/>
      <c r="GW8" s="677"/>
      <c r="GX8" s="677"/>
      <c r="GY8" s="677"/>
      <c r="GZ8" s="677"/>
      <c r="HA8" s="677"/>
      <c r="HB8" s="677"/>
      <c r="HC8" s="677"/>
      <c r="HD8" s="677"/>
      <c r="HE8" s="677"/>
      <c r="HF8" s="677"/>
      <c r="HG8" s="677"/>
      <c r="HH8" s="677"/>
      <c r="HI8" s="677"/>
      <c r="HJ8" s="677"/>
      <c r="HK8" s="677"/>
      <c r="HL8" s="677"/>
      <c r="HM8" s="677"/>
      <c r="HN8" s="677"/>
      <c r="HO8" s="677"/>
      <c r="HP8" s="677"/>
      <c r="HQ8" s="677"/>
      <c r="HR8" s="677"/>
      <c r="HS8" s="677"/>
      <c r="HT8" s="677"/>
      <c r="HU8" s="677"/>
      <c r="HV8" s="677"/>
      <c r="HW8" s="677"/>
      <c r="HX8" s="677"/>
      <c r="HY8" s="677"/>
      <c r="HZ8" s="677"/>
      <c r="IA8" s="677"/>
      <c r="IB8" s="677"/>
      <c r="IC8" s="677"/>
      <c r="ID8" s="677"/>
      <c r="IE8" s="677"/>
      <c r="IF8" s="677"/>
      <c r="IG8" s="677"/>
      <c r="IH8" s="677"/>
      <c r="II8" s="677"/>
      <c r="IJ8" s="677"/>
      <c r="IK8" s="677"/>
    </row>
    <row r="9" spans="1:245" s="651" customFormat="1" ht="21.75" customHeight="1">
      <c r="A9" s="696" t="s">
        <v>9</v>
      </c>
      <c r="B9" s="697">
        <v>482</v>
      </c>
      <c r="C9" s="693"/>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7"/>
      <c r="AN9" s="677"/>
      <c r="AO9" s="677"/>
      <c r="AP9" s="677"/>
      <c r="AQ9" s="677"/>
      <c r="AR9" s="677"/>
      <c r="AS9" s="677"/>
      <c r="AT9" s="677"/>
      <c r="AU9" s="677"/>
      <c r="AV9" s="677"/>
      <c r="AW9" s="677"/>
      <c r="AX9" s="677"/>
      <c r="AY9" s="677"/>
      <c r="AZ9" s="677"/>
      <c r="BA9" s="677"/>
      <c r="BB9" s="677"/>
      <c r="BC9" s="677"/>
      <c r="BD9" s="677"/>
      <c r="BE9" s="677"/>
      <c r="BF9" s="677"/>
      <c r="BG9" s="677"/>
      <c r="BH9" s="677"/>
      <c r="BI9" s="677"/>
      <c r="BJ9" s="677"/>
      <c r="BK9" s="677"/>
      <c r="BL9" s="677"/>
      <c r="BM9" s="677"/>
      <c r="BN9" s="677"/>
      <c r="BO9" s="677"/>
      <c r="BP9" s="677"/>
      <c r="BQ9" s="677"/>
      <c r="BR9" s="677"/>
      <c r="BS9" s="677"/>
      <c r="BT9" s="677"/>
      <c r="BU9" s="677"/>
      <c r="BV9" s="677"/>
      <c r="BW9" s="677"/>
      <c r="BX9" s="677"/>
      <c r="BY9" s="677"/>
      <c r="BZ9" s="677"/>
      <c r="CA9" s="677"/>
      <c r="CB9" s="677"/>
      <c r="CC9" s="677"/>
      <c r="CD9" s="677"/>
      <c r="CE9" s="677"/>
      <c r="CF9" s="677"/>
      <c r="CG9" s="677"/>
      <c r="CH9" s="677"/>
      <c r="CI9" s="677"/>
      <c r="CJ9" s="677"/>
      <c r="CK9" s="677"/>
      <c r="CL9" s="677"/>
      <c r="CM9" s="677"/>
      <c r="CN9" s="677"/>
      <c r="CO9" s="677"/>
      <c r="CP9" s="677"/>
      <c r="CQ9" s="677"/>
      <c r="CR9" s="677"/>
      <c r="CS9" s="677"/>
      <c r="CT9" s="677"/>
      <c r="CU9" s="677"/>
      <c r="CV9" s="677"/>
      <c r="CW9" s="677"/>
      <c r="CX9" s="677"/>
      <c r="CY9" s="677"/>
      <c r="CZ9" s="677"/>
      <c r="DA9" s="677"/>
      <c r="DB9" s="677"/>
      <c r="DC9" s="677"/>
      <c r="DD9" s="677"/>
      <c r="DE9" s="677"/>
      <c r="DF9" s="677"/>
      <c r="DG9" s="677"/>
      <c r="DH9" s="677"/>
      <c r="DI9" s="677"/>
      <c r="DJ9" s="677"/>
      <c r="DK9" s="677"/>
      <c r="DL9" s="677"/>
      <c r="DM9" s="677"/>
      <c r="DN9" s="677"/>
      <c r="DO9" s="677"/>
      <c r="DP9" s="677"/>
      <c r="DQ9" s="677"/>
      <c r="DR9" s="677"/>
      <c r="DS9" s="677"/>
      <c r="DT9" s="677"/>
      <c r="DU9" s="677"/>
      <c r="DV9" s="677"/>
      <c r="DW9" s="677"/>
      <c r="DX9" s="677"/>
      <c r="DY9" s="677"/>
      <c r="DZ9" s="677"/>
      <c r="EA9" s="677"/>
      <c r="EB9" s="677"/>
      <c r="EC9" s="677"/>
      <c r="ED9" s="677"/>
      <c r="EE9" s="677"/>
      <c r="EF9" s="677"/>
      <c r="EG9" s="677"/>
      <c r="EH9" s="677"/>
      <c r="EI9" s="677"/>
      <c r="EJ9" s="677"/>
      <c r="EK9" s="677"/>
      <c r="EL9" s="677"/>
      <c r="EM9" s="677"/>
      <c r="EN9" s="677"/>
      <c r="EO9" s="677"/>
      <c r="EP9" s="677"/>
      <c r="EQ9" s="677"/>
      <c r="ER9" s="677"/>
      <c r="ES9" s="677"/>
      <c r="ET9" s="677"/>
      <c r="EU9" s="677"/>
      <c r="EV9" s="677"/>
      <c r="EW9" s="677"/>
      <c r="EX9" s="677"/>
      <c r="EY9" s="677"/>
      <c r="EZ9" s="677"/>
      <c r="FA9" s="677"/>
      <c r="FB9" s="677"/>
      <c r="FC9" s="677"/>
      <c r="FD9" s="677"/>
      <c r="FE9" s="677"/>
      <c r="FF9" s="677"/>
      <c r="FG9" s="677"/>
      <c r="FH9" s="677"/>
      <c r="FI9" s="677"/>
      <c r="FJ9" s="677"/>
      <c r="FK9" s="677"/>
      <c r="FL9" s="677"/>
      <c r="FM9" s="677"/>
      <c r="FN9" s="677"/>
      <c r="FO9" s="677"/>
      <c r="FP9" s="677"/>
      <c r="FQ9" s="677"/>
      <c r="FR9" s="677"/>
      <c r="FS9" s="677"/>
      <c r="FT9" s="677"/>
      <c r="FU9" s="677"/>
      <c r="FV9" s="677"/>
      <c r="FW9" s="677"/>
      <c r="FX9" s="677"/>
      <c r="FY9" s="677"/>
      <c r="FZ9" s="677"/>
      <c r="GA9" s="677"/>
      <c r="GB9" s="677"/>
      <c r="GC9" s="677"/>
      <c r="GD9" s="677"/>
      <c r="GE9" s="677"/>
      <c r="GF9" s="677"/>
      <c r="GG9" s="677"/>
      <c r="GH9" s="677"/>
      <c r="GI9" s="677"/>
      <c r="GJ9" s="677"/>
      <c r="GK9" s="677"/>
      <c r="GL9" s="677"/>
      <c r="GM9" s="677"/>
      <c r="GN9" s="677"/>
      <c r="GO9" s="677"/>
      <c r="GP9" s="677"/>
      <c r="GQ9" s="677"/>
      <c r="GR9" s="677"/>
      <c r="GS9" s="677"/>
      <c r="GT9" s="677"/>
      <c r="GU9" s="677"/>
      <c r="GV9" s="677"/>
      <c r="GW9" s="677"/>
      <c r="GX9" s="677"/>
      <c r="GY9" s="677"/>
      <c r="GZ9" s="677"/>
      <c r="HA9" s="677"/>
      <c r="HB9" s="677"/>
      <c r="HC9" s="677"/>
      <c r="HD9" s="677"/>
      <c r="HE9" s="677"/>
      <c r="HF9" s="677"/>
      <c r="HG9" s="677"/>
      <c r="HH9" s="677"/>
      <c r="HI9" s="677"/>
      <c r="HJ9" s="677"/>
      <c r="HK9" s="677"/>
      <c r="HL9" s="677"/>
      <c r="HM9" s="677"/>
      <c r="HN9" s="677"/>
      <c r="HO9" s="677"/>
      <c r="HP9" s="677"/>
      <c r="HQ9" s="677"/>
      <c r="HR9" s="677"/>
      <c r="HS9" s="677"/>
      <c r="HT9" s="677"/>
      <c r="HU9" s="677"/>
      <c r="HV9" s="677"/>
      <c r="HW9" s="677"/>
      <c r="HX9" s="677"/>
      <c r="HY9" s="677"/>
      <c r="HZ9" s="677"/>
      <c r="IA9" s="677"/>
      <c r="IB9" s="677"/>
      <c r="IC9" s="677"/>
      <c r="ID9" s="677"/>
      <c r="IE9" s="677"/>
      <c r="IF9" s="677"/>
      <c r="IG9" s="677"/>
      <c r="IH9" s="677"/>
      <c r="II9" s="677"/>
      <c r="IJ9" s="677"/>
      <c r="IK9" s="677"/>
    </row>
    <row r="10" spans="1:245" s="651" customFormat="1" ht="21.75" customHeight="1">
      <c r="A10" s="696" t="s">
        <v>10</v>
      </c>
      <c r="B10" s="697">
        <v>346</v>
      </c>
      <c r="C10" s="693"/>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7"/>
      <c r="AZ10" s="677"/>
      <c r="BA10" s="677"/>
      <c r="BB10" s="677"/>
      <c r="BC10" s="677"/>
      <c r="BD10" s="677"/>
      <c r="BE10" s="677"/>
      <c r="BF10" s="677"/>
      <c r="BG10" s="677"/>
      <c r="BH10" s="677"/>
      <c r="BI10" s="677"/>
      <c r="BJ10" s="677"/>
      <c r="BK10" s="677"/>
      <c r="BL10" s="677"/>
      <c r="BM10" s="677"/>
      <c r="BN10" s="677"/>
      <c r="BO10" s="677"/>
      <c r="BP10" s="677"/>
      <c r="BQ10" s="677"/>
      <c r="BR10" s="677"/>
      <c r="BS10" s="677"/>
      <c r="BT10" s="677"/>
      <c r="BU10" s="677"/>
      <c r="BV10" s="677"/>
      <c r="BW10" s="677"/>
      <c r="BX10" s="677"/>
      <c r="BY10" s="677"/>
      <c r="BZ10" s="677"/>
      <c r="CA10" s="677"/>
      <c r="CB10" s="677"/>
      <c r="CC10" s="677"/>
      <c r="CD10" s="677"/>
      <c r="CE10" s="677"/>
      <c r="CF10" s="677"/>
      <c r="CG10" s="677"/>
      <c r="CH10" s="677"/>
      <c r="CI10" s="677"/>
      <c r="CJ10" s="677"/>
      <c r="CK10" s="677"/>
      <c r="CL10" s="677"/>
      <c r="CM10" s="677"/>
      <c r="CN10" s="677"/>
      <c r="CO10" s="677"/>
      <c r="CP10" s="677"/>
      <c r="CQ10" s="677"/>
      <c r="CR10" s="677"/>
      <c r="CS10" s="677"/>
      <c r="CT10" s="677"/>
      <c r="CU10" s="677"/>
      <c r="CV10" s="677"/>
      <c r="CW10" s="677"/>
      <c r="CX10" s="677"/>
      <c r="CY10" s="677"/>
      <c r="CZ10" s="677"/>
      <c r="DA10" s="677"/>
      <c r="DB10" s="677"/>
      <c r="DC10" s="677"/>
      <c r="DD10" s="677"/>
      <c r="DE10" s="677"/>
      <c r="DF10" s="677"/>
      <c r="DG10" s="677"/>
      <c r="DH10" s="677"/>
      <c r="DI10" s="677"/>
      <c r="DJ10" s="677"/>
      <c r="DK10" s="677"/>
      <c r="DL10" s="677"/>
      <c r="DM10" s="677"/>
      <c r="DN10" s="677"/>
      <c r="DO10" s="677"/>
      <c r="DP10" s="677"/>
      <c r="DQ10" s="677"/>
      <c r="DR10" s="677"/>
      <c r="DS10" s="677"/>
      <c r="DT10" s="677"/>
      <c r="DU10" s="677"/>
      <c r="DV10" s="677"/>
      <c r="DW10" s="677"/>
      <c r="DX10" s="677"/>
      <c r="DY10" s="677"/>
      <c r="DZ10" s="677"/>
      <c r="EA10" s="677"/>
      <c r="EB10" s="677"/>
      <c r="EC10" s="677"/>
      <c r="ED10" s="677"/>
      <c r="EE10" s="677"/>
      <c r="EF10" s="677"/>
      <c r="EG10" s="677"/>
      <c r="EH10" s="677"/>
      <c r="EI10" s="677"/>
      <c r="EJ10" s="677"/>
      <c r="EK10" s="677"/>
      <c r="EL10" s="677"/>
      <c r="EM10" s="677"/>
      <c r="EN10" s="677"/>
      <c r="EO10" s="677"/>
      <c r="EP10" s="677"/>
      <c r="EQ10" s="677"/>
      <c r="ER10" s="677"/>
      <c r="ES10" s="677"/>
      <c r="ET10" s="677"/>
      <c r="EU10" s="677"/>
      <c r="EV10" s="677"/>
      <c r="EW10" s="677"/>
      <c r="EX10" s="677"/>
      <c r="EY10" s="677"/>
      <c r="EZ10" s="677"/>
      <c r="FA10" s="677"/>
      <c r="FB10" s="677"/>
      <c r="FC10" s="677"/>
      <c r="FD10" s="677"/>
      <c r="FE10" s="677"/>
      <c r="FF10" s="677"/>
      <c r="FG10" s="677"/>
      <c r="FH10" s="677"/>
      <c r="FI10" s="677"/>
      <c r="FJ10" s="677"/>
      <c r="FK10" s="677"/>
      <c r="FL10" s="677"/>
      <c r="FM10" s="677"/>
      <c r="FN10" s="677"/>
      <c r="FO10" s="677"/>
      <c r="FP10" s="677"/>
      <c r="FQ10" s="677"/>
      <c r="FR10" s="677"/>
      <c r="FS10" s="677"/>
      <c r="FT10" s="677"/>
      <c r="FU10" s="677"/>
      <c r="FV10" s="677"/>
      <c r="FW10" s="677"/>
      <c r="FX10" s="677"/>
      <c r="FY10" s="677"/>
      <c r="FZ10" s="677"/>
      <c r="GA10" s="677"/>
      <c r="GB10" s="677"/>
      <c r="GC10" s="677"/>
      <c r="GD10" s="677"/>
      <c r="GE10" s="677"/>
      <c r="GF10" s="677"/>
      <c r="GG10" s="677"/>
      <c r="GH10" s="677"/>
      <c r="GI10" s="677"/>
      <c r="GJ10" s="677"/>
      <c r="GK10" s="677"/>
      <c r="GL10" s="677"/>
      <c r="GM10" s="677"/>
      <c r="GN10" s="677"/>
      <c r="GO10" s="677"/>
      <c r="GP10" s="677"/>
      <c r="GQ10" s="677"/>
      <c r="GR10" s="677"/>
      <c r="GS10" s="677"/>
      <c r="GT10" s="677"/>
      <c r="GU10" s="677"/>
      <c r="GV10" s="677"/>
      <c r="GW10" s="677"/>
      <c r="GX10" s="677"/>
      <c r="GY10" s="677"/>
      <c r="GZ10" s="677"/>
      <c r="HA10" s="677"/>
      <c r="HB10" s="677"/>
      <c r="HC10" s="677"/>
      <c r="HD10" s="677"/>
      <c r="HE10" s="677"/>
      <c r="HF10" s="677"/>
      <c r="HG10" s="677"/>
      <c r="HH10" s="677"/>
      <c r="HI10" s="677"/>
      <c r="HJ10" s="677"/>
      <c r="HK10" s="677"/>
      <c r="HL10" s="677"/>
      <c r="HM10" s="677"/>
      <c r="HN10" s="677"/>
      <c r="HO10" s="677"/>
      <c r="HP10" s="677"/>
      <c r="HQ10" s="677"/>
      <c r="HR10" s="677"/>
      <c r="HS10" s="677"/>
      <c r="HT10" s="677"/>
      <c r="HU10" s="677"/>
      <c r="HV10" s="677"/>
      <c r="HW10" s="677"/>
      <c r="HX10" s="677"/>
      <c r="HY10" s="677"/>
      <c r="HZ10" s="677"/>
      <c r="IA10" s="677"/>
      <c r="IB10" s="677"/>
      <c r="IC10" s="677"/>
      <c r="ID10" s="677"/>
      <c r="IE10" s="677"/>
      <c r="IF10" s="677"/>
      <c r="IG10" s="677"/>
      <c r="IH10" s="677"/>
      <c r="II10" s="677"/>
      <c r="IJ10" s="677"/>
      <c r="IK10" s="677"/>
    </row>
    <row r="11" spans="1:245" s="651" customFormat="1" ht="21.75" customHeight="1">
      <c r="A11" s="696" t="s">
        <v>11</v>
      </c>
      <c r="B11" s="697">
        <v>310</v>
      </c>
      <c r="C11" s="693"/>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7"/>
      <c r="AY11" s="677"/>
      <c r="AZ11" s="677"/>
      <c r="BA11" s="677"/>
      <c r="BB11" s="677"/>
      <c r="BC11" s="677"/>
      <c r="BD11" s="677"/>
      <c r="BE11" s="677"/>
      <c r="BF11" s="677"/>
      <c r="BG11" s="677"/>
      <c r="BH11" s="677"/>
      <c r="BI11" s="677"/>
      <c r="BJ11" s="677"/>
      <c r="BK11" s="677"/>
      <c r="BL11" s="677"/>
      <c r="BM11" s="677"/>
      <c r="BN11" s="677"/>
      <c r="BO11" s="677"/>
      <c r="BP11" s="677"/>
      <c r="BQ11" s="677"/>
      <c r="BR11" s="677"/>
      <c r="BS11" s="677"/>
      <c r="BT11" s="677"/>
      <c r="BU11" s="677"/>
      <c r="BV11" s="677"/>
      <c r="BW11" s="677"/>
      <c r="BX11" s="677"/>
      <c r="BY11" s="677"/>
      <c r="BZ11" s="677"/>
      <c r="CA11" s="677"/>
      <c r="CB11" s="677"/>
      <c r="CC11" s="677"/>
      <c r="CD11" s="677"/>
      <c r="CE11" s="677"/>
      <c r="CF11" s="677"/>
      <c r="CG11" s="677"/>
      <c r="CH11" s="677"/>
      <c r="CI11" s="677"/>
      <c r="CJ11" s="677"/>
      <c r="CK11" s="677"/>
      <c r="CL11" s="677"/>
      <c r="CM11" s="677"/>
      <c r="CN11" s="677"/>
      <c r="CO11" s="677"/>
      <c r="CP11" s="677"/>
      <c r="CQ11" s="677"/>
      <c r="CR11" s="677"/>
      <c r="CS11" s="677"/>
      <c r="CT11" s="677"/>
      <c r="CU11" s="677"/>
      <c r="CV11" s="677"/>
      <c r="CW11" s="677"/>
      <c r="CX11" s="677"/>
      <c r="CY11" s="677"/>
      <c r="CZ11" s="677"/>
      <c r="DA11" s="677"/>
      <c r="DB11" s="677"/>
      <c r="DC11" s="677"/>
      <c r="DD11" s="677"/>
      <c r="DE11" s="677"/>
      <c r="DF11" s="677"/>
      <c r="DG11" s="677"/>
      <c r="DH11" s="677"/>
      <c r="DI11" s="677"/>
      <c r="DJ11" s="677"/>
      <c r="DK11" s="677"/>
      <c r="DL11" s="677"/>
      <c r="DM11" s="677"/>
      <c r="DN11" s="677"/>
      <c r="DO11" s="677"/>
      <c r="DP11" s="677"/>
      <c r="DQ11" s="677"/>
      <c r="DR11" s="677"/>
      <c r="DS11" s="677"/>
      <c r="DT11" s="677"/>
      <c r="DU11" s="677"/>
      <c r="DV11" s="677"/>
      <c r="DW11" s="677"/>
      <c r="DX11" s="677"/>
      <c r="DY11" s="677"/>
      <c r="DZ11" s="677"/>
      <c r="EA11" s="677"/>
      <c r="EB11" s="677"/>
      <c r="EC11" s="677"/>
      <c r="ED11" s="677"/>
      <c r="EE11" s="677"/>
      <c r="EF11" s="677"/>
      <c r="EG11" s="677"/>
      <c r="EH11" s="677"/>
      <c r="EI11" s="677"/>
      <c r="EJ11" s="677"/>
      <c r="EK11" s="677"/>
      <c r="EL11" s="677"/>
      <c r="EM11" s="677"/>
      <c r="EN11" s="677"/>
      <c r="EO11" s="677"/>
      <c r="EP11" s="677"/>
      <c r="EQ11" s="677"/>
      <c r="ER11" s="677"/>
      <c r="ES11" s="677"/>
      <c r="ET11" s="677"/>
      <c r="EU11" s="677"/>
      <c r="EV11" s="677"/>
      <c r="EW11" s="677"/>
      <c r="EX11" s="677"/>
      <c r="EY11" s="677"/>
      <c r="EZ11" s="677"/>
      <c r="FA11" s="677"/>
      <c r="FB11" s="677"/>
      <c r="FC11" s="677"/>
      <c r="FD11" s="677"/>
      <c r="FE11" s="677"/>
      <c r="FF11" s="677"/>
      <c r="FG11" s="677"/>
      <c r="FH11" s="677"/>
      <c r="FI11" s="677"/>
      <c r="FJ11" s="677"/>
      <c r="FK11" s="677"/>
      <c r="FL11" s="677"/>
      <c r="FM11" s="677"/>
      <c r="FN11" s="677"/>
      <c r="FO11" s="677"/>
      <c r="FP11" s="677"/>
      <c r="FQ11" s="677"/>
      <c r="FR11" s="677"/>
      <c r="FS11" s="677"/>
      <c r="FT11" s="677"/>
      <c r="FU11" s="677"/>
      <c r="FV11" s="677"/>
      <c r="FW11" s="677"/>
      <c r="FX11" s="677"/>
      <c r="FY11" s="677"/>
      <c r="FZ11" s="677"/>
      <c r="GA11" s="677"/>
      <c r="GB11" s="677"/>
      <c r="GC11" s="677"/>
      <c r="GD11" s="677"/>
      <c r="GE11" s="677"/>
      <c r="GF11" s="677"/>
      <c r="GG11" s="677"/>
      <c r="GH11" s="677"/>
      <c r="GI11" s="677"/>
      <c r="GJ11" s="677"/>
      <c r="GK11" s="677"/>
      <c r="GL11" s="677"/>
      <c r="GM11" s="677"/>
      <c r="GN11" s="677"/>
      <c r="GO11" s="677"/>
      <c r="GP11" s="677"/>
      <c r="GQ11" s="677"/>
      <c r="GR11" s="677"/>
      <c r="GS11" s="677"/>
      <c r="GT11" s="677"/>
      <c r="GU11" s="677"/>
      <c r="GV11" s="677"/>
      <c r="GW11" s="677"/>
      <c r="GX11" s="677"/>
      <c r="GY11" s="677"/>
      <c r="GZ11" s="677"/>
      <c r="HA11" s="677"/>
      <c r="HB11" s="677"/>
      <c r="HC11" s="677"/>
      <c r="HD11" s="677"/>
      <c r="HE11" s="677"/>
      <c r="HF11" s="677"/>
      <c r="HG11" s="677"/>
      <c r="HH11" s="677"/>
      <c r="HI11" s="677"/>
      <c r="HJ11" s="677"/>
      <c r="HK11" s="677"/>
      <c r="HL11" s="677"/>
      <c r="HM11" s="677"/>
      <c r="HN11" s="677"/>
      <c r="HO11" s="677"/>
      <c r="HP11" s="677"/>
      <c r="HQ11" s="677"/>
      <c r="HR11" s="677"/>
      <c r="HS11" s="677"/>
      <c r="HT11" s="677"/>
      <c r="HU11" s="677"/>
      <c r="HV11" s="677"/>
      <c r="HW11" s="677"/>
      <c r="HX11" s="677"/>
      <c r="HY11" s="677"/>
      <c r="HZ11" s="677"/>
      <c r="IA11" s="677"/>
      <c r="IB11" s="677"/>
      <c r="IC11" s="677"/>
      <c r="ID11" s="677"/>
      <c r="IE11" s="677"/>
      <c r="IF11" s="677"/>
      <c r="IG11" s="677"/>
      <c r="IH11" s="677"/>
      <c r="II11" s="677"/>
      <c r="IJ11" s="677"/>
      <c r="IK11" s="677"/>
    </row>
    <row r="12" spans="1:245" s="651" customFormat="1" ht="21.75" customHeight="1">
      <c r="A12" s="696" t="s">
        <v>12</v>
      </c>
      <c r="B12" s="697">
        <v>433</v>
      </c>
      <c r="C12" s="693"/>
      <c r="D12" s="677"/>
      <c r="E12" s="677"/>
      <c r="F12" s="677"/>
      <c r="G12" s="677"/>
      <c r="H12" s="677"/>
      <c r="I12" s="677"/>
      <c r="J12" s="677"/>
      <c r="K12" s="677"/>
      <c r="L12" s="677"/>
      <c r="M12" s="677"/>
      <c r="N12" s="677"/>
      <c r="O12" s="677"/>
      <c r="P12" s="677"/>
      <c r="Q12" s="677"/>
      <c r="R12" s="677"/>
      <c r="S12" s="677"/>
      <c r="T12" s="677"/>
      <c r="U12" s="677"/>
      <c r="V12" s="677"/>
      <c r="W12" s="677"/>
      <c r="X12" s="677"/>
      <c r="Y12" s="677"/>
      <c r="Z12" s="677"/>
      <c r="AA12" s="677"/>
      <c r="AB12" s="677"/>
      <c r="AC12" s="677"/>
      <c r="AD12" s="677"/>
      <c r="AE12" s="677"/>
      <c r="AF12" s="677"/>
      <c r="AG12" s="677"/>
      <c r="AH12" s="677"/>
      <c r="AI12" s="677"/>
      <c r="AJ12" s="677"/>
      <c r="AK12" s="677"/>
      <c r="AL12" s="677"/>
      <c r="AM12" s="677"/>
      <c r="AN12" s="677"/>
      <c r="AO12" s="677"/>
      <c r="AP12" s="677"/>
      <c r="AQ12" s="677"/>
      <c r="AR12" s="677"/>
      <c r="AS12" s="677"/>
      <c r="AT12" s="677"/>
      <c r="AU12" s="677"/>
      <c r="AV12" s="677"/>
      <c r="AW12" s="677"/>
      <c r="AX12" s="677"/>
      <c r="AY12" s="677"/>
      <c r="AZ12" s="677"/>
      <c r="BA12" s="677"/>
      <c r="BB12" s="677"/>
      <c r="BC12" s="677"/>
      <c r="BD12" s="677"/>
      <c r="BE12" s="677"/>
      <c r="BF12" s="677"/>
      <c r="BG12" s="677"/>
      <c r="BH12" s="677"/>
      <c r="BI12" s="677"/>
      <c r="BJ12" s="677"/>
      <c r="BK12" s="677"/>
      <c r="BL12" s="677"/>
      <c r="BM12" s="677"/>
      <c r="BN12" s="677"/>
      <c r="BO12" s="677"/>
      <c r="BP12" s="677"/>
      <c r="BQ12" s="677"/>
      <c r="BR12" s="677"/>
      <c r="BS12" s="677"/>
      <c r="BT12" s="677"/>
      <c r="BU12" s="677"/>
      <c r="BV12" s="677"/>
      <c r="BW12" s="677"/>
      <c r="BX12" s="677"/>
      <c r="BY12" s="677"/>
      <c r="BZ12" s="677"/>
      <c r="CA12" s="677"/>
      <c r="CB12" s="677"/>
      <c r="CC12" s="677"/>
      <c r="CD12" s="677"/>
      <c r="CE12" s="677"/>
      <c r="CF12" s="677"/>
      <c r="CG12" s="677"/>
      <c r="CH12" s="677"/>
      <c r="CI12" s="677"/>
      <c r="CJ12" s="677"/>
      <c r="CK12" s="677"/>
      <c r="CL12" s="677"/>
      <c r="CM12" s="677"/>
      <c r="CN12" s="677"/>
      <c r="CO12" s="677"/>
      <c r="CP12" s="677"/>
      <c r="CQ12" s="677"/>
      <c r="CR12" s="677"/>
      <c r="CS12" s="677"/>
      <c r="CT12" s="677"/>
      <c r="CU12" s="677"/>
      <c r="CV12" s="677"/>
      <c r="CW12" s="677"/>
      <c r="CX12" s="677"/>
      <c r="CY12" s="677"/>
      <c r="CZ12" s="677"/>
      <c r="DA12" s="677"/>
      <c r="DB12" s="677"/>
      <c r="DC12" s="677"/>
      <c r="DD12" s="677"/>
      <c r="DE12" s="677"/>
      <c r="DF12" s="677"/>
      <c r="DG12" s="677"/>
      <c r="DH12" s="677"/>
      <c r="DI12" s="677"/>
      <c r="DJ12" s="677"/>
      <c r="DK12" s="677"/>
      <c r="DL12" s="677"/>
      <c r="DM12" s="677"/>
      <c r="DN12" s="677"/>
      <c r="DO12" s="677"/>
      <c r="DP12" s="677"/>
      <c r="DQ12" s="677"/>
      <c r="DR12" s="677"/>
      <c r="DS12" s="677"/>
      <c r="DT12" s="677"/>
      <c r="DU12" s="677"/>
      <c r="DV12" s="677"/>
      <c r="DW12" s="677"/>
      <c r="DX12" s="677"/>
      <c r="DY12" s="677"/>
      <c r="DZ12" s="677"/>
      <c r="EA12" s="677"/>
      <c r="EB12" s="677"/>
      <c r="EC12" s="677"/>
      <c r="ED12" s="677"/>
      <c r="EE12" s="677"/>
      <c r="EF12" s="677"/>
      <c r="EG12" s="677"/>
      <c r="EH12" s="677"/>
      <c r="EI12" s="677"/>
      <c r="EJ12" s="677"/>
      <c r="EK12" s="677"/>
      <c r="EL12" s="677"/>
      <c r="EM12" s="677"/>
      <c r="EN12" s="677"/>
      <c r="EO12" s="677"/>
      <c r="EP12" s="677"/>
      <c r="EQ12" s="677"/>
      <c r="ER12" s="677"/>
      <c r="ES12" s="677"/>
      <c r="ET12" s="677"/>
      <c r="EU12" s="677"/>
      <c r="EV12" s="677"/>
      <c r="EW12" s="677"/>
      <c r="EX12" s="677"/>
      <c r="EY12" s="677"/>
      <c r="EZ12" s="677"/>
      <c r="FA12" s="677"/>
      <c r="FB12" s="677"/>
      <c r="FC12" s="677"/>
      <c r="FD12" s="677"/>
      <c r="FE12" s="677"/>
      <c r="FF12" s="677"/>
      <c r="FG12" s="677"/>
      <c r="FH12" s="677"/>
      <c r="FI12" s="677"/>
      <c r="FJ12" s="677"/>
      <c r="FK12" s="677"/>
      <c r="FL12" s="677"/>
      <c r="FM12" s="677"/>
      <c r="FN12" s="677"/>
      <c r="FO12" s="677"/>
      <c r="FP12" s="677"/>
      <c r="FQ12" s="677"/>
      <c r="FR12" s="677"/>
      <c r="FS12" s="677"/>
      <c r="FT12" s="677"/>
      <c r="FU12" s="677"/>
      <c r="FV12" s="677"/>
      <c r="FW12" s="677"/>
      <c r="FX12" s="677"/>
      <c r="FY12" s="677"/>
      <c r="FZ12" s="677"/>
      <c r="GA12" s="677"/>
      <c r="GB12" s="677"/>
      <c r="GC12" s="677"/>
      <c r="GD12" s="677"/>
      <c r="GE12" s="677"/>
      <c r="GF12" s="677"/>
      <c r="GG12" s="677"/>
      <c r="GH12" s="677"/>
      <c r="GI12" s="677"/>
      <c r="GJ12" s="677"/>
      <c r="GK12" s="677"/>
      <c r="GL12" s="677"/>
      <c r="GM12" s="677"/>
      <c r="GN12" s="677"/>
      <c r="GO12" s="677"/>
      <c r="GP12" s="677"/>
      <c r="GQ12" s="677"/>
      <c r="GR12" s="677"/>
      <c r="GS12" s="677"/>
      <c r="GT12" s="677"/>
      <c r="GU12" s="677"/>
      <c r="GV12" s="677"/>
      <c r="GW12" s="677"/>
      <c r="GX12" s="677"/>
      <c r="GY12" s="677"/>
      <c r="GZ12" s="677"/>
      <c r="HA12" s="677"/>
      <c r="HB12" s="677"/>
      <c r="HC12" s="677"/>
      <c r="HD12" s="677"/>
      <c r="HE12" s="677"/>
      <c r="HF12" s="677"/>
      <c r="HG12" s="677"/>
      <c r="HH12" s="677"/>
      <c r="HI12" s="677"/>
      <c r="HJ12" s="677"/>
      <c r="HK12" s="677"/>
      <c r="HL12" s="677"/>
      <c r="HM12" s="677"/>
      <c r="HN12" s="677"/>
      <c r="HO12" s="677"/>
      <c r="HP12" s="677"/>
      <c r="HQ12" s="677"/>
      <c r="HR12" s="677"/>
      <c r="HS12" s="677"/>
      <c r="HT12" s="677"/>
      <c r="HU12" s="677"/>
      <c r="HV12" s="677"/>
      <c r="HW12" s="677"/>
      <c r="HX12" s="677"/>
      <c r="HY12" s="677"/>
      <c r="HZ12" s="677"/>
      <c r="IA12" s="677"/>
      <c r="IB12" s="677"/>
      <c r="IC12" s="677"/>
      <c r="ID12" s="677"/>
      <c r="IE12" s="677"/>
      <c r="IF12" s="677"/>
      <c r="IG12" s="677"/>
      <c r="IH12" s="677"/>
      <c r="II12" s="677"/>
      <c r="IJ12" s="677"/>
      <c r="IK12" s="677"/>
    </row>
    <row r="13" spans="1:245" s="651" customFormat="1" ht="21.75" customHeight="1">
      <c r="A13" s="696" t="s">
        <v>13</v>
      </c>
      <c r="B13" s="697">
        <v>113</v>
      </c>
      <c r="C13" s="693"/>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677"/>
      <c r="AL13" s="677"/>
      <c r="AM13" s="677"/>
      <c r="AN13" s="677"/>
      <c r="AO13" s="677"/>
      <c r="AP13" s="677"/>
      <c r="AQ13" s="677"/>
      <c r="AR13" s="677"/>
      <c r="AS13" s="677"/>
      <c r="AT13" s="677"/>
      <c r="AU13" s="677"/>
      <c r="AV13" s="677"/>
      <c r="AW13" s="677"/>
      <c r="AX13" s="677"/>
      <c r="AY13" s="677"/>
      <c r="AZ13" s="677"/>
      <c r="BA13" s="677"/>
      <c r="BB13" s="677"/>
      <c r="BC13" s="677"/>
      <c r="BD13" s="677"/>
      <c r="BE13" s="677"/>
      <c r="BF13" s="677"/>
      <c r="BG13" s="677"/>
      <c r="BH13" s="677"/>
      <c r="BI13" s="677"/>
      <c r="BJ13" s="677"/>
      <c r="BK13" s="677"/>
      <c r="BL13" s="677"/>
      <c r="BM13" s="677"/>
      <c r="BN13" s="677"/>
      <c r="BO13" s="677"/>
      <c r="BP13" s="677"/>
      <c r="BQ13" s="677"/>
      <c r="BR13" s="677"/>
      <c r="BS13" s="677"/>
      <c r="BT13" s="677"/>
      <c r="BU13" s="677"/>
      <c r="BV13" s="677"/>
      <c r="BW13" s="677"/>
      <c r="BX13" s="677"/>
      <c r="BY13" s="677"/>
      <c r="BZ13" s="677"/>
      <c r="CA13" s="677"/>
      <c r="CB13" s="677"/>
      <c r="CC13" s="677"/>
      <c r="CD13" s="677"/>
      <c r="CE13" s="677"/>
      <c r="CF13" s="677"/>
      <c r="CG13" s="677"/>
      <c r="CH13" s="677"/>
      <c r="CI13" s="677"/>
      <c r="CJ13" s="677"/>
      <c r="CK13" s="677"/>
      <c r="CL13" s="677"/>
      <c r="CM13" s="677"/>
      <c r="CN13" s="677"/>
      <c r="CO13" s="677"/>
      <c r="CP13" s="677"/>
      <c r="CQ13" s="677"/>
      <c r="CR13" s="677"/>
      <c r="CS13" s="677"/>
      <c r="CT13" s="677"/>
      <c r="CU13" s="677"/>
      <c r="CV13" s="677"/>
      <c r="CW13" s="677"/>
      <c r="CX13" s="677"/>
      <c r="CY13" s="677"/>
      <c r="CZ13" s="677"/>
      <c r="DA13" s="677"/>
      <c r="DB13" s="677"/>
      <c r="DC13" s="677"/>
      <c r="DD13" s="677"/>
      <c r="DE13" s="677"/>
      <c r="DF13" s="677"/>
      <c r="DG13" s="677"/>
      <c r="DH13" s="677"/>
      <c r="DI13" s="677"/>
      <c r="DJ13" s="677"/>
      <c r="DK13" s="677"/>
      <c r="DL13" s="677"/>
      <c r="DM13" s="677"/>
      <c r="DN13" s="677"/>
      <c r="DO13" s="677"/>
      <c r="DP13" s="677"/>
      <c r="DQ13" s="677"/>
      <c r="DR13" s="677"/>
      <c r="DS13" s="677"/>
      <c r="DT13" s="677"/>
      <c r="DU13" s="677"/>
      <c r="DV13" s="677"/>
      <c r="DW13" s="677"/>
      <c r="DX13" s="677"/>
      <c r="DY13" s="677"/>
      <c r="DZ13" s="677"/>
      <c r="EA13" s="677"/>
      <c r="EB13" s="677"/>
      <c r="EC13" s="677"/>
      <c r="ED13" s="677"/>
      <c r="EE13" s="677"/>
      <c r="EF13" s="677"/>
      <c r="EG13" s="677"/>
      <c r="EH13" s="677"/>
      <c r="EI13" s="677"/>
      <c r="EJ13" s="677"/>
      <c r="EK13" s="677"/>
      <c r="EL13" s="677"/>
      <c r="EM13" s="677"/>
      <c r="EN13" s="677"/>
      <c r="EO13" s="677"/>
      <c r="EP13" s="677"/>
      <c r="EQ13" s="677"/>
      <c r="ER13" s="677"/>
      <c r="ES13" s="677"/>
      <c r="ET13" s="677"/>
      <c r="EU13" s="677"/>
      <c r="EV13" s="677"/>
      <c r="EW13" s="677"/>
      <c r="EX13" s="677"/>
      <c r="EY13" s="677"/>
      <c r="EZ13" s="677"/>
      <c r="FA13" s="677"/>
      <c r="FB13" s="677"/>
      <c r="FC13" s="677"/>
      <c r="FD13" s="677"/>
      <c r="FE13" s="677"/>
      <c r="FF13" s="677"/>
      <c r="FG13" s="677"/>
      <c r="FH13" s="677"/>
      <c r="FI13" s="677"/>
      <c r="FJ13" s="677"/>
      <c r="FK13" s="677"/>
      <c r="FL13" s="677"/>
      <c r="FM13" s="677"/>
      <c r="FN13" s="677"/>
      <c r="FO13" s="677"/>
      <c r="FP13" s="677"/>
      <c r="FQ13" s="677"/>
      <c r="FR13" s="677"/>
      <c r="FS13" s="677"/>
      <c r="FT13" s="677"/>
      <c r="FU13" s="677"/>
      <c r="FV13" s="677"/>
      <c r="FW13" s="677"/>
      <c r="FX13" s="677"/>
      <c r="FY13" s="677"/>
      <c r="FZ13" s="677"/>
      <c r="GA13" s="677"/>
      <c r="GB13" s="677"/>
      <c r="GC13" s="677"/>
      <c r="GD13" s="677"/>
      <c r="GE13" s="677"/>
      <c r="GF13" s="677"/>
      <c r="GG13" s="677"/>
      <c r="GH13" s="677"/>
      <c r="GI13" s="677"/>
      <c r="GJ13" s="677"/>
      <c r="GK13" s="677"/>
      <c r="GL13" s="677"/>
      <c r="GM13" s="677"/>
      <c r="GN13" s="677"/>
      <c r="GO13" s="677"/>
      <c r="GP13" s="677"/>
      <c r="GQ13" s="677"/>
      <c r="GR13" s="677"/>
      <c r="GS13" s="677"/>
      <c r="GT13" s="677"/>
      <c r="GU13" s="677"/>
      <c r="GV13" s="677"/>
      <c r="GW13" s="677"/>
      <c r="GX13" s="677"/>
      <c r="GY13" s="677"/>
      <c r="GZ13" s="677"/>
      <c r="HA13" s="677"/>
      <c r="HB13" s="677"/>
      <c r="HC13" s="677"/>
      <c r="HD13" s="677"/>
      <c r="HE13" s="677"/>
      <c r="HF13" s="677"/>
      <c r="HG13" s="677"/>
      <c r="HH13" s="677"/>
      <c r="HI13" s="677"/>
      <c r="HJ13" s="677"/>
      <c r="HK13" s="677"/>
      <c r="HL13" s="677"/>
      <c r="HM13" s="677"/>
      <c r="HN13" s="677"/>
      <c r="HO13" s="677"/>
      <c r="HP13" s="677"/>
      <c r="HQ13" s="677"/>
      <c r="HR13" s="677"/>
      <c r="HS13" s="677"/>
      <c r="HT13" s="677"/>
      <c r="HU13" s="677"/>
      <c r="HV13" s="677"/>
      <c r="HW13" s="677"/>
      <c r="HX13" s="677"/>
      <c r="HY13" s="677"/>
      <c r="HZ13" s="677"/>
      <c r="IA13" s="677"/>
      <c r="IB13" s="677"/>
      <c r="IC13" s="677"/>
      <c r="ID13" s="677"/>
      <c r="IE13" s="677"/>
      <c r="IF13" s="677"/>
      <c r="IG13" s="677"/>
      <c r="IH13" s="677"/>
      <c r="II13" s="677"/>
      <c r="IJ13" s="677"/>
      <c r="IK13" s="677"/>
    </row>
    <row r="14" spans="1:245" s="651" customFormat="1" ht="21.75" customHeight="1">
      <c r="A14" s="696" t="s">
        <v>14</v>
      </c>
      <c r="B14" s="697">
        <v>372</v>
      </c>
      <c r="C14" s="693"/>
      <c r="D14" s="677"/>
      <c r="E14" s="677"/>
      <c r="F14" s="677"/>
      <c r="G14" s="677"/>
      <c r="H14" s="677"/>
      <c r="I14" s="677"/>
      <c r="J14" s="677"/>
      <c r="K14" s="677"/>
      <c r="L14" s="677"/>
      <c r="M14" s="677"/>
      <c r="N14" s="677"/>
      <c r="O14" s="677"/>
      <c r="P14" s="677"/>
      <c r="Q14" s="677"/>
      <c r="R14" s="677"/>
      <c r="S14" s="677"/>
      <c r="T14" s="677"/>
      <c r="U14" s="677"/>
      <c r="V14" s="677"/>
      <c r="W14" s="677"/>
      <c r="X14" s="677"/>
      <c r="Y14" s="677"/>
      <c r="Z14" s="677"/>
      <c r="AA14" s="677"/>
      <c r="AB14" s="677"/>
      <c r="AC14" s="677"/>
      <c r="AD14" s="677"/>
      <c r="AE14" s="677"/>
      <c r="AF14" s="677"/>
      <c r="AG14" s="677"/>
      <c r="AH14" s="677"/>
      <c r="AI14" s="677"/>
      <c r="AJ14" s="677"/>
      <c r="AK14" s="677"/>
      <c r="AL14" s="677"/>
      <c r="AM14" s="677"/>
      <c r="AN14" s="677"/>
      <c r="AO14" s="677"/>
      <c r="AP14" s="677"/>
      <c r="AQ14" s="677"/>
      <c r="AR14" s="677"/>
      <c r="AS14" s="677"/>
      <c r="AT14" s="677"/>
      <c r="AU14" s="677"/>
      <c r="AV14" s="677"/>
      <c r="AW14" s="677"/>
      <c r="AX14" s="677"/>
      <c r="AY14" s="677"/>
      <c r="AZ14" s="677"/>
      <c r="BA14" s="677"/>
      <c r="BB14" s="677"/>
      <c r="BC14" s="677"/>
      <c r="BD14" s="677"/>
      <c r="BE14" s="677"/>
      <c r="BF14" s="677"/>
      <c r="BG14" s="677"/>
      <c r="BH14" s="677"/>
      <c r="BI14" s="677"/>
      <c r="BJ14" s="677"/>
      <c r="BK14" s="677"/>
      <c r="BL14" s="677"/>
      <c r="BM14" s="677"/>
      <c r="BN14" s="677"/>
      <c r="BO14" s="677"/>
      <c r="BP14" s="677"/>
      <c r="BQ14" s="677"/>
      <c r="BR14" s="677"/>
      <c r="BS14" s="677"/>
      <c r="BT14" s="677"/>
      <c r="BU14" s="677"/>
      <c r="BV14" s="677"/>
      <c r="BW14" s="677"/>
      <c r="BX14" s="677"/>
      <c r="BY14" s="677"/>
      <c r="BZ14" s="677"/>
      <c r="CA14" s="677"/>
      <c r="CB14" s="677"/>
      <c r="CC14" s="677"/>
      <c r="CD14" s="677"/>
      <c r="CE14" s="677"/>
      <c r="CF14" s="677"/>
      <c r="CG14" s="677"/>
      <c r="CH14" s="677"/>
      <c r="CI14" s="677"/>
      <c r="CJ14" s="677"/>
      <c r="CK14" s="677"/>
      <c r="CL14" s="677"/>
      <c r="CM14" s="677"/>
      <c r="CN14" s="677"/>
      <c r="CO14" s="677"/>
      <c r="CP14" s="677"/>
      <c r="CQ14" s="677"/>
      <c r="CR14" s="677"/>
      <c r="CS14" s="677"/>
      <c r="CT14" s="677"/>
      <c r="CU14" s="677"/>
      <c r="CV14" s="677"/>
      <c r="CW14" s="677"/>
      <c r="CX14" s="677"/>
      <c r="CY14" s="677"/>
      <c r="CZ14" s="677"/>
      <c r="DA14" s="677"/>
      <c r="DB14" s="677"/>
      <c r="DC14" s="677"/>
      <c r="DD14" s="677"/>
      <c r="DE14" s="677"/>
      <c r="DF14" s="677"/>
      <c r="DG14" s="677"/>
      <c r="DH14" s="677"/>
      <c r="DI14" s="677"/>
      <c r="DJ14" s="677"/>
      <c r="DK14" s="677"/>
      <c r="DL14" s="677"/>
      <c r="DM14" s="677"/>
      <c r="DN14" s="677"/>
      <c r="DO14" s="677"/>
      <c r="DP14" s="677"/>
      <c r="DQ14" s="677"/>
      <c r="DR14" s="677"/>
      <c r="DS14" s="677"/>
      <c r="DT14" s="677"/>
      <c r="DU14" s="677"/>
      <c r="DV14" s="677"/>
      <c r="DW14" s="677"/>
      <c r="DX14" s="677"/>
      <c r="DY14" s="677"/>
      <c r="DZ14" s="677"/>
      <c r="EA14" s="677"/>
      <c r="EB14" s="677"/>
      <c r="EC14" s="677"/>
      <c r="ED14" s="677"/>
      <c r="EE14" s="677"/>
      <c r="EF14" s="677"/>
      <c r="EG14" s="677"/>
      <c r="EH14" s="677"/>
      <c r="EI14" s="677"/>
      <c r="EJ14" s="677"/>
      <c r="EK14" s="677"/>
      <c r="EL14" s="677"/>
      <c r="EM14" s="677"/>
      <c r="EN14" s="677"/>
      <c r="EO14" s="677"/>
      <c r="EP14" s="677"/>
      <c r="EQ14" s="677"/>
      <c r="ER14" s="677"/>
      <c r="ES14" s="677"/>
      <c r="ET14" s="677"/>
      <c r="EU14" s="677"/>
      <c r="EV14" s="677"/>
      <c r="EW14" s="677"/>
      <c r="EX14" s="677"/>
      <c r="EY14" s="677"/>
      <c r="EZ14" s="677"/>
      <c r="FA14" s="677"/>
      <c r="FB14" s="677"/>
      <c r="FC14" s="677"/>
      <c r="FD14" s="677"/>
      <c r="FE14" s="677"/>
      <c r="FF14" s="677"/>
      <c r="FG14" s="677"/>
      <c r="FH14" s="677"/>
      <c r="FI14" s="677"/>
      <c r="FJ14" s="677"/>
      <c r="FK14" s="677"/>
      <c r="FL14" s="677"/>
      <c r="FM14" s="677"/>
      <c r="FN14" s="677"/>
      <c r="FO14" s="677"/>
      <c r="FP14" s="677"/>
      <c r="FQ14" s="677"/>
      <c r="FR14" s="677"/>
      <c r="FS14" s="677"/>
      <c r="FT14" s="677"/>
      <c r="FU14" s="677"/>
      <c r="FV14" s="677"/>
      <c r="FW14" s="677"/>
      <c r="FX14" s="677"/>
      <c r="FY14" s="677"/>
      <c r="FZ14" s="677"/>
      <c r="GA14" s="677"/>
      <c r="GB14" s="677"/>
      <c r="GC14" s="677"/>
      <c r="GD14" s="677"/>
      <c r="GE14" s="677"/>
      <c r="GF14" s="677"/>
      <c r="GG14" s="677"/>
      <c r="GH14" s="677"/>
      <c r="GI14" s="677"/>
      <c r="GJ14" s="677"/>
      <c r="GK14" s="677"/>
      <c r="GL14" s="677"/>
      <c r="GM14" s="677"/>
      <c r="GN14" s="677"/>
      <c r="GO14" s="677"/>
      <c r="GP14" s="677"/>
      <c r="GQ14" s="677"/>
      <c r="GR14" s="677"/>
      <c r="GS14" s="677"/>
      <c r="GT14" s="677"/>
      <c r="GU14" s="677"/>
      <c r="GV14" s="677"/>
      <c r="GW14" s="677"/>
      <c r="GX14" s="677"/>
      <c r="GY14" s="677"/>
      <c r="GZ14" s="677"/>
      <c r="HA14" s="677"/>
      <c r="HB14" s="677"/>
      <c r="HC14" s="677"/>
      <c r="HD14" s="677"/>
      <c r="HE14" s="677"/>
      <c r="HF14" s="677"/>
      <c r="HG14" s="677"/>
      <c r="HH14" s="677"/>
      <c r="HI14" s="677"/>
      <c r="HJ14" s="677"/>
      <c r="HK14" s="677"/>
      <c r="HL14" s="677"/>
      <c r="HM14" s="677"/>
      <c r="HN14" s="677"/>
      <c r="HO14" s="677"/>
      <c r="HP14" s="677"/>
      <c r="HQ14" s="677"/>
      <c r="HR14" s="677"/>
      <c r="HS14" s="677"/>
      <c r="HT14" s="677"/>
      <c r="HU14" s="677"/>
      <c r="HV14" s="677"/>
      <c r="HW14" s="677"/>
      <c r="HX14" s="677"/>
      <c r="HY14" s="677"/>
      <c r="HZ14" s="677"/>
      <c r="IA14" s="677"/>
      <c r="IB14" s="677"/>
      <c r="IC14" s="677"/>
      <c r="ID14" s="677"/>
      <c r="IE14" s="677"/>
      <c r="IF14" s="677"/>
      <c r="IG14" s="677"/>
      <c r="IH14" s="677"/>
      <c r="II14" s="677"/>
      <c r="IJ14" s="677"/>
      <c r="IK14" s="677"/>
    </row>
    <row r="15" spans="1:245" s="651" customFormat="1" ht="21.75" customHeight="1">
      <c r="A15" s="696" t="s">
        <v>15</v>
      </c>
      <c r="B15" s="697">
        <v>26</v>
      </c>
      <c r="C15" s="693"/>
      <c r="D15" s="677"/>
      <c r="E15" s="677"/>
      <c r="F15" s="677"/>
      <c r="G15" s="677"/>
      <c r="H15" s="677"/>
      <c r="I15" s="677"/>
      <c r="J15" s="677"/>
      <c r="K15" s="677"/>
      <c r="L15" s="677"/>
      <c r="M15" s="677"/>
      <c r="N15" s="677"/>
      <c r="O15" s="677"/>
      <c r="P15" s="677"/>
      <c r="Q15" s="677"/>
      <c r="R15" s="677"/>
      <c r="S15" s="677"/>
      <c r="T15" s="677"/>
      <c r="U15" s="677"/>
      <c r="V15" s="677"/>
      <c r="W15" s="677"/>
      <c r="X15" s="677"/>
      <c r="Y15" s="677"/>
      <c r="Z15" s="677"/>
      <c r="AA15" s="677"/>
      <c r="AB15" s="677"/>
      <c r="AC15" s="677"/>
      <c r="AD15" s="677"/>
      <c r="AE15" s="677"/>
      <c r="AF15" s="677"/>
      <c r="AG15" s="677"/>
      <c r="AH15" s="677"/>
      <c r="AI15" s="677"/>
      <c r="AJ15" s="677"/>
      <c r="AK15" s="677"/>
      <c r="AL15" s="677"/>
      <c r="AM15" s="677"/>
      <c r="AN15" s="677"/>
      <c r="AO15" s="677"/>
      <c r="AP15" s="677"/>
      <c r="AQ15" s="677"/>
      <c r="AR15" s="677"/>
      <c r="AS15" s="677"/>
      <c r="AT15" s="677"/>
      <c r="AU15" s="677"/>
      <c r="AV15" s="677"/>
      <c r="AW15" s="677"/>
      <c r="AX15" s="677"/>
      <c r="AY15" s="677"/>
      <c r="AZ15" s="677"/>
      <c r="BA15" s="677"/>
      <c r="BB15" s="677"/>
      <c r="BC15" s="677"/>
      <c r="BD15" s="677"/>
      <c r="BE15" s="677"/>
      <c r="BF15" s="677"/>
      <c r="BG15" s="677"/>
      <c r="BH15" s="677"/>
      <c r="BI15" s="677"/>
      <c r="BJ15" s="677"/>
      <c r="BK15" s="677"/>
      <c r="BL15" s="677"/>
      <c r="BM15" s="677"/>
      <c r="BN15" s="677"/>
      <c r="BO15" s="677"/>
      <c r="BP15" s="677"/>
      <c r="BQ15" s="677"/>
      <c r="BR15" s="677"/>
      <c r="BS15" s="677"/>
      <c r="BT15" s="677"/>
      <c r="BU15" s="677"/>
      <c r="BV15" s="677"/>
      <c r="BW15" s="677"/>
      <c r="BX15" s="677"/>
      <c r="BY15" s="677"/>
      <c r="BZ15" s="677"/>
      <c r="CA15" s="677"/>
      <c r="CB15" s="677"/>
      <c r="CC15" s="677"/>
      <c r="CD15" s="677"/>
      <c r="CE15" s="677"/>
      <c r="CF15" s="677"/>
      <c r="CG15" s="677"/>
      <c r="CH15" s="677"/>
      <c r="CI15" s="677"/>
      <c r="CJ15" s="677"/>
      <c r="CK15" s="677"/>
      <c r="CL15" s="677"/>
      <c r="CM15" s="677"/>
      <c r="CN15" s="677"/>
      <c r="CO15" s="677"/>
      <c r="CP15" s="677"/>
      <c r="CQ15" s="677"/>
      <c r="CR15" s="677"/>
      <c r="CS15" s="677"/>
      <c r="CT15" s="677"/>
      <c r="CU15" s="677"/>
      <c r="CV15" s="677"/>
      <c r="CW15" s="677"/>
      <c r="CX15" s="677"/>
      <c r="CY15" s="677"/>
      <c r="CZ15" s="677"/>
      <c r="DA15" s="677"/>
      <c r="DB15" s="677"/>
      <c r="DC15" s="677"/>
      <c r="DD15" s="677"/>
      <c r="DE15" s="677"/>
      <c r="DF15" s="677"/>
      <c r="DG15" s="677"/>
      <c r="DH15" s="677"/>
      <c r="DI15" s="677"/>
      <c r="DJ15" s="677"/>
      <c r="DK15" s="677"/>
      <c r="DL15" s="677"/>
      <c r="DM15" s="677"/>
      <c r="DN15" s="677"/>
      <c r="DO15" s="677"/>
      <c r="DP15" s="677"/>
      <c r="DQ15" s="677"/>
      <c r="DR15" s="677"/>
      <c r="DS15" s="677"/>
      <c r="DT15" s="677"/>
      <c r="DU15" s="677"/>
      <c r="DV15" s="677"/>
      <c r="DW15" s="677"/>
      <c r="DX15" s="677"/>
      <c r="DY15" s="677"/>
      <c r="DZ15" s="677"/>
      <c r="EA15" s="677"/>
      <c r="EB15" s="677"/>
      <c r="EC15" s="677"/>
      <c r="ED15" s="677"/>
      <c r="EE15" s="677"/>
      <c r="EF15" s="677"/>
      <c r="EG15" s="677"/>
      <c r="EH15" s="677"/>
      <c r="EI15" s="677"/>
      <c r="EJ15" s="677"/>
      <c r="EK15" s="677"/>
      <c r="EL15" s="677"/>
      <c r="EM15" s="677"/>
      <c r="EN15" s="677"/>
      <c r="EO15" s="677"/>
      <c r="EP15" s="677"/>
      <c r="EQ15" s="677"/>
      <c r="ER15" s="677"/>
      <c r="ES15" s="677"/>
      <c r="ET15" s="677"/>
      <c r="EU15" s="677"/>
      <c r="EV15" s="677"/>
      <c r="EW15" s="677"/>
      <c r="EX15" s="677"/>
      <c r="EY15" s="677"/>
      <c r="EZ15" s="677"/>
      <c r="FA15" s="677"/>
      <c r="FB15" s="677"/>
      <c r="FC15" s="677"/>
      <c r="FD15" s="677"/>
      <c r="FE15" s="677"/>
      <c r="FF15" s="677"/>
      <c r="FG15" s="677"/>
      <c r="FH15" s="677"/>
      <c r="FI15" s="677"/>
      <c r="FJ15" s="677"/>
      <c r="FK15" s="677"/>
      <c r="FL15" s="677"/>
      <c r="FM15" s="677"/>
      <c r="FN15" s="677"/>
      <c r="FO15" s="677"/>
      <c r="FP15" s="677"/>
      <c r="FQ15" s="677"/>
      <c r="FR15" s="677"/>
      <c r="FS15" s="677"/>
      <c r="FT15" s="677"/>
      <c r="FU15" s="677"/>
      <c r="FV15" s="677"/>
      <c r="FW15" s="677"/>
      <c r="FX15" s="677"/>
      <c r="FY15" s="677"/>
      <c r="FZ15" s="677"/>
      <c r="GA15" s="677"/>
      <c r="GB15" s="677"/>
      <c r="GC15" s="677"/>
      <c r="GD15" s="677"/>
      <c r="GE15" s="677"/>
      <c r="GF15" s="677"/>
      <c r="GG15" s="677"/>
      <c r="GH15" s="677"/>
      <c r="GI15" s="677"/>
      <c r="GJ15" s="677"/>
      <c r="GK15" s="677"/>
      <c r="GL15" s="677"/>
      <c r="GM15" s="677"/>
      <c r="GN15" s="677"/>
      <c r="GO15" s="677"/>
      <c r="GP15" s="677"/>
      <c r="GQ15" s="677"/>
      <c r="GR15" s="677"/>
      <c r="GS15" s="677"/>
      <c r="GT15" s="677"/>
      <c r="GU15" s="677"/>
      <c r="GV15" s="677"/>
      <c r="GW15" s="677"/>
      <c r="GX15" s="677"/>
      <c r="GY15" s="677"/>
      <c r="GZ15" s="677"/>
      <c r="HA15" s="677"/>
      <c r="HB15" s="677"/>
      <c r="HC15" s="677"/>
      <c r="HD15" s="677"/>
      <c r="HE15" s="677"/>
      <c r="HF15" s="677"/>
      <c r="HG15" s="677"/>
      <c r="HH15" s="677"/>
      <c r="HI15" s="677"/>
      <c r="HJ15" s="677"/>
      <c r="HK15" s="677"/>
      <c r="HL15" s="677"/>
      <c r="HM15" s="677"/>
      <c r="HN15" s="677"/>
      <c r="HO15" s="677"/>
      <c r="HP15" s="677"/>
      <c r="HQ15" s="677"/>
      <c r="HR15" s="677"/>
      <c r="HS15" s="677"/>
      <c r="HT15" s="677"/>
      <c r="HU15" s="677"/>
      <c r="HV15" s="677"/>
      <c r="HW15" s="677"/>
      <c r="HX15" s="677"/>
      <c r="HY15" s="677"/>
      <c r="HZ15" s="677"/>
      <c r="IA15" s="677"/>
      <c r="IB15" s="677"/>
      <c r="IC15" s="677"/>
      <c r="ID15" s="677"/>
      <c r="IE15" s="677"/>
      <c r="IF15" s="677"/>
      <c r="IG15" s="677"/>
      <c r="IH15" s="677"/>
      <c r="II15" s="677"/>
      <c r="IJ15" s="677"/>
      <c r="IK15" s="677"/>
    </row>
    <row r="16" spans="1:245" s="651" customFormat="1" ht="21.75" customHeight="1">
      <c r="A16" s="696" t="s">
        <v>16</v>
      </c>
      <c r="B16" s="697">
        <v>48</v>
      </c>
      <c r="C16" s="693"/>
      <c r="D16" s="677"/>
      <c r="E16" s="677"/>
      <c r="F16" s="677"/>
      <c r="G16" s="677"/>
      <c r="H16" s="677"/>
      <c r="I16" s="677"/>
      <c r="J16" s="677"/>
      <c r="K16" s="677"/>
      <c r="L16" s="677"/>
      <c r="M16" s="677"/>
      <c r="N16" s="677"/>
      <c r="O16" s="677"/>
      <c r="P16" s="677"/>
      <c r="Q16" s="677"/>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7"/>
      <c r="AO16" s="677"/>
      <c r="AP16" s="677"/>
      <c r="AQ16" s="677"/>
      <c r="AR16" s="677"/>
      <c r="AS16" s="677"/>
      <c r="AT16" s="677"/>
      <c r="AU16" s="677"/>
      <c r="AV16" s="677"/>
      <c r="AW16" s="677"/>
      <c r="AX16" s="677"/>
      <c r="AY16" s="677"/>
      <c r="AZ16" s="677"/>
      <c r="BA16" s="677"/>
      <c r="BB16" s="677"/>
      <c r="BC16" s="677"/>
      <c r="BD16" s="677"/>
      <c r="BE16" s="677"/>
      <c r="BF16" s="677"/>
      <c r="BG16" s="677"/>
      <c r="BH16" s="677"/>
      <c r="BI16" s="677"/>
      <c r="BJ16" s="677"/>
      <c r="BK16" s="677"/>
      <c r="BL16" s="677"/>
      <c r="BM16" s="677"/>
      <c r="BN16" s="677"/>
      <c r="BO16" s="677"/>
      <c r="BP16" s="677"/>
      <c r="BQ16" s="677"/>
      <c r="BR16" s="677"/>
      <c r="BS16" s="677"/>
      <c r="BT16" s="677"/>
      <c r="BU16" s="677"/>
      <c r="BV16" s="677"/>
      <c r="BW16" s="677"/>
      <c r="BX16" s="677"/>
      <c r="BY16" s="677"/>
      <c r="BZ16" s="677"/>
      <c r="CA16" s="677"/>
      <c r="CB16" s="677"/>
      <c r="CC16" s="677"/>
      <c r="CD16" s="677"/>
      <c r="CE16" s="677"/>
      <c r="CF16" s="677"/>
      <c r="CG16" s="677"/>
      <c r="CH16" s="677"/>
      <c r="CI16" s="677"/>
      <c r="CJ16" s="677"/>
      <c r="CK16" s="677"/>
      <c r="CL16" s="677"/>
      <c r="CM16" s="677"/>
      <c r="CN16" s="677"/>
      <c r="CO16" s="677"/>
      <c r="CP16" s="677"/>
      <c r="CQ16" s="677"/>
      <c r="CR16" s="677"/>
      <c r="CS16" s="677"/>
      <c r="CT16" s="677"/>
      <c r="CU16" s="677"/>
      <c r="CV16" s="677"/>
      <c r="CW16" s="677"/>
      <c r="CX16" s="677"/>
      <c r="CY16" s="677"/>
      <c r="CZ16" s="677"/>
      <c r="DA16" s="677"/>
      <c r="DB16" s="677"/>
      <c r="DC16" s="677"/>
      <c r="DD16" s="677"/>
      <c r="DE16" s="677"/>
      <c r="DF16" s="677"/>
      <c r="DG16" s="677"/>
      <c r="DH16" s="677"/>
      <c r="DI16" s="677"/>
      <c r="DJ16" s="677"/>
      <c r="DK16" s="677"/>
      <c r="DL16" s="677"/>
      <c r="DM16" s="677"/>
      <c r="DN16" s="677"/>
      <c r="DO16" s="677"/>
      <c r="DP16" s="677"/>
      <c r="DQ16" s="677"/>
      <c r="DR16" s="677"/>
      <c r="DS16" s="677"/>
      <c r="DT16" s="677"/>
      <c r="DU16" s="677"/>
      <c r="DV16" s="677"/>
      <c r="DW16" s="677"/>
      <c r="DX16" s="677"/>
      <c r="DY16" s="677"/>
      <c r="DZ16" s="677"/>
      <c r="EA16" s="677"/>
      <c r="EB16" s="677"/>
      <c r="EC16" s="677"/>
      <c r="ED16" s="677"/>
      <c r="EE16" s="677"/>
      <c r="EF16" s="677"/>
      <c r="EG16" s="677"/>
      <c r="EH16" s="677"/>
      <c r="EI16" s="677"/>
      <c r="EJ16" s="677"/>
      <c r="EK16" s="677"/>
      <c r="EL16" s="677"/>
      <c r="EM16" s="677"/>
      <c r="EN16" s="677"/>
      <c r="EO16" s="677"/>
      <c r="EP16" s="677"/>
      <c r="EQ16" s="677"/>
      <c r="ER16" s="677"/>
      <c r="ES16" s="677"/>
      <c r="ET16" s="677"/>
      <c r="EU16" s="677"/>
      <c r="EV16" s="677"/>
      <c r="EW16" s="677"/>
      <c r="EX16" s="677"/>
      <c r="EY16" s="677"/>
      <c r="EZ16" s="677"/>
      <c r="FA16" s="677"/>
      <c r="FB16" s="677"/>
      <c r="FC16" s="677"/>
      <c r="FD16" s="677"/>
      <c r="FE16" s="677"/>
      <c r="FF16" s="677"/>
      <c r="FG16" s="677"/>
      <c r="FH16" s="677"/>
      <c r="FI16" s="677"/>
      <c r="FJ16" s="677"/>
      <c r="FK16" s="677"/>
      <c r="FL16" s="677"/>
      <c r="FM16" s="677"/>
      <c r="FN16" s="677"/>
      <c r="FO16" s="677"/>
      <c r="FP16" s="677"/>
      <c r="FQ16" s="677"/>
      <c r="FR16" s="677"/>
      <c r="FS16" s="677"/>
      <c r="FT16" s="677"/>
      <c r="FU16" s="677"/>
      <c r="FV16" s="677"/>
      <c r="FW16" s="677"/>
      <c r="FX16" s="677"/>
      <c r="FY16" s="677"/>
      <c r="FZ16" s="677"/>
      <c r="GA16" s="677"/>
      <c r="GB16" s="677"/>
      <c r="GC16" s="677"/>
      <c r="GD16" s="677"/>
      <c r="GE16" s="677"/>
      <c r="GF16" s="677"/>
      <c r="GG16" s="677"/>
      <c r="GH16" s="677"/>
      <c r="GI16" s="677"/>
      <c r="GJ16" s="677"/>
      <c r="GK16" s="677"/>
      <c r="GL16" s="677"/>
      <c r="GM16" s="677"/>
      <c r="GN16" s="677"/>
      <c r="GO16" s="677"/>
      <c r="GP16" s="677"/>
      <c r="GQ16" s="677"/>
      <c r="GR16" s="677"/>
      <c r="GS16" s="677"/>
      <c r="GT16" s="677"/>
      <c r="GU16" s="677"/>
      <c r="GV16" s="677"/>
      <c r="GW16" s="677"/>
      <c r="GX16" s="677"/>
      <c r="GY16" s="677"/>
      <c r="GZ16" s="677"/>
      <c r="HA16" s="677"/>
      <c r="HB16" s="677"/>
      <c r="HC16" s="677"/>
      <c r="HD16" s="677"/>
      <c r="HE16" s="677"/>
      <c r="HF16" s="677"/>
      <c r="HG16" s="677"/>
      <c r="HH16" s="677"/>
      <c r="HI16" s="677"/>
      <c r="HJ16" s="677"/>
      <c r="HK16" s="677"/>
      <c r="HL16" s="677"/>
      <c r="HM16" s="677"/>
      <c r="HN16" s="677"/>
      <c r="HO16" s="677"/>
      <c r="HP16" s="677"/>
      <c r="HQ16" s="677"/>
      <c r="HR16" s="677"/>
      <c r="HS16" s="677"/>
      <c r="HT16" s="677"/>
      <c r="HU16" s="677"/>
      <c r="HV16" s="677"/>
      <c r="HW16" s="677"/>
      <c r="HX16" s="677"/>
      <c r="HY16" s="677"/>
      <c r="HZ16" s="677"/>
      <c r="IA16" s="677"/>
      <c r="IB16" s="677"/>
      <c r="IC16" s="677"/>
      <c r="ID16" s="677"/>
      <c r="IE16" s="677"/>
      <c r="IF16" s="677"/>
      <c r="IG16" s="677"/>
      <c r="IH16" s="677"/>
      <c r="II16" s="677"/>
      <c r="IJ16" s="677"/>
      <c r="IK16" s="677"/>
    </row>
    <row r="17" spans="1:245" s="651" customFormat="1" ht="21.75" customHeight="1">
      <c r="A17" s="696" t="s">
        <v>17</v>
      </c>
      <c r="B17" s="697">
        <v>242</v>
      </c>
      <c r="C17" s="693"/>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7"/>
      <c r="BH17" s="677"/>
      <c r="BI17" s="677"/>
      <c r="BJ17" s="677"/>
      <c r="BK17" s="677"/>
      <c r="BL17" s="677"/>
      <c r="BM17" s="677"/>
      <c r="BN17" s="677"/>
      <c r="BO17" s="677"/>
      <c r="BP17" s="677"/>
      <c r="BQ17" s="677"/>
      <c r="BR17" s="677"/>
      <c r="BS17" s="677"/>
      <c r="BT17" s="677"/>
      <c r="BU17" s="677"/>
      <c r="BV17" s="677"/>
      <c r="BW17" s="677"/>
      <c r="BX17" s="677"/>
      <c r="BY17" s="677"/>
      <c r="BZ17" s="677"/>
      <c r="CA17" s="677"/>
      <c r="CB17" s="677"/>
      <c r="CC17" s="677"/>
      <c r="CD17" s="677"/>
      <c r="CE17" s="677"/>
      <c r="CF17" s="677"/>
      <c r="CG17" s="677"/>
      <c r="CH17" s="677"/>
      <c r="CI17" s="677"/>
      <c r="CJ17" s="677"/>
      <c r="CK17" s="677"/>
      <c r="CL17" s="677"/>
      <c r="CM17" s="677"/>
      <c r="CN17" s="677"/>
      <c r="CO17" s="677"/>
      <c r="CP17" s="677"/>
      <c r="CQ17" s="677"/>
      <c r="CR17" s="677"/>
      <c r="CS17" s="677"/>
      <c r="CT17" s="677"/>
      <c r="CU17" s="677"/>
      <c r="CV17" s="677"/>
      <c r="CW17" s="677"/>
      <c r="CX17" s="677"/>
      <c r="CY17" s="677"/>
      <c r="CZ17" s="677"/>
      <c r="DA17" s="677"/>
      <c r="DB17" s="677"/>
      <c r="DC17" s="677"/>
      <c r="DD17" s="677"/>
      <c r="DE17" s="677"/>
      <c r="DF17" s="677"/>
      <c r="DG17" s="677"/>
      <c r="DH17" s="677"/>
      <c r="DI17" s="677"/>
      <c r="DJ17" s="677"/>
      <c r="DK17" s="677"/>
      <c r="DL17" s="677"/>
      <c r="DM17" s="677"/>
      <c r="DN17" s="677"/>
      <c r="DO17" s="677"/>
      <c r="DP17" s="677"/>
      <c r="DQ17" s="677"/>
      <c r="DR17" s="677"/>
      <c r="DS17" s="677"/>
      <c r="DT17" s="677"/>
      <c r="DU17" s="677"/>
      <c r="DV17" s="677"/>
      <c r="DW17" s="677"/>
      <c r="DX17" s="677"/>
      <c r="DY17" s="677"/>
      <c r="DZ17" s="677"/>
      <c r="EA17" s="677"/>
      <c r="EB17" s="677"/>
      <c r="EC17" s="677"/>
      <c r="ED17" s="677"/>
      <c r="EE17" s="677"/>
      <c r="EF17" s="677"/>
      <c r="EG17" s="677"/>
      <c r="EH17" s="677"/>
      <c r="EI17" s="677"/>
      <c r="EJ17" s="677"/>
      <c r="EK17" s="677"/>
      <c r="EL17" s="677"/>
      <c r="EM17" s="677"/>
      <c r="EN17" s="677"/>
      <c r="EO17" s="677"/>
      <c r="EP17" s="677"/>
      <c r="EQ17" s="677"/>
      <c r="ER17" s="677"/>
      <c r="ES17" s="677"/>
      <c r="ET17" s="677"/>
      <c r="EU17" s="677"/>
      <c r="EV17" s="677"/>
      <c r="EW17" s="677"/>
      <c r="EX17" s="677"/>
      <c r="EY17" s="677"/>
      <c r="EZ17" s="677"/>
      <c r="FA17" s="677"/>
      <c r="FB17" s="677"/>
      <c r="FC17" s="677"/>
      <c r="FD17" s="677"/>
      <c r="FE17" s="677"/>
      <c r="FF17" s="677"/>
      <c r="FG17" s="677"/>
      <c r="FH17" s="677"/>
      <c r="FI17" s="677"/>
      <c r="FJ17" s="677"/>
      <c r="FK17" s="677"/>
      <c r="FL17" s="677"/>
      <c r="FM17" s="677"/>
      <c r="FN17" s="677"/>
      <c r="FO17" s="677"/>
      <c r="FP17" s="677"/>
      <c r="FQ17" s="677"/>
      <c r="FR17" s="677"/>
      <c r="FS17" s="677"/>
      <c r="FT17" s="677"/>
      <c r="FU17" s="677"/>
      <c r="FV17" s="677"/>
      <c r="FW17" s="677"/>
      <c r="FX17" s="677"/>
      <c r="FY17" s="677"/>
      <c r="FZ17" s="677"/>
      <c r="GA17" s="677"/>
      <c r="GB17" s="677"/>
      <c r="GC17" s="677"/>
      <c r="GD17" s="677"/>
      <c r="GE17" s="677"/>
      <c r="GF17" s="677"/>
      <c r="GG17" s="677"/>
      <c r="GH17" s="677"/>
      <c r="GI17" s="677"/>
      <c r="GJ17" s="677"/>
      <c r="GK17" s="677"/>
      <c r="GL17" s="677"/>
      <c r="GM17" s="677"/>
      <c r="GN17" s="677"/>
      <c r="GO17" s="677"/>
      <c r="GP17" s="677"/>
      <c r="GQ17" s="677"/>
      <c r="GR17" s="677"/>
      <c r="GS17" s="677"/>
      <c r="GT17" s="677"/>
      <c r="GU17" s="677"/>
      <c r="GV17" s="677"/>
      <c r="GW17" s="677"/>
      <c r="GX17" s="677"/>
      <c r="GY17" s="677"/>
      <c r="GZ17" s="677"/>
      <c r="HA17" s="677"/>
      <c r="HB17" s="677"/>
      <c r="HC17" s="677"/>
      <c r="HD17" s="677"/>
      <c r="HE17" s="677"/>
      <c r="HF17" s="677"/>
      <c r="HG17" s="677"/>
      <c r="HH17" s="677"/>
      <c r="HI17" s="677"/>
      <c r="HJ17" s="677"/>
      <c r="HK17" s="677"/>
      <c r="HL17" s="677"/>
      <c r="HM17" s="677"/>
      <c r="HN17" s="677"/>
      <c r="HO17" s="677"/>
      <c r="HP17" s="677"/>
      <c r="HQ17" s="677"/>
      <c r="HR17" s="677"/>
      <c r="HS17" s="677"/>
      <c r="HT17" s="677"/>
      <c r="HU17" s="677"/>
      <c r="HV17" s="677"/>
      <c r="HW17" s="677"/>
      <c r="HX17" s="677"/>
      <c r="HY17" s="677"/>
      <c r="HZ17" s="677"/>
      <c r="IA17" s="677"/>
      <c r="IB17" s="677"/>
      <c r="IC17" s="677"/>
      <c r="ID17" s="677"/>
      <c r="IE17" s="677"/>
      <c r="IF17" s="677"/>
      <c r="IG17" s="677"/>
      <c r="IH17" s="677"/>
      <c r="II17" s="677"/>
      <c r="IJ17" s="677"/>
      <c r="IK17" s="677"/>
    </row>
    <row r="18" spans="1:245" s="651" customFormat="1" ht="21.75" customHeight="1">
      <c r="A18" s="696" t="s">
        <v>18</v>
      </c>
      <c r="B18" s="697">
        <v>155</v>
      </c>
      <c r="C18" s="693"/>
      <c r="D18" s="677"/>
      <c r="E18" s="677"/>
      <c r="F18" s="677"/>
      <c r="G18" s="677"/>
      <c r="H18" s="677"/>
      <c r="I18" s="677"/>
      <c r="J18" s="677"/>
      <c r="K18" s="677"/>
      <c r="L18" s="677"/>
      <c r="M18" s="677"/>
      <c r="N18" s="677"/>
      <c r="O18" s="677"/>
      <c r="P18" s="677"/>
      <c r="Q18" s="677"/>
      <c r="R18" s="677"/>
      <c r="S18" s="677"/>
      <c r="T18" s="677"/>
      <c r="U18" s="677"/>
      <c r="V18" s="677"/>
      <c r="W18" s="677"/>
      <c r="X18" s="677"/>
      <c r="Y18" s="677"/>
      <c r="Z18" s="677"/>
      <c r="AA18" s="677"/>
      <c r="AB18" s="677"/>
      <c r="AC18" s="677"/>
      <c r="AD18" s="677"/>
      <c r="AE18" s="677"/>
      <c r="AF18" s="677"/>
      <c r="AG18" s="677"/>
      <c r="AH18" s="677"/>
      <c r="AI18" s="677"/>
      <c r="AJ18" s="677"/>
      <c r="AK18" s="677"/>
      <c r="AL18" s="677"/>
      <c r="AM18" s="677"/>
      <c r="AN18" s="677"/>
      <c r="AO18" s="677"/>
      <c r="AP18" s="677"/>
      <c r="AQ18" s="677"/>
      <c r="AR18" s="677"/>
      <c r="AS18" s="677"/>
      <c r="AT18" s="677"/>
      <c r="AU18" s="677"/>
      <c r="AV18" s="677"/>
      <c r="AW18" s="677"/>
      <c r="AX18" s="677"/>
      <c r="AY18" s="677"/>
      <c r="AZ18" s="677"/>
      <c r="BA18" s="677"/>
      <c r="BB18" s="677"/>
      <c r="BC18" s="677"/>
      <c r="BD18" s="677"/>
      <c r="BE18" s="677"/>
      <c r="BF18" s="677"/>
      <c r="BG18" s="677"/>
      <c r="BH18" s="677"/>
      <c r="BI18" s="677"/>
      <c r="BJ18" s="677"/>
      <c r="BK18" s="677"/>
      <c r="BL18" s="677"/>
      <c r="BM18" s="677"/>
      <c r="BN18" s="677"/>
      <c r="BO18" s="677"/>
      <c r="BP18" s="677"/>
      <c r="BQ18" s="677"/>
      <c r="BR18" s="677"/>
      <c r="BS18" s="677"/>
      <c r="BT18" s="677"/>
      <c r="BU18" s="677"/>
      <c r="BV18" s="677"/>
      <c r="BW18" s="677"/>
      <c r="BX18" s="677"/>
      <c r="BY18" s="677"/>
      <c r="BZ18" s="677"/>
      <c r="CA18" s="677"/>
      <c r="CB18" s="677"/>
      <c r="CC18" s="677"/>
      <c r="CD18" s="677"/>
      <c r="CE18" s="677"/>
      <c r="CF18" s="677"/>
      <c r="CG18" s="677"/>
      <c r="CH18" s="677"/>
      <c r="CI18" s="677"/>
      <c r="CJ18" s="677"/>
      <c r="CK18" s="677"/>
      <c r="CL18" s="677"/>
      <c r="CM18" s="677"/>
      <c r="CN18" s="677"/>
      <c r="CO18" s="677"/>
      <c r="CP18" s="677"/>
      <c r="CQ18" s="677"/>
      <c r="CR18" s="677"/>
      <c r="CS18" s="677"/>
      <c r="CT18" s="677"/>
      <c r="CU18" s="677"/>
      <c r="CV18" s="677"/>
      <c r="CW18" s="677"/>
      <c r="CX18" s="677"/>
      <c r="CY18" s="677"/>
      <c r="CZ18" s="677"/>
      <c r="DA18" s="677"/>
      <c r="DB18" s="677"/>
      <c r="DC18" s="677"/>
      <c r="DD18" s="677"/>
      <c r="DE18" s="677"/>
      <c r="DF18" s="677"/>
      <c r="DG18" s="677"/>
      <c r="DH18" s="677"/>
      <c r="DI18" s="677"/>
      <c r="DJ18" s="677"/>
      <c r="DK18" s="677"/>
      <c r="DL18" s="677"/>
      <c r="DM18" s="677"/>
      <c r="DN18" s="677"/>
      <c r="DO18" s="677"/>
      <c r="DP18" s="677"/>
      <c r="DQ18" s="677"/>
      <c r="DR18" s="677"/>
      <c r="DS18" s="677"/>
      <c r="DT18" s="677"/>
      <c r="DU18" s="677"/>
      <c r="DV18" s="677"/>
      <c r="DW18" s="677"/>
      <c r="DX18" s="677"/>
      <c r="DY18" s="677"/>
      <c r="DZ18" s="677"/>
      <c r="EA18" s="677"/>
      <c r="EB18" s="677"/>
      <c r="EC18" s="677"/>
      <c r="ED18" s="677"/>
      <c r="EE18" s="677"/>
      <c r="EF18" s="677"/>
      <c r="EG18" s="677"/>
      <c r="EH18" s="677"/>
      <c r="EI18" s="677"/>
      <c r="EJ18" s="677"/>
      <c r="EK18" s="677"/>
      <c r="EL18" s="677"/>
      <c r="EM18" s="677"/>
      <c r="EN18" s="677"/>
      <c r="EO18" s="677"/>
      <c r="EP18" s="677"/>
      <c r="EQ18" s="677"/>
      <c r="ER18" s="677"/>
      <c r="ES18" s="677"/>
      <c r="ET18" s="677"/>
      <c r="EU18" s="677"/>
      <c r="EV18" s="677"/>
      <c r="EW18" s="677"/>
      <c r="EX18" s="677"/>
      <c r="EY18" s="677"/>
      <c r="EZ18" s="677"/>
      <c r="FA18" s="677"/>
      <c r="FB18" s="677"/>
      <c r="FC18" s="677"/>
      <c r="FD18" s="677"/>
      <c r="FE18" s="677"/>
      <c r="FF18" s="677"/>
      <c r="FG18" s="677"/>
      <c r="FH18" s="677"/>
      <c r="FI18" s="677"/>
      <c r="FJ18" s="677"/>
      <c r="FK18" s="677"/>
      <c r="FL18" s="677"/>
      <c r="FM18" s="677"/>
      <c r="FN18" s="677"/>
      <c r="FO18" s="677"/>
      <c r="FP18" s="677"/>
      <c r="FQ18" s="677"/>
      <c r="FR18" s="677"/>
      <c r="FS18" s="677"/>
      <c r="FT18" s="677"/>
      <c r="FU18" s="677"/>
      <c r="FV18" s="677"/>
      <c r="FW18" s="677"/>
      <c r="FX18" s="677"/>
      <c r="FY18" s="677"/>
      <c r="FZ18" s="677"/>
      <c r="GA18" s="677"/>
      <c r="GB18" s="677"/>
      <c r="GC18" s="677"/>
      <c r="GD18" s="677"/>
      <c r="GE18" s="677"/>
      <c r="GF18" s="677"/>
      <c r="GG18" s="677"/>
      <c r="GH18" s="677"/>
      <c r="GI18" s="677"/>
      <c r="GJ18" s="677"/>
      <c r="GK18" s="677"/>
      <c r="GL18" s="677"/>
      <c r="GM18" s="677"/>
      <c r="GN18" s="677"/>
      <c r="GO18" s="677"/>
      <c r="GP18" s="677"/>
      <c r="GQ18" s="677"/>
      <c r="GR18" s="677"/>
      <c r="GS18" s="677"/>
      <c r="GT18" s="677"/>
      <c r="GU18" s="677"/>
      <c r="GV18" s="677"/>
      <c r="GW18" s="677"/>
      <c r="GX18" s="677"/>
      <c r="GY18" s="677"/>
      <c r="GZ18" s="677"/>
      <c r="HA18" s="677"/>
      <c r="HB18" s="677"/>
      <c r="HC18" s="677"/>
      <c r="HD18" s="677"/>
      <c r="HE18" s="677"/>
      <c r="HF18" s="677"/>
      <c r="HG18" s="677"/>
      <c r="HH18" s="677"/>
      <c r="HI18" s="677"/>
      <c r="HJ18" s="677"/>
      <c r="HK18" s="677"/>
      <c r="HL18" s="677"/>
      <c r="HM18" s="677"/>
      <c r="HN18" s="677"/>
      <c r="HO18" s="677"/>
      <c r="HP18" s="677"/>
      <c r="HQ18" s="677"/>
      <c r="HR18" s="677"/>
      <c r="HS18" s="677"/>
      <c r="HT18" s="677"/>
      <c r="HU18" s="677"/>
      <c r="HV18" s="677"/>
      <c r="HW18" s="677"/>
      <c r="HX18" s="677"/>
      <c r="HY18" s="677"/>
      <c r="HZ18" s="677"/>
      <c r="IA18" s="677"/>
      <c r="IB18" s="677"/>
      <c r="IC18" s="677"/>
      <c r="ID18" s="677"/>
      <c r="IE18" s="677"/>
      <c r="IF18" s="677"/>
      <c r="IG18" s="677"/>
      <c r="IH18" s="677"/>
      <c r="II18" s="677"/>
      <c r="IJ18" s="677"/>
      <c r="IK18" s="677"/>
    </row>
    <row r="19" spans="1:245" s="651" customFormat="1" ht="21.75" customHeight="1">
      <c r="A19" s="694" t="s">
        <v>19</v>
      </c>
      <c r="B19" s="695">
        <v>438</v>
      </c>
      <c r="C19" s="693"/>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7"/>
      <c r="AY19" s="677"/>
      <c r="AZ19" s="677"/>
      <c r="BA19" s="677"/>
      <c r="BB19" s="677"/>
      <c r="BC19" s="677"/>
      <c r="BD19" s="677"/>
      <c r="BE19" s="677"/>
      <c r="BF19" s="677"/>
      <c r="BG19" s="677"/>
      <c r="BH19" s="677"/>
      <c r="BI19" s="677"/>
      <c r="BJ19" s="677"/>
      <c r="BK19" s="677"/>
      <c r="BL19" s="677"/>
      <c r="BM19" s="677"/>
      <c r="BN19" s="677"/>
      <c r="BO19" s="677"/>
      <c r="BP19" s="677"/>
      <c r="BQ19" s="677"/>
      <c r="BR19" s="677"/>
      <c r="BS19" s="677"/>
      <c r="BT19" s="677"/>
      <c r="BU19" s="677"/>
      <c r="BV19" s="677"/>
      <c r="BW19" s="677"/>
      <c r="BX19" s="677"/>
      <c r="BY19" s="677"/>
      <c r="BZ19" s="677"/>
      <c r="CA19" s="677"/>
      <c r="CB19" s="677"/>
      <c r="CC19" s="677"/>
      <c r="CD19" s="677"/>
      <c r="CE19" s="677"/>
      <c r="CF19" s="677"/>
      <c r="CG19" s="677"/>
      <c r="CH19" s="677"/>
      <c r="CI19" s="677"/>
      <c r="CJ19" s="677"/>
      <c r="CK19" s="677"/>
      <c r="CL19" s="677"/>
      <c r="CM19" s="677"/>
      <c r="CN19" s="677"/>
      <c r="CO19" s="677"/>
      <c r="CP19" s="677"/>
      <c r="CQ19" s="677"/>
      <c r="CR19" s="677"/>
      <c r="CS19" s="677"/>
      <c r="CT19" s="677"/>
      <c r="CU19" s="677"/>
      <c r="CV19" s="677"/>
      <c r="CW19" s="677"/>
      <c r="CX19" s="677"/>
      <c r="CY19" s="677"/>
      <c r="CZ19" s="677"/>
      <c r="DA19" s="677"/>
      <c r="DB19" s="677"/>
      <c r="DC19" s="677"/>
      <c r="DD19" s="677"/>
      <c r="DE19" s="677"/>
      <c r="DF19" s="677"/>
      <c r="DG19" s="677"/>
      <c r="DH19" s="677"/>
      <c r="DI19" s="677"/>
      <c r="DJ19" s="677"/>
      <c r="DK19" s="677"/>
      <c r="DL19" s="677"/>
      <c r="DM19" s="677"/>
      <c r="DN19" s="677"/>
      <c r="DO19" s="677"/>
      <c r="DP19" s="677"/>
      <c r="DQ19" s="677"/>
      <c r="DR19" s="677"/>
      <c r="DS19" s="677"/>
      <c r="DT19" s="677"/>
      <c r="DU19" s="677"/>
      <c r="DV19" s="677"/>
      <c r="DW19" s="677"/>
      <c r="DX19" s="677"/>
      <c r="DY19" s="677"/>
      <c r="DZ19" s="677"/>
      <c r="EA19" s="677"/>
      <c r="EB19" s="677"/>
      <c r="EC19" s="677"/>
      <c r="ED19" s="677"/>
      <c r="EE19" s="677"/>
      <c r="EF19" s="677"/>
      <c r="EG19" s="677"/>
      <c r="EH19" s="677"/>
      <c r="EI19" s="677"/>
      <c r="EJ19" s="677"/>
      <c r="EK19" s="677"/>
      <c r="EL19" s="677"/>
      <c r="EM19" s="677"/>
      <c r="EN19" s="677"/>
      <c r="EO19" s="677"/>
      <c r="EP19" s="677"/>
      <c r="EQ19" s="677"/>
      <c r="ER19" s="677"/>
      <c r="ES19" s="677"/>
      <c r="ET19" s="677"/>
      <c r="EU19" s="677"/>
      <c r="EV19" s="677"/>
      <c r="EW19" s="677"/>
      <c r="EX19" s="677"/>
      <c r="EY19" s="677"/>
      <c r="EZ19" s="677"/>
      <c r="FA19" s="677"/>
      <c r="FB19" s="677"/>
      <c r="FC19" s="677"/>
      <c r="FD19" s="677"/>
      <c r="FE19" s="677"/>
      <c r="FF19" s="677"/>
      <c r="FG19" s="677"/>
      <c r="FH19" s="677"/>
      <c r="FI19" s="677"/>
      <c r="FJ19" s="677"/>
      <c r="FK19" s="677"/>
      <c r="FL19" s="677"/>
      <c r="FM19" s="677"/>
      <c r="FN19" s="677"/>
      <c r="FO19" s="677"/>
      <c r="FP19" s="677"/>
      <c r="FQ19" s="677"/>
      <c r="FR19" s="677"/>
      <c r="FS19" s="677"/>
      <c r="FT19" s="677"/>
      <c r="FU19" s="677"/>
      <c r="FV19" s="677"/>
      <c r="FW19" s="677"/>
      <c r="FX19" s="677"/>
      <c r="FY19" s="677"/>
      <c r="FZ19" s="677"/>
      <c r="GA19" s="677"/>
      <c r="GB19" s="677"/>
      <c r="GC19" s="677"/>
      <c r="GD19" s="677"/>
      <c r="GE19" s="677"/>
      <c r="GF19" s="677"/>
      <c r="GG19" s="677"/>
      <c r="GH19" s="677"/>
      <c r="GI19" s="677"/>
      <c r="GJ19" s="677"/>
      <c r="GK19" s="677"/>
      <c r="GL19" s="677"/>
      <c r="GM19" s="677"/>
      <c r="GN19" s="677"/>
      <c r="GO19" s="677"/>
      <c r="GP19" s="677"/>
      <c r="GQ19" s="677"/>
      <c r="GR19" s="677"/>
      <c r="GS19" s="677"/>
      <c r="GT19" s="677"/>
      <c r="GU19" s="677"/>
      <c r="GV19" s="677"/>
      <c r="GW19" s="677"/>
      <c r="GX19" s="677"/>
      <c r="GY19" s="677"/>
      <c r="GZ19" s="677"/>
      <c r="HA19" s="677"/>
      <c r="HB19" s="677"/>
      <c r="HC19" s="677"/>
      <c r="HD19" s="677"/>
      <c r="HE19" s="677"/>
      <c r="HF19" s="677"/>
      <c r="HG19" s="677"/>
      <c r="HH19" s="677"/>
      <c r="HI19" s="677"/>
      <c r="HJ19" s="677"/>
      <c r="HK19" s="677"/>
      <c r="HL19" s="677"/>
      <c r="HM19" s="677"/>
      <c r="HN19" s="677"/>
      <c r="HO19" s="677"/>
      <c r="HP19" s="677"/>
      <c r="HQ19" s="677"/>
      <c r="HR19" s="677"/>
      <c r="HS19" s="677"/>
      <c r="HT19" s="677"/>
      <c r="HU19" s="677"/>
      <c r="HV19" s="677"/>
      <c r="HW19" s="677"/>
      <c r="HX19" s="677"/>
      <c r="HY19" s="677"/>
      <c r="HZ19" s="677"/>
      <c r="IA19" s="677"/>
      <c r="IB19" s="677"/>
      <c r="IC19" s="677"/>
      <c r="ID19" s="677"/>
      <c r="IE19" s="677"/>
      <c r="IF19" s="677"/>
      <c r="IG19" s="677"/>
      <c r="IH19" s="677"/>
      <c r="II19" s="677"/>
      <c r="IJ19" s="677"/>
      <c r="IK19" s="677"/>
    </row>
    <row r="20" spans="1:245" s="651" customFormat="1" ht="21.75" customHeight="1">
      <c r="A20" s="696" t="s">
        <v>20</v>
      </c>
      <c r="B20" s="697">
        <v>6</v>
      </c>
      <c r="C20" s="693"/>
      <c r="D20" s="677"/>
      <c r="E20" s="677"/>
      <c r="F20" s="677"/>
      <c r="G20" s="677"/>
      <c r="H20" s="677"/>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7"/>
      <c r="BE20" s="677"/>
      <c r="BF20" s="677"/>
      <c r="BG20" s="677"/>
      <c r="BH20" s="677"/>
      <c r="BI20" s="677"/>
      <c r="BJ20" s="677"/>
      <c r="BK20" s="677"/>
      <c r="BL20" s="677"/>
      <c r="BM20" s="677"/>
      <c r="BN20" s="677"/>
      <c r="BO20" s="677"/>
      <c r="BP20" s="677"/>
      <c r="BQ20" s="677"/>
      <c r="BR20" s="677"/>
      <c r="BS20" s="677"/>
      <c r="BT20" s="677"/>
      <c r="BU20" s="677"/>
      <c r="BV20" s="677"/>
      <c r="BW20" s="677"/>
      <c r="BX20" s="677"/>
      <c r="BY20" s="677"/>
      <c r="BZ20" s="677"/>
      <c r="CA20" s="677"/>
      <c r="CB20" s="677"/>
      <c r="CC20" s="677"/>
      <c r="CD20" s="677"/>
      <c r="CE20" s="677"/>
      <c r="CF20" s="677"/>
      <c r="CG20" s="677"/>
      <c r="CH20" s="677"/>
      <c r="CI20" s="677"/>
      <c r="CJ20" s="677"/>
      <c r="CK20" s="677"/>
      <c r="CL20" s="677"/>
      <c r="CM20" s="677"/>
      <c r="CN20" s="677"/>
      <c r="CO20" s="677"/>
      <c r="CP20" s="677"/>
      <c r="CQ20" s="677"/>
      <c r="CR20" s="677"/>
      <c r="CS20" s="677"/>
      <c r="CT20" s="677"/>
      <c r="CU20" s="677"/>
      <c r="CV20" s="677"/>
      <c r="CW20" s="677"/>
      <c r="CX20" s="677"/>
      <c r="CY20" s="677"/>
      <c r="CZ20" s="677"/>
      <c r="DA20" s="677"/>
      <c r="DB20" s="677"/>
      <c r="DC20" s="677"/>
      <c r="DD20" s="677"/>
      <c r="DE20" s="677"/>
      <c r="DF20" s="677"/>
      <c r="DG20" s="677"/>
      <c r="DH20" s="677"/>
      <c r="DI20" s="677"/>
      <c r="DJ20" s="677"/>
      <c r="DK20" s="677"/>
      <c r="DL20" s="677"/>
      <c r="DM20" s="677"/>
      <c r="DN20" s="677"/>
      <c r="DO20" s="677"/>
      <c r="DP20" s="677"/>
      <c r="DQ20" s="677"/>
      <c r="DR20" s="677"/>
      <c r="DS20" s="677"/>
      <c r="DT20" s="677"/>
      <c r="DU20" s="677"/>
      <c r="DV20" s="677"/>
      <c r="DW20" s="677"/>
      <c r="DX20" s="677"/>
      <c r="DY20" s="677"/>
      <c r="DZ20" s="677"/>
      <c r="EA20" s="677"/>
      <c r="EB20" s="677"/>
      <c r="EC20" s="677"/>
      <c r="ED20" s="677"/>
      <c r="EE20" s="677"/>
      <c r="EF20" s="677"/>
      <c r="EG20" s="677"/>
      <c r="EH20" s="677"/>
      <c r="EI20" s="677"/>
      <c r="EJ20" s="677"/>
      <c r="EK20" s="677"/>
      <c r="EL20" s="677"/>
      <c r="EM20" s="677"/>
      <c r="EN20" s="677"/>
      <c r="EO20" s="677"/>
      <c r="EP20" s="677"/>
      <c r="EQ20" s="677"/>
      <c r="ER20" s="677"/>
      <c r="ES20" s="677"/>
      <c r="ET20" s="677"/>
      <c r="EU20" s="677"/>
      <c r="EV20" s="677"/>
      <c r="EW20" s="677"/>
      <c r="EX20" s="677"/>
      <c r="EY20" s="677"/>
      <c r="EZ20" s="677"/>
      <c r="FA20" s="677"/>
      <c r="FB20" s="677"/>
      <c r="FC20" s="677"/>
      <c r="FD20" s="677"/>
      <c r="FE20" s="677"/>
      <c r="FF20" s="677"/>
      <c r="FG20" s="677"/>
      <c r="FH20" s="677"/>
      <c r="FI20" s="677"/>
      <c r="FJ20" s="677"/>
      <c r="FK20" s="677"/>
      <c r="FL20" s="677"/>
      <c r="FM20" s="677"/>
      <c r="FN20" s="677"/>
      <c r="FO20" s="677"/>
      <c r="FP20" s="677"/>
      <c r="FQ20" s="677"/>
      <c r="FR20" s="677"/>
      <c r="FS20" s="677"/>
      <c r="FT20" s="677"/>
      <c r="FU20" s="677"/>
      <c r="FV20" s="677"/>
      <c r="FW20" s="677"/>
      <c r="FX20" s="677"/>
      <c r="FY20" s="677"/>
      <c r="FZ20" s="677"/>
      <c r="GA20" s="677"/>
      <c r="GB20" s="677"/>
      <c r="GC20" s="677"/>
      <c r="GD20" s="677"/>
      <c r="GE20" s="677"/>
      <c r="GF20" s="677"/>
      <c r="GG20" s="677"/>
      <c r="GH20" s="677"/>
      <c r="GI20" s="677"/>
      <c r="GJ20" s="677"/>
      <c r="GK20" s="677"/>
      <c r="GL20" s="677"/>
      <c r="GM20" s="677"/>
      <c r="GN20" s="677"/>
      <c r="GO20" s="677"/>
      <c r="GP20" s="677"/>
      <c r="GQ20" s="677"/>
      <c r="GR20" s="677"/>
      <c r="GS20" s="677"/>
      <c r="GT20" s="677"/>
      <c r="GU20" s="677"/>
      <c r="GV20" s="677"/>
      <c r="GW20" s="677"/>
      <c r="GX20" s="677"/>
      <c r="GY20" s="677"/>
      <c r="GZ20" s="677"/>
      <c r="HA20" s="677"/>
      <c r="HB20" s="677"/>
      <c r="HC20" s="677"/>
      <c r="HD20" s="677"/>
      <c r="HE20" s="677"/>
      <c r="HF20" s="677"/>
      <c r="HG20" s="677"/>
      <c r="HH20" s="677"/>
      <c r="HI20" s="677"/>
      <c r="HJ20" s="677"/>
      <c r="HK20" s="677"/>
      <c r="HL20" s="677"/>
      <c r="HM20" s="677"/>
      <c r="HN20" s="677"/>
      <c r="HO20" s="677"/>
      <c r="HP20" s="677"/>
      <c r="HQ20" s="677"/>
      <c r="HR20" s="677"/>
      <c r="HS20" s="677"/>
      <c r="HT20" s="677"/>
      <c r="HU20" s="677"/>
      <c r="HV20" s="677"/>
      <c r="HW20" s="677"/>
      <c r="HX20" s="677"/>
      <c r="HY20" s="677"/>
      <c r="HZ20" s="677"/>
      <c r="IA20" s="677"/>
      <c r="IB20" s="677"/>
      <c r="IC20" s="677"/>
      <c r="ID20" s="677"/>
      <c r="IE20" s="677"/>
      <c r="IF20" s="677"/>
      <c r="IG20" s="677"/>
      <c r="IH20" s="677"/>
      <c r="II20" s="677"/>
      <c r="IJ20" s="677"/>
      <c r="IK20" s="677"/>
    </row>
    <row r="21" spans="1:245" s="651" customFormat="1" ht="21.75" customHeight="1">
      <c r="A21" s="696" t="s">
        <v>21</v>
      </c>
      <c r="B21" s="697">
        <v>1</v>
      </c>
      <c r="C21" s="693"/>
      <c r="D21" s="677"/>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677"/>
      <c r="BF21" s="677"/>
      <c r="BG21" s="677"/>
      <c r="BH21" s="677"/>
      <c r="BI21" s="677"/>
      <c r="BJ21" s="677"/>
      <c r="BK21" s="677"/>
      <c r="BL21" s="677"/>
      <c r="BM21" s="677"/>
      <c r="BN21" s="677"/>
      <c r="BO21" s="677"/>
      <c r="BP21" s="677"/>
      <c r="BQ21" s="677"/>
      <c r="BR21" s="677"/>
      <c r="BS21" s="677"/>
      <c r="BT21" s="677"/>
      <c r="BU21" s="677"/>
      <c r="BV21" s="677"/>
      <c r="BW21" s="677"/>
      <c r="BX21" s="677"/>
      <c r="BY21" s="677"/>
      <c r="BZ21" s="677"/>
      <c r="CA21" s="677"/>
      <c r="CB21" s="677"/>
      <c r="CC21" s="677"/>
      <c r="CD21" s="677"/>
      <c r="CE21" s="677"/>
      <c r="CF21" s="677"/>
      <c r="CG21" s="677"/>
      <c r="CH21" s="677"/>
      <c r="CI21" s="677"/>
      <c r="CJ21" s="677"/>
      <c r="CK21" s="677"/>
      <c r="CL21" s="677"/>
      <c r="CM21" s="677"/>
      <c r="CN21" s="677"/>
      <c r="CO21" s="677"/>
      <c r="CP21" s="677"/>
      <c r="CQ21" s="677"/>
      <c r="CR21" s="677"/>
      <c r="CS21" s="677"/>
      <c r="CT21" s="677"/>
      <c r="CU21" s="677"/>
      <c r="CV21" s="677"/>
      <c r="CW21" s="677"/>
      <c r="CX21" s="677"/>
      <c r="CY21" s="677"/>
      <c r="CZ21" s="677"/>
      <c r="DA21" s="677"/>
      <c r="DB21" s="677"/>
      <c r="DC21" s="677"/>
      <c r="DD21" s="677"/>
      <c r="DE21" s="677"/>
      <c r="DF21" s="677"/>
      <c r="DG21" s="677"/>
      <c r="DH21" s="677"/>
      <c r="DI21" s="677"/>
      <c r="DJ21" s="677"/>
      <c r="DK21" s="677"/>
      <c r="DL21" s="677"/>
      <c r="DM21" s="677"/>
      <c r="DN21" s="677"/>
      <c r="DO21" s="677"/>
      <c r="DP21" s="677"/>
      <c r="DQ21" s="677"/>
      <c r="DR21" s="677"/>
      <c r="DS21" s="677"/>
      <c r="DT21" s="677"/>
      <c r="DU21" s="677"/>
      <c r="DV21" s="677"/>
      <c r="DW21" s="677"/>
      <c r="DX21" s="677"/>
      <c r="DY21" s="677"/>
      <c r="DZ21" s="677"/>
      <c r="EA21" s="677"/>
      <c r="EB21" s="677"/>
      <c r="EC21" s="677"/>
      <c r="ED21" s="677"/>
      <c r="EE21" s="677"/>
      <c r="EF21" s="677"/>
      <c r="EG21" s="677"/>
      <c r="EH21" s="677"/>
      <c r="EI21" s="677"/>
      <c r="EJ21" s="677"/>
      <c r="EK21" s="677"/>
      <c r="EL21" s="677"/>
      <c r="EM21" s="677"/>
      <c r="EN21" s="677"/>
      <c r="EO21" s="677"/>
      <c r="EP21" s="677"/>
      <c r="EQ21" s="677"/>
      <c r="ER21" s="677"/>
      <c r="ES21" s="677"/>
      <c r="ET21" s="677"/>
      <c r="EU21" s="677"/>
      <c r="EV21" s="677"/>
      <c r="EW21" s="677"/>
      <c r="EX21" s="677"/>
      <c r="EY21" s="677"/>
      <c r="EZ21" s="677"/>
      <c r="FA21" s="677"/>
      <c r="FB21" s="677"/>
      <c r="FC21" s="677"/>
      <c r="FD21" s="677"/>
      <c r="FE21" s="677"/>
      <c r="FF21" s="677"/>
      <c r="FG21" s="677"/>
      <c r="FH21" s="677"/>
      <c r="FI21" s="677"/>
      <c r="FJ21" s="677"/>
      <c r="FK21" s="677"/>
      <c r="FL21" s="677"/>
      <c r="FM21" s="677"/>
      <c r="FN21" s="677"/>
      <c r="FO21" s="677"/>
      <c r="FP21" s="677"/>
      <c r="FQ21" s="677"/>
      <c r="FR21" s="677"/>
      <c r="FS21" s="677"/>
      <c r="FT21" s="677"/>
      <c r="FU21" s="677"/>
      <c r="FV21" s="677"/>
      <c r="FW21" s="677"/>
      <c r="FX21" s="677"/>
      <c r="FY21" s="677"/>
      <c r="FZ21" s="677"/>
      <c r="GA21" s="677"/>
      <c r="GB21" s="677"/>
      <c r="GC21" s="677"/>
      <c r="GD21" s="677"/>
      <c r="GE21" s="677"/>
      <c r="GF21" s="677"/>
      <c r="GG21" s="677"/>
      <c r="GH21" s="677"/>
      <c r="GI21" s="677"/>
      <c r="GJ21" s="677"/>
      <c r="GK21" s="677"/>
      <c r="GL21" s="677"/>
      <c r="GM21" s="677"/>
      <c r="GN21" s="677"/>
      <c r="GO21" s="677"/>
      <c r="GP21" s="677"/>
      <c r="GQ21" s="677"/>
      <c r="GR21" s="677"/>
      <c r="GS21" s="677"/>
      <c r="GT21" s="677"/>
      <c r="GU21" s="677"/>
      <c r="GV21" s="677"/>
      <c r="GW21" s="677"/>
      <c r="GX21" s="677"/>
      <c r="GY21" s="677"/>
      <c r="GZ21" s="677"/>
      <c r="HA21" s="677"/>
      <c r="HB21" s="677"/>
      <c r="HC21" s="677"/>
      <c r="HD21" s="677"/>
      <c r="HE21" s="677"/>
      <c r="HF21" s="677"/>
      <c r="HG21" s="677"/>
      <c r="HH21" s="677"/>
      <c r="HI21" s="677"/>
      <c r="HJ21" s="677"/>
      <c r="HK21" s="677"/>
      <c r="HL21" s="677"/>
      <c r="HM21" s="677"/>
      <c r="HN21" s="677"/>
      <c r="HO21" s="677"/>
      <c r="HP21" s="677"/>
      <c r="HQ21" s="677"/>
      <c r="HR21" s="677"/>
      <c r="HS21" s="677"/>
      <c r="HT21" s="677"/>
      <c r="HU21" s="677"/>
      <c r="HV21" s="677"/>
      <c r="HW21" s="677"/>
      <c r="HX21" s="677"/>
      <c r="HY21" s="677"/>
      <c r="HZ21" s="677"/>
      <c r="IA21" s="677"/>
      <c r="IB21" s="677"/>
      <c r="IC21" s="677"/>
      <c r="ID21" s="677"/>
      <c r="IE21" s="677"/>
      <c r="IF21" s="677"/>
      <c r="IG21" s="677"/>
      <c r="IH21" s="677"/>
      <c r="II21" s="677"/>
      <c r="IJ21" s="677"/>
      <c r="IK21" s="677"/>
    </row>
    <row r="22" spans="1:245" s="651" customFormat="1" ht="21.75" customHeight="1">
      <c r="A22" s="696" t="s">
        <v>22</v>
      </c>
      <c r="B22" s="697">
        <v>4</v>
      </c>
      <c r="C22" s="693"/>
      <c r="D22" s="677"/>
      <c r="E22" s="677"/>
      <c r="F22" s="677"/>
      <c r="G22" s="677"/>
      <c r="H22" s="677"/>
      <c r="I22" s="677"/>
      <c r="J22" s="677"/>
      <c r="K22" s="677"/>
      <c r="L22" s="677"/>
      <c r="M22" s="677"/>
      <c r="N22" s="677"/>
      <c r="O22" s="677"/>
      <c r="P22" s="677"/>
      <c r="Q22" s="677"/>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7"/>
      <c r="BH22" s="677"/>
      <c r="BI22" s="677"/>
      <c r="BJ22" s="677"/>
      <c r="BK22" s="677"/>
      <c r="BL22" s="677"/>
      <c r="BM22" s="677"/>
      <c r="BN22" s="677"/>
      <c r="BO22" s="677"/>
      <c r="BP22" s="677"/>
      <c r="BQ22" s="677"/>
      <c r="BR22" s="677"/>
      <c r="BS22" s="677"/>
      <c r="BT22" s="677"/>
      <c r="BU22" s="677"/>
      <c r="BV22" s="677"/>
      <c r="BW22" s="677"/>
      <c r="BX22" s="677"/>
      <c r="BY22" s="677"/>
      <c r="BZ22" s="677"/>
      <c r="CA22" s="677"/>
      <c r="CB22" s="677"/>
      <c r="CC22" s="677"/>
      <c r="CD22" s="677"/>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7"/>
      <c r="ED22" s="677"/>
      <c r="EE22" s="677"/>
      <c r="EF22" s="677"/>
      <c r="EG22" s="677"/>
      <c r="EH22" s="677"/>
      <c r="EI22" s="677"/>
      <c r="EJ22" s="677"/>
      <c r="EK22" s="677"/>
      <c r="EL22" s="677"/>
      <c r="EM22" s="677"/>
      <c r="EN22" s="677"/>
      <c r="EO22" s="677"/>
      <c r="EP22" s="677"/>
      <c r="EQ22" s="677"/>
      <c r="ER22" s="677"/>
      <c r="ES22" s="677"/>
      <c r="ET22" s="677"/>
      <c r="EU22" s="677"/>
      <c r="EV22" s="677"/>
      <c r="EW22" s="677"/>
      <c r="EX22" s="677"/>
      <c r="EY22" s="677"/>
      <c r="EZ22" s="677"/>
      <c r="FA22" s="677"/>
      <c r="FB22" s="677"/>
      <c r="FC22" s="677"/>
      <c r="FD22" s="677"/>
      <c r="FE22" s="677"/>
      <c r="FF22" s="677"/>
      <c r="FG22" s="677"/>
      <c r="FH22" s="677"/>
      <c r="FI22" s="677"/>
      <c r="FJ22" s="677"/>
      <c r="FK22" s="677"/>
      <c r="FL22" s="677"/>
      <c r="FM22" s="677"/>
      <c r="FN22" s="677"/>
      <c r="FO22" s="677"/>
      <c r="FP22" s="677"/>
      <c r="FQ22" s="677"/>
      <c r="FR22" s="677"/>
      <c r="FS22" s="677"/>
      <c r="FT22" s="677"/>
      <c r="FU22" s="677"/>
      <c r="FV22" s="677"/>
      <c r="FW22" s="677"/>
      <c r="FX22" s="677"/>
      <c r="FY22" s="677"/>
      <c r="FZ22" s="677"/>
      <c r="GA22" s="677"/>
      <c r="GB22" s="677"/>
      <c r="GC22" s="677"/>
      <c r="GD22" s="677"/>
      <c r="GE22" s="677"/>
      <c r="GF22" s="677"/>
      <c r="GG22" s="677"/>
      <c r="GH22" s="677"/>
      <c r="GI22" s="677"/>
      <c r="GJ22" s="677"/>
      <c r="GK22" s="677"/>
      <c r="GL22" s="677"/>
      <c r="GM22" s="677"/>
      <c r="GN22" s="677"/>
      <c r="GO22" s="677"/>
      <c r="GP22" s="677"/>
      <c r="GQ22" s="677"/>
      <c r="GR22" s="677"/>
      <c r="GS22" s="677"/>
      <c r="GT22" s="677"/>
      <c r="GU22" s="677"/>
      <c r="GV22" s="677"/>
      <c r="GW22" s="677"/>
      <c r="GX22" s="677"/>
      <c r="GY22" s="677"/>
      <c r="GZ22" s="677"/>
      <c r="HA22" s="677"/>
      <c r="HB22" s="677"/>
      <c r="HC22" s="677"/>
      <c r="HD22" s="677"/>
      <c r="HE22" s="677"/>
      <c r="HF22" s="677"/>
      <c r="HG22" s="677"/>
      <c r="HH22" s="677"/>
      <c r="HI22" s="677"/>
      <c r="HJ22" s="677"/>
      <c r="HK22" s="677"/>
      <c r="HL22" s="677"/>
      <c r="HM22" s="677"/>
      <c r="HN22" s="677"/>
      <c r="HO22" s="677"/>
      <c r="HP22" s="677"/>
      <c r="HQ22" s="677"/>
      <c r="HR22" s="677"/>
      <c r="HS22" s="677"/>
      <c r="HT22" s="677"/>
      <c r="HU22" s="677"/>
      <c r="HV22" s="677"/>
      <c r="HW22" s="677"/>
      <c r="HX22" s="677"/>
      <c r="HY22" s="677"/>
      <c r="HZ22" s="677"/>
      <c r="IA22" s="677"/>
      <c r="IB22" s="677"/>
      <c r="IC22" s="677"/>
      <c r="ID22" s="677"/>
      <c r="IE22" s="677"/>
      <c r="IF22" s="677"/>
      <c r="IG22" s="677"/>
      <c r="IH22" s="677"/>
      <c r="II22" s="677"/>
      <c r="IJ22" s="677"/>
      <c r="IK22" s="677"/>
    </row>
    <row r="23" spans="1:245" s="651" customFormat="1" ht="21.75" customHeight="1">
      <c r="A23" s="696" t="s">
        <v>23</v>
      </c>
      <c r="B23" s="697">
        <v>1</v>
      </c>
      <c r="C23" s="693"/>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7"/>
      <c r="AR23" s="677"/>
      <c r="AS23" s="677"/>
      <c r="AT23" s="677"/>
      <c r="AU23" s="677"/>
      <c r="AV23" s="677"/>
      <c r="AW23" s="677"/>
      <c r="AX23" s="677"/>
      <c r="AY23" s="677"/>
      <c r="AZ23" s="677"/>
      <c r="BA23" s="677"/>
      <c r="BB23" s="677"/>
      <c r="BC23" s="677"/>
      <c r="BD23" s="677"/>
      <c r="BE23" s="677"/>
      <c r="BF23" s="677"/>
      <c r="BG23" s="677"/>
      <c r="BH23" s="677"/>
      <c r="BI23" s="677"/>
      <c r="BJ23" s="677"/>
      <c r="BK23" s="677"/>
      <c r="BL23" s="677"/>
      <c r="BM23" s="677"/>
      <c r="BN23" s="677"/>
      <c r="BO23" s="677"/>
      <c r="BP23" s="677"/>
      <c r="BQ23" s="677"/>
      <c r="BR23" s="677"/>
      <c r="BS23" s="677"/>
      <c r="BT23" s="677"/>
      <c r="BU23" s="677"/>
      <c r="BV23" s="677"/>
      <c r="BW23" s="677"/>
      <c r="BX23" s="677"/>
      <c r="BY23" s="677"/>
      <c r="BZ23" s="677"/>
      <c r="CA23" s="677"/>
      <c r="CB23" s="677"/>
      <c r="CC23" s="677"/>
      <c r="CD23" s="677"/>
      <c r="CE23" s="677"/>
      <c r="CF23" s="677"/>
      <c r="CG23" s="677"/>
      <c r="CH23" s="677"/>
      <c r="CI23" s="677"/>
      <c r="CJ23" s="677"/>
      <c r="CK23" s="677"/>
      <c r="CL23" s="677"/>
      <c r="CM23" s="677"/>
      <c r="CN23" s="677"/>
      <c r="CO23" s="677"/>
      <c r="CP23" s="677"/>
      <c r="CQ23" s="677"/>
      <c r="CR23" s="677"/>
      <c r="CS23" s="677"/>
      <c r="CT23" s="677"/>
      <c r="CU23" s="677"/>
      <c r="CV23" s="677"/>
      <c r="CW23" s="677"/>
      <c r="CX23" s="677"/>
      <c r="CY23" s="677"/>
      <c r="CZ23" s="677"/>
      <c r="DA23" s="677"/>
      <c r="DB23" s="677"/>
      <c r="DC23" s="677"/>
      <c r="DD23" s="677"/>
      <c r="DE23" s="677"/>
      <c r="DF23" s="677"/>
      <c r="DG23" s="677"/>
      <c r="DH23" s="677"/>
      <c r="DI23" s="677"/>
      <c r="DJ23" s="677"/>
      <c r="DK23" s="677"/>
      <c r="DL23" s="677"/>
      <c r="DM23" s="677"/>
      <c r="DN23" s="677"/>
      <c r="DO23" s="677"/>
      <c r="DP23" s="677"/>
      <c r="DQ23" s="677"/>
      <c r="DR23" s="677"/>
      <c r="DS23" s="677"/>
      <c r="DT23" s="677"/>
      <c r="DU23" s="677"/>
      <c r="DV23" s="677"/>
      <c r="DW23" s="677"/>
      <c r="DX23" s="677"/>
      <c r="DY23" s="677"/>
      <c r="DZ23" s="677"/>
      <c r="EA23" s="677"/>
      <c r="EB23" s="677"/>
      <c r="EC23" s="677"/>
      <c r="ED23" s="677"/>
      <c r="EE23" s="677"/>
      <c r="EF23" s="677"/>
      <c r="EG23" s="677"/>
      <c r="EH23" s="677"/>
      <c r="EI23" s="677"/>
      <c r="EJ23" s="677"/>
      <c r="EK23" s="677"/>
      <c r="EL23" s="677"/>
      <c r="EM23" s="677"/>
      <c r="EN23" s="677"/>
      <c r="EO23" s="677"/>
      <c r="EP23" s="677"/>
      <c r="EQ23" s="677"/>
      <c r="ER23" s="677"/>
      <c r="ES23" s="677"/>
      <c r="ET23" s="677"/>
      <c r="EU23" s="677"/>
      <c r="EV23" s="677"/>
      <c r="EW23" s="677"/>
      <c r="EX23" s="677"/>
      <c r="EY23" s="677"/>
      <c r="EZ23" s="677"/>
      <c r="FA23" s="677"/>
      <c r="FB23" s="677"/>
      <c r="FC23" s="677"/>
      <c r="FD23" s="677"/>
      <c r="FE23" s="677"/>
      <c r="FF23" s="677"/>
      <c r="FG23" s="677"/>
      <c r="FH23" s="677"/>
      <c r="FI23" s="677"/>
      <c r="FJ23" s="677"/>
      <c r="FK23" s="677"/>
      <c r="FL23" s="677"/>
      <c r="FM23" s="677"/>
      <c r="FN23" s="677"/>
      <c r="FO23" s="677"/>
      <c r="FP23" s="677"/>
      <c r="FQ23" s="677"/>
      <c r="FR23" s="677"/>
      <c r="FS23" s="677"/>
      <c r="FT23" s="677"/>
      <c r="FU23" s="677"/>
      <c r="FV23" s="677"/>
      <c r="FW23" s="677"/>
      <c r="FX23" s="677"/>
      <c r="FY23" s="677"/>
      <c r="FZ23" s="677"/>
      <c r="GA23" s="677"/>
      <c r="GB23" s="677"/>
      <c r="GC23" s="677"/>
      <c r="GD23" s="677"/>
      <c r="GE23" s="677"/>
      <c r="GF23" s="677"/>
      <c r="GG23" s="677"/>
      <c r="GH23" s="677"/>
      <c r="GI23" s="677"/>
      <c r="GJ23" s="677"/>
      <c r="GK23" s="677"/>
      <c r="GL23" s="677"/>
      <c r="GM23" s="677"/>
      <c r="GN23" s="677"/>
      <c r="GO23" s="677"/>
      <c r="GP23" s="677"/>
      <c r="GQ23" s="677"/>
      <c r="GR23" s="677"/>
      <c r="GS23" s="677"/>
      <c r="GT23" s="677"/>
      <c r="GU23" s="677"/>
      <c r="GV23" s="677"/>
      <c r="GW23" s="677"/>
      <c r="GX23" s="677"/>
      <c r="GY23" s="677"/>
      <c r="GZ23" s="677"/>
      <c r="HA23" s="677"/>
      <c r="HB23" s="677"/>
      <c r="HC23" s="677"/>
      <c r="HD23" s="677"/>
      <c r="HE23" s="677"/>
      <c r="HF23" s="677"/>
      <c r="HG23" s="677"/>
      <c r="HH23" s="677"/>
      <c r="HI23" s="677"/>
      <c r="HJ23" s="677"/>
      <c r="HK23" s="677"/>
      <c r="HL23" s="677"/>
      <c r="HM23" s="677"/>
      <c r="HN23" s="677"/>
      <c r="HO23" s="677"/>
      <c r="HP23" s="677"/>
      <c r="HQ23" s="677"/>
      <c r="HR23" s="677"/>
      <c r="HS23" s="677"/>
      <c r="HT23" s="677"/>
      <c r="HU23" s="677"/>
      <c r="HV23" s="677"/>
      <c r="HW23" s="677"/>
      <c r="HX23" s="677"/>
      <c r="HY23" s="677"/>
      <c r="HZ23" s="677"/>
      <c r="IA23" s="677"/>
      <c r="IB23" s="677"/>
      <c r="IC23" s="677"/>
      <c r="ID23" s="677"/>
      <c r="IE23" s="677"/>
      <c r="IF23" s="677"/>
      <c r="IG23" s="677"/>
      <c r="IH23" s="677"/>
      <c r="II23" s="677"/>
      <c r="IJ23" s="677"/>
      <c r="IK23" s="677"/>
    </row>
    <row r="24" spans="1:245" s="651" customFormat="1" ht="21.75" customHeight="1">
      <c r="A24" s="696" t="s">
        <v>24</v>
      </c>
      <c r="B24" s="697">
        <v>160</v>
      </c>
      <c r="C24" s="693"/>
      <c r="D24" s="677"/>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677"/>
      <c r="AH24" s="677"/>
      <c r="AI24" s="677"/>
      <c r="AJ24" s="677"/>
      <c r="AK24" s="677"/>
      <c r="AL24" s="677"/>
      <c r="AM24" s="677"/>
      <c r="AN24" s="677"/>
      <c r="AO24" s="677"/>
      <c r="AP24" s="677"/>
      <c r="AQ24" s="677"/>
      <c r="AR24" s="677"/>
      <c r="AS24" s="677"/>
      <c r="AT24" s="677"/>
      <c r="AU24" s="677"/>
      <c r="AV24" s="677"/>
      <c r="AW24" s="677"/>
      <c r="AX24" s="677"/>
      <c r="AY24" s="677"/>
      <c r="AZ24" s="677"/>
      <c r="BA24" s="677"/>
      <c r="BB24" s="677"/>
      <c r="BC24" s="677"/>
      <c r="BD24" s="677"/>
      <c r="BE24" s="677"/>
      <c r="BF24" s="677"/>
      <c r="BG24" s="677"/>
      <c r="BH24" s="677"/>
      <c r="BI24" s="677"/>
      <c r="BJ24" s="677"/>
      <c r="BK24" s="677"/>
      <c r="BL24" s="677"/>
      <c r="BM24" s="677"/>
      <c r="BN24" s="677"/>
      <c r="BO24" s="677"/>
      <c r="BP24" s="677"/>
      <c r="BQ24" s="677"/>
      <c r="BR24" s="677"/>
      <c r="BS24" s="677"/>
      <c r="BT24" s="677"/>
      <c r="BU24" s="677"/>
      <c r="BV24" s="677"/>
      <c r="BW24" s="677"/>
      <c r="BX24" s="677"/>
      <c r="BY24" s="677"/>
      <c r="BZ24" s="677"/>
      <c r="CA24" s="677"/>
      <c r="CB24" s="677"/>
      <c r="CC24" s="677"/>
      <c r="CD24" s="677"/>
      <c r="CE24" s="677"/>
      <c r="CF24" s="677"/>
      <c r="CG24" s="677"/>
      <c r="CH24" s="677"/>
      <c r="CI24" s="677"/>
      <c r="CJ24" s="677"/>
      <c r="CK24" s="677"/>
      <c r="CL24" s="677"/>
      <c r="CM24" s="677"/>
      <c r="CN24" s="677"/>
      <c r="CO24" s="677"/>
      <c r="CP24" s="677"/>
      <c r="CQ24" s="677"/>
      <c r="CR24" s="677"/>
      <c r="CS24" s="677"/>
      <c r="CT24" s="677"/>
      <c r="CU24" s="677"/>
      <c r="CV24" s="677"/>
      <c r="CW24" s="677"/>
      <c r="CX24" s="677"/>
      <c r="CY24" s="677"/>
      <c r="CZ24" s="677"/>
      <c r="DA24" s="677"/>
      <c r="DB24" s="677"/>
      <c r="DC24" s="677"/>
      <c r="DD24" s="677"/>
      <c r="DE24" s="677"/>
      <c r="DF24" s="677"/>
      <c r="DG24" s="677"/>
      <c r="DH24" s="677"/>
      <c r="DI24" s="677"/>
      <c r="DJ24" s="677"/>
      <c r="DK24" s="677"/>
      <c r="DL24" s="677"/>
      <c r="DM24" s="677"/>
      <c r="DN24" s="677"/>
      <c r="DO24" s="677"/>
      <c r="DP24" s="677"/>
      <c r="DQ24" s="677"/>
      <c r="DR24" s="677"/>
      <c r="DS24" s="677"/>
      <c r="DT24" s="677"/>
      <c r="DU24" s="677"/>
      <c r="DV24" s="677"/>
      <c r="DW24" s="677"/>
      <c r="DX24" s="677"/>
      <c r="DY24" s="677"/>
      <c r="DZ24" s="677"/>
      <c r="EA24" s="677"/>
      <c r="EB24" s="677"/>
      <c r="EC24" s="677"/>
      <c r="ED24" s="677"/>
      <c r="EE24" s="677"/>
      <c r="EF24" s="677"/>
      <c r="EG24" s="677"/>
      <c r="EH24" s="677"/>
      <c r="EI24" s="677"/>
      <c r="EJ24" s="677"/>
      <c r="EK24" s="677"/>
      <c r="EL24" s="677"/>
      <c r="EM24" s="677"/>
      <c r="EN24" s="677"/>
      <c r="EO24" s="677"/>
      <c r="EP24" s="677"/>
      <c r="EQ24" s="677"/>
      <c r="ER24" s="677"/>
      <c r="ES24" s="677"/>
      <c r="ET24" s="677"/>
      <c r="EU24" s="677"/>
      <c r="EV24" s="677"/>
      <c r="EW24" s="677"/>
      <c r="EX24" s="677"/>
      <c r="EY24" s="677"/>
      <c r="EZ24" s="677"/>
      <c r="FA24" s="677"/>
      <c r="FB24" s="677"/>
      <c r="FC24" s="677"/>
      <c r="FD24" s="677"/>
      <c r="FE24" s="677"/>
      <c r="FF24" s="677"/>
      <c r="FG24" s="677"/>
      <c r="FH24" s="677"/>
      <c r="FI24" s="677"/>
      <c r="FJ24" s="677"/>
      <c r="FK24" s="677"/>
      <c r="FL24" s="677"/>
      <c r="FM24" s="677"/>
      <c r="FN24" s="677"/>
      <c r="FO24" s="677"/>
      <c r="FP24" s="677"/>
      <c r="FQ24" s="677"/>
      <c r="FR24" s="677"/>
      <c r="FS24" s="677"/>
      <c r="FT24" s="677"/>
      <c r="FU24" s="677"/>
      <c r="FV24" s="677"/>
      <c r="FW24" s="677"/>
      <c r="FX24" s="677"/>
      <c r="FY24" s="677"/>
      <c r="FZ24" s="677"/>
      <c r="GA24" s="677"/>
      <c r="GB24" s="677"/>
      <c r="GC24" s="677"/>
      <c r="GD24" s="677"/>
      <c r="GE24" s="677"/>
      <c r="GF24" s="677"/>
      <c r="GG24" s="677"/>
      <c r="GH24" s="677"/>
      <c r="GI24" s="677"/>
      <c r="GJ24" s="677"/>
      <c r="GK24" s="677"/>
      <c r="GL24" s="677"/>
      <c r="GM24" s="677"/>
      <c r="GN24" s="677"/>
      <c r="GO24" s="677"/>
      <c r="GP24" s="677"/>
      <c r="GQ24" s="677"/>
      <c r="GR24" s="677"/>
      <c r="GS24" s="677"/>
      <c r="GT24" s="677"/>
      <c r="GU24" s="677"/>
      <c r="GV24" s="677"/>
      <c r="GW24" s="677"/>
      <c r="GX24" s="677"/>
      <c r="GY24" s="677"/>
      <c r="GZ24" s="677"/>
      <c r="HA24" s="677"/>
      <c r="HB24" s="677"/>
      <c r="HC24" s="677"/>
      <c r="HD24" s="677"/>
      <c r="HE24" s="677"/>
      <c r="HF24" s="677"/>
      <c r="HG24" s="677"/>
      <c r="HH24" s="677"/>
      <c r="HI24" s="677"/>
      <c r="HJ24" s="677"/>
      <c r="HK24" s="677"/>
      <c r="HL24" s="677"/>
      <c r="HM24" s="677"/>
      <c r="HN24" s="677"/>
      <c r="HO24" s="677"/>
      <c r="HP24" s="677"/>
      <c r="HQ24" s="677"/>
      <c r="HR24" s="677"/>
      <c r="HS24" s="677"/>
      <c r="HT24" s="677"/>
      <c r="HU24" s="677"/>
      <c r="HV24" s="677"/>
      <c r="HW24" s="677"/>
      <c r="HX24" s="677"/>
      <c r="HY24" s="677"/>
      <c r="HZ24" s="677"/>
      <c r="IA24" s="677"/>
      <c r="IB24" s="677"/>
      <c r="IC24" s="677"/>
      <c r="ID24" s="677"/>
      <c r="IE24" s="677"/>
      <c r="IF24" s="677"/>
      <c r="IG24" s="677"/>
      <c r="IH24" s="677"/>
      <c r="II24" s="677"/>
      <c r="IJ24" s="677"/>
      <c r="IK24" s="677"/>
    </row>
    <row r="25" spans="1:245" s="651" customFormat="1" ht="21.75" customHeight="1">
      <c r="A25" s="696" t="s">
        <v>25</v>
      </c>
      <c r="B25" s="697">
        <v>36</v>
      </c>
      <c r="C25" s="693"/>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677"/>
      <c r="BK25" s="677"/>
      <c r="BL25" s="677"/>
      <c r="BM25" s="677"/>
      <c r="BN25" s="677"/>
      <c r="BO25" s="677"/>
      <c r="BP25" s="677"/>
      <c r="BQ25" s="677"/>
      <c r="BR25" s="677"/>
      <c r="BS25" s="677"/>
      <c r="BT25" s="677"/>
      <c r="BU25" s="677"/>
      <c r="BV25" s="677"/>
      <c r="BW25" s="677"/>
      <c r="BX25" s="677"/>
      <c r="BY25" s="677"/>
      <c r="BZ25" s="677"/>
      <c r="CA25" s="677"/>
      <c r="CB25" s="677"/>
      <c r="CC25" s="677"/>
      <c r="CD25" s="677"/>
      <c r="CE25" s="677"/>
      <c r="CF25" s="677"/>
      <c r="CG25" s="677"/>
      <c r="CH25" s="677"/>
      <c r="CI25" s="677"/>
      <c r="CJ25" s="677"/>
      <c r="CK25" s="677"/>
      <c r="CL25" s="677"/>
      <c r="CM25" s="677"/>
      <c r="CN25" s="677"/>
      <c r="CO25" s="677"/>
      <c r="CP25" s="677"/>
      <c r="CQ25" s="677"/>
      <c r="CR25" s="677"/>
      <c r="CS25" s="677"/>
      <c r="CT25" s="677"/>
      <c r="CU25" s="677"/>
      <c r="CV25" s="677"/>
      <c r="CW25" s="677"/>
      <c r="CX25" s="677"/>
      <c r="CY25" s="677"/>
      <c r="CZ25" s="677"/>
      <c r="DA25" s="677"/>
      <c r="DB25" s="677"/>
      <c r="DC25" s="677"/>
      <c r="DD25" s="677"/>
      <c r="DE25" s="677"/>
      <c r="DF25" s="677"/>
      <c r="DG25" s="677"/>
      <c r="DH25" s="677"/>
      <c r="DI25" s="677"/>
      <c r="DJ25" s="677"/>
      <c r="DK25" s="677"/>
      <c r="DL25" s="677"/>
      <c r="DM25" s="677"/>
      <c r="DN25" s="677"/>
      <c r="DO25" s="677"/>
      <c r="DP25" s="677"/>
      <c r="DQ25" s="677"/>
      <c r="DR25" s="677"/>
      <c r="DS25" s="677"/>
      <c r="DT25" s="677"/>
      <c r="DU25" s="677"/>
      <c r="DV25" s="677"/>
      <c r="DW25" s="677"/>
      <c r="DX25" s="677"/>
      <c r="DY25" s="677"/>
      <c r="DZ25" s="677"/>
      <c r="EA25" s="677"/>
      <c r="EB25" s="677"/>
      <c r="EC25" s="677"/>
      <c r="ED25" s="677"/>
      <c r="EE25" s="677"/>
      <c r="EF25" s="677"/>
      <c r="EG25" s="677"/>
      <c r="EH25" s="677"/>
      <c r="EI25" s="677"/>
      <c r="EJ25" s="677"/>
      <c r="EK25" s="677"/>
      <c r="EL25" s="677"/>
      <c r="EM25" s="677"/>
      <c r="EN25" s="677"/>
      <c r="EO25" s="677"/>
      <c r="EP25" s="677"/>
      <c r="EQ25" s="677"/>
      <c r="ER25" s="677"/>
      <c r="ES25" s="677"/>
      <c r="ET25" s="677"/>
      <c r="EU25" s="677"/>
      <c r="EV25" s="677"/>
      <c r="EW25" s="677"/>
      <c r="EX25" s="677"/>
      <c r="EY25" s="677"/>
      <c r="EZ25" s="677"/>
      <c r="FA25" s="677"/>
      <c r="FB25" s="677"/>
      <c r="FC25" s="677"/>
      <c r="FD25" s="677"/>
      <c r="FE25" s="677"/>
      <c r="FF25" s="677"/>
      <c r="FG25" s="677"/>
      <c r="FH25" s="677"/>
      <c r="FI25" s="677"/>
      <c r="FJ25" s="677"/>
      <c r="FK25" s="677"/>
      <c r="FL25" s="677"/>
      <c r="FM25" s="677"/>
      <c r="FN25" s="677"/>
      <c r="FO25" s="677"/>
      <c r="FP25" s="677"/>
      <c r="FQ25" s="677"/>
      <c r="FR25" s="677"/>
      <c r="FS25" s="677"/>
      <c r="FT25" s="677"/>
      <c r="FU25" s="677"/>
      <c r="FV25" s="677"/>
      <c r="FW25" s="677"/>
      <c r="FX25" s="677"/>
      <c r="FY25" s="677"/>
      <c r="FZ25" s="677"/>
      <c r="GA25" s="677"/>
      <c r="GB25" s="677"/>
      <c r="GC25" s="677"/>
      <c r="GD25" s="677"/>
      <c r="GE25" s="677"/>
      <c r="GF25" s="677"/>
      <c r="GG25" s="677"/>
      <c r="GH25" s="677"/>
      <c r="GI25" s="677"/>
      <c r="GJ25" s="677"/>
      <c r="GK25" s="677"/>
      <c r="GL25" s="677"/>
      <c r="GM25" s="677"/>
      <c r="GN25" s="677"/>
      <c r="GO25" s="677"/>
      <c r="GP25" s="677"/>
      <c r="GQ25" s="677"/>
      <c r="GR25" s="677"/>
      <c r="GS25" s="677"/>
      <c r="GT25" s="677"/>
      <c r="GU25" s="677"/>
      <c r="GV25" s="677"/>
      <c r="GW25" s="677"/>
      <c r="GX25" s="677"/>
      <c r="GY25" s="677"/>
      <c r="GZ25" s="677"/>
      <c r="HA25" s="677"/>
      <c r="HB25" s="677"/>
      <c r="HC25" s="677"/>
      <c r="HD25" s="677"/>
      <c r="HE25" s="677"/>
      <c r="HF25" s="677"/>
      <c r="HG25" s="677"/>
      <c r="HH25" s="677"/>
      <c r="HI25" s="677"/>
      <c r="HJ25" s="677"/>
      <c r="HK25" s="677"/>
      <c r="HL25" s="677"/>
      <c r="HM25" s="677"/>
      <c r="HN25" s="677"/>
      <c r="HO25" s="677"/>
      <c r="HP25" s="677"/>
      <c r="HQ25" s="677"/>
      <c r="HR25" s="677"/>
      <c r="HS25" s="677"/>
      <c r="HT25" s="677"/>
      <c r="HU25" s="677"/>
      <c r="HV25" s="677"/>
      <c r="HW25" s="677"/>
      <c r="HX25" s="677"/>
      <c r="HY25" s="677"/>
      <c r="HZ25" s="677"/>
      <c r="IA25" s="677"/>
      <c r="IB25" s="677"/>
      <c r="IC25" s="677"/>
      <c r="ID25" s="677"/>
      <c r="IE25" s="677"/>
      <c r="IF25" s="677"/>
      <c r="IG25" s="677"/>
      <c r="IH25" s="677"/>
      <c r="II25" s="677"/>
      <c r="IJ25" s="677"/>
      <c r="IK25" s="677"/>
    </row>
    <row r="26" spans="1:245" s="651" customFormat="1" ht="21.75" customHeight="1">
      <c r="A26" s="696" t="s">
        <v>26</v>
      </c>
      <c r="B26" s="697">
        <v>230</v>
      </c>
      <c r="C26" s="693"/>
      <c r="D26" s="677"/>
      <c r="E26" s="677"/>
      <c r="F26" s="677"/>
      <c r="G26" s="677"/>
      <c r="H26" s="677"/>
      <c r="I26" s="677"/>
      <c r="J26" s="677"/>
      <c r="K26" s="677"/>
      <c r="L26" s="677"/>
      <c r="M26" s="677"/>
      <c r="N26" s="677"/>
      <c r="O26" s="677"/>
      <c r="P26" s="677"/>
      <c r="Q26" s="677"/>
      <c r="R26" s="677"/>
      <c r="S26" s="677"/>
      <c r="T26" s="677"/>
      <c r="U26" s="677"/>
      <c r="V26" s="677"/>
      <c r="W26" s="677"/>
      <c r="X26" s="677"/>
      <c r="Y26" s="677"/>
      <c r="Z26" s="677"/>
      <c r="AA26" s="677"/>
      <c r="AB26" s="677"/>
      <c r="AC26" s="677"/>
      <c r="AD26" s="677"/>
      <c r="AE26" s="677"/>
      <c r="AF26" s="677"/>
      <c r="AG26" s="677"/>
      <c r="AH26" s="677"/>
      <c r="AI26" s="677"/>
      <c r="AJ26" s="677"/>
      <c r="AK26" s="677"/>
      <c r="AL26" s="677"/>
      <c r="AM26" s="677"/>
      <c r="AN26" s="677"/>
      <c r="AO26" s="677"/>
      <c r="AP26" s="677"/>
      <c r="AQ26" s="677"/>
      <c r="AR26" s="677"/>
      <c r="AS26" s="677"/>
      <c r="AT26" s="677"/>
      <c r="AU26" s="677"/>
      <c r="AV26" s="677"/>
      <c r="AW26" s="677"/>
      <c r="AX26" s="677"/>
      <c r="AY26" s="677"/>
      <c r="AZ26" s="677"/>
      <c r="BA26" s="677"/>
      <c r="BB26" s="677"/>
      <c r="BC26" s="677"/>
      <c r="BD26" s="677"/>
      <c r="BE26" s="677"/>
      <c r="BF26" s="677"/>
      <c r="BG26" s="677"/>
      <c r="BH26" s="677"/>
      <c r="BI26" s="677"/>
      <c r="BJ26" s="677"/>
      <c r="BK26" s="677"/>
      <c r="BL26" s="677"/>
      <c r="BM26" s="677"/>
      <c r="BN26" s="677"/>
      <c r="BO26" s="677"/>
      <c r="BP26" s="677"/>
      <c r="BQ26" s="677"/>
      <c r="BR26" s="677"/>
      <c r="BS26" s="677"/>
      <c r="BT26" s="677"/>
      <c r="BU26" s="677"/>
      <c r="BV26" s="677"/>
      <c r="BW26" s="677"/>
      <c r="BX26" s="677"/>
      <c r="BY26" s="677"/>
      <c r="BZ26" s="677"/>
      <c r="CA26" s="677"/>
      <c r="CB26" s="677"/>
      <c r="CC26" s="677"/>
      <c r="CD26" s="677"/>
      <c r="CE26" s="677"/>
      <c r="CF26" s="677"/>
      <c r="CG26" s="677"/>
      <c r="CH26" s="677"/>
      <c r="CI26" s="677"/>
      <c r="CJ26" s="677"/>
      <c r="CK26" s="677"/>
      <c r="CL26" s="677"/>
      <c r="CM26" s="677"/>
      <c r="CN26" s="677"/>
      <c r="CO26" s="677"/>
      <c r="CP26" s="677"/>
      <c r="CQ26" s="677"/>
      <c r="CR26" s="677"/>
      <c r="CS26" s="677"/>
      <c r="CT26" s="677"/>
      <c r="CU26" s="677"/>
      <c r="CV26" s="677"/>
      <c r="CW26" s="677"/>
      <c r="CX26" s="677"/>
      <c r="CY26" s="677"/>
      <c r="CZ26" s="677"/>
      <c r="DA26" s="677"/>
      <c r="DB26" s="677"/>
      <c r="DC26" s="677"/>
      <c r="DD26" s="677"/>
      <c r="DE26" s="677"/>
      <c r="DF26" s="677"/>
      <c r="DG26" s="677"/>
      <c r="DH26" s="677"/>
      <c r="DI26" s="677"/>
      <c r="DJ26" s="677"/>
      <c r="DK26" s="677"/>
      <c r="DL26" s="677"/>
      <c r="DM26" s="677"/>
      <c r="DN26" s="677"/>
      <c r="DO26" s="677"/>
      <c r="DP26" s="677"/>
      <c r="DQ26" s="677"/>
      <c r="DR26" s="677"/>
      <c r="DS26" s="677"/>
      <c r="DT26" s="677"/>
      <c r="DU26" s="677"/>
      <c r="DV26" s="677"/>
      <c r="DW26" s="677"/>
      <c r="DX26" s="677"/>
      <c r="DY26" s="677"/>
      <c r="DZ26" s="677"/>
      <c r="EA26" s="677"/>
      <c r="EB26" s="677"/>
      <c r="EC26" s="677"/>
      <c r="ED26" s="677"/>
      <c r="EE26" s="677"/>
      <c r="EF26" s="677"/>
      <c r="EG26" s="677"/>
      <c r="EH26" s="677"/>
      <c r="EI26" s="677"/>
      <c r="EJ26" s="677"/>
      <c r="EK26" s="677"/>
      <c r="EL26" s="677"/>
      <c r="EM26" s="677"/>
      <c r="EN26" s="677"/>
      <c r="EO26" s="677"/>
      <c r="EP26" s="677"/>
      <c r="EQ26" s="677"/>
      <c r="ER26" s="677"/>
      <c r="ES26" s="677"/>
      <c r="ET26" s="677"/>
      <c r="EU26" s="677"/>
      <c r="EV26" s="677"/>
      <c r="EW26" s="677"/>
      <c r="EX26" s="677"/>
      <c r="EY26" s="677"/>
      <c r="EZ26" s="677"/>
      <c r="FA26" s="677"/>
      <c r="FB26" s="677"/>
      <c r="FC26" s="677"/>
      <c r="FD26" s="677"/>
      <c r="FE26" s="677"/>
      <c r="FF26" s="677"/>
      <c r="FG26" s="677"/>
      <c r="FH26" s="677"/>
      <c r="FI26" s="677"/>
      <c r="FJ26" s="677"/>
      <c r="FK26" s="677"/>
      <c r="FL26" s="677"/>
      <c r="FM26" s="677"/>
      <c r="FN26" s="677"/>
      <c r="FO26" s="677"/>
      <c r="FP26" s="677"/>
      <c r="FQ26" s="677"/>
      <c r="FR26" s="677"/>
      <c r="FS26" s="677"/>
      <c r="FT26" s="677"/>
      <c r="FU26" s="677"/>
      <c r="FV26" s="677"/>
      <c r="FW26" s="677"/>
      <c r="FX26" s="677"/>
      <c r="FY26" s="677"/>
      <c r="FZ26" s="677"/>
      <c r="GA26" s="677"/>
      <c r="GB26" s="677"/>
      <c r="GC26" s="677"/>
      <c r="GD26" s="677"/>
      <c r="GE26" s="677"/>
      <c r="GF26" s="677"/>
      <c r="GG26" s="677"/>
      <c r="GH26" s="677"/>
      <c r="GI26" s="677"/>
      <c r="GJ26" s="677"/>
      <c r="GK26" s="677"/>
      <c r="GL26" s="677"/>
      <c r="GM26" s="677"/>
      <c r="GN26" s="677"/>
      <c r="GO26" s="677"/>
      <c r="GP26" s="677"/>
      <c r="GQ26" s="677"/>
      <c r="GR26" s="677"/>
      <c r="GS26" s="677"/>
      <c r="GT26" s="677"/>
      <c r="GU26" s="677"/>
      <c r="GV26" s="677"/>
      <c r="GW26" s="677"/>
      <c r="GX26" s="677"/>
      <c r="GY26" s="677"/>
      <c r="GZ26" s="677"/>
      <c r="HA26" s="677"/>
      <c r="HB26" s="677"/>
      <c r="HC26" s="677"/>
      <c r="HD26" s="677"/>
      <c r="HE26" s="677"/>
      <c r="HF26" s="677"/>
      <c r="HG26" s="677"/>
      <c r="HH26" s="677"/>
      <c r="HI26" s="677"/>
      <c r="HJ26" s="677"/>
      <c r="HK26" s="677"/>
      <c r="HL26" s="677"/>
      <c r="HM26" s="677"/>
      <c r="HN26" s="677"/>
      <c r="HO26" s="677"/>
      <c r="HP26" s="677"/>
      <c r="HQ26" s="677"/>
      <c r="HR26" s="677"/>
      <c r="HS26" s="677"/>
      <c r="HT26" s="677"/>
      <c r="HU26" s="677"/>
      <c r="HV26" s="677"/>
      <c r="HW26" s="677"/>
      <c r="HX26" s="677"/>
      <c r="HY26" s="677"/>
      <c r="HZ26" s="677"/>
      <c r="IA26" s="677"/>
      <c r="IB26" s="677"/>
      <c r="IC26" s="677"/>
      <c r="ID26" s="677"/>
      <c r="IE26" s="677"/>
      <c r="IF26" s="677"/>
      <c r="IG26" s="677"/>
      <c r="IH26" s="677"/>
      <c r="II26" s="677"/>
      <c r="IJ26" s="677"/>
      <c r="IK26" s="677"/>
    </row>
    <row r="27" spans="1:245" s="651" customFormat="1" ht="21.75" customHeight="1">
      <c r="A27" s="694" t="s">
        <v>27</v>
      </c>
      <c r="B27" s="695">
        <v>804</v>
      </c>
      <c r="C27" s="693"/>
      <c r="D27" s="677"/>
      <c r="E27" s="677"/>
      <c r="F27" s="677"/>
      <c r="G27" s="677"/>
      <c r="H27" s="677"/>
      <c r="I27" s="677"/>
      <c r="J27" s="677"/>
      <c r="K27" s="677"/>
      <c r="L27" s="677"/>
      <c r="M27" s="677"/>
      <c r="N27" s="677"/>
      <c r="O27" s="677"/>
      <c r="P27" s="677"/>
      <c r="Q27" s="677"/>
      <c r="R27" s="677"/>
      <c r="S27" s="677"/>
      <c r="T27" s="677"/>
      <c r="U27" s="677"/>
      <c r="V27" s="677"/>
      <c r="W27" s="677"/>
      <c r="X27" s="677"/>
      <c r="Y27" s="677"/>
      <c r="Z27" s="677"/>
      <c r="AA27" s="677"/>
      <c r="AB27" s="677"/>
      <c r="AC27" s="677"/>
      <c r="AD27" s="677"/>
      <c r="AE27" s="677"/>
      <c r="AF27" s="677"/>
      <c r="AG27" s="677"/>
      <c r="AH27" s="677"/>
      <c r="AI27" s="677"/>
      <c r="AJ27" s="677"/>
      <c r="AK27" s="677"/>
      <c r="AL27" s="677"/>
      <c r="AM27" s="677"/>
      <c r="AN27" s="677"/>
      <c r="AO27" s="677"/>
      <c r="AP27" s="677"/>
      <c r="AQ27" s="677"/>
      <c r="AR27" s="677"/>
      <c r="AS27" s="677"/>
      <c r="AT27" s="677"/>
      <c r="AU27" s="677"/>
      <c r="AV27" s="677"/>
      <c r="AW27" s="677"/>
      <c r="AX27" s="677"/>
      <c r="AY27" s="677"/>
      <c r="AZ27" s="677"/>
      <c r="BA27" s="677"/>
      <c r="BB27" s="677"/>
      <c r="BC27" s="677"/>
      <c r="BD27" s="677"/>
      <c r="BE27" s="677"/>
      <c r="BF27" s="677"/>
      <c r="BG27" s="677"/>
      <c r="BH27" s="677"/>
      <c r="BI27" s="677"/>
      <c r="BJ27" s="677"/>
      <c r="BK27" s="677"/>
      <c r="BL27" s="677"/>
      <c r="BM27" s="677"/>
      <c r="BN27" s="677"/>
      <c r="BO27" s="677"/>
      <c r="BP27" s="677"/>
      <c r="BQ27" s="677"/>
      <c r="BR27" s="677"/>
      <c r="BS27" s="677"/>
      <c r="BT27" s="677"/>
      <c r="BU27" s="677"/>
      <c r="BV27" s="677"/>
      <c r="BW27" s="677"/>
      <c r="BX27" s="677"/>
      <c r="BY27" s="677"/>
      <c r="BZ27" s="677"/>
      <c r="CA27" s="677"/>
      <c r="CB27" s="677"/>
      <c r="CC27" s="677"/>
      <c r="CD27" s="677"/>
      <c r="CE27" s="677"/>
      <c r="CF27" s="677"/>
      <c r="CG27" s="677"/>
      <c r="CH27" s="677"/>
      <c r="CI27" s="677"/>
      <c r="CJ27" s="677"/>
      <c r="CK27" s="677"/>
      <c r="CL27" s="677"/>
      <c r="CM27" s="677"/>
      <c r="CN27" s="677"/>
      <c r="CO27" s="677"/>
      <c r="CP27" s="677"/>
      <c r="CQ27" s="677"/>
      <c r="CR27" s="677"/>
      <c r="CS27" s="677"/>
      <c r="CT27" s="677"/>
      <c r="CU27" s="677"/>
      <c r="CV27" s="677"/>
      <c r="CW27" s="677"/>
      <c r="CX27" s="677"/>
      <c r="CY27" s="677"/>
      <c r="CZ27" s="677"/>
      <c r="DA27" s="677"/>
      <c r="DB27" s="677"/>
      <c r="DC27" s="677"/>
      <c r="DD27" s="677"/>
      <c r="DE27" s="677"/>
      <c r="DF27" s="677"/>
      <c r="DG27" s="677"/>
      <c r="DH27" s="677"/>
      <c r="DI27" s="677"/>
      <c r="DJ27" s="677"/>
      <c r="DK27" s="677"/>
      <c r="DL27" s="677"/>
      <c r="DM27" s="677"/>
      <c r="DN27" s="677"/>
      <c r="DO27" s="677"/>
      <c r="DP27" s="677"/>
      <c r="DQ27" s="677"/>
      <c r="DR27" s="677"/>
      <c r="DS27" s="677"/>
      <c r="DT27" s="677"/>
      <c r="DU27" s="677"/>
      <c r="DV27" s="677"/>
      <c r="DW27" s="677"/>
      <c r="DX27" s="677"/>
      <c r="DY27" s="677"/>
      <c r="DZ27" s="677"/>
      <c r="EA27" s="677"/>
      <c r="EB27" s="677"/>
      <c r="EC27" s="677"/>
      <c r="ED27" s="677"/>
      <c r="EE27" s="677"/>
      <c r="EF27" s="677"/>
      <c r="EG27" s="677"/>
      <c r="EH27" s="677"/>
      <c r="EI27" s="677"/>
      <c r="EJ27" s="677"/>
      <c r="EK27" s="677"/>
      <c r="EL27" s="677"/>
      <c r="EM27" s="677"/>
      <c r="EN27" s="677"/>
      <c r="EO27" s="677"/>
      <c r="EP27" s="677"/>
      <c r="EQ27" s="677"/>
      <c r="ER27" s="677"/>
      <c r="ES27" s="677"/>
      <c r="ET27" s="677"/>
      <c r="EU27" s="677"/>
      <c r="EV27" s="677"/>
      <c r="EW27" s="677"/>
      <c r="EX27" s="677"/>
      <c r="EY27" s="677"/>
      <c r="EZ27" s="677"/>
      <c r="FA27" s="677"/>
      <c r="FB27" s="677"/>
      <c r="FC27" s="677"/>
      <c r="FD27" s="677"/>
      <c r="FE27" s="677"/>
      <c r="FF27" s="677"/>
      <c r="FG27" s="677"/>
      <c r="FH27" s="677"/>
      <c r="FI27" s="677"/>
      <c r="FJ27" s="677"/>
      <c r="FK27" s="677"/>
      <c r="FL27" s="677"/>
      <c r="FM27" s="677"/>
      <c r="FN27" s="677"/>
      <c r="FO27" s="677"/>
      <c r="FP27" s="677"/>
      <c r="FQ27" s="677"/>
      <c r="FR27" s="677"/>
      <c r="FS27" s="677"/>
      <c r="FT27" s="677"/>
      <c r="FU27" s="677"/>
      <c r="FV27" s="677"/>
      <c r="FW27" s="677"/>
      <c r="FX27" s="677"/>
      <c r="FY27" s="677"/>
      <c r="FZ27" s="677"/>
      <c r="GA27" s="677"/>
      <c r="GB27" s="677"/>
      <c r="GC27" s="677"/>
      <c r="GD27" s="677"/>
      <c r="GE27" s="677"/>
      <c r="GF27" s="677"/>
      <c r="GG27" s="677"/>
      <c r="GH27" s="677"/>
      <c r="GI27" s="677"/>
      <c r="GJ27" s="677"/>
      <c r="GK27" s="677"/>
      <c r="GL27" s="677"/>
      <c r="GM27" s="677"/>
      <c r="GN27" s="677"/>
      <c r="GO27" s="677"/>
      <c r="GP27" s="677"/>
      <c r="GQ27" s="677"/>
      <c r="GR27" s="677"/>
      <c r="GS27" s="677"/>
      <c r="GT27" s="677"/>
      <c r="GU27" s="677"/>
      <c r="GV27" s="677"/>
      <c r="GW27" s="677"/>
      <c r="GX27" s="677"/>
      <c r="GY27" s="677"/>
      <c r="GZ27" s="677"/>
      <c r="HA27" s="677"/>
      <c r="HB27" s="677"/>
      <c r="HC27" s="677"/>
      <c r="HD27" s="677"/>
      <c r="HE27" s="677"/>
      <c r="HF27" s="677"/>
      <c r="HG27" s="677"/>
      <c r="HH27" s="677"/>
      <c r="HI27" s="677"/>
      <c r="HJ27" s="677"/>
      <c r="HK27" s="677"/>
      <c r="HL27" s="677"/>
      <c r="HM27" s="677"/>
      <c r="HN27" s="677"/>
      <c r="HO27" s="677"/>
      <c r="HP27" s="677"/>
      <c r="HQ27" s="677"/>
      <c r="HR27" s="677"/>
      <c r="HS27" s="677"/>
      <c r="HT27" s="677"/>
      <c r="HU27" s="677"/>
      <c r="HV27" s="677"/>
      <c r="HW27" s="677"/>
      <c r="HX27" s="677"/>
      <c r="HY27" s="677"/>
      <c r="HZ27" s="677"/>
      <c r="IA27" s="677"/>
      <c r="IB27" s="677"/>
      <c r="IC27" s="677"/>
      <c r="ID27" s="677"/>
      <c r="IE27" s="677"/>
      <c r="IF27" s="677"/>
      <c r="IG27" s="677"/>
      <c r="IH27" s="677"/>
      <c r="II27" s="677"/>
      <c r="IJ27" s="677"/>
      <c r="IK27" s="677"/>
    </row>
    <row r="28" spans="1:245" s="651" customFormat="1" ht="21.75" customHeight="1">
      <c r="A28" s="696" t="s">
        <v>28</v>
      </c>
      <c r="B28" s="697">
        <v>2</v>
      </c>
      <c r="C28" s="693"/>
      <c r="D28" s="677"/>
      <c r="E28" s="677"/>
      <c r="F28" s="677"/>
      <c r="G28" s="677"/>
      <c r="H28" s="677"/>
      <c r="I28" s="677"/>
      <c r="J28" s="677"/>
      <c r="K28" s="677"/>
      <c r="L28" s="677"/>
      <c r="M28" s="677"/>
      <c r="N28" s="677"/>
      <c r="O28" s="677"/>
      <c r="P28" s="677"/>
      <c r="Q28" s="677"/>
      <c r="R28" s="677"/>
      <c r="S28" s="677"/>
      <c r="T28" s="677"/>
      <c r="U28" s="677"/>
      <c r="V28" s="677"/>
      <c r="W28" s="677"/>
      <c r="X28" s="677"/>
      <c r="Y28" s="677"/>
      <c r="Z28" s="677"/>
      <c r="AA28" s="677"/>
      <c r="AB28" s="677"/>
      <c r="AC28" s="677"/>
      <c r="AD28" s="677"/>
      <c r="AE28" s="677"/>
      <c r="AF28" s="677"/>
      <c r="AG28" s="677"/>
      <c r="AH28" s="677"/>
      <c r="AI28" s="677"/>
      <c r="AJ28" s="677"/>
      <c r="AK28" s="677"/>
      <c r="AL28" s="677"/>
      <c r="AM28" s="677"/>
      <c r="AN28" s="677"/>
      <c r="AO28" s="677"/>
      <c r="AP28" s="677"/>
      <c r="AQ28" s="677"/>
      <c r="AR28" s="677"/>
      <c r="AS28" s="677"/>
      <c r="AT28" s="677"/>
      <c r="AU28" s="677"/>
      <c r="AV28" s="677"/>
      <c r="AW28" s="677"/>
      <c r="AX28" s="677"/>
      <c r="AY28" s="677"/>
      <c r="AZ28" s="677"/>
      <c r="BA28" s="677"/>
      <c r="BB28" s="677"/>
      <c r="BC28" s="677"/>
      <c r="BD28" s="677"/>
      <c r="BE28" s="677"/>
      <c r="BF28" s="677"/>
      <c r="BG28" s="677"/>
      <c r="BH28" s="677"/>
      <c r="BI28" s="677"/>
      <c r="BJ28" s="677"/>
      <c r="BK28" s="677"/>
      <c r="BL28" s="677"/>
      <c r="BM28" s="677"/>
      <c r="BN28" s="677"/>
      <c r="BO28" s="677"/>
      <c r="BP28" s="677"/>
      <c r="BQ28" s="677"/>
      <c r="BR28" s="677"/>
      <c r="BS28" s="677"/>
      <c r="BT28" s="677"/>
      <c r="BU28" s="677"/>
      <c r="BV28" s="677"/>
      <c r="BW28" s="677"/>
      <c r="BX28" s="677"/>
      <c r="BY28" s="677"/>
      <c r="BZ28" s="677"/>
      <c r="CA28" s="677"/>
      <c r="CB28" s="677"/>
      <c r="CC28" s="677"/>
      <c r="CD28" s="677"/>
      <c r="CE28" s="677"/>
      <c r="CF28" s="677"/>
      <c r="CG28" s="677"/>
      <c r="CH28" s="677"/>
      <c r="CI28" s="677"/>
      <c r="CJ28" s="677"/>
      <c r="CK28" s="677"/>
      <c r="CL28" s="677"/>
      <c r="CM28" s="677"/>
      <c r="CN28" s="677"/>
      <c r="CO28" s="677"/>
      <c r="CP28" s="677"/>
      <c r="CQ28" s="677"/>
      <c r="CR28" s="677"/>
      <c r="CS28" s="677"/>
      <c r="CT28" s="677"/>
      <c r="CU28" s="677"/>
      <c r="CV28" s="677"/>
      <c r="CW28" s="677"/>
      <c r="CX28" s="677"/>
      <c r="CY28" s="677"/>
      <c r="CZ28" s="677"/>
      <c r="DA28" s="677"/>
      <c r="DB28" s="677"/>
      <c r="DC28" s="677"/>
      <c r="DD28" s="677"/>
      <c r="DE28" s="677"/>
      <c r="DF28" s="677"/>
      <c r="DG28" s="677"/>
      <c r="DH28" s="677"/>
      <c r="DI28" s="677"/>
      <c r="DJ28" s="677"/>
      <c r="DK28" s="677"/>
      <c r="DL28" s="677"/>
      <c r="DM28" s="677"/>
      <c r="DN28" s="677"/>
      <c r="DO28" s="677"/>
      <c r="DP28" s="677"/>
      <c r="DQ28" s="677"/>
      <c r="DR28" s="677"/>
      <c r="DS28" s="677"/>
      <c r="DT28" s="677"/>
      <c r="DU28" s="677"/>
      <c r="DV28" s="677"/>
      <c r="DW28" s="677"/>
      <c r="DX28" s="677"/>
      <c r="DY28" s="677"/>
      <c r="DZ28" s="677"/>
      <c r="EA28" s="677"/>
      <c r="EB28" s="677"/>
      <c r="EC28" s="677"/>
      <c r="ED28" s="677"/>
      <c r="EE28" s="677"/>
      <c r="EF28" s="677"/>
      <c r="EG28" s="677"/>
      <c r="EH28" s="677"/>
      <c r="EI28" s="677"/>
      <c r="EJ28" s="677"/>
      <c r="EK28" s="677"/>
      <c r="EL28" s="677"/>
      <c r="EM28" s="677"/>
      <c r="EN28" s="677"/>
      <c r="EO28" s="677"/>
      <c r="EP28" s="677"/>
      <c r="EQ28" s="677"/>
      <c r="ER28" s="677"/>
      <c r="ES28" s="677"/>
      <c r="ET28" s="677"/>
      <c r="EU28" s="677"/>
      <c r="EV28" s="677"/>
      <c r="EW28" s="677"/>
      <c r="EX28" s="677"/>
      <c r="EY28" s="677"/>
      <c r="EZ28" s="677"/>
      <c r="FA28" s="677"/>
      <c r="FB28" s="677"/>
      <c r="FC28" s="677"/>
      <c r="FD28" s="677"/>
      <c r="FE28" s="677"/>
      <c r="FF28" s="677"/>
      <c r="FG28" s="677"/>
      <c r="FH28" s="677"/>
      <c r="FI28" s="677"/>
      <c r="FJ28" s="677"/>
      <c r="FK28" s="677"/>
      <c r="FL28" s="677"/>
      <c r="FM28" s="677"/>
      <c r="FN28" s="677"/>
      <c r="FO28" s="677"/>
      <c r="FP28" s="677"/>
      <c r="FQ28" s="677"/>
      <c r="FR28" s="677"/>
      <c r="FS28" s="677"/>
      <c r="FT28" s="677"/>
      <c r="FU28" s="677"/>
      <c r="FV28" s="677"/>
      <c r="FW28" s="677"/>
      <c r="FX28" s="677"/>
      <c r="FY28" s="677"/>
      <c r="FZ28" s="677"/>
      <c r="GA28" s="677"/>
      <c r="GB28" s="677"/>
      <c r="GC28" s="677"/>
      <c r="GD28" s="677"/>
      <c r="GE28" s="677"/>
      <c r="GF28" s="677"/>
      <c r="GG28" s="677"/>
      <c r="GH28" s="677"/>
      <c r="GI28" s="677"/>
      <c r="GJ28" s="677"/>
      <c r="GK28" s="677"/>
      <c r="GL28" s="677"/>
      <c r="GM28" s="677"/>
      <c r="GN28" s="677"/>
      <c r="GO28" s="677"/>
      <c r="GP28" s="677"/>
      <c r="GQ28" s="677"/>
      <c r="GR28" s="677"/>
      <c r="GS28" s="677"/>
      <c r="GT28" s="677"/>
      <c r="GU28" s="677"/>
      <c r="GV28" s="677"/>
      <c r="GW28" s="677"/>
      <c r="GX28" s="677"/>
      <c r="GY28" s="677"/>
      <c r="GZ28" s="677"/>
      <c r="HA28" s="677"/>
      <c r="HB28" s="677"/>
      <c r="HC28" s="677"/>
      <c r="HD28" s="677"/>
      <c r="HE28" s="677"/>
      <c r="HF28" s="677"/>
      <c r="HG28" s="677"/>
      <c r="HH28" s="677"/>
      <c r="HI28" s="677"/>
      <c r="HJ28" s="677"/>
      <c r="HK28" s="677"/>
      <c r="HL28" s="677"/>
      <c r="HM28" s="677"/>
      <c r="HN28" s="677"/>
      <c r="HO28" s="677"/>
      <c r="HP28" s="677"/>
      <c r="HQ28" s="677"/>
      <c r="HR28" s="677"/>
      <c r="HS28" s="677"/>
      <c r="HT28" s="677"/>
      <c r="HU28" s="677"/>
      <c r="HV28" s="677"/>
      <c r="HW28" s="677"/>
      <c r="HX28" s="677"/>
      <c r="HY28" s="677"/>
      <c r="HZ28" s="677"/>
      <c r="IA28" s="677"/>
      <c r="IB28" s="677"/>
      <c r="IC28" s="677"/>
      <c r="ID28" s="677"/>
      <c r="IE28" s="677"/>
      <c r="IF28" s="677"/>
      <c r="IG28" s="677"/>
      <c r="IH28" s="677"/>
      <c r="II28" s="677"/>
      <c r="IJ28" s="677"/>
      <c r="IK28" s="677"/>
    </row>
    <row r="29" spans="1:245" s="651" customFormat="1" ht="21.75" customHeight="1">
      <c r="A29" s="696" t="s">
        <v>29</v>
      </c>
      <c r="B29" s="697">
        <v>99</v>
      </c>
      <c r="C29" s="693"/>
      <c r="D29" s="677"/>
      <c r="E29" s="677"/>
      <c r="F29" s="677"/>
      <c r="G29" s="677"/>
      <c r="H29" s="677"/>
      <c r="I29" s="677"/>
      <c r="J29" s="677"/>
      <c r="K29" s="677"/>
      <c r="L29" s="677"/>
      <c r="M29" s="677"/>
      <c r="N29" s="677"/>
      <c r="O29" s="677"/>
      <c r="P29" s="677"/>
      <c r="Q29" s="677"/>
      <c r="R29" s="677"/>
      <c r="S29" s="677"/>
      <c r="T29" s="677"/>
      <c r="U29" s="677"/>
      <c r="V29" s="677"/>
      <c r="W29" s="677"/>
      <c r="X29" s="677"/>
      <c r="Y29" s="677"/>
      <c r="Z29" s="677"/>
      <c r="AA29" s="677"/>
      <c r="AB29" s="677"/>
      <c r="AC29" s="677"/>
      <c r="AD29" s="677"/>
      <c r="AE29" s="677"/>
      <c r="AF29" s="677"/>
      <c r="AG29" s="677"/>
      <c r="AH29" s="677"/>
      <c r="AI29" s="677"/>
      <c r="AJ29" s="677"/>
      <c r="AK29" s="677"/>
      <c r="AL29" s="677"/>
      <c r="AM29" s="677"/>
      <c r="AN29" s="677"/>
      <c r="AO29" s="677"/>
      <c r="AP29" s="677"/>
      <c r="AQ29" s="677"/>
      <c r="AR29" s="677"/>
      <c r="AS29" s="677"/>
      <c r="AT29" s="677"/>
      <c r="AU29" s="677"/>
      <c r="AV29" s="677"/>
      <c r="AW29" s="677"/>
      <c r="AX29" s="677"/>
      <c r="AY29" s="677"/>
      <c r="AZ29" s="677"/>
      <c r="BA29" s="677"/>
      <c r="BB29" s="677"/>
      <c r="BC29" s="677"/>
      <c r="BD29" s="677"/>
      <c r="BE29" s="677"/>
      <c r="BF29" s="677"/>
      <c r="BG29" s="677"/>
      <c r="BH29" s="677"/>
      <c r="BI29" s="677"/>
      <c r="BJ29" s="677"/>
      <c r="BK29" s="677"/>
      <c r="BL29" s="677"/>
      <c r="BM29" s="677"/>
      <c r="BN29" s="677"/>
      <c r="BO29" s="677"/>
      <c r="BP29" s="677"/>
      <c r="BQ29" s="677"/>
      <c r="BR29" s="677"/>
      <c r="BS29" s="677"/>
      <c r="BT29" s="677"/>
      <c r="BU29" s="677"/>
      <c r="BV29" s="677"/>
      <c r="BW29" s="677"/>
      <c r="BX29" s="677"/>
      <c r="BY29" s="677"/>
      <c r="BZ29" s="677"/>
      <c r="CA29" s="677"/>
      <c r="CB29" s="677"/>
      <c r="CC29" s="677"/>
      <c r="CD29" s="677"/>
      <c r="CE29" s="677"/>
      <c r="CF29" s="677"/>
      <c r="CG29" s="677"/>
      <c r="CH29" s="677"/>
      <c r="CI29" s="677"/>
      <c r="CJ29" s="677"/>
      <c r="CK29" s="677"/>
      <c r="CL29" s="677"/>
      <c r="CM29" s="677"/>
      <c r="CN29" s="677"/>
      <c r="CO29" s="677"/>
      <c r="CP29" s="677"/>
      <c r="CQ29" s="677"/>
      <c r="CR29" s="677"/>
      <c r="CS29" s="677"/>
      <c r="CT29" s="677"/>
      <c r="CU29" s="677"/>
      <c r="CV29" s="677"/>
      <c r="CW29" s="677"/>
      <c r="CX29" s="677"/>
      <c r="CY29" s="677"/>
      <c r="CZ29" s="677"/>
      <c r="DA29" s="677"/>
      <c r="DB29" s="677"/>
      <c r="DC29" s="677"/>
      <c r="DD29" s="677"/>
      <c r="DE29" s="677"/>
      <c r="DF29" s="677"/>
      <c r="DG29" s="677"/>
      <c r="DH29" s="677"/>
      <c r="DI29" s="677"/>
      <c r="DJ29" s="677"/>
      <c r="DK29" s="677"/>
      <c r="DL29" s="677"/>
      <c r="DM29" s="677"/>
      <c r="DN29" s="677"/>
      <c r="DO29" s="677"/>
      <c r="DP29" s="677"/>
      <c r="DQ29" s="677"/>
      <c r="DR29" s="677"/>
      <c r="DS29" s="677"/>
      <c r="DT29" s="677"/>
      <c r="DU29" s="677"/>
      <c r="DV29" s="677"/>
      <c r="DW29" s="677"/>
      <c r="DX29" s="677"/>
      <c r="DY29" s="677"/>
      <c r="DZ29" s="677"/>
      <c r="EA29" s="677"/>
      <c r="EB29" s="677"/>
      <c r="EC29" s="677"/>
      <c r="ED29" s="677"/>
      <c r="EE29" s="677"/>
      <c r="EF29" s="677"/>
      <c r="EG29" s="677"/>
      <c r="EH29" s="677"/>
      <c r="EI29" s="677"/>
      <c r="EJ29" s="677"/>
      <c r="EK29" s="677"/>
      <c r="EL29" s="677"/>
      <c r="EM29" s="677"/>
      <c r="EN29" s="677"/>
      <c r="EO29" s="677"/>
      <c r="EP29" s="677"/>
      <c r="EQ29" s="677"/>
      <c r="ER29" s="677"/>
      <c r="ES29" s="677"/>
      <c r="ET29" s="677"/>
      <c r="EU29" s="677"/>
      <c r="EV29" s="677"/>
      <c r="EW29" s="677"/>
      <c r="EX29" s="677"/>
      <c r="EY29" s="677"/>
      <c r="EZ29" s="677"/>
      <c r="FA29" s="677"/>
      <c r="FB29" s="677"/>
      <c r="FC29" s="677"/>
      <c r="FD29" s="677"/>
      <c r="FE29" s="677"/>
      <c r="FF29" s="677"/>
      <c r="FG29" s="677"/>
      <c r="FH29" s="677"/>
      <c r="FI29" s="677"/>
      <c r="FJ29" s="677"/>
      <c r="FK29" s="677"/>
      <c r="FL29" s="677"/>
      <c r="FM29" s="677"/>
      <c r="FN29" s="677"/>
      <c r="FO29" s="677"/>
      <c r="FP29" s="677"/>
      <c r="FQ29" s="677"/>
      <c r="FR29" s="677"/>
      <c r="FS29" s="677"/>
      <c r="FT29" s="677"/>
      <c r="FU29" s="677"/>
      <c r="FV29" s="677"/>
      <c r="FW29" s="677"/>
      <c r="FX29" s="677"/>
      <c r="FY29" s="677"/>
      <c r="FZ29" s="677"/>
      <c r="GA29" s="677"/>
      <c r="GB29" s="677"/>
      <c r="GC29" s="677"/>
      <c r="GD29" s="677"/>
      <c r="GE29" s="677"/>
      <c r="GF29" s="677"/>
      <c r="GG29" s="677"/>
      <c r="GH29" s="677"/>
      <c r="GI29" s="677"/>
      <c r="GJ29" s="677"/>
      <c r="GK29" s="677"/>
      <c r="GL29" s="677"/>
      <c r="GM29" s="677"/>
      <c r="GN29" s="677"/>
      <c r="GO29" s="677"/>
      <c r="GP29" s="677"/>
      <c r="GQ29" s="677"/>
      <c r="GR29" s="677"/>
      <c r="GS29" s="677"/>
      <c r="GT29" s="677"/>
      <c r="GU29" s="677"/>
      <c r="GV29" s="677"/>
      <c r="GW29" s="677"/>
      <c r="GX29" s="677"/>
      <c r="GY29" s="677"/>
      <c r="GZ29" s="677"/>
      <c r="HA29" s="677"/>
      <c r="HB29" s="677"/>
      <c r="HC29" s="677"/>
      <c r="HD29" s="677"/>
      <c r="HE29" s="677"/>
      <c r="HF29" s="677"/>
      <c r="HG29" s="677"/>
      <c r="HH29" s="677"/>
      <c r="HI29" s="677"/>
      <c r="HJ29" s="677"/>
      <c r="HK29" s="677"/>
      <c r="HL29" s="677"/>
      <c r="HM29" s="677"/>
      <c r="HN29" s="677"/>
      <c r="HO29" s="677"/>
      <c r="HP29" s="677"/>
      <c r="HQ29" s="677"/>
      <c r="HR29" s="677"/>
      <c r="HS29" s="677"/>
      <c r="HT29" s="677"/>
      <c r="HU29" s="677"/>
      <c r="HV29" s="677"/>
      <c r="HW29" s="677"/>
      <c r="HX29" s="677"/>
      <c r="HY29" s="677"/>
      <c r="HZ29" s="677"/>
      <c r="IA29" s="677"/>
      <c r="IB29" s="677"/>
      <c r="IC29" s="677"/>
      <c r="ID29" s="677"/>
      <c r="IE29" s="677"/>
      <c r="IF29" s="677"/>
      <c r="IG29" s="677"/>
      <c r="IH29" s="677"/>
      <c r="II29" s="677"/>
      <c r="IJ29" s="677"/>
      <c r="IK29" s="677"/>
    </row>
    <row r="30" spans="1:245" s="651" customFormat="1" ht="21.75" customHeight="1">
      <c r="A30" s="698" t="s">
        <v>30</v>
      </c>
      <c r="B30" s="697">
        <v>152</v>
      </c>
      <c r="C30" s="693"/>
      <c r="D30" s="677"/>
      <c r="E30" s="677"/>
      <c r="F30" s="677"/>
      <c r="G30" s="677"/>
      <c r="H30" s="677"/>
      <c r="I30" s="677"/>
      <c r="J30" s="677"/>
      <c r="K30" s="677"/>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677"/>
      <c r="AI30" s="677"/>
      <c r="AJ30" s="677"/>
      <c r="AK30" s="677"/>
      <c r="AL30" s="677"/>
      <c r="AM30" s="677"/>
      <c r="AN30" s="677"/>
      <c r="AO30" s="677"/>
      <c r="AP30" s="677"/>
      <c r="AQ30" s="677"/>
      <c r="AR30" s="677"/>
      <c r="AS30" s="677"/>
      <c r="AT30" s="677"/>
      <c r="AU30" s="677"/>
      <c r="AV30" s="677"/>
      <c r="AW30" s="677"/>
      <c r="AX30" s="677"/>
      <c r="AY30" s="677"/>
      <c r="AZ30" s="677"/>
      <c r="BA30" s="677"/>
      <c r="BB30" s="677"/>
      <c r="BC30" s="677"/>
      <c r="BD30" s="677"/>
      <c r="BE30" s="677"/>
      <c r="BF30" s="677"/>
      <c r="BG30" s="677"/>
      <c r="BH30" s="677"/>
      <c r="BI30" s="677"/>
      <c r="BJ30" s="677"/>
      <c r="BK30" s="677"/>
      <c r="BL30" s="677"/>
      <c r="BM30" s="677"/>
      <c r="BN30" s="677"/>
      <c r="BO30" s="677"/>
      <c r="BP30" s="677"/>
      <c r="BQ30" s="677"/>
      <c r="BR30" s="677"/>
      <c r="BS30" s="677"/>
      <c r="BT30" s="677"/>
      <c r="BU30" s="677"/>
      <c r="BV30" s="677"/>
      <c r="BW30" s="677"/>
      <c r="BX30" s="677"/>
      <c r="BY30" s="677"/>
      <c r="BZ30" s="677"/>
      <c r="CA30" s="677"/>
      <c r="CB30" s="677"/>
      <c r="CC30" s="677"/>
      <c r="CD30" s="677"/>
      <c r="CE30" s="677"/>
      <c r="CF30" s="677"/>
      <c r="CG30" s="677"/>
      <c r="CH30" s="677"/>
      <c r="CI30" s="677"/>
      <c r="CJ30" s="677"/>
      <c r="CK30" s="677"/>
      <c r="CL30" s="677"/>
      <c r="CM30" s="677"/>
      <c r="CN30" s="677"/>
      <c r="CO30" s="677"/>
      <c r="CP30" s="677"/>
      <c r="CQ30" s="677"/>
      <c r="CR30" s="677"/>
      <c r="CS30" s="677"/>
      <c r="CT30" s="677"/>
      <c r="CU30" s="677"/>
      <c r="CV30" s="677"/>
      <c r="CW30" s="677"/>
      <c r="CX30" s="677"/>
      <c r="CY30" s="677"/>
      <c r="CZ30" s="677"/>
      <c r="DA30" s="677"/>
      <c r="DB30" s="677"/>
      <c r="DC30" s="677"/>
      <c r="DD30" s="677"/>
      <c r="DE30" s="677"/>
      <c r="DF30" s="677"/>
      <c r="DG30" s="677"/>
      <c r="DH30" s="677"/>
      <c r="DI30" s="677"/>
      <c r="DJ30" s="677"/>
      <c r="DK30" s="677"/>
      <c r="DL30" s="677"/>
      <c r="DM30" s="677"/>
      <c r="DN30" s="677"/>
      <c r="DO30" s="677"/>
      <c r="DP30" s="677"/>
      <c r="DQ30" s="677"/>
      <c r="DR30" s="677"/>
      <c r="DS30" s="677"/>
      <c r="DT30" s="677"/>
      <c r="DU30" s="677"/>
      <c r="DV30" s="677"/>
      <c r="DW30" s="677"/>
      <c r="DX30" s="677"/>
      <c r="DY30" s="677"/>
      <c r="DZ30" s="677"/>
      <c r="EA30" s="677"/>
      <c r="EB30" s="677"/>
      <c r="EC30" s="677"/>
      <c r="ED30" s="677"/>
      <c r="EE30" s="677"/>
      <c r="EF30" s="677"/>
      <c r="EG30" s="677"/>
      <c r="EH30" s="677"/>
      <c r="EI30" s="677"/>
      <c r="EJ30" s="677"/>
      <c r="EK30" s="677"/>
      <c r="EL30" s="677"/>
      <c r="EM30" s="677"/>
      <c r="EN30" s="677"/>
      <c r="EO30" s="677"/>
      <c r="EP30" s="677"/>
      <c r="EQ30" s="677"/>
      <c r="ER30" s="677"/>
      <c r="ES30" s="677"/>
      <c r="ET30" s="677"/>
      <c r="EU30" s="677"/>
      <c r="EV30" s="677"/>
      <c r="EW30" s="677"/>
      <c r="EX30" s="677"/>
      <c r="EY30" s="677"/>
      <c r="EZ30" s="677"/>
      <c r="FA30" s="677"/>
      <c r="FB30" s="677"/>
      <c r="FC30" s="677"/>
      <c r="FD30" s="677"/>
      <c r="FE30" s="677"/>
      <c r="FF30" s="677"/>
      <c r="FG30" s="677"/>
      <c r="FH30" s="677"/>
      <c r="FI30" s="677"/>
      <c r="FJ30" s="677"/>
      <c r="FK30" s="677"/>
      <c r="FL30" s="677"/>
      <c r="FM30" s="677"/>
      <c r="FN30" s="677"/>
      <c r="FO30" s="677"/>
      <c r="FP30" s="677"/>
      <c r="FQ30" s="677"/>
      <c r="FR30" s="677"/>
      <c r="FS30" s="677"/>
      <c r="FT30" s="677"/>
      <c r="FU30" s="677"/>
      <c r="FV30" s="677"/>
      <c r="FW30" s="677"/>
      <c r="FX30" s="677"/>
      <c r="FY30" s="677"/>
      <c r="FZ30" s="677"/>
      <c r="GA30" s="677"/>
      <c r="GB30" s="677"/>
      <c r="GC30" s="677"/>
      <c r="GD30" s="677"/>
      <c r="GE30" s="677"/>
      <c r="GF30" s="677"/>
      <c r="GG30" s="677"/>
      <c r="GH30" s="677"/>
      <c r="GI30" s="677"/>
      <c r="GJ30" s="677"/>
      <c r="GK30" s="677"/>
      <c r="GL30" s="677"/>
      <c r="GM30" s="677"/>
      <c r="GN30" s="677"/>
      <c r="GO30" s="677"/>
      <c r="GP30" s="677"/>
      <c r="GQ30" s="677"/>
      <c r="GR30" s="677"/>
      <c r="GS30" s="677"/>
      <c r="GT30" s="677"/>
      <c r="GU30" s="677"/>
      <c r="GV30" s="677"/>
      <c r="GW30" s="677"/>
      <c r="GX30" s="677"/>
      <c r="GY30" s="677"/>
      <c r="GZ30" s="677"/>
      <c r="HA30" s="677"/>
      <c r="HB30" s="677"/>
      <c r="HC30" s="677"/>
      <c r="HD30" s="677"/>
      <c r="HE30" s="677"/>
      <c r="HF30" s="677"/>
      <c r="HG30" s="677"/>
      <c r="HH30" s="677"/>
      <c r="HI30" s="677"/>
      <c r="HJ30" s="677"/>
      <c r="HK30" s="677"/>
      <c r="HL30" s="677"/>
      <c r="HM30" s="677"/>
      <c r="HN30" s="677"/>
      <c r="HO30" s="677"/>
      <c r="HP30" s="677"/>
      <c r="HQ30" s="677"/>
      <c r="HR30" s="677"/>
      <c r="HS30" s="677"/>
      <c r="HT30" s="677"/>
      <c r="HU30" s="677"/>
      <c r="HV30" s="677"/>
      <c r="HW30" s="677"/>
      <c r="HX30" s="677"/>
      <c r="HY30" s="677"/>
      <c r="HZ30" s="677"/>
      <c r="IA30" s="677"/>
      <c r="IB30" s="677"/>
      <c r="IC30" s="677"/>
      <c r="ID30" s="677"/>
      <c r="IE30" s="677"/>
      <c r="IF30" s="677"/>
      <c r="IG30" s="677"/>
      <c r="IH30" s="677"/>
      <c r="II30" s="677"/>
      <c r="IJ30" s="677"/>
      <c r="IK30" s="677"/>
    </row>
    <row r="31" spans="1:245" s="651" customFormat="1" ht="21.75" customHeight="1">
      <c r="A31" s="698" t="s">
        <v>31</v>
      </c>
      <c r="B31" s="697">
        <v>271</v>
      </c>
      <c r="C31" s="693"/>
      <c r="D31" s="677"/>
      <c r="E31" s="677"/>
      <c r="F31" s="677"/>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677"/>
      <c r="AH31" s="677"/>
      <c r="AI31" s="677"/>
      <c r="AJ31" s="677"/>
      <c r="AK31" s="677"/>
      <c r="AL31" s="677"/>
      <c r="AM31" s="677"/>
      <c r="AN31" s="677"/>
      <c r="AO31" s="677"/>
      <c r="AP31" s="677"/>
      <c r="AQ31" s="677"/>
      <c r="AR31" s="677"/>
      <c r="AS31" s="677"/>
      <c r="AT31" s="677"/>
      <c r="AU31" s="677"/>
      <c r="AV31" s="677"/>
      <c r="AW31" s="677"/>
      <c r="AX31" s="677"/>
      <c r="AY31" s="677"/>
      <c r="AZ31" s="677"/>
      <c r="BA31" s="677"/>
      <c r="BB31" s="677"/>
      <c r="BC31" s="677"/>
      <c r="BD31" s="677"/>
      <c r="BE31" s="677"/>
      <c r="BF31" s="677"/>
      <c r="BG31" s="677"/>
      <c r="BH31" s="677"/>
      <c r="BI31" s="677"/>
      <c r="BJ31" s="677"/>
      <c r="BK31" s="677"/>
      <c r="BL31" s="677"/>
      <c r="BM31" s="677"/>
      <c r="BN31" s="677"/>
      <c r="BO31" s="677"/>
      <c r="BP31" s="677"/>
      <c r="BQ31" s="677"/>
      <c r="BR31" s="677"/>
      <c r="BS31" s="677"/>
      <c r="BT31" s="677"/>
      <c r="BU31" s="677"/>
      <c r="BV31" s="677"/>
      <c r="BW31" s="677"/>
      <c r="BX31" s="677"/>
      <c r="BY31" s="677"/>
      <c r="BZ31" s="677"/>
      <c r="CA31" s="677"/>
      <c r="CB31" s="677"/>
      <c r="CC31" s="677"/>
      <c r="CD31" s="677"/>
      <c r="CE31" s="677"/>
      <c r="CF31" s="677"/>
      <c r="CG31" s="677"/>
      <c r="CH31" s="677"/>
      <c r="CI31" s="677"/>
      <c r="CJ31" s="677"/>
      <c r="CK31" s="677"/>
      <c r="CL31" s="677"/>
      <c r="CM31" s="677"/>
      <c r="CN31" s="677"/>
      <c r="CO31" s="677"/>
      <c r="CP31" s="677"/>
      <c r="CQ31" s="677"/>
      <c r="CR31" s="677"/>
      <c r="CS31" s="677"/>
      <c r="CT31" s="677"/>
      <c r="CU31" s="677"/>
      <c r="CV31" s="677"/>
      <c r="CW31" s="677"/>
      <c r="CX31" s="677"/>
      <c r="CY31" s="677"/>
      <c r="CZ31" s="677"/>
      <c r="DA31" s="677"/>
      <c r="DB31" s="677"/>
      <c r="DC31" s="677"/>
      <c r="DD31" s="677"/>
      <c r="DE31" s="677"/>
      <c r="DF31" s="677"/>
      <c r="DG31" s="677"/>
      <c r="DH31" s="677"/>
      <c r="DI31" s="677"/>
      <c r="DJ31" s="677"/>
      <c r="DK31" s="677"/>
      <c r="DL31" s="677"/>
      <c r="DM31" s="677"/>
      <c r="DN31" s="677"/>
      <c r="DO31" s="677"/>
      <c r="DP31" s="677"/>
      <c r="DQ31" s="677"/>
      <c r="DR31" s="677"/>
      <c r="DS31" s="677"/>
      <c r="DT31" s="677"/>
      <c r="DU31" s="677"/>
      <c r="DV31" s="677"/>
      <c r="DW31" s="677"/>
      <c r="DX31" s="677"/>
      <c r="DY31" s="677"/>
      <c r="DZ31" s="677"/>
      <c r="EA31" s="677"/>
      <c r="EB31" s="677"/>
      <c r="EC31" s="677"/>
      <c r="ED31" s="677"/>
      <c r="EE31" s="677"/>
      <c r="EF31" s="677"/>
      <c r="EG31" s="677"/>
      <c r="EH31" s="677"/>
      <c r="EI31" s="677"/>
      <c r="EJ31" s="677"/>
      <c r="EK31" s="677"/>
      <c r="EL31" s="677"/>
      <c r="EM31" s="677"/>
      <c r="EN31" s="677"/>
      <c r="EO31" s="677"/>
      <c r="EP31" s="677"/>
      <c r="EQ31" s="677"/>
      <c r="ER31" s="677"/>
      <c r="ES31" s="677"/>
      <c r="ET31" s="677"/>
      <c r="EU31" s="677"/>
      <c r="EV31" s="677"/>
      <c r="EW31" s="677"/>
      <c r="EX31" s="677"/>
      <c r="EY31" s="677"/>
      <c r="EZ31" s="677"/>
      <c r="FA31" s="677"/>
      <c r="FB31" s="677"/>
      <c r="FC31" s="677"/>
      <c r="FD31" s="677"/>
      <c r="FE31" s="677"/>
      <c r="FF31" s="677"/>
      <c r="FG31" s="677"/>
      <c r="FH31" s="677"/>
      <c r="FI31" s="677"/>
      <c r="FJ31" s="677"/>
      <c r="FK31" s="677"/>
      <c r="FL31" s="677"/>
      <c r="FM31" s="677"/>
      <c r="FN31" s="677"/>
      <c r="FO31" s="677"/>
      <c r="FP31" s="677"/>
      <c r="FQ31" s="677"/>
      <c r="FR31" s="677"/>
      <c r="FS31" s="677"/>
      <c r="FT31" s="677"/>
      <c r="FU31" s="677"/>
      <c r="FV31" s="677"/>
      <c r="FW31" s="677"/>
      <c r="FX31" s="677"/>
      <c r="FY31" s="677"/>
      <c r="FZ31" s="677"/>
      <c r="GA31" s="677"/>
      <c r="GB31" s="677"/>
      <c r="GC31" s="677"/>
      <c r="GD31" s="677"/>
      <c r="GE31" s="677"/>
      <c r="GF31" s="677"/>
      <c r="GG31" s="677"/>
      <c r="GH31" s="677"/>
      <c r="GI31" s="677"/>
      <c r="GJ31" s="677"/>
      <c r="GK31" s="677"/>
      <c r="GL31" s="677"/>
      <c r="GM31" s="677"/>
      <c r="GN31" s="677"/>
      <c r="GO31" s="677"/>
      <c r="GP31" s="677"/>
      <c r="GQ31" s="677"/>
      <c r="GR31" s="677"/>
      <c r="GS31" s="677"/>
      <c r="GT31" s="677"/>
      <c r="GU31" s="677"/>
      <c r="GV31" s="677"/>
      <c r="GW31" s="677"/>
      <c r="GX31" s="677"/>
      <c r="GY31" s="677"/>
      <c r="GZ31" s="677"/>
      <c r="HA31" s="677"/>
      <c r="HB31" s="677"/>
      <c r="HC31" s="677"/>
      <c r="HD31" s="677"/>
      <c r="HE31" s="677"/>
      <c r="HF31" s="677"/>
      <c r="HG31" s="677"/>
      <c r="HH31" s="677"/>
      <c r="HI31" s="677"/>
      <c r="HJ31" s="677"/>
      <c r="HK31" s="677"/>
      <c r="HL31" s="677"/>
      <c r="HM31" s="677"/>
      <c r="HN31" s="677"/>
      <c r="HO31" s="677"/>
      <c r="HP31" s="677"/>
      <c r="HQ31" s="677"/>
      <c r="HR31" s="677"/>
      <c r="HS31" s="677"/>
      <c r="HT31" s="677"/>
      <c r="HU31" s="677"/>
      <c r="HV31" s="677"/>
      <c r="HW31" s="677"/>
      <c r="HX31" s="677"/>
      <c r="HY31" s="677"/>
      <c r="HZ31" s="677"/>
      <c r="IA31" s="677"/>
      <c r="IB31" s="677"/>
      <c r="IC31" s="677"/>
      <c r="ID31" s="677"/>
      <c r="IE31" s="677"/>
      <c r="IF31" s="677"/>
      <c r="IG31" s="677"/>
      <c r="IH31" s="677"/>
      <c r="II31" s="677"/>
      <c r="IJ31" s="677"/>
      <c r="IK31" s="677"/>
    </row>
    <row r="32" spans="1:245" s="651" customFormat="1" ht="21.75" customHeight="1">
      <c r="A32" s="698" t="s">
        <v>32</v>
      </c>
      <c r="B32" s="697">
        <v>136</v>
      </c>
      <c r="C32" s="693"/>
      <c r="D32" s="677"/>
      <c r="E32" s="677"/>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7"/>
      <c r="AR32" s="677"/>
      <c r="AS32" s="677"/>
      <c r="AT32" s="677"/>
      <c r="AU32" s="677"/>
      <c r="AV32" s="677"/>
      <c r="AW32" s="677"/>
      <c r="AX32" s="677"/>
      <c r="AY32" s="677"/>
      <c r="AZ32" s="677"/>
      <c r="BA32" s="677"/>
      <c r="BB32" s="677"/>
      <c r="BC32" s="677"/>
      <c r="BD32" s="677"/>
      <c r="BE32" s="677"/>
      <c r="BF32" s="677"/>
      <c r="BG32" s="677"/>
      <c r="BH32" s="677"/>
      <c r="BI32" s="677"/>
      <c r="BJ32" s="677"/>
      <c r="BK32" s="677"/>
      <c r="BL32" s="677"/>
      <c r="BM32" s="677"/>
      <c r="BN32" s="677"/>
      <c r="BO32" s="677"/>
      <c r="BP32" s="677"/>
      <c r="BQ32" s="677"/>
      <c r="BR32" s="677"/>
      <c r="BS32" s="677"/>
      <c r="BT32" s="677"/>
      <c r="BU32" s="677"/>
      <c r="BV32" s="677"/>
      <c r="BW32" s="677"/>
      <c r="BX32" s="677"/>
      <c r="BY32" s="677"/>
      <c r="BZ32" s="677"/>
      <c r="CA32" s="677"/>
      <c r="CB32" s="677"/>
      <c r="CC32" s="677"/>
      <c r="CD32" s="677"/>
      <c r="CE32" s="677"/>
      <c r="CF32" s="677"/>
      <c r="CG32" s="677"/>
      <c r="CH32" s="677"/>
      <c r="CI32" s="677"/>
      <c r="CJ32" s="677"/>
      <c r="CK32" s="677"/>
      <c r="CL32" s="677"/>
      <c r="CM32" s="677"/>
      <c r="CN32" s="677"/>
      <c r="CO32" s="677"/>
      <c r="CP32" s="677"/>
      <c r="CQ32" s="677"/>
      <c r="CR32" s="677"/>
      <c r="CS32" s="677"/>
      <c r="CT32" s="677"/>
      <c r="CU32" s="677"/>
      <c r="CV32" s="677"/>
      <c r="CW32" s="677"/>
      <c r="CX32" s="677"/>
      <c r="CY32" s="677"/>
      <c r="CZ32" s="677"/>
      <c r="DA32" s="677"/>
      <c r="DB32" s="677"/>
      <c r="DC32" s="677"/>
      <c r="DD32" s="677"/>
      <c r="DE32" s="677"/>
      <c r="DF32" s="677"/>
      <c r="DG32" s="677"/>
      <c r="DH32" s="677"/>
      <c r="DI32" s="677"/>
      <c r="DJ32" s="677"/>
      <c r="DK32" s="677"/>
      <c r="DL32" s="677"/>
      <c r="DM32" s="677"/>
      <c r="DN32" s="677"/>
      <c r="DO32" s="677"/>
      <c r="DP32" s="677"/>
      <c r="DQ32" s="677"/>
      <c r="DR32" s="677"/>
      <c r="DS32" s="677"/>
      <c r="DT32" s="677"/>
      <c r="DU32" s="677"/>
      <c r="DV32" s="677"/>
      <c r="DW32" s="677"/>
      <c r="DX32" s="677"/>
      <c r="DY32" s="677"/>
      <c r="DZ32" s="677"/>
      <c r="EA32" s="677"/>
      <c r="EB32" s="677"/>
      <c r="EC32" s="677"/>
      <c r="ED32" s="677"/>
      <c r="EE32" s="677"/>
      <c r="EF32" s="677"/>
      <c r="EG32" s="677"/>
      <c r="EH32" s="677"/>
      <c r="EI32" s="677"/>
      <c r="EJ32" s="677"/>
      <c r="EK32" s="677"/>
      <c r="EL32" s="677"/>
      <c r="EM32" s="677"/>
      <c r="EN32" s="677"/>
      <c r="EO32" s="677"/>
      <c r="EP32" s="677"/>
      <c r="EQ32" s="677"/>
      <c r="ER32" s="677"/>
      <c r="ES32" s="677"/>
      <c r="ET32" s="677"/>
      <c r="EU32" s="677"/>
      <c r="EV32" s="677"/>
      <c r="EW32" s="677"/>
      <c r="EX32" s="677"/>
      <c r="EY32" s="677"/>
      <c r="EZ32" s="677"/>
      <c r="FA32" s="677"/>
      <c r="FB32" s="677"/>
      <c r="FC32" s="677"/>
      <c r="FD32" s="677"/>
      <c r="FE32" s="677"/>
      <c r="FF32" s="677"/>
      <c r="FG32" s="677"/>
      <c r="FH32" s="677"/>
      <c r="FI32" s="677"/>
      <c r="FJ32" s="677"/>
      <c r="FK32" s="677"/>
      <c r="FL32" s="677"/>
      <c r="FM32" s="677"/>
      <c r="FN32" s="677"/>
      <c r="FO32" s="677"/>
      <c r="FP32" s="677"/>
      <c r="FQ32" s="677"/>
      <c r="FR32" s="677"/>
      <c r="FS32" s="677"/>
      <c r="FT32" s="677"/>
      <c r="FU32" s="677"/>
      <c r="FV32" s="677"/>
      <c r="FW32" s="677"/>
      <c r="FX32" s="677"/>
      <c r="FY32" s="677"/>
      <c r="FZ32" s="677"/>
      <c r="GA32" s="677"/>
      <c r="GB32" s="677"/>
      <c r="GC32" s="677"/>
      <c r="GD32" s="677"/>
      <c r="GE32" s="677"/>
      <c r="GF32" s="677"/>
      <c r="GG32" s="677"/>
      <c r="GH32" s="677"/>
      <c r="GI32" s="677"/>
      <c r="GJ32" s="677"/>
      <c r="GK32" s="677"/>
      <c r="GL32" s="677"/>
      <c r="GM32" s="677"/>
      <c r="GN32" s="677"/>
      <c r="GO32" s="677"/>
      <c r="GP32" s="677"/>
      <c r="GQ32" s="677"/>
      <c r="GR32" s="677"/>
      <c r="GS32" s="677"/>
      <c r="GT32" s="677"/>
      <c r="GU32" s="677"/>
      <c r="GV32" s="677"/>
      <c r="GW32" s="677"/>
      <c r="GX32" s="677"/>
      <c r="GY32" s="677"/>
      <c r="GZ32" s="677"/>
      <c r="HA32" s="677"/>
      <c r="HB32" s="677"/>
      <c r="HC32" s="677"/>
      <c r="HD32" s="677"/>
      <c r="HE32" s="677"/>
      <c r="HF32" s="677"/>
      <c r="HG32" s="677"/>
      <c r="HH32" s="677"/>
      <c r="HI32" s="677"/>
      <c r="HJ32" s="677"/>
      <c r="HK32" s="677"/>
      <c r="HL32" s="677"/>
      <c r="HM32" s="677"/>
      <c r="HN32" s="677"/>
      <c r="HO32" s="677"/>
      <c r="HP32" s="677"/>
      <c r="HQ32" s="677"/>
      <c r="HR32" s="677"/>
      <c r="HS32" s="677"/>
      <c r="HT32" s="677"/>
      <c r="HU32" s="677"/>
      <c r="HV32" s="677"/>
      <c r="HW32" s="677"/>
      <c r="HX32" s="677"/>
      <c r="HY32" s="677"/>
      <c r="HZ32" s="677"/>
      <c r="IA32" s="677"/>
      <c r="IB32" s="677"/>
      <c r="IC32" s="677"/>
      <c r="ID32" s="677"/>
      <c r="IE32" s="677"/>
      <c r="IF32" s="677"/>
      <c r="IG32" s="677"/>
      <c r="IH32" s="677"/>
      <c r="II32" s="677"/>
      <c r="IJ32" s="677"/>
      <c r="IK32" s="677"/>
    </row>
    <row r="33" spans="1:245" s="651" customFormat="1" ht="21.75" customHeight="1">
      <c r="A33" s="698" t="s">
        <v>33</v>
      </c>
      <c r="B33" s="697">
        <v>144</v>
      </c>
      <c r="C33" s="693"/>
      <c r="D33" s="677"/>
      <c r="E33" s="677"/>
      <c r="F33" s="677"/>
      <c r="G33" s="677"/>
      <c r="H33" s="677"/>
      <c r="I33" s="677"/>
      <c r="J33" s="677"/>
      <c r="K33" s="677"/>
      <c r="L33" s="677"/>
      <c r="M33" s="677"/>
      <c r="N33" s="677"/>
      <c r="O33" s="677"/>
      <c r="P33" s="677"/>
      <c r="Q33" s="677"/>
      <c r="R33" s="677"/>
      <c r="S33" s="677"/>
      <c r="T33" s="677"/>
      <c r="U33" s="677"/>
      <c r="V33" s="677"/>
      <c r="W33" s="677"/>
      <c r="X33" s="677"/>
      <c r="Y33" s="677"/>
      <c r="Z33" s="677"/>
      <c r="AA33" s="677"/>
      <c r="AB33" s="677"/>
      <c r="AC33" s="677"/>
      <c r="AD33" s="677"/>
      <c r="AE33" s="677"/>
      <c r="AF33" s="677"/>
      <c r="AG33" s="677"/>
      <c r="AH33" s="677"/>
      <c r="AI33" s="677"/>
      <c r="AJ33" s="677"/>
      <c r="AK33" s="677"/>
      <c r="AL33" s="677"/>
      <c r="AM33" s="677"/>
      <c r="AN33" s="677"/>
      <c r="AO33" s="677"/>
      <c r="AP33" s="677"/>
      <c r="AQ33" s="677"/>
      <c r="AR33" s="677"/>
      <c r="AS33" s="677"/>
      <c r="AT33" s="677"/>
      <c r="AU33" s="677"/>
      <c r="AV33" s="677"/>
      <c r="AW33" s="677"/>
      <c r="AX33" s="677"/>
      <c r="AY33" s="677"/>
      <c r="AZ33" s="677"/>
      <c r="BA33" s="677"/>
      <c r="BB33" s="677"/>
      <c r="BC33" s="677"/>
      <c r="BD33" s="677"/>
      <c r="BE33" s="677"/>
      <c r="BF33" s="677"/>
      <c r="BG33" s="677"/>
      <c r="BH33" s="677"/>
      <c r="BI33" s="677"/>
      <c r="BJ33" s="677"/>
      <c r="BK33" s="677"/>
      <c r="BL33" s="677"/>
      <c r="BM33" s="677"/>
      <c r="BN33" s="677"/>
      <c r="BO33" s="677"/>
      <c r="BP33" s="677"/>
      <c r="BQ33" s="677"/>
      <c r="BR33" s="677"/>
      <c r="BS33" s="677"/>
      <c r="BT33" s="677"/>
      <c r="BU33" s="677"/>
      <c r="BV33" s="677"/>
      <c r="BW33" s="677"/>
      <c r="BX33" s="677"/>
      <c r="BY33" s="677"/>
      <c r="BZ33" s="677"/>
      <c r="CA33" s="677"/>
      <c r="CB33" s="677"/>
      <c r="CC33" s="677"/>
      <c r="CD33" s="677"/>
      <c r="CE33" s="677"/>
      <c r="CF33" s="677"/>
      <c r="CG33" s="677"/>
      <c r="CH33" s="677"/>
      <c r="CI33" s="677"/>
      <c r="CJ33" s="677"/>
      <c r="CK33" s="677"/>
      <c r="CL33" s="677"/>
      <c r="CM33" s="677"/>
      <c r="CN33" s="677"/>
      <c r="CO33" s="677"/>
      <c r="CP33" s="677"/>
      <c r="CQ33" s="677"/>
      <c r="CR33" s="677"/>
      <c r="CS33" s="677"/>
      <c r="CT33" s="677"/>
      <c r="CU33" s="677"/>
      <c r="CV33" s="677"/>
      <c r="CW33" s="677"/>
      <c r="CX33" s="677"/>
      <c r="CY33" s="677"/>
      <c r="CZ33" s="677"/>
      <c r="DA33" s="677"/>
      <c r="DB33" s="677"/>
      <c r="DC33" s="677"/>
      <c r="DD33" s="677"/>
      <c r="DE33" s="677"/>
      <c r="DF33" s="677"/>
      <c r="DG33" s="677"/>
      <c r="DH33" s="677"/>
      <c r="DI33" s="677"/>
      <c r="DJ33" s="677"/>
      <c r="DK33" s="677"/>
      <c r="DL33" s="677"/>
      <c r="DM33" s="677"/>
      <c r="DN33" s="677"/>
      <c r="DO33" s="677"/>
      <c r="DP33" s="677"/>
      <c r="DQ33" s="677"/>
      <c r="DR33" s="677"/>
      <c r="DS33" s="677"/>
      <c r="DT33" s="677"/>
      <c r="DU33" s="677"/>
      <c r="DV33" s="677"/>
      <c r="DW33" s="677"/>
      <c r="DX33" s="677"/>
      <c r="DY33" s="677"/>
      <c r="DZ33" s="677"/>
      <c r="EA33" s="677"/>
      <c r="EB33" s="677"/>
      <c r="EC33" s="677"/>
      <c r="ED33" s="677"/>
      <c r="EE33" s="677"/>
      <c r="EF33" s="677"/>
      <c r="EG33" s="677"/>
      <c r="EH33" s="677"/>
      <c r="EI33" s="677"/>
      <c r="EJ33" s="677"/>
      <c r="EK33" s="677"/>
      <c r="EL33" s="677"/>
      <c r="EM33" s="677"/>
      <c r="EN33" s="677"/>
      <c r="EO33" s="677"/>
      <c r="EP33" s="677"/>
      <c r="EQ33" s="677"/>
      <c r="ER33" s="677"/>
      <c r="ES33" s="677"/>
      <c r="ET33" s="677"/>
      <c r="EU33" s="677"/>
      <c r="EV33" s="677"/>
      <c r="EW33" s="677"/>
      <c r="EX33" s="677"/>
      <c r="EY33" s="677"/>
      <c r="EZ33" s="677"/>
      <c r="FA33" s="677"/>
      <c r="FB33" s="677"/>
      <c r="FC33" s="677"/>
      <c r="FD33" s="677"/>
      <c r="FE33" s="677"/>
      <c r="FF33" s="677"/>
      <c r="FG33" s="677"/>
      <c r="FH33" s="677"/>
      <c r="FI33" s="677"/>
      <c r="FJ33" s="677"/>
      <c r="FK33" s="677"/>
      <c r="FL33" s="677"/>
      <c r="FM33" s="677"/>
      <c r="FN33" s="677"/>
      <c r="FO33" s="677"/>
      <c r="FP33" s="677"/>
      <c r="FQ33" s="677"/>
      <c r="FR33" s="677"/>
      <c r="FS33" s="677"/>
      <c r="FT33" s="677"/>
      <c r="FU33" s="677"/>
      <c r="FV33" s="677"/>
      <c r="FW33" s="677"/>
      <c r="FX33" s="677"/>
      <c r="FY33" s="677"/>
      <c r="FZ33" s="677"/>
      <c r="GA33" s="677"/>
      <c r="GB33" s="677"/>
      <c r="GC33" s="677"/>
      <c r="GD33" s="677"/>
      <c r="GE33" s="677"/>
      <c r="GF33" s="677"/>
      <c r="GG33" s="677"/>
      <c r="GH33" s="677"/>
      <c r="GI33" s="677"/>
      <c r="GJ33" s="677"/>
      <c r="GK33" s="677"/>
      <c r="GL33" s="677"/>
      <c r="GM33" s="677"/>
      <c r="GN33" s="677"/>
      <c r="GO33" s="677"/>
      <c r="GP33" s="677"/>
      <c r="GQ33" s="677"/>
      <c r="GR33" s="677"/>
      <c r="GS33" s="677"/>
      <c r="GT33" s="677"/>
      <c r="GU33" s="677"/>
      <c r="GV33" s="677"/>
      <c r="GW33" s="677"/>
      <c r="GX33" s="677"/>
      <c r="GY33" s="677"/>
      <c r="GZ33" s="677"/>
      <c r="HA33" s="677"/>
      <c r="HB33" s="677"/>
      <c r="HC33" s="677"/>
      <c r="HD33" s="677"/>
      <c r="HE33" s="677"/>
      <c r="HF33" s="677"/>
      <c r="HG33" s="677"/>
      <c r="HH33" s="677"/>
      <c r="HI33" s="677"/>
      <c r="HJ33" s="677"/>
      <c r="HK33" s="677"/>
      <c r="HL33" s="677"/>
      <c r="HM33" s="677"/>
      <c r="HN33" s="677"/>
      <c r="HO33" s="677"/>
      <c r="HP33" s="677"/>
      <c r="HQ33" s="677"/>
      <c r="HR33" s="677"/>
      <c r="HS33" s="677"/>
      <c r="HT33" s="677"/>
      <c r="HU33" s="677"/>
      <c r="HV33" s="677"/>
      <c r="HW33" s="677"/>
      <c r="HX33" s="677"/>
      <c r="HY33" s="677"/>
      <c r="HZ33" s="677"/>
      <c r="IA33" s="677"/>
      <c r="IB33" s="677"/>
      <c r="IC33" s="677"/>
      <c r="ID33" s="677"/>
      <c r="IE33" s="677"/>
      <c r="IF33" s="677"/>
      <c r="IG33" s="677"/>
      <c r="IH33" s="677"/>
      <c r="II33" s="677"/>
      <c r="IJ33" s="677"/>
      <c r="IK33" s="677"/>
    </row>
    <row r="34" spans="1:245" s="651" customFormat="1" ht="21.75" customHeight="1">
      <c r="A34" s="699" t="s">
        <v>34</v>
      </c>
      <c r="B34" s="695">
        <v>194</v>
      </c>
      <c r="C34" s="693"/>
      <c r="D34" s="677"/>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677"/>
      <c r="AQ34" s="677"/>
      <c r="AR34" s="677"/>
      <c r="AS34" s="677"/>
      <c r="AT34" s="677"/>
      <c r="AU34" s="677"/>
      <c r="AV34" s="677"/>
      <c r="AW34" s="677"/>
      <c r="AX34" s="677"/>
      <c r="AY34" s="677"/>
      <c r="AZ34" s="677"/>
      <c r="BA34" s="677"/>
      <c r="BB34" s="677"/>
      <c r="BC34" s="677"/>
      <c r="BD34" s="677"/>
      <c r="BE34" s="677"/>
      <c r="BF34" s="677"/>
      <c r="BG34" s="677"/>
      <c r="BH34" s="677"/>
      <c r="BI34" s="677"/>
      <c r="BJ34" s="677"/>
      <c r="BK34" s="677"/>
      <c r="BL34" s="677"/>
      <c r="BM34" s="677"/>
      <c r="BN34" s="677"/>
      <c r="BO34" s="677"/>
      <c r="BP34" s="677"/>
      <c r="BQ34" s="677"/>
      <c r="BR34" s="677"/>
      <c r="BS34" s="677"/>
      <c r="BT34" s="677"/>
      <c r="BU34" s="677"/>
      <c r="BV34" s="677"/>
      <c r="BW34" s="677"/>
      <c r="BX34" s="677"/>
      <c r="BY34" s="677"/>
      <c r="BZ34" s="677"/>
      <c r="CA34" s="677"/>
      <c r="CB34" s="677"/>
      <c r="CC34" s="677"/>
      <c r="CD34" s="677"/>
      <c r="CE34" s="677"/>
      <c r="CF34" s="677"/>
      <c r="CG34" s="677"/>
      <c r="CH34" s="677"/>
      <c r="CI34" s="677"/>
      <c r="CJ34" s="677"/>
      <c r="CK34" s="677"/>
      <c r="CL34" s="677"/>
      <c r="CM34" s="677"/>
      <c r="CN34" s="677"/>
      <c r="CO34" s="677"/>
      <c r="CP34" s="677"/>
      <c r="CQ34" s="677"/>
      <c r="CR34" s="677"/>
      <c r="CS34" s="677"/>
      <c r="CT34" s="677"/>
      <c r="CU34" s="677"/>
      <c r="CV34" s="677"/>
      <c r="CW34" s="677"/>
      <c r="CX34" s="677"/>
      <c r="CY34" s="677"/>
      <c r="CZ34" s="677"/>
      <c r="DA34" s="677"/>
      <c r="DB34" s="677"/>
      <c r="DC34" s="677"/>
      <c r="DD34" s="677"/>
      <c r="DE34" s="677"/>
      <c r="DF34" s="677"/>
      <c r="DG34" s="677"/>
      <c r="DH34" s="677"/>
      <c r="DI34" s="677"/>
      <c r="DJ34" s="677"/>
      <c r="DK34" s="677"/>
      <c r="DL34" s="677"/>
      <c r="DM34" s="677"/>
      <c r="DN34" s="677"/>
      <c r="DO34" s="677"/>
      <c r="DP34" s="677"/>
      <c r="DQ34" s="677"/>
      <c r="DR34" s="677"/>
      <c r="DS34" s="677"/>
      <c r="DT34" s="677"/>
      <c r="DU34" s="677"/>
      <c r="DV34" s="677"/>
      <c r="DW34" s="677"/>
      <c r="DX34" s="677"/>
      <c r="DY34" s="677"/>
      <c r="DZ34" s="677"/>
      <c r="EA34" s="677"/>
      <c r="EB34" s="677"/>
      <c r="EC34" s="677"/>
      <c r="ED34" s="677"/>
      <c r="EE34" s="677"/>
      <c r="EF34" s="677"/>
      <c r="EG34" s="677"/>
      <c r="EH34" s="677"/>
      <c r="EI34" s="677"/>
      <c r="EJ34" s="677"/>
      <c r="EK34" s="677"/>
      <c r="EL34" s="677"/>
      <c r="EM34" s="677"/>
      <c r="EN34" s="677"/>
      <c r="EO34" s="677"/>
      <c r="EP34" s="677"/>
      <c r="EQ34" s="677"/>
      <c r="ER34" s="677"/>
      <c r="ES34" s="677"/>
      <c r="ET34" s="677"/>
      <c r="EU34" s="677"/>
      <c r="EV34" s="677"/>
      <c r="EW34" s="677"/>
      <c r="EX34" s="677"/>
      <c r="EY34" s="677"/>
      <c r="EZ34" s="677"/>
      <c r="FA34" s="677"/>
      <c r="FB34" s="677"/>
      <c r="FC34" s="677"/>
      <c r="FD34" s="677"/>
      <c r="FE34" s="677"/>
      <c r="FF34" s="677"/>
      <c r="FG34" s="677"/>
      <c r="FH34" s="677"/>
      <c r="FI34" s="677"/>
      <c r="FJ34" s="677"/>
      <c r="FK34" s="677"/>
      <c r="FL34" s="677"/>
      <c r="FM34" s="677"/>
      <c r="FN34" s="677"/>
      <c r="FO34" s="677"/>
      <c r="FP34" s="677"/>
      <c r="FQ34" s="677"/>
      <c r="FR34" s="677"/>
      <c r="FS34" s="677"/>
      <c r="FT34" s="677"/>
      <c r="FU34" s="677"/>
      <c r="FV34" s="677"/>
      <c r="FW34" s="677"/>
      <c r="FX34" s="677"/>
      <c r="FY34" s="677"/>
      <c r="FZ34" s="677"/>
      <c r="GA34" s="677"/>
      <c r="GB34" s="677"/>
      <c r="GC34" s="677"/>
      <c r="GD34" s="677"/>
      <c r="GE34" s="677"/>
      <c r="GF34" s="677"/>
      <c r="GG34" s="677"/>
      <c r="GH34" s="677"/>
      <c r="GI34" s="677"/>
      <c r="GJ34" s="677"/>
      <c r="GK34" s="677"/>
      <c r="GL34" s="677"/>
      <c r="GM34" s="677"/>
      <c r="GN34" s="677"/>
      <c r="GO34" s="677"/>
      <c r="GP34" s="677"/>
      <c r="GQ34" s="677"/>
      <c r="GR34" s="677"/>
      <c r="GS34" s="677"/>
      <c r="GT34" s="677"/>
      <c r="GU34" s="677"/>
      <c r="GV34" s="677"/>
      <c r="GW34" s="677"/>
      <c r="GX34" s="677"/>
      <c r="GY34" s="677"/>
      <c r="GZ34" s="677"/>
      <c r="HA34" s="677"/>
      <c r="HB34" s="677"/>
      <c r="HC34" s="677"/>
      <c r="HD34" s="677"/>
      <c r="HE34" s="677"/>
      <c r="HF34" s="677"/>
      <c r="HG34" s="677"/>
      <c r="HH34" s="677"/>
      <c r="HI34" s="677"/>
      <c r="HJ34" s="677"/>
      <c r="HK34" s="677"/>
      <c r="HL34" s="677"/>
      <c r="HM34" s="677"/>
      <c r="HN34" s="677"/>
      <c r="HO34" s="677"/>
      <c r="HP34" s="677"/>
      <c r="HQ34" s="677"/>
      <c r="HR34" s="677"/>
      <c r="HS34" s="677"/>
      <c r="HT34" s="677"/>
      <c r="HU34" s="677"/>
      <c r="HV34" s="677"/>
      <c r="HW34" s="677"/>
      <c r="HX34" s="677"/>
      <c r="HY34" s="677"/>
      <c r="HZ34" s="677"/>
      <c r="IA34" s="677"/>
      <c r="IB34" s="677"/>
      <c r="IC34" s="677"/>
      <c r="ID34" s="677"/>
      <c r="IE34" s="677"/>
      <c r="IF34" s="677"/>
      <c r="IG34" s="677"/>
      <c r="IH34" s="677"/>
      <c r="II34" s="677"/>
      <c r="IJ34" s="677"/>
      <c r="IK34" s="677"/>
    </row>
    <row r="35" spans="1:245" s="676" customFormat="1" ht="21.75" customHeight="1">
      <c r="A35" s="595" t="s">
        <v>35</v>
      </c>
      <c r="B35" s="697">
        <v>194</v>
      </c>
      <c r="C35" s="693"/>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700"/>
      <c r="AN35" s="700"/>
      <c r="AO35" s="700"/>
      <c r="AP35" s="700"/>
      <c r="AQ35" s="700"/>
      <c r="AR35" s="700"/>
      <c r="AS35" s="700"/>
      <c r="AT35" s="700"/>
      <c r="AU35" s="700"/>
      <c r="AV35" s="700"/>
      <c r="AW35" s="700"/>
      <c r="AX35" s="700"/>
      <c r="AY35" s="700"/>
      <c r="AZ35" s="700"/>
      <c r="BA35" s="700"/>
      <c r="BB35" s="700"/>
      <c r="BC35" s="700"/>
      <c r="BD35" s="700"/>
      <c r="BE35" s="700"/>
      <c r="BF35" s="700"/>
      <c r="BG35" s="700"/>
      <c r="BH35" s="700"/>
      <c r="BI35" s="700"/>
      <c r="BJ35" s="700"/>
      <c r="BK35" s="700"/>
      <c r="BL35" s="700"/>
      <c r="BM35" s="700"/>
      <c r="BN35" s="700"/>
      <c r="BO35" s="700"/>
      <c r="BP35" s="700"/>
      <c r="BQ35" s="700"/>
      <c r="BR35" s="700"/>
      <c r="BS35" s="700"/>
      <c r="BT35" s="700"/>
      <c r="BU35" s="700"/>
      <c r="BV35" s="700"/>
      <c r="BW35" s="700"/>
      <c r="BX35" s="700"/>
      <c r="BY35" s="700"/>
      <c r="BZ35" s="700"/>
      <c r="CA35" s="700"/>
      <c r="CB35" s="700"/>
      <c r="CC35" s="700"/>
      <c r="CD35" s="700"/>
      <c r="CE35" s="700"/>
      <c r="CF35" s="700"/>
      <c r="CG35" s="700"/>
      <c r="CH35" s="700"/>
      <c r="CI35" s="700"/>
      <c r="CJ35" s="700"/>
      <c r="CK35" s="700"/>
      <c r="CL35" s="700"/>
      <c r="CM35" s="700"/>
      <c r="CN35" s="700"/>
      <c r="CO35" s="700"/>
      <c r="CP35" s="700"/>
      <c r="CQ35" s="700"/>
      <c r="CR35" s="700"/>
      <c r="CS35" s="700"/>
      <c r="CT35" s="700"/>
      <c r="CU35" s="700"/>
      <c r="CV35" s="700"/>
      <c r="CW35" s="700"/>
      <c r="CX35" s="700"/>
      <c r="CY35" s="700"/>
      <c r="CZ35" s="700"/>
      <c r="DA35" s="700"/>
      <c r="DB35" s="700"/>
      <c r="DC35" s="700"/>
      <c r="DD35" s="700"/>
      <c r="DE35" s="700"/>
      <c r="DF35" s="700"/>
      <c r="DG35" s="700"/>
      <c r="DH35" s="700"/>
      <c r="DI35" s="700"/>
      <c r="DJ35" s="700"/>
      <c r="DK35" s="700"/>
      <c r="DL35" s="700"/>
      <c r="DM35" s="700"/>
      <c r="DN35" s="700"/>
      <c r="DO35" s="700"/>
      <c r="DP35" s="700"/>
      <c r="DQ35" s="700"/>
      <c r="DR35" s="700"/>
      <c r="DS35" s="700"/>
      <c r="DT35" s="700"/>
      <c r="DU35" s="700"/>
      <c r="DV35" s="700"/>
      <c r="DW35" s="700"/>
      <c r="DX35" s="700"/>
      <c r="DY35" s="700"/>
      <c r="DZ35" s="700"/>
      <c r="EA35" s="700"/>
      <c r="EB35" s="700"/>
      <c r="EC35" s="700"/>
      <c r="ED35" s="700"/>
      <c r="EE35" s="700"/>
      <c r="EF35" s="700"/>
      <c r="EG35" s="700"/>
      <c r="EH35" s="700"/>
      <c r="EI35" s="700"/>
      <c r="EJ35" s="700"/>
      <c r="EK35" s="700"/>
      <c r="EL35" s="700"/>
      <c r="EM35" s="700"/>
      <c r="EN35" s="700"/>
      <c r="EO35" s="700"/>
      <c r="EP35" s="700"/>
      <c r="EQ35" s="700"/>
      <c r="ER35" s="700"/>
      <c r="ES35" s="700"/>
      <c r="ET35" s="700"/>
      <c r="EU35" s="700"/>
      <c r="EV35" s="700"/>
      <c r="EW35" s="700"/>
      <c r="EX35" s="700"/>
      <c r="EY35" s="700"/>
      <c r="EZ35" s="700"/>
      <c r="FA35" s="700"/>
      <c r="FB35" s="700"/>
      <c r="FC35" s="700"/>
      <c r="FD35" s="700"/>
      <c r="FE35" s="700"/>
      <c r="FF35" s="700"/>
      <c r="FG35" s="700"/>
      <c r="FH35" s="700"/>
      <c r="FI35" s="700"/>
      <c r="FJ35" s="700"/>
      <c r="FK35" s="700"/>
      <c r="FL35" s="700"/>
      <c r="FM35" s="700"/>
      <c r="FN35" s="700"/>
      <c r="FO35" s="700"/>
      <c r="FP35" s="700"/>
      <c r="FQ35" s="700"/>
      <c r="FR35" s="700"/>
      <c r="FS35" s="700"/>
      <c r="FT35" s="700"/>
      <c r="FU35" s="700"/>
      <c r="FV35" s="700"/>
      <c r="FW35" s="700"/>
      <c r="FX35" s="700"/>
      <c r="FY35" s="700"/>
      <c r="FZ35" s="700"/>
      <c r="GA35" s="700"/>
      <c r="GB35" s="700"/>
      <c r="GC35" s="700"/>
      <c r="GD35" s="700"/>
      <c r="GE35" s="700"/>
      <c r="GF35" s="700"/>
      <c r="GG35" s="700"/>
      <c r="GH35" s="700"/>
      <c r="GI35" s="700"/>
      <c r="GJ35" s="700"/>
      <c r="GK35" s="700"/>
      <c r="GL35" s="700"/>
      <c r="GM35" s="700"/>
      <c r="GN35" s="700"/>
      <c r="GO35" s="700"/>
      <c r="GP35" s="700"/>
      <c r="GQ35" s="700"/>
      <c r="GR35" s="700"/>
      <c r="GS35" s="700"/>
      <c r="GT35" s="700"/>
      <c r="GU35" s="700"/>
      <c r="GV35" s="700"/>
      <c r="GW35" s="700"/>
      <c r="GX35" s="700"/>
      <c r="GY35" s="700"/>
      <c r="GZ35" s="700"/>
      <c r="HA35" s="700"/>
      <c r="HB35" s="700"/>
      <c r="HC35" s="700"/>
      <c r="HD35" s="700"/>
      <c r="HE35" s="700"/>
      <c r="HF35" s="700"/>
      <c r="HG35" s="700"/>
      <c r="HH35" s="700"/>
      <c r="HI35" s="700"/>
      <c r="HJ35" s="700"/>
      <c r="HK35" s="700"/>
      <c r="HL35" s="700"/>
      <c r="HM35" s="700"/>
      <c r="HN35" s="700"/>
      <c r="HO35" s="700"/>
      <c r="HP35" s="700"/>
      <c r="HQ35" s="700"/>
      <c r="HR35" s="700"/>
      <c r="HS35" s="700"/>
      <c r="HT35" s="700"/>
      <c r="HU35" s="700"/>
      <c r="HV35" s="700"/>
      <c r="HW35" s="700"/>
      <c r="HX35" s="700"/>
      <c r="HY35" s="700"/>
      <c r="HZ35" s="700"/>
      <c r="IA35" s="700"/>
      <c r="IB35" s="700"/>
      <c r="IC35" s="700"/>
      <c r="ID35" s="700"/>
      <c r="IE35" s="700"/>
      <c r="IF35" s="700"/>
      <c r="IG35" s="700"/>
      <c r="IH35" s="700"/>
      <c r="II35" s="700"/>
      <c r="IJ35" s="700"/>
      <c r="IK35" s="700"/>
    </row>
    <row r="36" spans="1:245" s="676" customFormat="1" ht="21.75" customHeight="1">
      <c r="A36" s="699" t="s">
        <v>36</v>
      </c>
      <c r="B36" s="695">
        <v>264</v>
      </c>
      <c r="C36" s="693"/>
      <c r="D36" s="700"/>
      <c r="E36" s="700"/>
      <c r="F36" s="700"/>
      <c r="G36" s="700"/>
      <c r="H36" s="700"/>
      <c r="I36" s="700"/>
      <c r="J36" s="700"/>
      <c r="K36" s="700"/>
      <c r="L36" s="700"/>
      <c r="M36" s="700"/>
      <c r="N36" s="700"/>
      <c r="O36" s="700"/>
      <c r="P36" s="700"/>
      <c r="Q36" s="700"/>
      <c r="R36" s="700"/>
      <c r="S36" s="700"/>
      <c r="T36" s="700"/>
      <c r="U36" s="700"/>
      <c r="V36" s="700"/>
      <c r="W36" s="700"/>
      <c r="X36" s="700"/>
      <c r="Y36" s="700"/>
      <c r="Z36" s="700"/>
      <c r="AA36" s="700"/>
      <c r="AB36" s="700"/>
      <c r="AC36" s="700"/>
      <c r="AD36" s="700"/>
      <c r="AE36" s="700"/>
      <c r="AF36" s="700"/>
      <c r="AG36" s="700"/>
      <c r="AH36" s="700"/>
      <c r="AI36" s="700"/>
      <c r="AJ36" s="700"/>
      <c r="AK36" s="700"/>
      <c r="AL36" s="700"/>
      <c r="AM36" s="700"/>
      <c r="AN36" s="700"/>
      <c r="AO36" s="700"/>
      <c r="AP36" s="700"/>
      <c r="AQ36" s="700"/>
      <c r="AR36" s="700"/>
      <c r="AS36" s="700"/>
      <c r="AT36" s="700"/>
      <c r="AU36" s="700"/>
      <c r="AV36" s="700"/>
      <c r="AW36" s="700"/>
      <c r="AX36" s="700"/>
      <c r="AY36" s="700"/>
      <c r="AZ36" s="700"/>
      <c r="BA36" s="700"/>
      <c r="BB36" s="700"/>
      <c r="BC36" s="700"/>
      <c r="BD36" s="700"/>
      <c r="BE36" s="700"/>
      <c r="BF36" s="700"/>
      <c r="BG36" s="700"/>
      <c r="BH36" s="700"/>
      <c r="BI36" s="700"/>
      <c r="BJ36" s="700"/>
      <c r="BK36" s="700"/>
      <c r="BL36" s="700"/>
      <c r="BM36" s="700"/>
      <c r="BN36" s="700"/>
      <c r="BO36" s="700"/>
      <c r="BP36" s="700"/>
      <c r="BQ36" s="700"/>
      <c r="BR36" s="700"/>
      <c r="BS36" s="700"/>
      <c r="BT36" s="700"/>
      <c r="BU36" s="700"/>
      <c r="BV36" s="700"/>
      <c r="BW36" s="700"/>
      <c r="BX36" s="700"/>
      <c r="BY36" s="700"/>
      <c r="BZ36" s="700"/>
      <c r="CA36" s="700"/>
      <c r="CB36" s="700"/>
      <c r="CC36" s="700"/>
      <c r="CD36" s="700"/>
      <c r="CE36" s="700"/>
      <c r="CF36" s="700"/>
      <c r="CG36" s="700"/>
      <c r="CH36" s="700"/>
      <c r="CI36" s="700"/>
      <c r="CJ36" s="700"/>
      <c r="CK36" s="700"/>
      <c r="CL36" s="700"/>
      <c r="CM36" s="700"/>
      <c r="CN36" s="700"/>
      <c r="CO36" s="700"/>
      <c r="CP36" s="700"/>
      <c r="CQ36" s="700"/>
      <c r="CR36" s="700"/>
      <c r="CS36" s="700"/>
      <c r="CT36" s="700"/>
      <c r="CU36" s="700"/>
      <c r="CV36" s="700"/>
      <c r="CW36" s="700"/>
      <c r="CX36" s="700"/>
      <c r="CY36" s="700"/>
      <c r="CZ36" s="700"/>
      <c r="DA36" s="700"/>
      <c r="DB36" s="700"/>
      <c r="DC36" s="700"/>
      <c r="DD36" s="700"/>
      <c r="DE36" s="700"/>
      <c r="DF36" s="700"/>
      <c r="DG36" s="700"/>
      <c r="DH36" s="700"/>
      <c r="DI36" s="700"/>
      <c r="DJ36" s="700"/>
      <c r="DK36" s="700"/>
      <c r="DL36" s="700"/>
      <c r="DM36" s="700"/>
      <c r="DN36" s="700"/>
      <c r="DO36" s="700"/>
      <c r="DP36" s="700"/>
      <c r="DQ36" s="700"/>
      <c r="DR36" s="700"/>
      <c r="DS36" s="700"/>
      <c r="DT36" s="700"/>
      <c r="DU36" s="700"/>
      <c r="DV36" s="700"/>
      <c r="DW36" s="700"/>
      <c r="DX36" s="700"/>
      <c r="DY36" s="700"/>
      <c r="DZ36" s="700"/>
      <c r="EA36" s="700"/>
      <c r="EB36" s="700"/>
      <c r="EC36" s="700"/>
      <c r="ED36" s="700"/>
      <c r="EE36" s="700"/>
      <c r="EF36" s="700"/>
      <c r="EG36" s="700"/>
      <c r="EH36" s="700"/>
      <c r="EI36" s="700"/>
      <c r="EJ36" s="700"/>
      <c r="EK36" s="700"/>
      <c r="EL36" s="700"/>
      <c r="EM36" s="700"/>
      <c r="EN36" s="700"/>
      <c r="EO36" s="700"/>
      <c r="EP36" s="700"/>
      <c r="EQ36" s="700"/>
      <c r="ER36" s="700"/>
      <c r="ES36" s="700"/>
      <c r="ET36" s="700"/>
      <c r="EU36" s="700"/>
      <c r="EV36" s="700"/>
      <c r="EW36" s="700"/>
      <c r="EX36" s="700"/>
      <c r="EY36" s="700"/>
      <c r="EZ36" s="700"/>
      <c r="FA36" s="700"/>
      <c r="FB36" s="700"/>
      <c r="FC36" s="700"/>
      <c r="FD36" s="700"/>
      <c r="FE36" s="700"/>
      <c r="FF36" s="700"/>
      <c r="FG36" s="700"/>
      <c r="FH36" s="700"/>
      <c r="FI36" s="700"/>
      <c r="FJ36" s="700"/>
      <c r="FK36" s="700"/>
      <c r="FL36" s="700"/>
      <c r="FM36" s="700"/>
      <c r="FN36" s="700"/>
      <c r="FO36" s="700"/>
      <c r="FP36" s="700"/>
      <c r="FQ36" s="700"/>
      <c r="FR36" s="700"/>
      <c r="FS36" s="700"/>
      <c r="FT36" s="700"/>
      <c r="FU36" s="700"/>
      <c r="FV36" s="700"/>
      <c r="FW36" s="700"/>
      <c r="FX36" s="700"/>
      <c r="FY36" s="700"/>
      <c r="FZ36" s="700"/>
      <c r="GA36" s="700"/>
      <c r="GB36" s="700"/>
      <c r="GC36" s="700"/>
      <c r="GD36" s="700"/>
      <c r="GE36" s="700"/>
      <c r="GF36" s="700"/>
      <c r="GG36" s="700"/>
      <c r="GH36" s="700"/>
      <c r="GI36" s="700"/>
      <c r="GJ36" s="700"/>
      <c r="GK36" s="700"/>
      <c r="GL36" s="700"/>
      <c r="GM36" s="700"/>
      <c r="GN36" s="700"/>
      <c r="GO36" s="700"/>
      <c r="GP36" s="700"/>
      <c r="GQ36" s="700"/>
      <c r="GR36" s="700"/>
      <c r="GS36" s="700"/>
      <c r="GT36" s="700"/>
      <c r="GU36" s="700"/>
      <c r="GV36" s="700"/>
      <c r="GW36" s="700"/>
      <c r="GX36" s="700"/>
      <c r="GY36" s="700"/>
      <c r="GZ36" s="700"/>
      <c r="HA36" s="700"/>
      <c r="HB36" s="700"/>
      <c r="HC36" s="700"/>
      <c r="HD36" s="700"/>
      <c r="HE36" s="700"/>
      <c r="HF36" s="700"/>
      <c r="HG36" s="700"/>
      <c r="HH36" s="700"/>
      <c r="HI36" s="700"/>
      <c r="HJ36" s="700"/>
      <c r="HK36" s="700"/>
      <c r="HL36" s="700"/>
      <c r="HM36" s="700"/>
      <c r="HN36" s="700"/>
      <c r="HO36" s="700"/>
      <c r="HP36" s="700"/>
      <c r="HQ36" s="700"/>
      <c r="HR36" s="700"/>
      <c r="HS36" s="700"/>
      <c r="HT36" s="700"/>
      <c r="HU36" s="700"/>
      <c r="HV36" s="700"/>
      <c r="HW36" s="700"/>
      <c r="HX36" s="700"/>
      <c r="HY36" s="700"/>
      <c r="HZ36" s="700"/>
      <c r="IA36" s="700"/>
      <c r="IB36" s="700"/>
      <c r="IC36" s="700"/>
      <c r="ID36" s="700"/>
      <c r="IE36" s="700"/>
      <c r="IF36" s="700"/>
      <c r="IG36" s="700"/>
      <c r="IH36" s="700"/>
      <c r="II36" s="700"/>
      <c r="IJ36" s="700"/>
      <c r="IK36" s="700"/>
    </row>
    <row r="37" spans="1:245" s="676" customFormat="1" ht="21.75" customHeight="1">
      <c r="A37" s="595" t="s">
        <v>37</v>
      </c>
      <c r="B37" s="697">
        <v>264</v>
      </c>
      <c r="C37" s="693"/>
      <c r="D37" s="700"/>
      <c r="E37" s="700"/>
      <c r="F37" s="700"/>
      <c r="G37" s="700"/>
      <c r="H37" s="700"/>
      <c r="I37" s="700"/>
      <c r="J37" s="700"/>
      <c r="K37" s="700"/>
      <c r="L37" s="700"/>
      <c r="M37" s="700"/>
      <c r="N37" s="700"/>
      <c r="O37" s="700"/>
      <c r="P37" s="700"/>
      <c r="Q37" s="700"/>
      <c r="R37" s="700"/>
      <c r="S37" s="700"/>
      <c r="T37" s="700"/>
      <c r="U37" s="700"/>
      <c r="V37" s="700"/>
      <c r="W37" s="700"/>
      <c r="X37" s="700"/>
      <c r="Y37" s="700"/>
      <c r="Z37" s="700"/>
      <c r="AA37" s="700"/>
      <c r="AB37" s="700"/>
      <c r="AC37" s="700"/>
      <c r="AD37" s="700"/>
      <c r="AE37" s="700"/>
      <c r="AF37" s="700"/>
      <c r="AG37" s="700"/>
      <c r="AH37" s="700"/>
      <c r="AI37" s="700"/>
      <c r="AJ37" s="700"/>
      <c r="AK37" s="700"/>
      <c r="AL37" s="700"/>
      <c r="AM37" s="700"/>
      <c r="AN37" s="700"/>
      <c r="AO37" s="700"/>
      <c r="AP37" s="700"/>
      <c r="AQ37" s="700"/>
      <c r="AR37" s="700"/>
      <c r="AS37" s="700"/>
      <c r="AT37" s="700"/>
      <c r="AU37" s="700"/>
      <c r="AV37" s="700"/>
      <c r="AW37" s="700"/>
      <c r="AX37" s="700"/>
      <c r="AY37" s="700"/>
      <c r="AZ37" s="700"/>
      <c r="BA37" s="700"/>
      <c r="BB37" s="700"/>
      <c r="BC37" s="700"/>
      <c r="BD37" s="700"/>
      <c r="BE37" s="700"/>
      <c r="BF37" s="700"/>
      <c r="BG37" s="700"/>
      <c r="BH37" s="700"/>
      <c r="BI37" s="700"/>
      <c r="BJ37" s="700"/>
      <c r="BK37" s="700"/>
      <c r="BL37" s="700"/>
      <c r="BM37" s="700"/>
      <c r="BN37" s="700"/>
      <c r="BO37" s="700"/>
      <c r="BP37" s="700"/>
      <c r="BQ37" s="700"/>
      <c r="BR37" s="700"/>
      <c r="BS37" s="700"/>
      <c r="BT37" s="700"/>
      <c r="BU37" s="700"/>
      <c r="BV37" s="700"/>
      <c r="BW37" s="700"/>
      <c r="BX37" s="700"/>
      <c r="BY37" s="700"/>
      <c r="BZ37" s="700"/>
      <c r="CA37" s="700"/>
      <c r="CB37" s="700"/>
      <c r="CC37" s="700"/>
      <c r="CD37" s="700"/>
      <c r="CE37" s="700"/>
      <c r="CF37" s="700"/>
      <c r="CG37" s="700"/>
      <c r="CH37" s="700"/>
      <c r="CI37" s="700"/>
      <c r="CJ37" s="700"/>
      <c r="CK37" s="700"/>
      <c r="CL37" s="700"/>
      <c r="CM37" s="700"/>
      <c r="CN37" s="700"/>
      <c r="CO37" s="700"/>
      <c r="CP37" s="700"/>
      <c r="CQ37" s="700"/>
      <c r="CR37" s="700"/>
      <c r="CS37" s="700"/>
      <c r="CT37" s="700"/>
      <c r="CU37" s="700"/>
      <c r="CV37" s="700"/>
      <c r="CW37" s="700"/>
      <c r="CX37" s="700"/>
      <c r="CY37" s="700"/>
      <c r="CZ37" s="700"/>
      <c r="DA37" s="700"/>
      <c r="DB37" s="700"/>
      <c r="DC37" s="700"/>
      <c r="DD37" s="700"/>
      <c r="DE37" s="700"/>
      <c r="DF37" s="700"/>
      <c r="DG37" s="700"/>
      <c r="DH37" s="700"/>
      <c r="DI37" s="700"/>
      <c r="DJ37" s="700"/>
      <c r="DK37" s="700"/>
      <c r="DL37" s="700"/>
      <c r="DM37" s="700"/>
      <c r="DN37" s="700"/>
      <c r="DO37" s="700"/>
      <c r="DP37" s="700"/>
      <c r="DQ37" s="700"/>
      <c r="DR37" s="700"/>
      <c r="DS37" s="700"/>
      <c r="DT37" s="700"/>
      <c r="DU37" s="700"/>
      <c r="DV37" s="700"/>
      <c r="DW37" s="700"/>
      <c r="DX37" s="700"/>
      <c r="DY37" s="700"/>
      <c r="DZ37" s="700"/>
      <c r="EA37" s="700"/>
      <c r="EB37" s="700"/>
      <c r="EC37" s="700"/>
      <c r="ED37" s="700"/>
      <c r="EE37" s="700"/>
      <c r="EF37" s="700"/>
      <c r="EG37" s="700"/>
      <c r="EH37" s="700"/>
      <c r="EI37" s="700"/>
      <c r="EJ37" s="700"/>
      <c r="EK37" s="700"/>
      <c r="EL37" s="700"/>
      <c r="EM37" s="700"/>
      <c r="EN37" s="700"/>
      <c r="EO37" s="700"/>
      <c r="EP37" s="700"/>
      <c r="EQ37" s="700"/>
      <c r="ER37" s="700"/>
      <c r="ES37" s="700"/>
      <c r="ET37" s="700"/>
      <c r="EU37" s="700"/>
      <c r="EV37" s="700"/>
      <c r="EW37" s="700"/>
      <c r="EX37" s="700"/>
      <c r="EY37" s="700"/>
      <c r="EZ37" s="700"/>
      <c r="FA37" s="700"/>
      <c r="FB37" s="700"/>
      <c r="FC37" s="700"/>
      <c r="FD37" s="700"/>
      <c r="FE37" s="700"/>
      <c r="FF37" s="700"/>
      <c r="FG37" s="700"/>
      <c r="FH37" s="700"/>
      <c r="FI37" s="700"/>
      <c r="FJ37" s="700"/>
      <c r="FK37" s="700"/>
      <c r="FL37" s="700"/>
      <c r="FM37" s="700"/>
      <c r="FN37" s="700"/>
      <c r="FO37" s="700"/>
      <c r="FP37" s="700"/>
      <c r="FQ37" s="700"/>
      <c r="FR37" s="700"/>
      <c r="FS37" s="700"/>
      <c r="FT37" s="700"/>
      <c r="FU37" s="700"/>
      <c r="FV37" s="700"/>
      <c r="FW37" s="700"/>
      <c r="FX37" s="700"/>
      <c r="FY37" s="700"/>
      <c r="FZ37" s="700"/>
      <c r="GA37" s="700"/>
      <c r="GB37" s="700"/>
      <c r="GC37" s="700"/>
      <c r="GD37" s="700"/>
      <c r="GE37" s="700"/>
      <c r="GF37" s="700"/>
      <c r="GG37" s="700"/>
      <c r="GH37" s="700"/>
      <c r="GI37" s="700"/>
      <c r="GJ37" s="700"/>
      <c r="GK37" s="700"/>
      <c r="GL37" s="700"/>
      <c r="GM37" s="700"/>
      <c r="GN37" s="700"/>
      <c r="GO37" s="700"/>
      <c r="GP37" s="700"/>
      <c r="GQ37" s="700"/>
      <c r="GR37" s="700"/>
      <c r="GS37" s="700"/>
      <c r="GT37" s="700"/>
      <c r="GU37" s="700"/>
      <c r="GV37" s="700"/>
      <c r="GW37" s="700"/>
      <c r="GX37" s="700"/>
      <c r="GY37" s="700"/>
      <c r="GZ37" s="700"/>
      <c r="HA37" s="700"/>
      <c r="HB37" s="700"/>
      <c r="HC37" s="700"/>
      <c r="HD37" s="700"/>
      <c r="HE37" s="700"/>
      <c r="HF37" s="700"/>
      <c r="HG37" s="700"/>
      <c r="HH37" s="700"/>
      <c r="HI37" s="700"/>
      <c r="HJ37" s="700"/>
      <c r="HK37" s="700"/>
      <c r="HL37" s="700"/>
      <c r="HM37" s="700"/>
      <c r="HN37" s="700"/>
      <c r="HO37" s="700"/>
      <c r="HP37" s="700"/>
      <c r="HQ37" s="700"/>
      <c r="HR37" s="700"/>
      <c r="HS37" s="700"/>
      <c r="HT37" s="700"/>
      <c r="HU37" s="700"/>
      <c r="HV37" s="700"/>
      <c r="HW37" s="700"/>
      <c r="HX37" s="700"/>
      <c r="HY37" s="700"/>
      <c r="HZ37" s="700"/>
      <c r="IA37" s="700"/>
      <c r="IB37" s="700"/>
      <c r="IC37" s="700"/>
      <c r="ID37" s="700"/>
      <c r="IE37" s="700"/>
      <c r="IF37" s="700"/>
      <c r="IG37" s="700"/>
      <c r="IH37" s="700"/>
      <c r="II37" s="700"/>
      <c r="IJ37" s="700"/>
      <c r="IK37" s="700"/>
    </row>
    <row r="38" spans="1:245" s="676" customFormat="1" ht="21.75" customHeight="1">
      <c r="A38" s="699" t="s">
        <v>38</v>
      </c>
      <c r="B38" s="695">
        <v>2841</v>
      </c>
      <c r="C38" s="693"/>
      <c r="D38" s="700"/>
      <c r="E38" s="700"/>
      <c r="F38" s="700"/>
      <c r="G38" s="700"/>
      <c r="H38" s="700"/>
      <c r="I38" s="700"/>
      <c r="J38" s="700"/>
      <c r="K38" s="700"/>
      <c r="L38" s="700"/>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M38" s="700"/>
      <c r="AN38" s="700"/>
      <c r="AO38" s="700"/>
      <c r="AP38" s="700"/>
      <c r="AQ38" s="700"/>
      <c r="AR38" s="700"/>
      <c r="AS38" s="700"/>
      <c r="AT38" s="700"/>
      <c r="AU38" s="700"/>
      <c r="AV38" s="700"/>
      <c r="AW38" s="700"/>
      <c r="AX38" s="700"/>
      <c r="AY38" s="700"/>
      <c r="AZ38" s="700"/>
      <c r="BA38" s="700"/>
      <c r="BB38" s="700"/>
      <c r="BC38" s="700"/>
      <c r="BD38" s="700"/>
      <c r="BE38" s="700"/>
      <c r="BF38" s="700"/>
      <c r="BG38" s="700"/>
      <c r="BH38" s="700"/>
      <c r="BI38" s="700"/>
      <c r="BJ38" s="700"/>
      <c r="BK38" s="700"/>
      <c r="BL38" s="700"/>
      <c r="BM38" s="700"/>
      <c r="BN38" s="700"/>
      <c r="BO38" s="700"/>
      <c r="BP38" s="700"/>
      <c r="BQ38" s="700"/>
      <c r="BR38" s="700"/>
      <c r="BS38" s="700"/>
      <c r="BT38" s="700"/>
      <c r="BU38" s="700"/>
      <c r="BV38" s="700"/>
      <c r="BW38" s="700"/>
      <c r="BX38" s="700"/>
      <c r="BY38" s="700"/>
      <c r="BZ38" s="700"/>
      <c r="CA38" s="700"/>
      <c r="CB38" s="700"/>
      <c r="CC38" s="700"/>
      <c r="CD38" s="700"/>
      <c r="CE38" s="700"/>
      <c r="CF38" s="700"/>
      <c r="CG38" s="700"/>
      <c r="CH38" s="700"/>
      <c r="CI38" s="700"/>
      <c r="CJ38" s="700"/>
      <c r="CK38" s="700"/>
      <c r="CL38" s="700"/>
      <c r="CM38" s="700"/>
      <c r="CN38" s="700"/>
      <c r="CO38" s="700"/>
      <c r="CP38" s="700"/>
      <c r="CQ38" s="700"/>
      <c r="CR38" s="700"/>
      <c r="CS38" s="700"/>
      <c r="CT38" s="700"/>
      <c r="CU38" s="700"/>
      <c r="CV38" s="700"/>
      <c r="CW38" s="700"/>
      <c r="CX38" s="700"/>
      <c r="CY38" s="700"/>
      <c r="CZ38" s="700"/>
      <c r="DA38" s="700"/>
      <c r="DB38" s="700"/>
      <c r="DC38" s="700"/>
      <c r="DD38" s="700"/>
      <c r="DE38" s="700"/>
      <c r="DF38" s="700"/>
      <c r="DG38" s="700"/>
      <c r="DH38" s="700"/>
      <c r="DI38" s="700"/>
      <c r="DJ38" s="700"/>
      <c r="DK38" s="700"/>
      <c r="DL38" s="700"/>
      <c r="DM38" s="700"/>
      <c r="DN38" s="700"/>
      <c r="DO38" s="700"/>
      <c r="DP38" s="700"/>
      <c r="DQ38" s="700"/>
      <c r="DR38" s="700"/>
      <c r="DS38" s="700"/>
      <c r="DT38" s="700"/>
      <c r="DU38" s="700"/>
      <c r="DV38" s="700"/>
      <c r="DW38" s="700"/>
      <c r="DX38" s="700"/>
      <c r="DY38" s="700"/>
      <c r="DZ38" s="700"/>
      <c r="EA38" s="700"/>
      <c r="EB38" s="700"/>
      <c r="EC38" s="700"/>
      <c r="ED38" s="700"/>
      <c r="EE38" s="700"/>
      <c r="EF38" s="700"/>
      <c r="EG38" s="700"/>
      <c r="EH38" s="700"/>
      <c r="EI38" s="700"/>
      <c r="EJ38" s="700"/>
      <c r="EK38" s="700"/>
      <c r="EL38" s="700"/>
      <c r="EM38" s="700"/>
      <c r="EN38" s="700"/>
      <c r="EO38" s="700"/>
      <c r="EP38" s="700"/>
      <c r="EQ38" s="700"/>
      <c r="ER38" s="700"/>
      <c r="ES38" s="700"/>
      <c r="ET38" s="700"/>
      <c r="EU38" s="700"/>
      <c r="EV38" s="700"/>
      <c r="EW38" s="700"/>
      <c r="EX38" s="700"/>
      <c r="EY38" s="700"/>
      <c r="EZ38" s="700"/>
      <c r="FA38" s="700"/>
      <c r="FB38" s="700"/>
      <c r="FC38" s="700"/>
      <c r="FD38" s="700"/>
      <c r="FE38" s="700"/>
      <c r="FF38" s="700"/>
      <c r="FG38" s="700"/>
      <c r="FH38" s="700"/>
      <c r="FI38" s="700"/>
      <c r="FJ38" s="700"/>
      <c r="FK38" s="700"/>
      <c r="FL38" s="700"/>
      <c r="FM38" s="700"/>
      <c r="FN38" s="700"/>
      <c r="FO38" s="700"/>
      <c r="FP38" s="700"/>
      <c r="FQ38" s="700"/>
      <c r="FR38" s="700"/>
      <c r="FS38" s="700"/>
      <c r="FT38" s="700"/>
      <c r="FU38" s="700"/>
      <c r="FV38" s="700"/>
      <c r="FW38" s="700"/>
      <c r="FX38" s="700"/>
      <c r="FY38" s="700"/>
      <c r="FZ38" s="700"/>
      <c r="GA38" s="700"/>
      <c r="GB38" s="700"/>
      <c r="GC38" s="700"/>
      <c r="GD38" s="700"/>
      <c r="GE38" s="700"/>
      <c r="GF38" s="700"/>
      <c r="GG38" s="700"/>
      <c r="GH38" s="700"/>
      <c r="GI38" s="700"/>
      <c r="GJ38" s="700"/>
      <c r="GK38" s="700"/>
      <c r="GL38" s="700"/>
      <c r="GM38" s="700"/>
      <c r="GN38" s="700"/>
      <c r="GO38" s="700"/>
      <c r="GP38" s="700"/>
      <c r="GQ38" s="700"/>
      <c r="GR38" s="700"/>
      <c r="GS38" s="700"/>
      <c r="GT38" s="700"/>
      <c r="GU38" s="700"/>
      <c r="GV38" s="700"/>
      <c r="GW38" s="700"/>
      <c r="GX38" s="700"/>
      <c r="GY38" s="700"/>
      <c r="GZ38" s="700"/>
      <c r="HA38" s="700"/>
      <c r="HB38" s="700"/>
      <c r="HC38" s="700"/>
      <c r="HD38" s="700"/>
      <c r="HE38" s="700"/>
      <c r="HF38" s="700"/>
      <c r="HG38" s="700"/>
      <c r="HH38" s="700"/>
      <c r="HI38" s="700"/>
      <c r="HJ38" s="700"/>
      <c r="HK38" s="700"/>
      <c r="HL38" s="700"/>
      <c r="HM38" s="700"/>
      <c r="HN38" s="700"/>
      <c r="HO38" s="700"/>
      <c r="HP38" s="700"/>
      <c r="HQ38" s="700"/>
      <c r="HR38" s="700"/>
      <c r="HS38" s="700"/>
      <c r="HT38" s="700"/>
      <c r="HU38" s="700"/>
      <c r="HV38" s="700"/>
      <c r="HW38" s="700"/>
      <c r="HX38" s="700"/>
      <c r="HY38" s="700"/>
      <c r="HZ38" s="700"/>
      <c r="IA38" s="700"/>
      <c r="IB38" s="700"/>
      <c r="IC38" s="700"/>
      <c r="ID38" s="700"/>
      <c r="IE38" s="700"/>
      <c r="IF38" s="700"/>
      <c r="IG38" s="700"/>
      <c r="IH38" s="700"/>
      <c r="II38" s="700"/>
      <c r="IJ38" s="700"/>
      <c r="IK38" s="700"/>
    </row>
    <row r="39" spans="1:245" s="676" customFormat="1" ht="21.75" customHeight="1">
      <c r="A39" s="595" t="s">
        <v>39</v>
      </c>
      <c r="B39" s="697">
        <v>0</v>
      </c>
      <c r="C39" s="693"/>
      <c r="D39" s="700"/>
      <c r="E39" s="700"/>
      <c r="F39" s="700"/>
      <c r="G39" s="700"/>
      <c r="H39" s="700"/>
      <c r="I39" s="700"/>
      <c r="J39" s="700"/>
      <c r="K39" s="700"/>
      <c r="L39" s="700"/>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0"/>
      <c r="AX39" s="700"/>
      <c r="AY39" s="700"/>
      <c r="AZ39" s="700"/>
      <c r="BA39" s="700"/>
      <c r="BB39" s="700"/>
      <c r="BC39" s="700"/>
      <c r="BD39" s="700"/>
      <c r="BE39" s="700"/>
      <c r="BF39" s="700"/>
      <c r="BG39" s="700"/>
      <c r="BH39" s="700"/>
      <c r="BI39" s="700"/>
      <c r="BJ39" s="700"/>
      <c r="BK39" s="700"/>
      <c r="BL39" s="700"/>
      <c r="BM39" s="700"/>
      <c r="BN39" s="700"/>
      <c r="BO39" s="700"/>
      <c r="BP39" s="700"/>
      <c r="BQ39" s="700"/>
      <c r="BR39" s="700"/>
      <c r="BS39" s="700"/>
      <c r="BT39" s="700"/>
      <c r="BU39" s="700"/>
      <c r="BV39" s="700"/>
      <c r="BW39" s="700"/>
      <c r="BX39" s="700"/>
      <c r="BY39" s="700"/>
      <c r="BZ39" s="700"/>
      <c r="CA39" s="700"/>
      <c r="CB39" s="700"/>
      <c r="CC39" s="700"/>
      <c r="CD39" s="700"/>
      <c r="CE39" s="700"/>
      <c r="CF39" s="700"/>
      <c r="CG39" s="700"/>
      <c r="CH39" s="700"/>
      <c r="CI39" s="700"/>
      <c r="CJ39" s="700"/>
      <c r="CK39" s="700"/>
      <c r="CL39" s="700"/>
      <c r="CM39" s="700"/>
      <c r="CN39" s="700"/>
      <c r="CO39" s="700"/>
      <c r="CP39" s="700"/>
      <c r="CQ39" s="700"/>
      <c r="CR39" s="700"/>
      <c r="CS39" s="700"/>
      <c r="CT39" s="700"/>
      <c r="CU39" s="700"/>
      <c r="CV39" s="700"/>
      <c r="CW39" s="700"/>
      <c r="CX39" s="700"/>
      <c r="CY39" s="700"/>
      <c r="CZ39" s="700"/>
      <c r="DA39" s="700"/>
      <c r="DB39" s="700"/>
      <c r="DC39" s="700"/>
      <c r="DD39" s="700"/>
      <c r="DE39" s="700"/>
      <c r="DF39" s="700"/>
      <c r="DG39" s="700"/>
      <c r="DH39" s="700"/>
      <c r="DI39" s="700"/>
      <c r="DJ39" s="700"/>
      <c r="DK39" s="700"/>
      <c r="DL39" s="700"/>
      <c r="DM39" s="700"/>
      <c r="DN39" s="700"/>
      <c r="DO39" s="700"/>
      <c r="DP39" s="700"/>
      <c r="DQ39" s="700"/>
      <c r="DR39" s="700"/>
      <c r="DS39" s="700"/>
      <c r="DT39" s="700"/>
      <c r="DU39" s="700"/>
      <c r="DV39" s="700"/>
      <c r="DW39" s="700"/>
      <c r="DX39" s="700"/>
      <c r="DY39" s="700"/>
      <c r="DZ39" s="700"/>
      <c r="EA39" s="700"/>
      <c r="EB39" s="700"/>
      <c r="EC39" s="700"/>
      <c r="ED39" s="700"/>
      <c r="EE39" s="700"/>
      <c r="EF39" s="700"/>
      <c r="EG39" s="700"/>
      <c r="EH39" s="700"/>
      <c r="EI39" s="700"/>
      <c r="EJ39" s="700"/>
      <c r="EK39" s="700"/>
      <c r="EL39" s="700"/>
      <c r="EM39" s="700"/>
      <c r="EN39" s="700"/>
      <c r="EO39" s="700"/>
      <c r="EP39" s="700"/>
      <c r="EQ39" s="700"/>
      <c r="ER39" s="700"/>
      <c r="ES39" s="700"/>
      <c r="ET39" s="700"/>
      <c r="EU39" s="700"/>
      <c r="EV39" s="700"/>
      <c r="EW39" s="700"/>
      <c r="EX39" s="700"/>
      <c r="EY39" s="700"/>
      <c r="EZ39" s="700"/>
      <c r="FA39" s="700"/>
      <c r="FB39" s="700"/>
      <c r="FC39" s="700"/>
      <c r="FD39" s="700"/>
      <c r="FE39" s="700"/>
      <c r="FF39" s="700"/>
      <c r="FG39" s="700"/>
      <c r="FH39" s="700"/>
      <c r="FI39" s="700"/>
      <c r="FJ39" s="700"/>
      <c r="FK39" s="700"/>
      <c r="FL39" s="700"/>
      <c r="FM39" s="700"/>
      <c r="FN39" s="700"/>
      <c r="FO39" s="700"/>
      <c r="FP39" s="700"/>
      <c r="FQ39" s="700"/>
      <c r="FR39" s="700"/>
      <c r="FS39" s="700"/>
      <c r="FT39" s="700"/>
      <c r="FU39" s="700"/>
      <c r="FV39" s="700"/>
      <c r="FW39" s="700"/>
      <c r="FX39" s="700"/>
      <c r="FY39" s="700"/>
      <c r="FZ39" s="700"/>
      <c r="GA39" s="700"/>
      <c r="GB39" s="700"/>
      <c r="GC39" s="700"/>
      <c r="GD39" s="700"/>
      <c r="GE39" s="700"/>
      <c r="GF39" s="700"/>
      <c r="GG39" s="700"/>
      <c r="GH39" s="700"/>
      <c r="GI39" s="700"/>
      <c r="GJ39" s="700"/>
      <c r="GK39" s="700"/>
      <c r="GL39" s="700"/>
      <c r="GM39" s="700"/>
      <c r="GN39" s="700"/>
      <c r="GO39" s="700"/>
      <c r="GP39" s="700"/>
      <c r="GQ39" s="700"/>
      <c r="GR39" s="700"/>
      <c r="GS39" s="700"/>
      <c r="GT39" s="700"/>
      <c r="GU39" s="700"/>
      <c r="GV39" s="700"/>
      <c r="GW39" s="700"/>
      <c r="GX39" s="700"/>
      <c r="GY39" s="700"/>
      <c r="GZ39" s="700"/>
      <c r="HA39" s="700"/>
      <c r="HB39" s="700"/>
      <c r="HC39" s="700"/>
      <c r="HD39" s="700"/>
      <c r="HE39" s="700"/>
      <c r="HF39" s="700"/>
      <c r="HG39" s="700"/>
      <c r="HH39" s="700"/>
      <c r="HI39" s="700"/>
      <c r="HJ39" s="700"/>
      <c r="HK39" s="700"/>
      <c r="HL39" s="700"/>
      <c r="HM39" s="700"/>
      <c r="HN39" s="700"/>
      <c r="HO39" s="700"/>
      <c r="HP39" s="700"/>
      <c r="HQ39" s="700"/>
      <c r="HR39" s="700"/>
      <c r="HS39" s="700"/>
      <c r="HT39" s="700"/>
      <c r="HU39" s="700"/>
      <c r="HV39" s="700"/>
      <c r="HW39" s="700"/>
      <c r="HX39" s="700"/>
      <c r="HY39" s="700"/>
      <c r="HZ39" s="700"/>
      <c r="IA39" s="700"/>
      <c r="IB39" s="700"/>
      <c r="IC39" s="700"/>
      <c r="ID39" s="700"/>
      <c r="IE39" s="700"/>
      <c r="IF39" s="700"/>
      <c r="IG39" s="700"/>
      <c r="IH39" s="700"/>
      <c r="II39" s="700"/>
      <c r="IJ39" s="700"/>
      <c r="IK39" s="700"/>
    </row>
    <row r="40" spans="1:245" s="676" customFormat="1" ht="21.75" customHeight="1">
      <c r="A40" s="595" t="s">
        <v>40</v>
      </c>
      <c r="B40" s="697">
        <v>1193</v>
      </c>
      <c r="C40" s="693"/>
      <c r="D40" s="700"/>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700"/>
      <c r="AM40" s="700"/>
      <c r="AN40" s="700"/>
      <c r="AO40" s="700"/>
      <c r="AP40" s="700"/>
      <c r="AQ40" s="700"/>
      <c r="AR40" s="700"/>
      <c r="AS40" s="700"/>
      <c r="AT40" s="700"/>
      <c r="AU40" s="700"/>
      <c r="AV40" s="700"/>
      <c r="AW40" s="700"/>
      <c r="AX40" s="700"/>
      <c r="AY40" s="700"/>
      <c r="AZ40" s="700"/>
      <c r="BA40" s="700"/>
      <c r="BB40" s="700"/>
      <c r="BC40" s="700"/>
      <c r="BD40" s="700"/>
      <c r="BE40" s="700"/>
      <c r="BF40" s="700"/>
      <c r="BG40" s="700"/>
      <c r="BH40" s="700"/>
      <c r="BI40" s="700"/>
      <c r="BJ40" s="700"/>
      <c r="BK40" s="700"/>
      <c r="BL40" s="700"/>
      <c r="BM40" s="700"/>
      <c r="BN40" s="700"/>
      <c r="BO40" s="700"/>
      <c r="BP40" s="700"/>
      <c r="BQ40" s="700"/>
      <c r="BR40" s="700"/>
      <c r="BS40" s="700"/>
      <c r="BT40" s="700"/>
      <c r="BU40" s="700"/>
      <c r="BV40" s="700"/>
      <c r="BW40" s="700"/>
      <c r="BX40" s="700"/>
      <c r="BY40" s="700"/>
      <c r="BZ40" s="700"/>
      <c r="CA40" s="700"/>
      <c r="CB40" s="700"/>
      <c r="CC40" s="700"/>
      <c r="CD40" s="700"/>
      <c r="CE40" s="700"/>
      <c r="CF40" s="700"/>
      <c r="CG40" s="700"/>
      <c r="CH40" s="700"/>
      <c r="CI40" s="700"/>
      <c r="CJ40" s="700"/>
      <c r="CK40" s="700"/>
      <c r="CL40" s="700"/>
      <c r="CM40" s="700"/>
      <c r="CN40" s="700"/>
      <c r="CO40" s="700"/>
      <c r="CP40" s="700"/>
      <c r="CQ40" s="700"/>
      <c r="CR40" s="700"/>
      <c r="CS40" s="700"/>
      <c r="CT40" s="700"/>
      <c r="CU40" s="700"/>
      <c r="CV40" s="700"/>
      <c r="CW40" s="700"/>
      <c r="CX40" s="700"/>
      <c r="CY40" s="700"/>
      <c r="CZ40" s="700"/>
      <c r="DA40" s="700"/>
      <c r="DB40" s="700"/>
      <c r="DC40" s="700"/>
      <c r="DD40" s="700"/>
      <c r="DE40" s="700"/>
      <c r="DF40" s="700"/>
      <c r="DG40" s="700"/>
      <c r="DH40" s="700"/>
      <c r="DI40" s="700"/>
      <c r="DJ40" s="700"/>
      <c r="DK40" s="700"/>
      <c r="DL40" s="700"/>
      <c r="DM40" s="700"/>
      <c r="DN40" s="700"/>
      <c r="DO40" s="700"/>
      <c r="DP40" s="700"/>
      <c r="DQ40" s="700"/>
      <c r="DR40" s="700"/>
      <c r="DS40" s="700"/>
      <c r="DT40" s="700"/>
      <c r="DU40" s="700"/>
      <c r="DV40" s="700"/>
      <c r="DW40" s="700"/>
      <c r="DX40" s="700"/>
      <c r="DY40" s="700"/>
      <c r="DZ40" s="700"/>
      <c r="EA40" s="700"/>
      <c r="EB40" s="700"/>
      <c r="EC40" s="700"/>
      <c r="ED40" s="700"/>
      <c r="EE40" s="700"/>
      <c r="EF40" s="700"/>
      <c r="EG40" s="700"/>
      <c r="EH40" s="700"/>
      <c r="EI40" s="700"/>
      <c r="EJ40" s="700"/>
      <c r="EK40" s="700"/>
      <c r="EL40" s="700"/>
      <c r="EM40" s="700"/>
      <c r="EN40" s="700"/>
      <c r="EO40" s="700"/>
      <c r="EP40" s="700"/>
      <c r="EQ40" s="700"/>
      <c r="ER40" s="700"/>
      <c r="ES40" s="700"/>
      <c r="ET40" s="700"/>
      <c r="EU40" s="700"/>
      <c r="EV40" s="700"/>
      <c r="EW40" s="700"/>
      <c r="EX40" s="700"/>
      <c r="EY40" s="700"/>
      <c r="EZ40" s="700"/>
      <c r="FA40" s="700"/>
      <c r="FB40" s="700"/>
      <c r="FC40" s="700"/>
      <c r="FD40" s="700"/>
      <c r="FE40" s="700"/>
      <c r="FF40" s="700"/>
      <c r="FG40" s="700"/>
      <c r="FH40" s="700"/>
      <c r="FI40" s="700"/>
      <c r="FJ40" s="700"/>
      <c r="FK40" s="700"/>
      <c r="FL40" s="700"/>
      <c r="FM40" s="700"/>
      <c r="FN40" s="700"/>
      <c r="FO40" s="700"/>
      <c r="FP40" s="700"/>
      <c r="FQ40" s="700"/>
      <c r="FR40" s="700"/>
      <c r="FS40" s="700"/>
      <c r="FT40" s="700"/>
      <c r="FU40" s="700"/>
      <c r="FV40" s="700"/>
      <c r="FW40" s="700"/>
      <c r="FX40" s="700"/>
      <c r="FY40" s="700"/>
      <c r="FZ40" s="700"/>
      <c r="GA40" s="700"/>
      <c r="GB40" s="700"/>
      <c r="GC40" s="700"/>
      <c r="GD40" s="700"/>
      <c r="GE40" s="700"/>
      <c r="GF40" s="700"/>
      <c r="GG40" s="700"/>
      <c r="GH40" s="700"/>
      <c r="GI40" s="700"/>
      <c r="GJ40" s="700"/>
      <c r="GK40" s="700"/>
      <c r="GL40" s="700"/>
      <c r="GM40" s="700"/>
      <c r="GN40" s="700"/>
      <c r="GO40" s="700"/>
      <c r="GP40" s="700"/>
      <c r="GQ40" s="700"/>
      <c r="GR40" s="700"/>
      <c r="GS40" s="700"/>
      <c r="GT40" s="700"/>
      <c r="GU40" s="700"/>
      <c r="GV40" s="700"/>
      <c r="GW40" s="700"/>
      <c r="GX40" s="700"/>
      <c r="GY40" s="700"/>
      <c r="GZ40" s="700"/>
      <c r="HA40" s="700"/>
      <c r="HB40" s="700"/>
      <c r="HC40" s="700"/>
      <c r="HD40" s="700"/>
      <c r="HE40" s="700"/>
      <c r="HF40" s="700"/>
      <c r="HG40" s="700"/>
      <c r="HH40" s="700"/>
      <c r="HI40" s="700"/>
      <c r="HJ40" s="700"/>
      <c r="HK40" s="700"/>
      <c r="HL40" s="700"/>
      <c r="HM40" s="700"/>
      <c r="HN40" s="700"/>
      <c r="HO40" s="700"/>
      <c r="HP40" s="700"/>
      <c r="HQ40" s="700"/>
      <c r="HR40" s="700"/>
      <c r="HS40" s="700"/>
      <c r="HT40" s="700"/>
      <c r="HU40" s="700"/>
      <c r="HV40" s="700"/>
      <c r="HW40" s="700"/>
      <c r="HX40" s="700"/>
      <c r="HY40" s="700"/>
      <c r="HZ40" s="700"/>
      <c r="IA40" s="700"/>
      <c r="IB40" s="700"/>
      <c r="IC40" s="700"/>
      <c r="ID40" s="700"/>
      <c r="IE40" s="700"/>
      <c r="IF40" s="700"/>
      <c r="IG40" s="700"/>
      <c r="IH40" s="700"/>
      <c r="II40" s="700"/>
      <c r="IJ40" s="700"/>
      <c r="IK40" s="700"/>
    </row>
    <row r="41" spans="1:245" s="676" customFormat="1" ht="21.75" customHeight="1">
      <c r="A41" s="595" t="s">
        <v>41</v>
      </c>
      <c r="B41" s="697">
        <v>115</v>
      </c>
      <c r="C41" s="693"/>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0"/>
      <c r="AS41" s="700"/>
      <c r="AT41" s="700"/>
      <c r="AU41" s="700"/>
      <c r="AV41" s="700"/>
      <c r="AW41" s="700"/>
      <c r="AX41" s="700"/>
      <c r="AY41" s="700"/>
      <c r="AZ41" s="700"/>
      <c r="BA41" s="700"/>
      <c r="BB41" s="700"/>
      <c r="BC41" s="700"/>
      <c r="BD41" s="700"/>
      <c r="BE41" s="700"/>
      <c r="BF41" s="700"/>
      <c r="BG41" s="700"/>
      <c r="BH41" s="700"/>
      <c r="BI41" s="700"/>
      <c r="BJ41" s="700"/>
      <c r="BK41" s="700"/>
      <c r="BL41" s="700"/>
      <c r="BM41" s="700"/>
      <c r="BN41" s="700"/>
      <c r="BO41" s="700"/>
      <c r="BP41" s="700"/>
      <c r="BQ41" s="700"/>
      <c r="BR41" s="700"/>
      <c r="BS41" s="700"/>
      <c r="BT41" s="700"/>
      <c r="BU41" s="700"/>
      <c r="BV41" s="700"/>
      <c r="BW41" s="700"/>
      <c r="BX41" s="700"/>
      <c r="BY41" s="700"/>
      <c r="BZ41" s="700"/>
      <c r="CA41" s="700"/>
      <c r="CB41" s="700"/>
      <c r="CC41" s="700"/>
      <c r="CD41" s="700"/>
      <c r="CE41" s="700"/>
      <c r="CF41" s="700"/>
      <c r="CG41" s="700"/>
      <c r="CH41" s="700"/>
      <c r="CI41" s="700"/>
      <c r="CJ41" s="700"/>
      <c r="CK41" s="700"/>
      <c r="CL41" s="700"/>
      <c r="CM41" s="700"/>
      <c r="CN41" s="700"/>
      <c r="CO41" s="700"/>
      <c r="CP41" s="700"/>
      <c r="CQ41" s="700"/>
      <c r="CR41" s="700"/>
      <c r="CS41" s="700"/>
      <c r="CT41" s="700"/>
      <c r="CU41" s="700"/>
      <c r="CV41" s="700"/>
      <c r="CW41" s="700"/>
      <c r="CX41" s="700"/>
      <c r="CY41" s="700"/>
      <c r="CZ41" s="700"/>
      <c r="DA41" s="700"/>
      <c r="DB41" s="700"/>
      <c r="DC41" s="700"/>
      <c r="DD41" s="700"/>
      <c r="DE41" s="700"/>
      <c r="DF41" s="700"/>
      <c r="DG41" s="700"/>
      <c r="DH41" s="700"/>
      <c r="DI41" s="700"/>
      <c r="DJ41" s="700"/>
      <c r="DK41" s="700"/>
      <c r="DL41" s="700"/>
      <c r="DM41" s="700"/>
      <c r="DN41" s="700"/>
      <c r="DO41" s="700"/>
      <c r="DP41" s="700"/>
      <c r="DQ41" s="700"/>
      <c r="DR41" s="700"/>
      <c r="DS41" s="700"/>
      <c r="DT41" s="700"/>
      <c r="DU41" s="700"/>
      <c r="DV41" s="700"/>
      <c r="DW41" s="700"/>
      <c r="DX41" s="700"/>
      <c r="DY41" s="700"/>
      <c r="DZ41" s="700"/>
      <c r="EA41" s="700"/>
      <c r="EB41" s="700"/>
      <c r="EC41" s="700"/>
      <c r="ED41" s="700"/>
      <c r="EE41" s="700"/>
      <c r="EF41" s="700"/>
      <c r="EG41" s="700"/>
      <c r="EH41" s="700"/>
      <c r="EI41" s="700"/>
      <c r="EJ41" s="700"/>
      <c r="EK41" s="700"/>
      <c r="EL41" s="700"/>
      <c r="EM41" s="700"/>
      <c r="EN41" s="700"/>
      <c r="EO41" s="700"/>
      <c r="EP41" s="700"/>
      <c r="EQ41" s="700"/>
      <c r="ER41" s="700"/>
      <c r="ES41" s="700"/>
      <c r="ET41" s="700"/>
      <c r="EU41" s="700"/>
      <c r="EV41" s="700"/>
      <c r="EW41" s="700"/>
      <c r="EX41" s="700"/>
      <c r="EY41" s="700"/>
      <c r="EZ41" s="700"/>
      <c r="FA41" s="700"/>
      <c r="FB41" s="700"/>
      <c r="FC41" s="700"/>
      <c r="FD41" s="700"/>
      <c r="FE41" s="700"/>
      <c r="FF41" s="700"/>
      <c r="FG41" s="700"/>
      <c r="FH41" s="700"/>
      <c r="FI41" s="700"/>
      <c r="FJ41" s="700"/>
      <c r="FK41" s="700"/>
      <c r="FL41" s="700"/>
      <c r="FM41" s="700"/>
      <c r="FN41" s="700"/>
      <c r="FO41" s="700"/>
      <c r="FP41" s="700"/>
      <c r="FQ41" s="700"/>
      <c r="FR41" s="700"/>
      <c r="FS41" s="700"/>
      <c r="FT41" s="700"/>
      <c r="FU41" s="700"/>
      <c r="FV41" s="700"/>
      <c r="FW41" s="700"/>
      <c r="FX41" s="700"/>
      <c r="FY41" s="700"/>
      <c r="FZ41" s="700"/>
      <c r="GA41" s="700"/>
      <c r="GB41" s="700"/>
      <c r="GC41" s="700"/>
      <c r="GD41" s="700"/>
      <c r="GE41" s="700"/>
      <c r="GF41" s="700"/>
      <c r="GG41" s="700"/>
      <c r="GH41" s="700"/>
      <c r="GI41" s="700"/>
      <c r="GJ41" s="700"/>
      <c r="GK41" s="700"/>
      <c r="GL41" s="700"/>
      <c r="GM41" s="700"/>
      <c r="GN41" s="700"/>
      <c r="GO41" s="700"/>
      <c r="GP41" s="700"/>
      <c r="GQ41" s="700"/>
      <c r="GR41" s="700"/>
      <c r="GS41" s="700"/>
      <c r="GT41" s="700"/>
      <c r="GU41" s="700"/>
      <c r="GV41" s="700"/>
      <c r="GW41" s="700"/>
      <c r="GX41" s="700"/>
      <c r="GY41" s="700"/>
      <c r="GZ41" s="700"/>
      <c r="HA41" s="700"/>
      <c r="HB41" s="700"/>
      <c r="HC41" s="700"/>
      <c r="HD41" s="700"/>
      <c r="HE41" s="700"/>
      <c r="HF41" s="700"/>
      <c r="HG41" s="700"/>
      <c r="HH41" s="700"/>
      <c r="HI41" s="700"/>
      <c r="HJ41" s="700"/>
      <c r="HK41" s="700"/>
      <c r="HL41" s="700"/>
      <c r="HM41" s="700"/>
      <c r="HN41" s="700"/>
      <c r="HO41" s="700"/>
      <c r="HP41" s="700"/>
      <c r="HQ41" s="700"/>
      <c r="HR41" s="700"/>
      <c r="HS41" s="700"/>
      <c r="HT41" s="700"/>
      <c r="HU41" s="700"/>
      <c r="HV41" s="700"/>
      <c r="HW41" s="700"/>
      <c r="HX41" s="700"/>
      <c r="HY41" s="700"/>
      <c r="HZ41" s="700"/>
      <c r="IA41" s="700"/>
      <c r="IB41" s="700"/>
      <c r="IC41" s="700"/>
      <c r="ID41" s="700"/>
      <c r="IE41" s="700"/>
      <c r="IF41" s="700"/>
      <c r="IG41" s="700"/>
      <c r="IH41" s="700"/>
      <c r="II41" s="700"/>
      <c r="IJ41" s="700"/>
      <c r="IK41" s="700"/>
    </row>
    <row r="42" spans="1:245" s="651" customFormat="1" ht="21.75" customHeight="1">
      <c r="A42" s="582" t="s">
        <v>42</v>
      </c>
      <c r="B42" s="697">
        <v>379</v>
      </c>
      <c r="C42" s="701"/>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c r="AL42" s="677"/>
      <c r="AM42" s="677"/>
      <c r="AN42" s="677"/>
      <c r="AO42" s="677"/>
      <c r="AP42" s="677"/>
      <c r="AQ42" s="677"/>
      <c r="AR42" s="677"/>
      <c r="AS42" s="677"/>
      <c r="AT42" s="677"/>
      <c r="AU42" s="677"/>
      <c r="AV42" s="677"/>
      <c r="AW42" s="677"/>
      <c r="AX42" s="677"/>
      <c r="AY42" s="677"/>
      <c r="AZ42" s="677"/>
      <c r="BA42" s="677"/>
      <c r="BB42" s="677"/>
      <c r="BC42" s="677"/>
      <c r="BD42" s="677"/>
      <c r="BE42" s="677"/>
      <c r="BF42" s="677"/>
      <c r="BG42" s="677"/>
      <c r="BH42" s="677"/>
      <c r="BI42" s="677"/>
      <c r="BJ42" s="677"/>
      <c r="BK42" s="677"/>
      <c r="BL42" s="677"/>
      <c r="BM42" s="677"/>
      <c r="BN42" s="677"/>
      <c r="BO42" s="677"/>
      <c r="BP42" s="677"/>
      <c r="BQ42" s="677"/>
      <c r="BR42" s="677"/>
      <c r="BS42" s="677"/>
      <c r="BT42" s="677"/>
      <c r="BU42" s="677"/>
      <c r="BV42" s="677"/>
      <c r="BW42" s="677"/>
      <c r="BX42" s="677"/>
      <c r="BY42" s="677"/>
      <c r="BZ42" s="677"/>
      <c r="CA42" s="677"/>
      <c r="CB42" s="677"/>
      <c r="CC42" s="677"/>
      <c r="CD42" s="677"/>
      <c r="CE42" s="677"/>
      <c r="CF42" s="677"/>
      <c r="CG42" s="677"/>
      <c r="CH42" s="677"/>
      <c r="CI42" s="677"/>
      <c r="CJ42" s="677"/>
      <c r="CK42" s="677"/>
      <c r="CL42" s="677"/>
      <c r="CM42" s="677"/>
      <c r="CN42" s="677"/>
      <c r="CO42" s="677"/>
      <c r="CP42" s="677"/>
      <c r="CQ42" s="677"/>
      <c r="CR42" s="677"/>
      <c r="CS42" s="677"/>
      <c r="CT42" s="677"/>
      <c r="CU42" s="677"/>
      <c r="CV42" s="677"/>
      <c r="CW42" s="677"/>
      <c r="CX42" s="677"/>
      <c r="CY42" s="677"/>
      <c r="CZ42" s="677"/>
      <c r="DA42" s="677"/>
      <c r="DB42" s="677"/>
      <c r="DC42" s="677"/>
      <c r="DD42" s="677"/>
      <c r="DE42" s="677"/>
      <c r="DF42" s="677"/>
      <c r="DG42" s="677"/>
      <c r="DH42" s="677"/>
      <c r="DI42" s="677"/>
      <c r="DJ42" s="677"/>
      <c r="DK42" s="677"/>
      <c r="DL42" s="677"/>
      <c r="DM42" s="677"/>
      <c r="DN42" s="677"/>
      <c r="DO42" s="677"/>
      <c r="DP42" s="677"/>
      <c r="DQ42" s="677"/>
      <c r="DR42" s="677"/>
      <c r="DS42" s="677"/>
      <c r="DT42" s="677"/>
      <c r="DU42" s="677"/>
      <c r="DV42" s="677"/>
      <c r="DW42" s="677"/>
      <c r="DX42" s="677"/>
      <c r="DY42" s="677"/>
      <c r="DZ42" s="677"/>
      <c r="EA42" s="677"/>
      <c r="EB42" s="677"/>
      <c r="EC42" s="677"/>
      <c r="ED42" s="677"/>
      <c r="EE42" s="677"/>
      <c r="EF42" s="677"/>
      <c r="EG42" s="677"/>
      <c r="EH42" s="677"/>
      <c r="EI42" s="677"/>
      <c r="EJ42" s="677"/>
      <c r="EK42" s="677"/>
      <c r="EL42" s="677"/>
      <c r="EM42" s="677"/>
      <c r="EN42" s="677"/>
      <c r="EO42" s="677"/>
      <c r="EP42" s="677"/>
      <c r="EQ42" s="677"/>
      <c r="ER42" s="677"/>
      <c r="ES42" s="677"/>
      <c r="ET42" s="677"/>
      <c r="EU42" s="677"/>
      <c r="EV42" s="677"/>
      <c r="EW42" s="677"/>
      <c r="EX42" s="677"/>
      <c r="EY42" s="677"/>
      <c r="EZ42" s="677"/>
      <c r="FA42" s="677"/>
      <c r="FB42" s="677"/>
      <c r="FC42" s="677"/>
      <c r="FD42" s="677"/>
      <c r="FE42" s="677"/>
      <c r="FF42" s="677"/>
      <c r="FG42" s="677"/>
      <c r="FH42" s="677"/>
      <c r="FI42" s="677"/>
      <c r="FJ42" s="677"/>
      <c r="FK42" s="677"/>
      <c r="FL42" s="677"/>
      <c r="FM42" s="677"/>
      <c r="FN42" s="677"/>
      <c r="FO42" s="677"/>
      <c r="FP42" s="677"/>
      <c r="FQ42" s="677"/>
      <c r="FR42" s="677"/>
      <c r="FS42" s="677"/>
      <c r="FT42" s="677"/>
      <c r="FU42" s="677"/>
      <c r="FV42" s="677"/>
      <c r="FW42" s="677"/>
      <c r="FX42" s="677"/>
      <c r="FY42" s="677"/>
      <c r="FZ42" s="677"/>
      <c r="GA42" s="677"/>
      <c r="GB42" s="677"/>
      <c r="GC42" s="677"/>
      <c r="GD42" s="677"/>
      <c r="GE42" s="677"/>
      <c r="GF42" s="677"/>
      <c r="GG42" s="677"/>
      <c r="GH42" s="677"/>
      <c r="GI42" s="677"/>
      <c r="GJ42" s="677"/>
      <c r="GK42" s="677"/>
      <c r="GL42" s="677"/>
      <c r="GM42" s="677"/>
      <c r="GN42" s="677"/>
      <c r="GO42" s="677"/>
      <c r="GP42" s="677"/>
      <c r="GQ42" s="677"/>
      <c r="GR42" s="677"/>
      <c r="GS42" s="677"/>
      <c r="GT42" s="677"/>
      <c r="GU42" s="677"/>
      <c r="GV42" s="677"/>
      <c r="GW42" s="677"/>
      <c r="GX42" s="677"/>
      <c r="GY42" s="677"/>
      <c r="GZ42" s="677"/>
      <c r="HA42" s="677"/>
      <c r="HB42" s="677"/>
      <c r="HC42" s="677"/>
      <c r="HD42" s="677"/>
      <c r="HE42" s="677"/>
      <c r="HF42" s="677"/>
      <c r="HG42" s="677"/>
      <c r="HH42" s="677"/>
      <c r="HI42" s="677"/>
      <c r="HJ42" s="677"/>
      <c r="HK42" s="677"/>
      <c r="HL42" s="677"/>
      <c r="HM42" s="677"/>
      <c r="HN42" s="677"/>
      <c r="HO42" s="677"/>
      <c r="HP42" s="677"/>
      <c r="HQ42" s="677"/>
      <c r="HR42" s="677"/>
      <c r="HS42" s="677"/>
      <c r="HT42" s="677"/>
      <c r="HU42" s="677"/>
      <c r="HV42" s="677"/>
      <c r="HW42" s="677"/>
      <c r="HX42" s="677"/>
      <c r="HY42" s="677"/>
      <c r="HZ42" s="677"/>
      <c r="IA42" s="677"/>
      <c r="IB42" s="677"/>
      <c r="IC42" s="677"/>
      <c r="ID42" s="677"/>
      <c r="IE42" s="677"/>
      <c r="IF42" s="677"/>
      <c r="IG42" s="677"/>
      <c r="IH42" s="677"/>
      <c r="II42" s="677"/>
      <c r="IJ42" s="677"/>
      <c r="IK42" s="677"/>
    </row>
    <row r="43" spans="1:245" s="651" customFormat="1" ht="21.75" customHeight="1">
      <c r="A43" s="582" t="s">
        <v>43</v>
      </c>
      <c r="B43" s="697">
        <v>292</v>
      </c>
      <c r="C43" s="701"/>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7"/>
      <c r="AI43" s="677"/>
      <c r="AJ43" s="677"/>
      <c r="AK43" s="677"/>
      <c r="AL43" s="677"/>
      <c r="AM43" s="677"/>
      <c r="AN43" s="677"/>
      <c r="AO43" s="677"/>
      <c r="AP43" s="677"/>
      <c r="AQ43" s="677"/>
      <c r="AR43" s="677"/>
      <c r="AS43" s="677"/>
      <c r="AT43" s="677"/>
      <c r="AU43" s="677"/>
      <c r="AV43" s="677"/>
      <c r="AW43" s="677"/>
      <c r="AX43" s="677"/>
      <c r="AY43" s="677"/>
      <c r="AZ43" s="677"/>
      <c r="BA43" s="677"/>
      <c r="BB43" s="677"/>
      <c r="BC43" s="677"/>
      <c r="BD43" s="677"/>
      <c r="BE43" s="677"/>
      <c r="BF43" s="677"/>
      <c r="BG43" s="677"/>
      <c r="BH43" s="677"/>
      <c r="BI43" s="677"/>
      <c r="BJ43" s="677"/>
      <c r="BK43" s="677"/>
      <c r="BL43" s="677"/>
      <c r="BM43" s="677"/>
      <c r="BN43" s="677"/>
      <c r="BO43" s="677"/>
      <c r="BP43" s="677"/>
      <c r="BQ43" s="677"/>
      <c r="BR43" s="677"/>
      <c r="BS43" s="677"/>
      <c r="BT43" s="677"/>
      <c r="BU43" s="677"/>
      <c r="BV43" s="677"/>
      <c r="BW43" s="677"/>
      <c r="BX43" s="677"/>
      <c r="BY43" s="677"/>
      <c r="BZ43" s="677"/>
      <c r="CA43" s="677"/>
      <c r="CB43" s="677"/>
      <c r="CC43" s="677"/>
      <c r="CD43" s="677"/>
      <c r="CE43" s="677"/>
      <c r="CF43" s="677"/>
      <c r="CG43" s="677"/>
      <c r="CH43" s="677"/>
      <c r="CI43" s="677"/>
      <c r="CJ43" s="677"/>
      <c r="CK43" s="677"/>
      <c r="CL43" s="677"/>
      <c r="CM43" s="677"/>
      <c r="CN43" s="677"/>
      <c r="CO43" s="677"/>
      <c r="CP43" s="677"/>
      <c r="CQ43" s="677"/>
      <c r="CR43" s="677"/>
      <c r="CS43" s="677"/>
      <c r="CT43" s="677"/>
      <c r="CU43" s="677"/>
      <c r="CV43" s="677"/>
      <c r="CW43" s="677"/>
      <c r="CX43" s="677"/>
      <c r="CY43" s="677"/>
      <c r="CZ43" s="677"/>
      <c r="DA43" s="677"/>
      <c r="DB43" s="677"/>
      <c r="DC43" s="677"/>
      <c r="DD43" s="677"/>
      <c r="DE43" s="677"/>
      <c r="DF43" s="677"/>
      <c r="DG43" s="677"/>
      <c r="DH43" s="677"/>
      <c r="DI43" s="677"/>
      <c r="DJ43" s="677"/>
      <c r="DK43" s="677"/>
      <c r="DL43" s="677"/>
      <c r="DM43" s="677"/>
      <c r="DN43" s="677"/>
      <c r="DO43" s="677"/>
      <c r="DP43" s="677"/>
      <c r="DQ43" s="677"/>
      <c r="DR43" s="677"/>
      <c r="DS43" s="677"/>
      <c r="DT43" s="677"/>
      <c r="DU43" s="677"/>
      <c r="DV43" s="677"/>
      <c r="DW43" s="677"/>
      <c r="DX43" s="677"/>
      <c r="DY43" s="677"/>
      <c r="DZ43" s="677"/>
      <c r="EA43" s="677"/>
      <c r="EB43" s="677"/>
      <c r="EC43" s="677"/>
      <c r="ED43" s="677"/>
      <c r="EE43" s="677"/>
      <c r="EF43" s="677"/>
      <c r="EG43" s="677"/>
      <c r="EH43" s="677"/>
      <c r="EI43" s="677"/>
      <c r="EJ43" s="677"/>
      <c r="EK43" s="677"/>
      <c r="EL43" s="677"/>
      <c r="EM43" s="677"/>
      <c r="EN43" s="677"/>
      <c r="EO43" s="677"/>
      <c r="EP43" s="677"/>
      <c r="EQ43" s="677"/>
      <c r="ER43" s="677"/>
      <c r="ES43" s="677"/>
      <c r="ET43" s="677"/>
      <c r="EU43" s="677"/>
      <c r="EV43" s="677"/>
      <c r="EW43" s="677"/>
      <c r="EX43" s="677"/>
      <c r="EY43" s="677"/>
      <c r="EZ43" s="677"/>
      <c r="FA43" s="677"/>
      <c r="FB43" s="677"/>
      <c r="FC43" s="677"/>
      <c r="FD43" s="677"/>
      <c r="FE43" s="677"/>
      <c r="FF43" s="677"/>
      <c r="FG43" s="677"/>
      <c r="FH43" s="677"/>
      <c r="FI43" s="677"/>
      <c r="FJ43" s="677"/>
      <c r="FK43" s="677"/>
      <c r="FL43" s="677"/>
      <c r="FM43" s="677"/>
      <c r="FN43" s="677"/>
      <c r="FO43" s="677"/>
      <c r="FP43" s="677"/>
      <c r="FQ43" s="677"/>
      <c r="FR43" s="677"/>
      <c r="FS43" s="677"/>
      <c r="FT43" s="677"/>
      <c r="FU43" s="677"/>
      <c r="FV43" s="677"/>
      <c r="FW43" s="677"/>
      <c r="FX43" s="677"/>
      <c r="FY43" s="677"/>
      <c r="FZ43" s="677"/>
      <c r="GA43" s="677"/>
      <c r="GB43" s="677"/>
      <c r="GC43" s="677"/>
      <c r="GD43" s="677"/>
      <c r="GE43" s="677"/>
      <c r="GF43" s="677"/>
      <c r="GG43" s="677"/>
      <c r="GH43" s="677"/>
      <c r="GI43" s="677"/>
      <c r="GJ43" s="677"/>
      <c r="GK43" s="677"/>
      <c r="GL43" s="677"/>
      <c r="GM43" s="677"/>
      <c r="GN43" s="677"/>
      <c r="GO43" s="677"/>
      <c r="GP43" s="677"/>
      <c r="GQ43" s="677"/>
      <c r="GR43" s="677"/>
      <c r="GS43" s="677"/>
      <c r="GT43" s="677"/>
      <c r="GU43" s="677"/>
      <c r="GV43" s="677"/>
      <c r="GW43" s="677"/>
      <c r="GX43" s="677"/>
      <c r="GY43" s="677"/>
      <c r="GZ43" s="677"/>
      <c r="HA43" s="677"/>
      <c r="HB43" s="677"/>
      <c r="HC43" s="677"/>
      <c r="HD43" s="677"/>
      <c r="HE43" s="677"/>
      <c r="HF43" s="677"/>
      <c r="HG43" s="677"/>
      <c r="HH43" s="677"/>
      <c r="HI43" s="677"/>
      <c r="HJ43" s="677"/>
      <c r="HK43" s="677"/>
      <c r="HL43" s="677"/>
      <c r="HM43" s="677"/>
      <c r="HN43" s="677"/>
      <c r="HO43" s="677"/>
      <c r="HP43" s="677"/>
      <c r="HQ43" s="677"/>
      <c r="HR43" s="677"/>
      <c r="HS43" s="677"/>
      <c r="HT43" s="677"/>
      <c r="HU43" s="677"/>
      <c r="HV43" s="677"/>
      <c r="HW43" s="677"/>
      <c r="HX43" s="677"/>
      <c r="HY43" s="677"/>
      <c r="HZ43" s="677"/>
      <c r="IA43" s="677"/>
      <c r="IB43" s="677"/>
      <c r="IC43" s="677"/>
      <c r="ID43" s="677"/>
      <c r="IE43" s="677"/>
      <c r="IF43" s="677"/>
      <c r="IG43" s="677"/>
      <c r="IH43" s="677"/>
      <c r="II43" s="677"/>
      <c r="IJ43" s="677"/>
      <c r="IK43" s="677"/>
    </row>
    <row r="44" spans="1:245" s="651" customFormat="1" ht="21.75" customHeight="1">
      <c r="A44" s="702" t="s">
        <v>44</v>
      </c>
      <c r="B44" s="697">
        <v>789</v>
      </c>
      <c r="C44" s="701"/>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c r="AJ44" s="677"/>
      <c r="AK44" s="677"/>
      <c r="AL44" s="677"/>
      <c r="AM44" s="677"/>
      <c r="AN44" s="677"/>
      <c r="AO44" s="677"/>
      <c r="AP44" s="677"/>
      <c r="AQ44" s="677"/>
      <c r="AR44" s="677"/>
      <c r="AS44" s="677"/>
      <c r="AT44" s="677"/>
      <c r="AU44" s="677"/>
      <c r="AV44" s="677"/>
      <c r="AW44" s="677"/>
      <c r="AX44" s="677"/>
      <c r="AY44" s="677"/>
      <c r="AZ44" s="677"/>
      <c r="BA44" s="677"/>
      <c r="BB44" s="677"/>
      <c r="BC44" s="677"/>
      <c r="BD44" s="677"/>
      <c r="BE44" s="677"/>
      <c r="BF44" s="677"/>
      <c r="BG44" s="677"/>
      <c r="BH44" s="677"/>
      <c r="BI44" s="677"/>
      <c r="BJ44" s="677"/>
      <c r="BK44" s="677"/>
      <c r="BL44" s="677"/>
      <c r="BM44" s="677"/>
      <c r="BN44" s="677"/>
      <c r="BO44" s="677"/>
      <c r="BP44" s="677"/>
      <c r="BQ44" s="677"/>
      <c r="BR44" s="677"/>
      <c r="BS44" s="677"/>
      <c r="BT44" s="677"/>
      <c r="BU44" s="677"/>
      <c r="BV44" s="677"/>
      <c r="BW44" s="677"/>
      <c r="BX44" s="677"/>
      <c r="BY44" s="677"/>
      <c r="BZ44" s="677"/>
      <c r="CA44" s="677"/>
      <c r="CB44" s="677"/>
      <c r="CC44" s="677"/>
      <c r="CD44" s="677"/>
      <c r="CE44" s="677"/>
      <c r="CF44" s="677"/>
      <c r="CG44" s="677"/>
      <c r="CH44" s="677"/>
      <c r="CI44" s="677"/>
      <c r="CJ44" s="677"/>
      <c r="CK44" s="677"/>
      <c r="CL44" s="677"/>
      <c r="CM44" s="677"/>
      <c r="CN44" s="677"/>
      <c r="CO44" s="677"/>
      <c r="CP44" s="677"/>
      <c r="CQ44" s="677"/>
      <c r="CR44" s="677"/>
      <c r="CS44" s="677"/>
      <c r="CT44" s="677"/>
      <c r="CU44" s="677"/>
      <c r="CV44" s="677"/>
      <c r="CW44" s="677"/>
      <c r="CX44" s="677"/>
      <c r="CY44" s="677"/>
      <c r="CZ44" s="677"/>
      <c r="DA44" s="677"/>
      <c r="DB44" s="677"/>
      <c r="DC44" s="677"/>
      <c r="DD44" s="677"/>
      <c r="DE44" s="677"/>
      <c r="DF44" s="677"/>
      <c r="DG44" s="677"/>
      <c r="DH44" s="677"/>
      <c r="DI44" s="677"/>
      <c r="DJ44" s="677"/>
      <c r="DK44" s="677"/>
      <c r="DL44" s="677"/>
      <c r="DM44" s="677"/>
      <c r="DN44" s="677"/>
      <c r="DO44" s="677"/>
      <c r="DP44" s="677"/>
      <c r="DQ44" s="677"/>
      <c r="DR44" s="677"/>
      <c r="DS44" s="677"/>
      <c r="DT44" s="677"/>
      <c r="DU44" s="677"/>
      <c r="DV44" s="677"/>
      <c r="DW44" s="677"/>
      <c r="DX44" s="677"/>
      <c r="DY44" s="677"/>
      <c r="DZ44" s="677"/>
      <c r="EA44" s="677"/>
      <c r="EB44" s="677"/>
      <c r="EC44" s="677"/>
      <c r="ED44" s="677"/>
      <c r="EE44" s="677"/>
      <c r="EF44" s="677"/>
      <c r="EG44" s="677"/>
      <c r="EH44" s="677"/>
      <c r="EI44" s="677"/>
      <c r="EJ44" s="677"/>
      <c r="EK44" s="677"/>
      <c r="EL44" s="677"/>
      <c r="EM44" s="677"/>
      <c r="EN44" s="677"/>
      <c r="EO44" s="677"/>
      <c r="EP44" s="677"/>
      <c r="EQ44" s="677"/>
      <c r="ER44" s="677"/>
      <c r="ES44" s="677"/>
      <c r="ET44" s="677"/>
      <c r="EU44" s="677"/>
      <c r="EV44" s="677"/>
      <c r="EW44" s="677"/>
      <c r="EX44" s="677"/>
      <c r="EY44" s="677"/>
      <c r="EZ44" s="677"/>
      <c r="FA44" s="677"/>
      <c r="FB44" s="677"/>
      <c r="FC44" s="677"/>
      <c r="FD44" s="677"/>
      <c r="FE44" s="677"/>
      <c r="FF44" s="677"/>
      <c r="FG44" s="677"/>
      <c r="FH44" s="677"/>
      <c r="FI44" s="677"/>
      <c r="FJ44" s="677"/>
      <c r="FK44" s="677"/>
      <c r="FL44" s="677"/>
      <c r="FM44" s="677"/>
      <c r="FN44" s="677"/>
      <c r="FO44" s="677"/>
      <c r="FP44" s="677"/>
      <c r="FQ44" s="677"/>
      <c r="FR44" s="677"/>
      <c r="FS44" s="677"/>
      <c r="FT44" s="677"/>
      <c r="FU44" s="677"/>
      <c r="FV44" s="677"/>
      <c r="FW44" s="677"/>
      <c r="FX44" s="677"/>
      <c r="FY44" s="677"/>
      <c r="FZ44" s="677"/>
      <c r="GA44" s="677"/>
      <c r="GB44" s="677"/>
      <c r="GC44" s="677"/>
      <c r="GD44" s="677"/>
      <c r="GE44" s="677"/>
      <c r="GF44" s="677"/>
      <c r="GG44" s="677"/>
      <c r="GH44" s="677"/>
      <c r="GI44" s="677"/>
      <c r="GJ44" s="677"/>
      <c r="GK44" s="677"/>
      <c r="GL44" s="677"/>
      <c r="GM44" s="677"/>
      <c r="GN44" s="677"/>
      <c r="GO44" s="677"/>
      <c r="GP44" s="677"/>
      <c r="GQ44" s="677"/>
      <c r="GR44" s="677"/>
      <c r="GS44" s="677"/>
      <c r="GT44" s="677"/>
      <c r="GU44" s="677"/>
      <c r="GV44" s="677"/>
      <c r="GW44" s="677"/>
      <c r="GX44" s="677"/>
      <c r="GY44" s="677"/>
      <c r="GZ44" s="677"/>
      <c r="HA44" s="677"/>
      <c r="HB44" s="677"/>
      <c r="HC44" s="677"/>
      <c r="HD44" s="677"/>
      <c r="HE44" s="677"/>
      <c r="HF44" s="677"/>
      <c r="HG44" s="677"/>
      <c r="HH44" s="677"/>
      <c r="HI44" s="677"/>
      <c r="HJ44" s="677"/>
      <c r="HK44" s="677"/>
      <c r="HL44" s="677"/>
      <c r="HM44" s="677"/>
      <c r="HN44" s="677"/>
      <c r="HO44" s="677"/>
      <c r="HP44" s="677"/>
      <c r="HQ44" s="677"/>
      <c r="HR44" s="677"/>
      <c r="HS44" s="677"/>
      <c r="HT44" s="677"/>
      <c r="HU44" s="677"/>
      <c r="HV44" s="677"/>
      <c r="HW44" s="677"/>
      <c r="HX44" s="677"/>
      <c r="HY44" s="677"/>
      <c r="HZ44" s="677"/>
      <c r="IA44" s="677"/>
      <c r="IB44" s="677"/>
      <c r="IC44" s="677"/>
      <c r="ID44" s="677"/>
      <c r="IE44" s="677"/>
      <c r="IF44" s="677"/>
      <c r="IG44" s="677"/>
      <c r="IH44" s="677"/>
      <c r="II44" s="677"/>
      <c r="IJ44" s="677"/>
      <c r="IK44" s="677"/>
    </row>
    <row r="45" spans="1:245" s="676" customFormat="1" ht="21.75" customHeight="1">
      <c r="A45" s="702" t="s">
        <v>45</v>
      </c>
      <c r="B45" s="697">
        <v>73</v>
      </c>
      <c r="C45" s="693"/>
      <c r="D45" s="700"/>
      <c r="E45" s="700"/>
      <c r="F45" s="700"/>
      <c r="G45" s="700"/>
      <c r="H45" s="700"/>
      <c r="I45" s="700"/>
      <c r="J45" s="700"/>
      <c r="K45" s="700"/>
      <c r="L45" s="700"/>
      <c r="M45" s="700"/>
      <c r="N45" s="700"/>
      <c r="O45" s="700"/>
      <c r="P45" s="700"/>
      <c r="Q45" s="700"/>
      <c r="R45" s="700"/>
      <c r="S45" s="700"/>
      <c r="T45" s="700"/>
      <c r="U45" s="700"/>
      <c r="V45" s="700"/>
      <c r="W45" s="700"/>
      <c r="X45" s="700"/>
      <c r="Y45" s="700"/>
      <c r="Z45" s="700"/>
      <c r="AA45" s="700"/>
      <c r="AB45" s="700"/>
      <c r="AC45" s="700"/>
      <c r="AD45" s="700"/>
      <c r="AE45" s="700"/>
      <c r="AF45" s="700"/>
      <c r="AG45" s="700"/>
      <c r="AH45" s="700"/>
      <c r="AI45" s="700"/>
      <c r="AJ45" s="700"/>
      <c r="AK45" s="700"/>
      <c r="AL45" s="700"/>
      <c r="AM45" s="700"/>
      <c r="AN45" s="700"/>
      <c r="AO45" s="700"/>
      <c r="AP45" s="700"/>
      <c r="AQ45" s="700"/>
      <c r="AR45" s="700"/>
      <c r="AS45" s="700"/>
      <c r="AT45" s="700"/>
      <c r="AU45" s="700"/>
      <c r="AV45" s="700"/>
      <c r="AW45" s="700"/>
      <c r="AX45" s="700"/>
      <c r="AY45" s="700"/>
      <c r="AZ45" s="700"/>
      <c r="BA45" s="700"/>
      <c r="BB45" s="700"/>
      <c r="BC45" s="700"/>
      <c r="BD45" s="700"/>
      <c r="BE45" s="700"/>
      <c r="BF45" s="700"/>
      <c r="BG45" s="700"/>
      <c r="BH45" s="700"/>
      <c r="BI45" s="700"/>
      <c r="BJ45" s="700"/>
      <c r="BK45" s="700"/>
      <c r="BL45" s="700"/>
      <c r="BM45" s="700"/>
      <c r="BN45" s="700"/>
      <c r="BO45" s="700"/>
      <c r="BP45" s="700"/>
      <c r="BQ45" s="700"/>
      <c r="BR45" s="700"/>
      <c r="BS45" s="700"/>
      <c r="BT45" s="700"/>
      <c r="BU45" s="700"/>
      <c r="BV45" s="700"/>
      <c r="BW45" s="700"/>
      <c r="BX45" s="700"/>
      <c r="BY45" s="700"/>
      <c r="BZ45" s="700"/>
      <c r="CA45" s="700"/>
      <c r="CB45" s="700"/>
      <c r="CC45" s="700"/>
      <c r="CD45" s="700"/>
      <c r="CE45" s="700"/>
      <c r="CF45" s="700"/>
      <c r="CG45" s="700"/>
      <c r="CH45" s="700"/>
      <c r="CI45" s="700"/>
      <c r="CJ45" s="700"/>
      <c r="CK45" s="700"/>
      <c r="CL45" s="700"/>
      <c r="CM45" s="700"/>
      <c r="CN45" s="700"/>
      <c r="CO45" s="700"/>
      <c r="CP45" s="700"/>
      <c r="CQ45" s="700"/>
      <c r="CR45" s="700"/>
      <c r="CS45" s="700"/>
      <c r="CT45" s="700"/>
      <c r="CU45" s="700"/>
      <c r="CV45" s="700"/>
      <c r="CW45" s="700"/>
      <c r="CX45" s="700"/>
      <c r="CY45" s="700"/>
      <c r="CZ45" s="700"/>
      <c r="DA45" s="700"/>
      <c r="DB45" s="700"/>
      <c r="DC45" s="700"/>
      <c r="DD45" s="700"/>
      <c r="DE45" s="700"/>
      <c r="DF45" s="700"/>
      <c r="DG45" s="700"/>
      <c r="DH45" s="700"/>
      <c r="DI45" s="700"/>
      <c r="DJ45" s="700"/>
      <c r="DK45" s="700"/>
      <c r="DL45" s="700"/>
      <c r="DM45" s="700"/>
      <c r="DN45" s="700"/>
      <c r="DO45" s="700"/>
      <c r="DP45" s="700"/>
      <c r="DQ45" s="700"/>
      <c r="DR45" s="700"/>
      <c r="DS45" s="700"/>
      <c r="DT45" s="700"/>
      <c r="DU45" s="700"/>
      <c r="DV45" s="700"/>
      <c r="DW45" s="700"/>
      <c r="DX45" s="700"/>
      <c r="DY45" s="700"/>
      <c r="DZ45" s="700"/>
      <c r="EA45" s="700"/>
      <c r="EB45" s="700"/>
      <c r="EC45" s="700"/>
      <c r="ED45" s="700"/>
      <c r="EE45" s="700"/>
      <c r="EF45" s="700"/>
      <c r="EG45" s="700"/>
      <c r="EH45" s="700"/>
      <c r="EI45" s="700"/>
      <c r="EJ45" s="700"/>
      <c r="EK45" s="700"/>
      <c r="EL45" s="700"/>
      <c r="EM45" s="700"/>
      <c r="EN45" s="700"/>
      <c r="EO45" s="700"/>
      <c r="EP45" s="700"/>
      <c r="EQ45" s="700"/>
      <c r="ER45" s="700"/>
      <c r="ES45" s="700"/>
      <c r="ET45" s="700"/>
      <c r="EU45" s="700"/>
      <c r="EV45" s="700"/>
      <c r="EW45" s="700"/>
      <c r="EX45" s="700"/>
      <c r="EY45" s="700"/>
      <c r="EZ45" s="700"/>
      <c r="FA45" s="700"/>
      <c r="FB45" s="700"/>
      <c r="FC45" s="700"/>
      <c r="FD45" s="700"/>
      <c r="FE45" s="700"/>
      <c r="FF45" s="700"/>
      <c r="FG45" s="700"/>
      <c r="FH45" s="700"/>
      <c r="FI45" s="700"/>
      <c r="FJ45" s="700"/>
      <c r="FK45" s="700"/>
      <c r="FL45" s="700"/>
      <c r="FM45" s="700"/>
      <c r="FN45" s="700"/>
      <c r="FO45" s="700"/>
      <c r="FP45" s="700"/>
      <c r="FQ45" s="700"/>
      <c r="FR45" s="700"/>
      <c r="FS45" s="700"/>
      <c r="FT45" s="700"/>
      <c r="FU45" s="700"/>
      <c r="FV45" s="700"/>
      <c r="FW45" s="700"/>
      <c r="FX45" s="700"/>
      <c r="FY45" s="700"/>
      <c r="FZ45" s="700"/>
      <c r="GA45" s="700"/>
      <c r="GB45" s="700"/>
      <c r="GC45" s="700"/>
      <c r="GD45" s="700"/>
      <c r="GE45" s="700"/>
      <c r="GF45" s="700"/>
      <c r="GG45" s="700"/>
      <c r="GH45" s="700"/>
      <c r="GI45" s="700"/>
      <c r="GJ45" s="700"/>
      <c r="GK45" s="700"/>
      <c r="GL45" s="700"/>
      <c r="GM45" s="700"/>
      <c r="GN45" s="700"/>
      <c r="GO45" s="700"/>
      <c r="GP45" s="700"/>
      <c r="GQ45" s="700"/>
      <c r="GR45" s="700"/>
      <c r="GS45" s="700"/>
      <c r="GT45" s="700"/>
      <c r="GU45" s="700"/>
      <c r="GV45" s="700"/>
      <c r="GW45" s="700"/>
      <c r="GX45" s="700"/>
      <c r="GY45" s="700"/>
      <c r="GZ45" s="700"/>
      <c r="HA45" s="700"/>
      <c r="HB45" s="700"/>
      <c r="HC45" s="700"/>
      <c r="HD45" s="700"/>
      <c r="HE45" s="700"/>
      <c r="HF45" s="700"/>
      <c r="HG45" s="700"/>
      <c r="HH45" s="700"/>
      <c r="HI45" s="700"/>
      <c r="HJ45" s="700"/>
      <c r="HK45" s="700"/>
      <c r="HL45" s="700"/>
      <c r="HM45" s="700"/>
      <c r="HN45" s="700"/>
      <c r="HO45" s="700"/>
      <c r="HP45" s="700"/>
      <c r="HQ45" s="700"/>
      <c r="HR45" s="700"/>
      <c r="HS45" s="700"/>
      <c r="HT45" s="700"/>
      <c r="HU45" s="700"/>
      <c r="HV45" s="700"/>
      <c r="HW45" s="700"/>
      <c r="HX45" s="700"/>
      <c r="HY45" s="700"/>
      <c r="HZ45" s="700"/>
      <c r="IA45" s="700"/>
      <c r="IB45" s="700"/>
      <c r="IC45" s="700"/>
      <c r="ID45" s="700"/>
      <c r="IE45" s="700"/>
      <c r="IF45" s="700"/>
      <c r="IG45" s="700"/>
      <c r="IH45" s="700"/>
      <c r="II45" s="700"/>
      <c r="IJ45" s="700"/>
      <c r="IK45" s="700"/>
    </row>
    <row r="46" spans="1:245" s="651" customFormat="1" ht="21.75" customHeight="1">
      <c r="A46" s="699" t="s">
        <v>46</v>
      </c>
      <c r="B46" s="695">
        <v>23</v>
      </c>
      <c r="C46" s="693"/>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c r="AP46" s="677"/>
      <c r="AQ46" s="677"/>
      <c r="AR46" s="677"/>
      <c r="AS46" s="677"/>
      <c r="AT46" s="677"/>
      <c r="AU46" s="677"/>
      <c r="AV46" s="677"/>
      <c r="AW46" s="677"/>
      <c r="AX46" s="677"/>
      <c r="AY46" s="677"/>
      <c r="AZ46" s="677"/>
      <c r="BA46" s="677"/>
      <c r="BB46" s="677"/>
      <c r="BC46" s="677"/>
      <c r="BD46" s="677"/>
      <c r="BE46" s="677"/>
      <c r="BF46" s="677"/>
      <c r="BG46" s="677"/>
      <c r="BH46" s="677"/>
      <c r="BI46" s="677"/>
      <c r="BJ46" s="677"/>
      <c r="BK46" s="677"/>
      <c r="BL46" s="677"/>
      <c r="BM46" s="677"/>
      <c r="BN46" s="677"/>
      <c r="BO46" s="677"/>
      <c r="BP46" s="677"/>
      <c r="BQ46" s="677"/>
      <c r="BR46" s="677"/>
      <c r="BS46" s="677"/>
      <c r="BT46" s="677"/>
      <c r="BU46" s="677"/>
      <c r="BV46" s="677"/>
      <c r="BW46" s="677"/>
      <c r="BX46" s="677"/>
      <c r="BY46" s="677"/>
      <c r="BZ46" s="677"/>
      <c r="CA46" s="677"/>
      <c r="CB46" s="677"/>
      <c r="CC46" s="677"/>
      <c r="CD46" s="677"/>
      <c r="CE46" s="677"/>
      <c r="CF46" s="677"/>
      <c r="CG46" s="677"/>
      <c r="CH46" s="677"/>
      <c r="CI46" s="677"/>
      <c r="CJ46" s="677"/>
      <c r="CK46" s="677"/>
      <c r="CL46" s="677"/>
      <c r="CM46" s="677"/>
      <c r="CN46" s="677"/>
      <c r="CO46" s="677"/>
      <c r="CP46" s="677"/>
      <c r="CQ46" s="677"/>
      <c r="CR46" s="677"/>
      <c r="CS46" s="677"/>
      <c r="CT46" s="677"/>
      <c r="CU46" s="677"/>
      <c r="CV46" s="677"/>
      <c r="CW46" s="677"/>
      <c r="CX46" s="677"/>
      <c r="CY46" s="677"/>
      <c r="CZ46" s="677"/>
      <c r="DA46" s="677"/>
      <c r="DB46" s="677"/>
      <c r="DC46" s="677"/>
      <c r="DD46" s="677"/>
      <c r="DE46" s="677"/>
      <c r="DF46" s="677"/>
      <c r="DG46" s="677"/>
      <c r="DH46" s="677"/>
      <c r="DI46" s="677"/>
      <c r="DJ46" s="677"/>
      <c r="DK46" s="677"/>
      <c r="DL46" s="677"/>
      <c r="DM46" s="677"/>
      <c r="DN46" s="677"/>
      <c r="DO46" s="677"/>
      <c r="DP46" s="677"/>
      <c r="DQ46" s="677"/>
      <c r="DR46" s="677"/>
      <c r="DS46" s="677"/>
      <c r="DT46" s="677"/>
      <c r="DU46" s="677"/>
      <c r="DV46" s="677"/>
      <c r="DW46" s="677"/>
      <c r="DX46" s="677"/>
      <c r="DY46" s="677"/>
      <c r="DZ46" s="677"/>
      <c r="EA46" s="677"/>
      <c r="EB46" s="677"/>
      <c r="EC46" s="677"/>
      <c r="ED46" s="677"/>
      <c r="EE46" s="677"/>
      <c r="EF46" s="677"/>
      <c r="EG46" s="677"/>
      <c r="EH46" s="677"/>
      <c r="EI46" s="677"/>
      <c r="EJ46" s="677"/>
      <c r="EK46" s="677"/>
      <c r="EL46" s="677"/>
      <c r="EM46" s="677"/>
      <c r="EN46" s="677"/>
      <c r="EO46" s="677"/>
      <c r="EP46" s="677"/>
      <c r="EQ46" s="677"/>
      <c r="ER46" s="677"/>
      <c r="ES46" s="677"/>
      <c r="ET46" s="677"/>
      <c r="EU46" s="677"/>
      <c r="EV46" s="677"/>
      <c r="EW46" s="677"/>
      <c r="EX46" s="677"/>
      <c r="EY46" s="677"/>
      <c r="EZ46" s="677"/>
      <c r="FA46" s="677"/>
      <c r="FB46" s="677"/>
      <c r="FC46" s="677"/>
      <c r="FD46" s="677"/>
      <c r="FE46" s="677"/>
      <c r="FF46" s="677"/>
      <c r="FG46" s="677"/>
      <c r="FH46" s="677"/>
      <c r="FI46" s="677"/>
      <c r="FJ46" s="677"/>
      <c r="FK46" s="677"/>
      <c r="FL46" s="677"/>
      <c r="FM46" s="677"/>
      <c r="FN46" s="677"/>
      <c r="FO46" s="677"/>
      <c r="FP46" s="677"/>
      <c r="FQ46" s="677"/>
      <c r="FR46" s="677"/>
      <c r="FS46" s="677"/>
      <c r="FT46" s="677"/>
      <c r="FU46" s="677"/>
      <c r="FV46" s="677"/>
      <c r="FW46" s="677"/>
      <c r="FX46" s="677"/>
      <c r="FY46" s="677"/>
      <c r="FZ46" s="677"/>
      <c r="GA46" s="677"/>
      <c r="GB46" s="677"/>
      <c r="GC46" s="677"/>
      <c r="GD46" s="677"/>
      <c r="GE46" s="677"/>
      <c r="GF46" s="677"/>
      <c r="GG46" s="677"/>
      <c r="GH46" s="677"/>
      <c r="GI46" s="677"/>
      <c r="GJ46" s="677"/>
      <c r="GK46" s="677"/>
      <c r="GL46" s="677"/>
      <c r="GM46" s="677"/>
      <c r="GN46" s="677"/>
      <c r="GO46" s="677"/>
      <c r="GP46" s="677"/>
      <c r="GQ46" s="677"/>
      <c r="GR46" s="677"/>
      <c r="GS46" s="677"/>
      <c r="GT46" s="677"/>
      <c r="GU46" s="677"/>
      <c r="GV46" s="677"/>
      <c r="GW46" s="677"/>
      <c r="GX46" s="677"/>
      <c r="GY46" s="677"/>
      <c r="GZ46" s="677"/>
      <c r="HA46" s="677"/>
      <c r="HB46" s="677"/>
      <c r="HC46" s="677"/>
      <c r="HD46" s="677"/>
      <c r="HE46" s="677"/>
      <c r="HF46" s="677"/>
      <c r="HG46" s="677"/>
      <c r="HH46" s="677"/>
      <c r="HI46" s="677"/>
      <c r="HJ46" s="677"/>
      <c r="HK46" s="677"/>
      <c r="HL46" s="677"/>
      <c r="HM46" s="677"/>
      <c r="HN46" s="677"/>
      <c r="HO46" s="677"/>
      <c r="HP46" s="677"/>
      <c r="HQ46" s="677"/>
      <c r="HR46" s="677"/>
      <c r="HS46" s="677"/>
      <c r="HT46" s="677"/>
      <c r="HU46" s="677"/>
      <c r="HV46" s="677"/>
      <c r="HW46" s="677"/>
      <c r="HX46" s="677"/>
      <c r="HY46" s="677"/>
      <c r="HZ46" s="677"/>
      <c r="IA46" s="677"/>
      <c r="IB46" s="677"/>
      <c r="IC46" s="677"/>
      <c r="ID46" s="677"/>
      <c r="IE46" s="677"/>
      <c r="IF46" s="677"/>
      <c r="IG46" s="677"/>
      <c r="IH46" s="677"/>
      <c r="II46" s="677"/>
      <c r="IJ46" s="677"/>
      <c r="IK46" s="677"/>
    </row>
    <row r="47" spans="1:245" s="651" customFormat="1" ht="21.75" customHeight="1">
      <c r="A47" s="699" t="s">
        <v>47</v>
      </c>
      <c r="B47" s="695">
        <v>876</v>
      </c>
      <c r="C47" s="693"/>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677"/>
      <c r="BU47" s="677"/>
      <c r="BV47" s="677"/>
      <c r="BW47" s="677"/>
      <c r="BX47" s="677"/>
      <c r="BY47" s="677"/>
      <c r="BZ47" s="677"/>
      <c r="CA47" s="677"/>
      <c r="CB47" s="677"/>
      <c r="CC47" s="677"/>
      <c r="CD47" s="677"/>
      <c r="CE47" s="677"/>
      <c r="CF47" s="677"/>
      <c r="CG47" s="677"/>
      <c r="CH47" s="677"/>
      <c r="CI47" s="677"/>
      <c r="CJ47" s="677"/>
      <c r="CK47" s="677"/>
      <c r="CL47" s="677"/>
      <c r="CM47" s="677"/>
      <c r="CN47" s="677"/>
      <c r="CO47" s="677"/>
      <c r="CP47" s="677"/>
      <c r="CQ47" s="677"/>
      <c r="CR47" s="677"/>
      <c r="CS47" s="677"/>
      <c r="CT47" s="677"/>
      <c r="CU47" s="677"/>
      <c r="CV47" s="677"/>
      <c r="CW47" s="677"/>
      <c r="CX47" s="677"/>
      <c r="CY47" s="677"/>
      <c r="CZ47" s="677"/>
      <c r="DA47" s="677"/>
      <c r="DB47" s="677"/>
      <c r="DC47" s="677"/>
      <c r="DD47" s="677"/>
      <c r="DE47" s="677"/>
      <c r="DF47" s="677"/>
      <c r="DG47" s="677"/>
      <c r="DH47" s="677"/>
      <c r="DI47" s="677"/>
      <c r="DJ47" s="677"/>
      <c r="DK47" s="677"/>
      <c r="DL47" s="677"/>
      <c r="DM47" s="677"/>
      <c r="DN47" s="677"/>
      <c r="DO47" s="677"/>
      <c r="DP47" s="677"/>
      <c r="DQ47" s="677"/>
      <c r="DR47" s="677"/>
      <c r="DS47" s="677"/>
      <c r="DT47" s="677"/>
      <c r="DU47" s="677"/>
      <c r="DV47" s="677"/>
      <c r="DW47" s="677"/>
      <c r="DX47" s="677"/>
      <c r="DY47" s="677"/>
      <c r="DZ47" s="677"/>
      <c r="EA47" s="677"/>
      <c r="EB47" s="677"/>
      <c r="EC47" s="677"/>
      <c r="ED47" s="677"/>
      <c r="EE47" s="677"/>
      <c r="EF47" s="677"/>
      <c r="EG47" s="677"/>
      <c r="EH47" s="677"/>
      <c r="EI47" s="677"/>
      <c r="EJ47" s="677"/>
      <c r="EK47" s="677"/>
      <c r="EL47" s="677"/>
      <c r="EM47" s="677"/>
      <c r="EN47" s="677"/>
      <c r="EO47" s="677"/>
      <c r="EP47" s="677"/>
      <c r="EQ47" s="677"/>
      <c r="ER47" s="677"/>
      <c r="ES47" s="677"/>
      <c r="ET47" s="677"/>
      <c r="EU47" s="677"/>
      <c r="EV47" s="677"/>
      <c r="EW47" s="677"/>
      <c r="EX47" s="677"/>
      <c r="EY47" s="677"/>
      <c r="EZ47" s="677"/>
      <c r="FA47" s="677"/>
      <c r="FB47" s="677"/>
      <c r="FC47" s="677"/>
      <c r="FD47" s="677"/>
      <c r="FE47" s="677"/>
      <c r="FF47" s="677"/>
      <c r="FG47" s="677"/>
      <c r="FH47" s="677"/>
      <c r="FI47" s="677"/>
      <c r="FJ47" s="677"/>
      <c r="FK47" s="677"/>
      <c r="FL47" s="677"/>
      <c r="FM47" s="677"/>
      <c r="FN47" s="677"/>
      <c r="FO47" s="677"/>
      <c r="FP47" s="677"/>
      <c r="FQ47" s="677"/>
      <c r="FR47" s="677"/>
      <c r="FS47" s="677"/>
      <c r="FT47" s="677"/>
      <c r="FU47" s="677"/>
      <c r="FV47" s="677"/>
      <c r="FW47" s="677"/>
      <c r="FX47" s="677"/>
      <c r="FY47" s="677"/>
      <c r="FZ47" s="677"/>
      <c r="GA47" s="677"/>
      <c r="GB47" s="677"/>
      <c r="GC47" s="677"/>
      <c r="GD47" s="677"/>
      <c r="GE47" s="677"/>
      <c r="GF47" s="677"/>
      <c r="GG47" s="677"/>
      <c r="GH47" s="677"/>
      <c r="GI47" s="677"/>
      <c r="GJ47" s="677"/>
      <c r="GK47" s="677"/>
      <c r="GL47" s="677"/>
      <c r="GM47" s="677"/>
      <c r="GN47" s="677"/>
      <c r="GO47" s="677"/>
      <c r="GP47" s="677"/>
      <c r="GQ47" s="677"/>
      <c r="GR47" s="677"/>
      <c r="GS47" s="677"/>
      <c r="GT47" s="677"/>
      <c r="GU47" s="677"/>
      <c r="GV47" s="677"/>
      <c r="GW47" s="677"/>
      <c r="GX47" s="677"/>
      <c r="GY47" s="677"/>
      <c r="GZ47" s="677"/>
      <c r="HA47" s="677"/>
      <c r="HB47" s="677"/>
      <c r="HC47" s="677"/>
      <c r="HD47" s="677"/>
      <c r="HE47" s="677"/>
      <c r="HF47" s="677"/>
      <c r="HG47" s="677"/>
      <c r="HH47" s="677"/>
      <c r="HI47" s="677"/>
      <c r="HJ47" s="677"/>
      <c r="HK47" s="677"/>
      <c r="HL47" s="677"/>
      <c r="HM47" s="677"/>
      <c r="HN47" s="677"/>
      <c r="HO47" s="677"/>
      <c r="HP47" s="677"/>
      <c r="HQ47" s="677"/>
      <c r="HR47" s="677"/>
      <c r="HS47" s="677"/>
      <c r="HT47" s="677"/>
      <c r="HU47" s="677"/>
      <c r="HV47" s="677"/>
      <c r="HW47" s="677"/>
      <c r="HX47" s="677"/>
      <c r="HY47" s="677"/>
      <c r="HZ47" s="677"/>
      <c r="IA47" s="677"/>
      <c r="IB47" s="677"/>
      <c r="IC47" s="677"/>
      <c r="ID47" s="677"/>
      <c r="IE47" s="677"/>
      <c r="IF47" s="677"/>
      <c r="IG47" s="677"/>
      <c r="IH47" s="677"/>
      <c r="II47" s="677"/>
      <c r="IJ47" s="677"/>
      <c r="IK47" s="677"/>
    </row>
    <row r="48" spans="1:245" s="651" customFormat="1" ht="21.75" customHeight="1">
      <c r="A48" s="582" t="s">
        <v>48</v>
      </c>
      <c r="B48" s="697">
        <v>0</v>
      </c>
      <c r="C48" s="693"/>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c r="AP48" s="677"/>
      <c r="AQ48" s="677"/>
      <c r="AR48" s="677"/>
      <c r="AS48" s="677"/>
      <c r="AT48" s="677"/>
      <c r="AU48" s="677"/>
      <c r="AV48" s="677"/>
      <c r="AW48" s="677"/>
      <c r="AX48" s="677"/>
      <c r="AY48" s="677"/>
      <c r="AZ48" s="677"/>
      <c r="BA48" s="677"/>
      <c r="BB48" s="677"/>
      <c r="BC48" s="677"/>
      <c r="BD48" s="677"/>
      <c r="BE48" s="677"/>
      <c r="BF48" s="677"/>
      <c r="BG48" s="677"/>
      <c r="BH48" s="677"/>
      <c r="BI48" s="677"/>
      <c r="BJ48" s="677"/>
      <c r="BK48" s="677"/>
      <c r="BL48" s="677"/>
      <c r="BM48" s="677"/>
      <c r="BN48" s="677"/>
      <c r="BO48" s="677"/>
      <c r="BP48" s="677"/>
      <c r="BQ48" s="677"/>
      <c r="BR48" s="677"/>
      <c r="BS48" s="677"/>
      <c r="BT48" s="677"/>
      <c r="BU48" s="677"/>
      <c r="BV48" s="677"/>
      <c r="BW48" s="677"/>
      <c r="BX48" s="677"/>
      <c r="BY48" s="677"/>
      <c r="BZ48" s="677"/>
      <c r="CA48" s="677"/>
      <c r="CB48" s="677"/>
      <c r="CC48" s="677"/>
      <c r="CD48" s="677"/>
      <c r="CE48" s="677"/>
      <c r="CF48" s="677"/>
      <c r="CG48" s="677"/>
      <c r="CH48" s="677"/>
      <c r="CI48" s="677"/>
      <c r="CJ48" s="677"/>
      <c r="CK48" s="677"/>
      <c r="CL48" s="677"/>
      <c r="CM48" s="677"/>
      <c r="CN48" s="677"/>
      <c r="CO48" s="677"/>
      <c r="CP48" s="677"/>
      <c r="CQ48" s="677"/>
      <c r="CR48" s="677"/>
      <c r="CS48" s="677"/>
      <c r="CT48" s="677"/>
      <c r="CU48" s="677"/>
      <c r="CV48" s="677"/>
      <c r="CW48" s="677"/>
      <c r="CX48" s="677"/>
      <c r="CY48" s="677"/>
      <c r="CZ48" s="677"/>
      <c r="DA48" s="677"/>
      <c r="DB48" s="677"/>
      <c r="DC48" s="677"/>
      <c r="DD48" s="677"/>
      <c r="DE48" s="677"/>
      <c r="DF48" s="677"/>
      <c r="DG48" s="677"/>
      <c r="DH48" s="677"/>
      <c r="DI48" s="677"/>
      <c r="DJ48" s="677"/>
      <c r="DK48" s="677"/>
      <c r="DL48" s="677"/>
      <c r="DM48" s="677"/>
      <c r="DN48" s="677"/>
      <c r="DO48" s="677"/>
      <c r="DP48" s="677"/>
      <c r="DQ48" s="677"/>
      <c r="DR48" s="677"/>
      <c r="DS48" s="677"/>
      <c r="DT48" s="677"/>
      <c r="DU48" s="677"/>
      <c r="DV48" s="677"/>
      <c r="DW48" s="677"/>
      <c r="DX48" s="677"/>
      <c r="DY48" s="677"/>
      <c r="DZ48" s="677"/>
      <c r="EA48" s="677"/>
      <c r="EB48" s="677"/>
      <c r="EC48" s="677"/>
      <c r="ED48" s="677"/>
      <c r="EE48" s="677"/>
      <c r="EF48" s="677"/>
      <c r="EG48" s="677"/>
      <c r="EH48" s="677"/>
      <c r="EI48" s="677"/>
      <c r="EJ48" s="677"/>
      <c r="EK48" s="677"/>
      <c r="EL48" s="677"/>
      <c r="EM48" s="677"/>
      <c r="EN48" s="677"/>
      <c r="EO48" s="677"/>
      <c r="EP48" s="677"/>
      <c r="EQ48" s="677"/>
      <c r="ER48" s="677"/>
      <c r="ES48" s="677"/>
      <c r="ET48" s="677"/>
      <c r="EU48" s="677"/>
      <c r="EV48" s="677"/>
      <c r="EW48" s="677"/>
      <c r="EX48" s="677"/>
      <c r="EY48" s="677"/>
      <c r="EZ48" s="677"/>
      <c r="FA48" s="677"/>
      <c r="FB48" s="677"/>
      <c r="FC48" s="677"/>
      <c r="FD48" s="677"/>
      <c r="FE48" s="677"/>
      <c r="FF48" s="677"/>
      <c r="FG48" s="677"/>
      <c r="FH48" s="677"/>
      <c r="FI48" s="677"/>
      <c r="FJ48" s="677"/>
      <c r="FK48" s="677"/>
      <c r="FL48" s="677"/>
      <c r="FM48" s="677"/>
      <c r="FN48" s="677"/>
      <c r="FO48" s="677"/>
      <c r="FP48" s="677"/>
      <c r="FQ48" s="677"/>
      <c r="FR48" s="677"/>
      <c r="FS48" s="677"/>
      <c r="FT48" s="677"/>
      <c r="FU48" s="677"/>
      <c r="FV48" s="677"/>
      <c r="FW48" s="677"/>
      <c r="FX48" s="677"/>
      <c r="FY48" s="677"/>
      <c r="FZ48" s="677"/>
      <c r="GA48" s="677"/>
      <c r="GB48" s="677"/>
      <c r="GC48" s="677"/>
      <c r="GD48" s="677"/>
      <c r="GE48" s="677"/>
      <c r="GF48" s="677"/>
      <c r="GG48" s="677"/>
      <c r="GH48" s="677"/>
      <c r="GI48" s="677"/>
      <c r="GJ48" s="677"/>
      <c r="GK48" s="677"/>
      <c r="GL48" s="677"/>
      <c r="GM48" s="677"/>
      <c r="GN48" s="677"/>
      <c r="GO48" s="677"/>
      <c r="GP48" s="677"/>
      <c r="GQ48" s="677"/>
      <c r="GR48" s="677"/>
      <c r="GS48" s="677"/>
      <c r="GT48" s="677"/>
      <c r="GU48" s="677"/>
      <c r="GV48" s="677"/>
      <c r="GW48" s="677"/>
      <c r="GX48" s="677"/>
      <c r="GY48" s="677"/>
      <c r="GZ48" s="677"/>
      <c r="HA48" s="677"/>
      <c r="HB48" s="677"/>
      <c r="HC48" s="677"/>
      <c r="HD48" s="677"/>
      <c r="HE48" s="677"/>
      <c r="HF48" s="677"/>
      <c r="HG48" s="677"/>
      <c r="HH48" s="677"/>
      <c r="HI48" s="677"/>
      <c r="HJ48" s="677"/>
      <c r="HK48" s="677"/>
      <c r="HL48" s="677"/>
      <c r="HM48" s="677"/>
      <c r="HN48" s="677"/>
      <c r="HO48" s="677"/>
      <c r="HP48" s="677"/>
      <c r="HQ48" s="677"/>
      <c r="HR48" s="677"/>
      <c r="HS48" s="677"/>
      <c r="HT48" s="677"/>
      <c r="HU48" s="677"/>
      <c r="HV48" s="677"/>
      <c r="HW48" s="677"/>
      <c r="HX48" s="677"/>
      <c r="HY48" s="677"/>
      <c r="HZ48" s="677"/>
      <c r="IA48" s="677"/>
      <c r="IB48" s="677"/>
      <c r="IC48" s="677"/>
      <c r="ID48" s="677"/>
      <c r="IE48" s="677"/>
      <c r="IF48" s="677"/>
      <c r="IG48" s="677"/>
      <c r="IH48" s="677"/>
      <c r="II48" s="677"/>
      <c r="IJ48" s="677"/>
      <c r="IK48" s="677"/>
    </row>
    <row r="49" spans="1:245" s="651" customFormat="1" ht="21.75" customHeight="1">
      <c r="A49" s="582" t="s">
        <v>49</v>
      </c>
      <c r="B49" s="697">
        <v>282</v>
      </c>
      <c r="C49" s="693"/>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c r="AP49" s="677"/>
      <c r="AQ49" s="677"/>
      <c r="AR49" s="677"/>
      <c r="AS49" s="677"/>
      <c r="AT49" s="677"/>
      <c r="AU49" s="677"/>
      <c r="AV49" s="677"/>
      <c r="AW49" s="677"/>
      <c r="AX49" s="677"/>
      <c r="AY49" s="677"/>
      <c r="AZ49" s="677"/>
      <c r="BA49" s="677"/>
      <c r="BB49" s="677"/>
      <c r="BC49" s="677"/>
      <c r="BD49" s="677"/>
      <c r="BE49" s="677"/>
      <c r="BF49" s="677"/>
      <c r="BG49" s="677"/>
      <c r="BH49" s="677"/>
      <c r="BI49" s="677"/>
      <c r="BJ49" s="677"/>
      <c r="BK49" s="677"/>
      <c r="BL49" s="677"/>
      <c r="BM49" s="677"/>
      <c r="BN49" s="677"/>
      <c r="BO49" s="677"/>
      <c r="BP49" s="677"/>
      <c r="BQ49" s="677"/>
      <c r="BR49" s="677"/>
      <c r="BS49" s="677"/>
      <c r="BT49" s="677"/>
      <c r="BU49" s="677"/>
      <c r="BV49" s="677"/>
      <c r="BW49" s="677"/>
      <c r="BX49" s="677"/>
      <c r="BY49" s="677"/>
      <c r="BZ49" s="677"/>
      <c r="CA49" s="677"/>
      <c r="CB49" s="677"/>
      <c r="CC49" s="677"/>
      <c r="CD49" s="677"/>
      <c r="CE49" s="677"/>
      <c r="CF49" s="677"/>
      <c r="CG49" s="677"/>
      <c r="CH49" s="677"/>
      <c r="CI49" s="677"/>
      <c r="CJ49" s="677"/>
      <c r="CK49" s="677"/>
      <c r="CL49" s="677"/>
      <c r="CM49" s="677"/>
      <c r="CN49" s="677"/>
      <c r="CO49" s="677"/>
      <c r="CP49" s="677"/>
      <c r="CQ49" s="677"/>
      <c r="CR49" s="677"/>
      <c r="CS49" s="677"/>
      <c r="CT49" s="677"/>
      <c r="CU49" s="677"/>
      <c r="CV49" s="677"/>
      <c r="CW49" s="677"/>
      <c r="CX49" s="677"/>
      <c r="CY49" s="677"/>
      <c r="CZ49" s="677"/>
      <c r="DA49" s="677"/>
      <c r="DB49" s="677"/>
      <c r="DC49" s="677"/>
      <c r="DD49" s="677"/>
      <c r="DE49" s="677"/>
      <c r="DF49" s="677"/>
      <c r="DG49" s="677"/>
      <c r="DH49" s="677"/>
      <c r="DI49" s="677"/>
      <c r="DJ49" s="677"/>
      <c r="DK49" s="677"/>
      <c r="DL49" s="677"/>
      <c r="DM49" s="677"/>
      <c r="DN49" s="677"/>
      <c r="DO49" s="677"/>
      <c r="DP49" s="677"/>
      <c r="DQ49" s="677"/>
      <c r="DR49" s="677"/>
      <c r="DS49" s="677"/>
      <c r="DT49" s="677"/>
      <c r="DU49" s="677"/>
      <c r="DV49" s="677"/>
      <c r="DW49" s="677"/>
      <c r="DX49" s="677"/>
      <c r="DY49" s="677"/>
      <c r="DZ49" s="677"/>
      <c r="EA49" s="677"/>
      <c r="EB49" s="677"/>
      <c r="EC49" s="677"/>
      <c r="ED49" s="677"/>
      <c r="EE49" s="677"/>
      <c r="EF49" s="677"/>
      <c r="EG49" s="677"/>
      <c r="EH49" s="677"/>
      <c r="EI49" s="677"/>
      <c r="EJ49" s="677"/>
      <c r="EK49" s="677"/>
      <c r="EL49" s="677"/>
      <c r="EM49" s="677"/>
      <c r="EN49" s="677"/>
      <c r="EO49" s="677"/>
      <c r="EP49" s="677"/>
      <c r="EQ49" s="677"/>
      <c r="ER49" s="677"/>
      <c r="ES49" s="677"/>
      <c r="ET49" s="677"/>
      <c r="EU49" s="677"/>
      <c r="EV49" s="677"/>
      <c r="EW49" s="677"/>
      <c r="EX49" s="677"/>
      <c r="EY49" s="677"/>
      <c r="EZ49" s="677"/>
      <c r="FA49" s="677"/>
      <c r="FB49" s="677"/>
      <c r="FC49" s="677"/>
      <c r="FD49" s="677"/>
      <c r="FE49" s="677"/>
      <c r="FF49" s="677"/>
      <c r="FG49" s="677"/>
      <c r="FH49" s="677"/>
      <c r="FI49" s="677"/>
      <c r="FJ49" s="677"/>
      <c r="FK49" s="677"/>
      <c r="FL49" s="677"/>
      <c r="FM49" s="677"/>
      <c r="FN49" s="677"/>
      <c r="FO49" s="677"/>
      <c r="FP49" s="677"/>
      <c r="FQ49" s="677"/>
      <c r="FR49" s="677"/>
      <c r="FS49" s="677"/>
      <c r="FT49" s="677"/>
      <c r="FU49" s="677"/>
      <c r="FV49" s="677"/>
      <c r="FW49" s="677"/>
      <c r="FX49" s="677"/>
      <c r="FY49" s="677"/>
      <c r="FZ49" s="677"/>
      <c r="GA49" s="677"/>
      <c r="GB49" s="677"/>
      <c r="GC49" s="677"/>
      <c r="GD49" s="677"/>
      <c r="GE49" s="677"/>
      <c r="GF49" s="677"/>
      <c r="GG49" s="677"/>
      <c r="GH49" s="677"/>
      <c r="GI49" s="677"/>
      <c r="GJ49" s="677"/>
      <c r="GK49" s="677"/>
      <c r="GL49" s="677"/>
      <c r="GM49" s="677"/>
      <c r="GN49" s="677"/>
      <c r="GO49" s="677"/>
      <c r="GP49" s="677"/>
      <c r="GQ49" s="677"/>
      <c r="GR49" s="677"/>
      <c r="GS49" s="677"/>
      <c r="GT49" s="677"/>
      <c r="GU49" s="677"/>
      <c r="GV49" s="677"/>
      <c r="GW49" s="677"/>
      <c r="GX49" s="677"/>
      <c r="GY49" s="677"/>
      <c r="GZ49" s="677"/>
      <c r="HA49" s="677"/>
      <c r="HB49" s="677"/>
      <c r="HC49" s="677"/>
      <c r="HD49" s="677"/>
      <c r="HE49" s="677"/>
      <c r="HF49" s="677"/>
      <c r="HG49" s="677"/>
      <c r="HH49" s="677"/>
      <c r="HI49" s="677"/>
      <c r="HJ49" s="677"/>
      <c r="HK49" s="677"/>
      <c r="HL49" s="677"/>
      <c r="HM49" s="677"/>
      <c r="HN49" s="677"/>
      <c r="HO49" s="677"/>
      <c r="HP49" s="677"/>
      <c r="HQ49" s="677"/>
      <c r="HR49" s="677"/>
      <c r="HS49" s="677"/>
      <c r="HT49" s="677"/>
      <c r="HU49" s="677"/>
      <c r="HV49" s="677"/>
      <c r="HW49" s="677"/>
      <c r="HX49" s="677"/>
      <c r="HY49" s="677"/>
      <c r="HZ49" s="677"/>
      <c r="IA49" s="677"/>
      <c r="IB49" s="677"/>
      <c r="IC49" s="677"/>
      <c r="ID49" s="677"/>
      <c r="IE49" s="677"/>
      <c r="IF49" s="677"/>
      <c r="IG49" s="677"/>
      <c r="IH49" s="677"/>
      <c r="II49" s="677"/>
      <c r="IJ49" s="677"/>
      <c r="IK49" s="677"/>
    </row>
    <row r="50" spans="1:245" s="651" customFormat="1" ht="21.75" customHeight="1">
      <c r="A50" s="582" t="s">
        <v>50</v>
      </c>
      <c r="B50" s="697">
        <v>315</v>
      </c>
      <c r="C50" s="693"/>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c r="AP50" s="677"/>
      <c r="AQ50" s="677"/>
      <c r="AR50" s="677"/>
      <c r="AS50" s="677"/>
      <c r="AT50" s="677"/>
      <c r="AU50" s="677"/>
      <c r="AV50" s="677"/>
      <c r="AW50" s="677"/>
      <c r="AX50" s="677"/>
      <c r="AY50" s="677"/>
      <c r="AZ50" s="677"/>
      <c r="BA50" s="677"/>
      <c r="BB50" s="677"/>
      <c r="BC50" s="677"/>
      <c r="BD50" s="677"/>
      <c r="BE50" s="677"/>
      <c r="BF50" s="677"/>
      <c r="BG50" s="677"/>
      <c r="BH50" s="677"/>
      <c r="BI50" s="677"/>
      <c r="BJ50" s="677"/>
      <c r="BK50" s="677"/>
      <c r="BL50" s="677"/>
      <c r="BM50" s="677"/>
      <c r="BN50" s="677"/>
      <c r="BO50" s="677"/>
      <c r="BP50" s="677"/>
      <c r="BQ50" s="677"/>
      <c r="BR50" s="677"/>
      <c r="BS50" s="677"/>
      <c r="BT50" s="677"/>
      <c r="BU50" s="677"/>
      <c r="BV50" s="677"/>
      <c r="BW50" s="677"/>
      <c r="BX50" s="677"/>
      <c r="BY50" s="677"/>
      <c r="BZ50" s="677"/>
      <c r="CA50" s="677"/>
      <c r="CB50" s="677"/>
      <c r="CC50" s="677"/>
      <c r="CD50" s="677"/>
      <c r="CE50" s="677"/>
      <c r="CF50" s="677"/>
      <c r="CG50" s="677"/>
      <c r="CH50" s="677"/>
      <c r="CI50" s="677"/>
      <c r="CJ50" s="677"/>
      <c r="CK50" s="677"/>
      <c r="CL50" s="677"/>
      <c r="CM50" s="677"/>
      <c r="CN50" s="677"/>
      <c r="CO50" s="677"/>
      <c r="CP50" s="677"/>
      <c r="CQ50" s="677"/>
      <c r="CR50" s="677"/>
      <c r="CS50" s="677"/>
      <c r="CT50" s="677"/>
      <c r="CU50" s="677"/>
      <c r="CV50" s="677"/>
      <c r="CW50" s="677"/>
      <c r="CX50" s="677"/>
      <c r="CY50" s="677"/>
      <c r="CZ50" s="677"/>
      <c r="DA50" s="677"/>
      <c r="DB50" s="677"/>
      <c r="DC50" s="677"/>
      <c r="DD50" s="677"/>
      <c r="DE50" s="677"/>
      <c r="DF50" s="677"/>
      <c r="DG50" s="677"/>
      <c r="DH50" s="677"/>
      <c r="DI50" s="677"/>
      <c r="DJ50" s="677"/>
      <c r="DK50" s="677"/>
      <c r="DL50" s="677"/>
      <c r="DM50" s="677"/>
      <c r="DN50" s="677"/>
      <c r="DO50" s="677"/>
      <c r="DP50" s="677"/>
      <c r="DQ50" s="677"/>
      <c r="DR50" s="677"/>
      <c r="DS50" s="677"/>
      <c r="DT50" s="677"/>
      <c r="DU50" s="677"/>
      <c r="DV50" s="677"/>
      <c r="DW50" s="677"/>
      <c r="DX50" s="677"/>
      <c r="DY50" s="677"/>
      <c r="DZ50" s="677"/>
      <c r="EA50" s="677"/>
      <c r="EB50" s="677"/>
      <c r="EC50" s="677"/>
      <c r="ED50" s="677"/>
      <c r="EE50" s="677"/>
      <c r="EF50" s="677"/>
      <c r="EG50" s="677"/>
      <c r="EH50" s="677"/>
      <c r="EI50" s="677"/>
      <c r="EJ50" s="677"/>
      <c r="EK50" s="677"/>
      <c r="EL50" s="677"/>
      <c r="EM50" s="677"/>
      <c r="EN50" s="677"/>
      <c r="EO50" s="677"/>
      <c r="EP50" s="677"/>
      <c r="EQ50" s="677"/>
      <c r="ER50" s="677"/>
      <c r="ES50" s="677"/>
      <c r="ET50" s="677"/>
      <c r="EU50" s="677"/>
      <c r="EV50" s="677"/>
      <c r="EW50" s="677"/>
      <c r="EX50" s="677"/>
      <c r="EY50" s="677"/>
      <c r="EZ50" s="677"/>
      <c r="FA50" s="677"/>
      <c r="FB50" s="677"/>
      <c r="FC50" s="677"/>
      <c r="FD50" s="677"/>
      <c r="FE50" s="677"/>
      <c r="FF50" s="677"/>
      <c r="FG50" s="677"/>
      <c r="FH50" s="677"/>
      <c r="FI50" s="677"/>
      <c r="FJ50" s="677"/>
      <c r="FK50" s="677"/>
      <c r="FL50" s="677"/>
      <c r="FM50" s="677"/>
      <c r="FN50" s="677"/>
      <c r="FO50" s="677"/>
      <c r="FP50" s="677"/>
      <c r="FQ50" s="677"/>
      <c r="FR50" s="677"/>
      <c r="FS50" s="677"/>
      <c r="FT50" s="677"/>
      <c r="FU50" s="677"/>
      <c r="FV50" s="677"/>
      <c r="FW50" s="677"/>
      <c r="FX50" s="677"/>
      <c r="FY50" s="677"/>
      <c r="FZ50" s="677"/>
      <c r="GA50" s="677"/>
      <c r="GB50" s="677"/>
      <c r="GC50" s="677"/>
      <c r="GD50" s="677"/>
      <c r="GE50" s="677"/>
      <c r="GF50" s="677"/>
      <c r="GG50" s="677"/>
      <c r="GH50" s="677"/>
      <c r="GI50" s="677"/>
      <c r="GJ50" s="677"/>
      <c r="GK50" s="677"/>
      <c r="GL50" s="677"/>
      <c r="GM50" s="677"/>
      <c r="GN50" s="677"/>
      <c r="GO50" s="677"/>
      <c r="GP50" s="677"/>
      <c r="GQ50" s="677"/>
      <c r="GR50" s="677"/>
      <c r="GS50" s="677"/>
      <c r="GT50" s="677"/>
      <c r="GU50" s="677"/>
      <c r="GV50" s="677"/>
      <c r="GW50" s="677"/>
      <c r="GX50" s="677"/>
      <c r="GY50" s="677"/>
      <c r="GZ50" s="677"/>
      <c r="HA50" s="677"/>
      <c r="HB50" s="677"/>
      <c r="HC50" s="677"/>
      <c r="HD50" s="677"/>
      <c r="HE50" s="677"/>
      <c r="HF50" s="677"/>
      <c r="HG50" s="677"/>
      <c r="HH50" s="677"/>
      <c r="HI50" s="677"/>
      <c r="HJ50" s="677"/>
      <c r="HK50" s="677"/>
      <c r="HL50" s="677"/>
      <c r="HM50" s="677"/>
      <c r="HN50" s="677"/>
      <c r="HO50" s="677"/>
      <c r="HP50" s="677"/>
      <c r="HQ50" s="677"/>
      <c r="HR50" s="677"/>
      <c r="HS50" s="677"/>
      <c r="HT50" s="677"/>
      <c r="HU50" s="677"/>
      <c r="HV50" s="677"/>
      <c r="HW50" s="677"/>
      <c r="HX50" s="677"/>
      <c r="HY50" s="677"/>
      <c r="HZ50" s="677"/>
      <c r="IA50" s="677"/>
      <c r="IB50" s="677"/>
      <c r="IC50" s="677"/>
      <c r="ID50" s="677"/>
      <c r="IE50" s="677"/>
      <c r="IF50" s="677"/>
      <c r="IG50" s="677"/>
      <c r="IH50" s="677"/>
      <c r="II50" s="677"/>
      <c r="IJ50" s="677"/>
      <c r="IK50" s="677"/>
    </row>
    <row r="51" spans="1:245" s="651" customFormat="1" ht="21.75" customHeight="1">
      <c r="A51" s="582" t="s">
        <v>51</v>
      </c>
      <c r="B51" s="697">
        <v>279</v>
      </c>
      <c r="C51" s="701"/>
      <c r="D51" s="677"/>
      <c r="E51" s="677"/>
      <c r="F51" s="677"/>
      <c r="G51" s="677"/>
      <c r="H51" s="677"/>
      <c r="I51" s="677"/>
      <c r="J51" s="677"/>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c r="AP51" s="677"/>
      <c r="AQ51" s="677"/>
      <c r="AR51" s="677"/>
      <c r="AS51" s="677"/>
      <c r="AT51" s="677"/>
      <c r="AU51" s="677"/>
      <c r="AV51" s="677"/>
      <c r="AW51" s="677"/>
      <c r="AX51" s="677"/>
      <c r="AY51" s="677"/>
      <c r="AZ51" s="677"/>
      <c r="BA51" s="677"/>
      <c r="BB51" s="677"/>
      <c r="BC51" s="677"/>
      <c r="BD51" s="677"/>
      <c r="BE51" s="677"/>
      <c r="BF51" s="677"/>
      <c r="BG51" s="677"/>
      <c r="BH51" s="677"/>
      <c r="BI51" s="677"/>
      <c r="BJ51" s="677"/>
      <c r="BK51" s="677"/>
      <c r="BL51" s="677"/>
      <c r="BM51" s="677"/>
      <c r="BN51" s="677"/>
      <c r="BO51" s="677"/>
      <c r="BP51" s="677"/>
      <c r="BQ51" s="677"/>
      <c r="BR51" s="677"/>
      <c r="BS51" s="677"/>
      <c r="BT51" s="677"/>
      <c r="BU51" s="677"/>
      <c r="BV51" s="677"/>
      <c r="BW51" s="677"/>
      <c r="BX51" s="677"/>
      <c r="BY51" s="677"/>
      <c r="BZ51" s="677"/>
      <c r="CA51" s="677"/>
      <c r="CB51" s="677"/>
      <c r="CC51" s="677"/>
      <c r="CD51" s="677"/>
      <c r="CE51" s="677"/>
      <c r="CF51" s="677"/>
      <c r="CG51" s="677"/>
      <c r="CH51" s="677"/>
      <c r="CI51" s="677"/>
      <c r="CJ51" s="677"/>
      <c r="CK51" s="677"/>
      <c r="CL51" s="677"/>
      <c r="CM51" s="677"/>
      <c r="CN51" s="677"/>
      <c r="CO51" s="677"/>
      <c r="CP51" s="677"/>
      <c r="CQ51" s="677"/>
      <c r="CR51" s="677"/>
      <c r="CS51" s="677"/>
      <c r="CT51" s="677"/>
      <c r="CU51" s="677"/>
      <c r="CV51" s="677"/>
      <c r="CW51" s="677"/>
      <c r="CX51" s="677"/>
      <c r="CY51" s="677"/>
      <c r="CZ51" s="677"/>
      <c r="DA51" s="677"/>
      <c r="DB51" s="677"/>
      <c r="DC51" s="677"/>
      <c r="DD51" s="677"/>
      <c r="DE51" s="677"/>
      <c r="DF51" s="677"/>
      <c r="DG51" s="677"/>
      <c r="DH51" s="677"/>
      <c r="DI51" s="677"/>
      <c r="DJ51" s="677"/>
      <c r="DK51" s="677"/>
      <c r="DL51" s="677"/>
      <c r="DM51" s="677"/>
      <c r="DN51" s="677"/>
      <c r="DO51" s="677"/>
      <c r="DP51" s="677"/>
      <c r="DQ51" s="677"/>
      <c r="DR51" s="677"/>
      <c r="DS51" s="677"/>
      <c r="DT51" s="677"/>
      <c r="DU51" s="677"/>
      <c r="DV51" s="677"/>
      <c r="DW51" s="677"/>
      <c r="DX51" s="677"/>
      <c r="DY51" s="677"/>
      <c r="DZ51" s="677"/>
      <c r="EA51" s="677"/>
      <c r="EB51" s="677"/>
      <c r="EC51" s="677"/>
      <c r="ED51" s="677"/>
      <c r="EE51" s="677"/>
      <c r="EF51" s="677"/>
      <c r="EG51" s="677"/>
      <c r="EH51" s="677"/>
      <c r="EI51" s="677"/>
      <c r="EJ51" s="677"/>
      <c r="EK51" s="677"/>
      <c r="EL51" s="677"/>
      <c r="EM51" s="677"/>
      <c r="EN51" s="677"/>
      <c r="EO51" s="677"/>
      <c r="EP51" s="677"/>
      <c r="EQ51" s="677"/>
      <c r="ER51" s="677"/>
      <c r="ES51" s="677"/>
      <c r="ET51" s="677"/>
      <c r="EU51" s="677"/>
      <c r="EV51" s="677"/>
      <c r="EW51" s="677"/>
      <c r="EX51" s="677"/>
      <c r="EY51" s="677"/>
      <c r="EZ51" s="677"/>
      <c r="FA51" s="677"/>
      <c r="FB51" s="677"/>
      <c r="FC51" s="677"/>
      <c r="FD51" s="677"/>
      <c r="FE51" s="677"/>
      <c r="FF51" s="677"/>
      <c r="FG51" s="677"/>
      <c r="FH51" s="677"/>
      <c r="FI51" s="677"/>
      <c r="FJ51" s="677"/>
      <c r="FK51" s="677"/>
      <c r="FL51" s="677"/>
      <c r="FM51" s="677"/>
      <c r="FN51" s="677"/>
      <c r="FO51" s="677"/>
      <c r="FP51" s="677"/>
      <c r="FQ51" s="677"/>
      <c r="FR51" s="677"/>
      <c r="FS51" s="677"/>
      <c r="FT51" s="677"/>
      <c r="FU51" s="677"/>
      <c r="FV51" s="677"/>
      <c r="FW51" s="677"/>
      <c r="FX51" s="677"/>
      <c r="FY51" s="677"/>
      <c r="FZ51" s="677"/>
      <c r="GA51" s="677"/>
      <c r="GB51" s="677"/>
      <c r="GC51" s="677"/>
      <c r="GD51" s="677"/>
      <c r="GE51" s="677"/>
      <c r="GF51" s="677"/>
      <c r="GG51" s="677"/>
      <c r="GH51" s="677"/>
      <c r="GI51" s="677"/>
      <c r="GJ51" s="677"/>
      <c r="GK51" s="677"/>
      <c r="GL51" s="677"/>
      <c r="GM51" s="677"/>
      <c r="GN51" s="677"/>
      <c r="GO51" s="677"/>
      <c r="GP51" s="677"/>
      <c r="GQ51" s="677"/>
      <c r="GR51" s="677"/>
      <c r="GS51" s="677"/>
      <c r="GT51" s="677"/>
      <c r="GU51" s="677"/>
      <c r="GV51" s="677"/>
      <c r="GW51" s="677"/>
      <c r="GX51" s="677"/>
      <c r="GY51" s="677"/>
      <c r="GZ51" s="677"/>
      <c r="HA51" s="677"/>
      <c r="HB51" s="677"/>
      <c r="HC51" s="677"/>
      <c r="HD51" s="677"/>
      <c r="HE51" s="677"/>
      <c r="HF51" s="677"/>
      <c r="HG51" s="677"/>
      <c r="HH51" s="677"/>
      <c r="HI51" s="677"/>
      <c r="HJ51" s="677"/>
      <c r="HK51" s="677"/>
      <c r="HL51" s="677"/>
      <c r="HM51" s="677"/>
      <c r="HN51" s="677"/>
      <c r="HO51" s="677"/>
      <c r="HP51" s="677"/>
      <c r="HQ51" s="677"/>
      <c r="HR51" s="677"/>
      <c r="HS51" s="677"/>
      <c r="HT51" s="677"/>
      <c r="HU51" s="677"/>
      <c r="HV51" s="677"/>
      <c r="HW51" s="677"/>
      <c r="HX51" s="677"/>
      <c r="HY51" s="677"/>
      <c r="HZ51" s="677"/>
      <c r="IA51" s="677"/>
      <c r="IB51" s="677"/>
      <c r="IC51" s="677"/>
      <c r="ID51" s="677"/>
      <c r="IE51" s="677"/>
      <c r="IF51" s="677"/>
      <c r="IG51" s="677"/>
      <c r="IH51" s="677"/>
      <c r="II51" s="677"/>
      <c r="IJ51" s="677"/>
      <c r="IK51" s="677"/>
    </row>
    <row r="52" spans="1:245" s="651" customFormat="1" ht="21.75" customHeight="1">
      <c r="A52" s="703" t="s">
        <v>52</v>
      </c>
      <c r="B52" s="695">
        <v>622</v>
      </c>
      <c r="C52" s="701"/>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c r="AP52" s="677"/>
      <c r="AQ52" s="677"/>
      <c r="AR52" s="677"/>
      <c r="AS52" s="677"/>
      <c r="AT52" s="677"/>
      <c r="AU52" s="677"/>
      <c r="AV52" s="677"/>
      <c r="AW52" s="677"/>
      <c r="AX52" s="677"/>
      <c r="AY52" s="677"/>
      <c r="AZ52" s="677"/>
      <c r="BA52" s="677"/>
      <c r="BB52" s="677"/>
      <c r="BC52" s="677"/>
      <c r="BD52" s="677"/>
      <c r="BE52" s="677"/>
      <c r="BF52" s="677"/>
      <c r="BG52" s="677"/>
      <c r="BH52" s="677"/>
      <c r="BI52" s="677"/>
      <c r="BJ52" s="677"/>
      <c r="BK52" s="677"/>
      <c r="BL52" s="677"/>
      <c r="BM52" s="677"/>
      <c r="BN52" s="677"/>
      <c r="BO52" s="677"/>
      <c r="BP52" s="677"/>
      <c r="BQ52" s="677"/>
      <c r="BR52" s="677"/>
      <c r="BS52" s="677"/>
      <c r="BT52" s="677"/>
      <c r="BU52" s="677"/>
      <c r="BV52" s="677"/>
      <c r="BW52" s="677"/>
      <c r="BX52" s="677"/>
      <c r="BY52" s="677"/>
      <c r="BZ52" s="677"/>
      <c r="CA52" s="677"/>
      <c r="CB52" s="677"/>
      <c r="CC52" s="677"/>
      <c r="CD52" s="677"/>
      <c r="CE52" s="677"/>
      <c r="CF52" s="677"/>
      <c r="CG52" s="677"/>
      <c r="CH52" s="677"/>
      <c r="CI52" s="677"/>
      <c r="CJ52" s="677"/>
      <c r="CK52" s="677"/>
      <c r="CL52" s="677"/>
      <c r="CM52" s="677"/>
      <c r="CN52" s="677"/>
      <c r="CO52" s="677"/>
      <c r="CP52" s="677"/>
      <c r="CQ52" s="677"/>
      <c r="CR52" s="677"/>
      <c r="CS52" s="677"/>
      <c r="CT52" s="677"/>
      <c r="CU52" s="677"/>
      <c r="CV52" s="677"/>
      <c r="CW52" s="677"/>
      <c r="CX52" s="677"/>
      <c r="CY52" s="677"/>
      <c r="CZ52" s="677"/>
      <c r="DA52" s="677"/>
      <c r="DB52" s="677"/>
      <c r="DC52" s="677"/>
      <c r="DD52" s="677"/>
      <c r="DE52" s="677"/>
      <c r="DF52" s="677"/>
      <c r="DG52" s="677"/>
      <c r="DH52" s="677"/>
      <c r="DI52" s="677"/>
      <c r="DJ52" s="677"/>
      <c r="DK52" s="677"/>
      <c r="DL52" s="677"/>
      <c r="DM52" s="677"/>
      <c r="DN52" s="677"/>
      <c r="DO52" s="677"/>
      <c r="DP52" s="677"/>
      <c r="DQ52" s="677"/>
      <c r="DR52" s="677"/>
      <c r="DS52" s="677"/>
      <c r="DT52" s="677"/>
      <c r="DU52" s="677"/>
      <c r="DV52" s="677"/>
      <c r="DW52" s="677"/>
      <c r="DX52" s="677"/>
      <c r="DY52" s="677"/>
      <c r="DZ52" s="677"/>
      <c r="EA52" s="677"/>
      <c r="EB52" s="677"/>
      <c r="EC52" s="677"/>
      <c r="ED52" s="677"/>
      <c r="EE52" s="677"/>
      <c r="EF52" s="677"/>
      <c r="EG52" s="677"/>
      <c r="EH52" s="677"/>
      <c r="EI52" s="677"/>
      <c r="EJ52" s="677"/>
      <c r="EK52" s="677"/>
      <c r="EL52" s="677"/>
      <c r="EM52" s="677"/>
      <c r="EN52" s="677"/>
      <c r="EO52" s="677"/>
      <c r="EP52" s="677"/>
      <c r="EQ52" s="677"/>
      <c r="ER52" s="677"/>
      <c r="ES52" s="677"/>
      <c r="ET52" s="677"/>
      <c r="EU52" s="677"/>
      <c r="EV52" s="677"/>
      <c r="EW52" s="677"/>
      <c r="EX52" s="677"/>
      <c r="EY52" s="677"/>
      <c r="EZ52" s="677"/>
      <c r="FA52" s="677"/>
      <c r="FB52" s="677"/>
      <c r="FC52" s="677"/>
      <c r="FD52" s="677"/>
      <c r="FE52" s="677"/>
      <c r="FF52" s="677"/>
      <c r="FG52" s="677"/>
      <c r="FH52" s="677"/>
      <c r="FI52" s="677"/>
      <c r="FJ52" s="677"/>
      <c r="FK52" s="677"/>
      <c r="FL52" s="677"/>
      <c r="FM52" s="677"/>
      <c r="FN52" s="677"/>
      <c r="FO52" s="677"/>
      <c r="FP52" s="677"/>
      <c r="FQ52" s="677"/>
      <c r="FR52" s="677"/>
      <c r="FS52" s="677"/>
      <c r="FT52" s="677"/>
      <c r="FU52" s="677"/>
      <c r="FV52" s="677"/>
      <c r="FW52" s="677"/>
      <c r="FX52" s="677"/>
      <c r="FY52" s="677"/>
      <c r="FZ52" s="677"/>
      <c r="GA52" s="677"/>
      <c r="GB52" s="677"/>
      <c r="GC52" s="677"/>
      <c r="GD52" s="677"/>
      <c r="GE52" s="677"/>
      <c r="GF52" s="677"/>
      <c r="GG52" s="677"/>
      <c r="GH52" s="677"/>
      <c r="GI52" s="677"/>
      <c r="GJ52" s="677"/>
      <c r="GK52" s="677"/>
      <c r="GL52" s="677"/>
      <c r="GM52" s="677"/>
      <c r="GN52" s="677"/>
      <c r="GO52" s="677"/>
      <c r="GP52" s="677"/>
      <c r="GQ52" s="677"/>
      <c r="GR52" s="677"/>
      <c r="GS52" s="677"/>
      <c r="GT52" s="677"/>
      <c r="GU52" s="677"/>
      <c r="GV52" s="677"/>
      <c r="GW52" s="677"/>
      <c r="GX52" s="677"/>
      <c r="GY52" s="677"/>
      <c r="GZ52" s="677"/>
      <c r="HA52" s="677"/>
      <c r="HB52" s="677"/>
      <c r="HC52" s="677"/>
      <c r="HD52" s="677"/>
      <c r="HE52" s="677"/>
      <c r="HF52" s="677"/>
      <c r="HG52" s="677"/>
      <c r="HH52" s="677"/>
      <c r="HI52" s="677"/>
      <c r="HJ52" s="677"/>
      <c r="HK52" s="677"/>
      <c r="HL52" s="677"/>
      <c r="HM52" s="677"/>
      <c r="HN52" s="677"/>
      <c r="HO52" s="677"/>
      <c r="HP52" s="677"/>
      <c r="HQ52" s="677"/>
      <c r="HR52" s="677"/>
      <c r="HS52" s="677"/>
      <c r="HT52" s="677"/>
      <c r="HU52" s="677"/>
      <c r="HV52" s="677"/>
      <c r="HW52" s="677"/>
      <c r="HX52" s="677"/>
      <c r="HY52" s="677"/>
      <c r="HZ52" s="677"/>
      <c r="IA52" s="677"/>
      <c r="IB52" s="677"/>
      <c r="IC52" s="677"/>
      <c r="ID52" s="677"/>
      <c r="IE52" s="677"/>
      <c r="IF52" s="677"/>
      <c r="IG52" s="677"/>
      <c r="IH52" s="677"/>
      <c r="II52" s="677"/>
      <c r="IJ52" s="677"/>
      <c r="IK52" s="677"/>
    </row>
    <row r="53" spans="1:245" s="676" customFormat="1" ht="21.75" customHeight="1">
      <c r="A53" s="703" t="s">
        <v>53</v>
      </c>
      <c r="B53" s="695">
        <v>155</v>
      </c>
      <c r="C53" s="693"/>
      <c r="D53" s="700"/>
      <c r="E53" s="700"/>
      <c r="F53" s="700"/>
      <c r="G53" s="700"/>
      <c r="H53" s="700"/>
      <c r="I53" s="700"/>
      <c r="J53" s="700"/>
      <c r="K53" s="700"/>
      <c r="L53" s="700"/>
      <c r="M53" s="700"/>
      <c r="N53" s="700"/>
      <c r="O53" s="700"/>
      <c r="P53" s="700"/>
      <c r="Q53" s="700"/>
      <c r="R53" s="700"/>
      <c r="S53" s="700"/>
      <c r="T53" s="700"/>
      <c r="U53" s="700"/>
      <c r="V53" s="700"/>
      <c r="W53" s="700"/>
      <c r="X53" s="700"/>
      <c r="Y53" s="700"/>
      <c r="Z53" s="700"/>
      <c r="AA53" s="700"/>
      <c r="AB53" s="700"/>
      <c r="AC53" s="700"/>
      <c r="AD53" s="700"/>
      <c r="AE53" s="700"/>
      <c r="AF53" s="700"/>
      <c r="AG53" s="700"/>
      <c r="AH53" s="700"/>
      <c r="AI53" s="700"/>
      <c r="AJ53" s="700"/>
      <c r="AK53" s="700"/>
      <c r="AL53" s="700"/>
      <c r="AM53" s="700"/>
      <c r="AN53" s="700"/>
      <c r="AO53" s="700"/>
      <c r="AP53" s="700"/>
      <c r="AQ53" s="700"/>
      <c r="AR53" s="700"/>
      <c r="AS53" s="700"/>
      <c r="AT53" s="700"/>
      <c r="AU53" s="700"/>
      <c r="AV53" s="700"/>
      <c r="AW53" s="700"/>
      <c r="AX53" s="700"/>
      <c r="AY53" s="700"/>
      <c r="AZ53" s="700"/>
      <c r="BA53" s="700"/>
      <c r="BB53" s="700"/>
      <c r="BC53" s="700"/>
      <c r="BD53" s="700"/>
      <c r="BE53" s="700"/>
      <c r="BF53" s="700"/>
      <c r="BG53" s="700"/>
      <c r="BH53" s="700"/>
      <c r="BI53" s="700"/>
      <c r="BJ53" s="700"/>
      <c r="BK53" s="700"/>
      <c r="BL53" s="700"/>
      <c r="BM53" s="700"/>
      <c r="BN53" s="700"/>
      <c r="BO53" s="700"/>
      <c r="BP53" s="700"/>
      <c r="BQ53" s="700"/>
      <c r="BR53" s="700"/>
      <c r="BS53" s="700"/>
      <c r="BT53" s="700"/>
      <c r="BU53" s="700"/>
      <c r="BV53" s="700"/>
      <c r="BW53" s="700"/>
      <c r="BX53" s="700"/>
      <c r="BY53" s="700"/>
      <c r="BZ53" s="700"/>
      <c r="CA53" s="700"/>
      <c r="CB53" s="700"/>
      <c r="CC53" s="700"/>
      <c r="CD53" s="700"/>
      <c r="CE53" s="700"/>
      <c r="CF53" s="700"/>
      <c r="CG53" s="700"/>
      <c r="CH53" s="700"/>
      <c r="CI53" s="700"/>
      <c r="CJ53" s="700"/>
      <c r="CK53" s="700"/>
      <c r="CL53" s="700"/>
      <c r="CM53" s="700"/>
      <c r="CN53" s="700"/>
      <c r="CO53" s="700"/>
      <c r="CP53" s="700"/>
      <c r="CQ53" s="700"/>
      <c r="CR53" s="700"/>
      <c r="CS53" s="700"/>
      <c r="CT53" s="700"/>
      <c r="CU53" s="700"/>
      <c r="CV53" s="700"/>
      <c r="CW53" s="700"/>
      <c r="CX53" s="700"/>
      <c r="CY53" s="700"/>
      <c r="CZ53" s="700"/>
      <c r="DA53" s="700"/>
      <c r="DB53" s="700"/>
      <c r="DC53" s="700"/>
      <c r="DD53" s="700"/>
      <c r="DE53" s="700"/>
      <c r="DF53" s="700"/>
      <c r="DG53" s="700"/>
      <c r="DH53" s="700"/>
      <c r="DI53" s="700"/>
      <c r="DJ53" s="700"/>
      <c r="DK53" s="700"/>
      <c r="DL53" s="700"/>
      <c r="DM53" s="700"/>
      <c r="DN53" s="700"/>
      <c r="DO53" s="700"/>
      <c r="DP53" s="700"/>
      <c r="DQ53" s="700"/>
      <c r="DR53" s="700"/>
      <c r="DS53" s="700"/>
      <c r="DT53" s="700"/>
      <c r="DU53" s="700"/>
      <c r="DV53" s="700"/>
      <c r="DW53" s="700"/>
      <c r="DX53" s="700"/>
      <c r="DY53" s="700"/>
      <c r="DZ53" s="700"/>
      <c r="EA53" s="700"/>
      <c r="EB53" s="700"/>
      <c r="EC53" s="700"/>
      <c r="ED53" s="700"/>
      <c r="EE53" s="700"/>
      <c r="EF53" s="700"/>
      <c r="EG53" s="700"/>
      <c r="EH53" s="700"/>
      <c r="EI53" s="700"/>
      <c r="EJ53" s="700"/>
      <c r="EK53" s="700"/>
      <c r="EL53" s="700"/>
      <c r="EM53" s="700"/>
      <c r="EN53" s="700"/>
      <c r="EO53" s="700"/>
      <c r="EP53" s="700"/>
      <c r="EQ53" s="700"/>
      <c r="ER53" s="700"/>
      <c r="ES53" s="700"/>
      <c r="ET53" s="700"/>
      <c r="EU53" s="700"/>
      <c r="EV53" s="700"/>
      <c r="EW53" s="700"/>
      <c r="EX53" s="700"/>
      <c r="EY53" s="700"/>
      <c r="EZ53" s="700"/>
      <c r="FA53" s="700"/>
      <c r="FB53" s="700"/>
      <c r="FC53" s="700"/>
      <c r="FD53" s="700"/>
      <c r="FE53" s="700"/>
      <c r="FF53" s="700"/>
      <c r="FG53" s="700"/>
      <c r="FH53" s="700"/>
      <c r="FI53" s="700"/>
      <c r="FJ53" s="700"/>
      <c r="FK53" s="700"/>
      <c r="FL53" s="700"/>
      <c r="FM53" s="700"/>
      <c r="FN53" s="700"/>
      <c r="FO53" s="700"/>
      <c r="FP53" s="700"/>
      <c r="FQ53" s="700"/>
      <c r="FR53" s="700"/>
      <c r="FS53" s="700"/>
      <c r="FT53" s="700"/>
      <c r="FU53" s="700"/>
      <c r="FV53" s="700"/>
      <c r="FW53" s="700"/>
      <c r="FX53" s="700"/>
      <c r="FY53" s="700"/>
      <c r="FZ53" s="700"/>
      <c r="GA53" s="700"/>
      <c r="GB53" s="700"/>
      <c r="GC53" s="700"/>
      <c r="GD53" s="700"/>
      <c r="GE53" s="700"/>
      <c r="GF53" s="700"/>
      <c r="GG53" s="700"/>
      <c r="GH53" s="700"/>
      <c r="GI53" s="700"/>
      <c r="GJ53" s="700"/>
      <c r="GK53" s="700"/>
      <c r="GL53" s="700"/>
      <c r="GM53" s="700"/>
      <c r="GN53" s="700"/>
      <c r="GO53" s="700"/>
      <c r="GP53" s="700"/>
      <c r="GQ53" s="700"/>
      <c r="GR53" s="700"/>
      <c r="GS53" s="700"/>
      <c r="GT53" s="700"/>
      <c r="GU53" s="700"/>
      <c r="GV53" s="700"/>
      <c r="GW53" s="700"/>
      <c r="GX53" s="700"/>
      <c r="GY53" s="700"/>
      <c r="GZ53" s="700"/>
      <c r="HA53" s="700"/>
      <c r="HB53" s="700"/>
      <c r="HC53" s="700"/>
      <c r="HD53" s="700"/>
      <c r="HE53" s="700"/>
      <c r="HF53" s="700"/>
      <c r="HG53" s="700"/>
      <c r="HH53" s="700"/>
      <c r="HI53" s="700"/>
      <c r="HJ53" s="700"/>
      <c r="HK53" s="700"/>
      <c r="HL53" s="700"/>
      <c r="HM53" s="700"/>
      <c r="HN53" s="700"/>
      <c r="HO53" s="700"/>
      <c r="HP53" s="700"/>
      <c r="HQ53" s="700"/>
      <c r="HR53" s="700"/>
      <c r="HS53" s="700"/>
      <c r="HT53" s="700"/>
      <c r="HU53" s="700"/>
      <c r="HV53" s="700"/>
      <c r="HW53" s="700"/>
      <c r="HX53" s="700"/>
      <c r="HY53" s="700"/>
      <c r="HZ53" s="700"/>
      <c r="IA53" s="700"/>
      <c r="IB53" s="700"/>
      <c r="IC53" s="700"/>
      <c r="ID53" s="700"/>
      <c r="IE53" s="700"/>
      <c r="IF53" s="700"/>
      <c r="IG53" s="700"/>
      <c r="IH53" s="700"/>
      <c r="II53" s="700"/>
      <c r="IJ53" s="700"/>
      <c r="IK53" s="700"/>
    </row>
    <row r="54" spans="1:245" s="676" customFormat="1" ht="21.75" customHeight="1">
      <c r="A54" s="703" t="s">
        <v>54</v>
      </c>
      <c r="B54" s="695">
        <v>157</v>
      </c>
      <c r="C54" s="693"/>
      <c r="D54" s="700"/>
      <c r="E54" s="700"/>
      <c r="F54" s="700"/>
      <c r="G54" s="700"/>
      <c r="H54" s="700"/>
      <c r="I54" s="700"/>
      <c r="J54" s="700"/>
      <c r="K54" s="700"/>
      <c r="L54" s="700"/>
      <c r="M54" s="700"/>
      <c r="N54" s="700"/>
      <c r="O54" s="700"/>
      <c r="P54" s="700"/>
      <c r="Q54" s="700"/>
      <c r="R54" s="700"/>
      <c r="S54" s="700"/>
      <c r="T54" s="700"/>
      <c r="U54" s="700"/>
      <c r="V54" s="700"/>
      <c r="W54" s="700"/>
      <c r="X54" s="700"/>
      <c r="Y54" s="700"/>
      <c r="Z54" s="700"/>
      <c r="AA54" s="700"/>
      <c r="AB54" s="700"/>
      <c r="AC54" s="700"/>
      <c r="AD54" s="700"/>
      <c r="AE54" s="700"/>
      <c r="AF54" s="700"/>
      <c r="AG54" s="700"/>
      <c r="AH54" s="700"/>
      <c r="AI54" s="700"/>
      <c r="AJ54" s="700"/>
      <c r="AK54" s="700"/>
      <c r="AL54" s="700"/>
      <c r="AM54" s="700"/>
      <c r="AN54" s="700"/>
      <c r="AO54" s="700"/>
      <c r="AP54" s="700"/>
      <c r="AQ54" s="700"/>
      <c r="AR54" s="700"/>
      <c r="AS54" s="700"/>
      <c r="AT54" s="700"/>
      <c r="AU54" s="700"/>
      <c r="AV54" s="700"/>
      <c r="AW54" s="700"/>
      <c r="AX54" s="700"/>
      <c r="AY54" s="700"/>
      <c r="AZ54" s="700"/>
      <c r="BA54" s="700"/>
      <c r="BB54" s="700"/>
      <c r="BC54" s="700"/>
      <c r="BD54" s="700"/>
      <c r="BE54" s="700"/>
      <c r="BF54" s="700"/>
      <c r="BG54" s="700"/>
      <c r="BH54" s="700"/>
      <c r="BI54" s="700"/>
      <c r="BJ54" s="700"/>
      <c r="BK54" s="700"/>
      <c r="BL54" s="700"/>
      <c r="BM54" s="700"/>
      <c r="BN54" s="700"/>
      <c r="BO54" s="700"/>
      <c r="BP54" s="700"/>
      <c r="BQ54" s="700"/>
      <c r="BR54" s="700"/>
      <c r="BS54" s="700"/>
      <c r="BT54" s="700"/>
      <c r="BU54" s="700"/>
      <c r="BV54" s="700"/>
      <c r="BW54" s="700"/>
      <c r="BX54" s="700"/>
      <c r="BY54" s="700"/>
      <c r="BZ54" s="700"/>
      <c r="CA54" s="700"/>
      <c r="CB54" s="700"/>
      <c r="CC54" s="700"/>
      <c r="CD54" s="700"/>
      <c r="CE54" s="700"/>
      <c r="CF54" s="700"/>
      <c r="CG54" s="700"/>
      <c r="CH54" s="700"/>
      <c r="CI54" s="700"/>
      <c r="CJ54" s="700"/>
      <c r="CK54" s="700"/>
      <c r="CL54" s="700"/>
      <c r="CM54" s="700"/>
      <c r="CN54" s="700"/>
      <c r="CO54" s="700"/>
      <c r="CP54" s="700"/>
      <c r="CQ54" s="700"/>
      <c r="CR54" s="700"/>
      <c r="CS54" s="700"/>
      <c r="CT54" s="700"/>
      <c r="CU54" s="700"/>
      <c r="CV54" s="700"/>
      <c r="CW54" s="700"/>
      <c r="CX54" s="700"/>
      <c r="CY54" s="700"/>
      <c r="CZ54" s="700"/>
      <c r="DA54" s="700"/>
      <c r="DB54" s="700"/>
      <c r="DC54" s="700"/>
      <c r="DD54" s="700"/>
      <c r="DE54" s="700"/>
      <c r="DF54" s="700"/>
      <c r="DG54" s="700"/>
      <c r="DH54" s="700"/>
      <c r="DI54" s="700"/>
      <c r="DJ54" s="700"/>
      <c r="DK54" s="700"/>
      <c r="DL54" s="700"/>
      <c r="DM54" s="700"/>
      <c r="DN54" s="700"/>
      <c r="DO54" s="700"/>
      <c r="DP54" s="700"/>
      <c r="DQ54" s="700"/>
      <c r="DR54" s="700"/>
      <c r="DS54" s="700"/>
      <c r="DT54" s="700"/>
      <c r="DU54" s="700"/>
      <c r="DV54" s="700"/>
      <c r="DW54" s="700"/>
      <c r="DX54" s="700"/>
      <c r="DY54" s="700"/>
      <c r="DZ54" s="700"/>
      <c r="EA54" s="700"/>
      <c r="EB54" s="700"/>
      <c r="EC54" s="700"/>
      <c r="ED54" s="700"/>
      <c r="EE54" s="700"/>
      <c r="EF54" s="700"/>
      <c r="EG54" s="700"/>
      <c r="EH54" s="700"/>
      <c r="EI54" s="700"/>
      <c r="EJ54" s="700"/>
      <c r="EK54" s="700"/>
      <c r="EL54" s="700"/>
      <c r="EM54" s="700"/>
      <c r="EN54" s="700"/>
      <c r="EO54" s="700"/>
      <c r="EP54" s="700"/>
      <c r="EQ54" s="700"/>
      <c r="ER54" s="700"/>
      <c r="ES54" s="700"/>
      <c r="ET54" s="700"/>
      <c r="EU54" s="700"/>
      <c r="EV54" s="700"/>
      <c r="EW54" s="700"/>
      <c r="EX54" s="700"/>
      <c r="EY54" s="700"/>
      <c r="EZ54" s="700"/>
      <c r="FA54" s="700"/>
      <c r="FB54" s="700"/>
      <c r="FC54" s="700"/>
      <c r="FD54" s="700"/>
      <c r="FE54" s="700"/>
      <c r="FF54" s="700"/>
      <c r="FG54" s="700"/>
      <c r="FH54" s="700"/>
      <c r="FI54" s="700"/>
      <c r="FJ54" s="700"/>
      <c r="FK54" s="700"/>
      <c r="FL54" s="700"/>
      <c r="FM54" s="700"/>
      <c r="FN54" s="700"/>
      <c r="FO54" s="700"/>
      <c r="FP54" s="700"/>
      <c r="FQ54" s="700"/>
      <c r="FR54" s="700"/>
      <c r="FS54" s="700"/>
      <c r="FT54" s="700"/>
      <c r="FU54" s="700"/>
      <c r="FV54" s="700"/>
      <c r="FW54" s="700"/>
      <c r="FX54" s="700"/>
      <c r="FY54" s="700"/>
      <c r="FZ54" s="700"/>
      <c r="GA54" s="700"/>
      <c r="GB54" s="700"/>
      <c r="GC54" s="700"/>
      <c r="GD54" s="700"/>
      <c r="GE54" s="700"/>
      <c r="GF54" s="700"/>
      <c r="GG54" s="700"/>
      <c r="GH54" s="700"/>
      <c r="GI54" s="700"/>
      <c r="GJ54" s="700"/>
      <c r="GK54" s="700"/>
      <c r="GL54" s="700"/>
      <c r="GM54" s="700"/>
      <c r="GN54" s="700"/>
      <c r="GO54" s="700"/>
      <c r="GP54" s="700"/>
      <c r="GQ54" s="700"/>
      <c r="GR54" s="700"/>
      <c r="GS54" s="700"/>
      <c r="GT54" s="700"/>
      <c r="GU54" s="700"/>
      <c r="GV54" s="700"/>
      <c r="GW54" s="700"/>
      <c r="GX54" s="700"/>
      <c r="GY54" s="700"/>
      <c r="GZ54" s="700"/>
      <c r="HA54" s="700"/>
      <c r="HB54" s="700"/>
      <c r="HC54" s="700"/>
      <c r="HD54" s="700"/>
      <c r="HE54" s="700"/>
      <c r="HF54" s="700"/>
      <c r="HG54" s="700"/>
      <c r="HH54" s="700"/>
      <c r="HI54" s="700"/>
      <c r="HJ54" s="700"/>
      <c r="HK54" s="700"/>
      <c r="HL54" s="700"/>
      <c r="HM54" s="700"/>
      <c r="HN54" s="700"/>
      <c r="HO54" s="700"/>
      <c r="HP54" s="700"/>
      <c r="HQ54" s="700"/>
      <c r="HR54" s="700"/>
      <c r="HS54" s="700"/>
      <c r="HT54" s="700"/>
      <c r="HU54" s="700"/>
      <c r="HV54" s="700"/>
      <c r="HW54" s="700"/>
      <c r="HX54" s="700"/>
      <c r="HY54" s="700"/>
      <c r="HZ54" s="700"/>
      <c r="IA54" s="700"/>
      <c r="IB54" s="700"/>
      <c r="IC54" s="700"/>
      <c r="ID54" s="700"/>
      <c r="IE54" s="700"/>
      <c r="IF54" s="700"/>
      <c r="IG54" s="700"/>
      <c r="IH54" s="700"/>
      <c r="II54" s="700"/>
      <c r="IJ54" s="700"/>
      <c r="IK54" s="700"/>
    </row>
    <row r="55" spans="1:245" s="651" customFormat="1" ht="21.75" customHeight="1">
      <c r="A55" s="703" t="s">
        <v>55</v>
      </c>
      <c r="B55" s="695">
        <v>103</v>
      </c>
      <c r="C55" s="693"/>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c r="AI55" s="677"/>
      <c r="AJ55" s="677"/>
      <c r="AK55" s="677"/>
      <c r="AL55" s="677"/>
      <c r="AM55" s="677"/>
      <c r="AN55" s="677"/>
      <c r="AO55" s="677"/>
      <c r="AP55" s="677"/>
      <c r="AQ55" s="677"/>
      <c r="AR55" s="677"/>
      <c r="AS55" s="677"/>
      <c r="AT55" s="677"/>
      <c r="AU55" s="677"/>
      <c r="AV55" s="677"/>
      <c r="AW55" s="677"/>
      <c r="AX55" s="677"/>
      <c r="AY55" s="677"/>
      <c r="AZ55" s="677"/>
      <c r="BA55" s="677"/>
      <c r="BB55" s="677"/>
      <c r="BC55" s="677"/>
      <c r="BD55" s="677"/>
      <c r="BE55" s="677"/>
      <c r="BF55" s="677"/>
      <c r="BG55" s="677"/>
      <c r="BH55" s="677"/>
      <c r="BI55" s="677"/>
      <c r="BJ55" s="677"/>
      <c r="BK55" s="677"/>
      <c r="BL55" s="677"/>
      <c r="BM55" s="677"/>
      <c r="BN55" s="677"/>
      <c r="BO55" s="677"/>
      <c r="BP55" s="677"/>
      <c r="BQ55" s="677"/>
      <c r="BR55" s="677"/>
      <c r="BS55" s="677"/>
      <c r="BT55" s="677"/>
      <c r="BU55" s="677"/>
      <c r="BV55" s="677"/>
      <c r="BW55" s="677"/>
      <c r="BX55" s="677"/>
      <c r="BY55" s="677"/>
      <c r="BZ55" s="677"/>
      <c r="CA55" s="677"/>
      <c r="CB55" s="677"/>
      <c r="CC55" s="677"/>
      <c r="CD55" s="677"/>
      <c r="CE55" s="677"/>
      <c r="CF55" s="677"/>
      <c r="CG55" s="677"/>
      <c r="CH55" s="677"/>
      <c r="CI55" s="677"/>
      <c r="CJ55" s="677"/>
      <c r="CK55" s="677"/>
      <c r="CL55" s="677"/>
      <c r="CM55" s="677"/>
      <c r="CN55" s="677"/>
      <c r="CO55" s="677"/>
      <c r="CP55" s="677"/>
      <c r="CQ55" s="677"/>
      <c r="CR55" s="677"/>
      <c r="CS55" s="677"/>
      <c r="CT55" s="677"/>
      <c r="CU55" s="677"/>
      <c r="CV55" s="677"/>
      <c r="CW55" s="677"/>
      <c r="CX55" s="677"/>
      <c r="CY55" s="677"/>
      <c r="CZ55" s="677"/>
      <c r="DA55" s="677"/>
      <c r="DB55" s="677"/>
      <c r="DC55" s="677"/>
      <c r="DD55" s="677"/>
      <c r="DE55" s="677"/>
      <c r="DF55" s="677"/>
      <c r="DG55" s="677"/>
      <c r="DH55" s="677"/>
      <c r="DI55" s="677"/>
      <c r="DJ55" s="677"/>
      <c r="DK55" s="677"/>
      <c r="DL55" s="677"/>
      <c r="DM55" s="677"/>
      <c r="DN55" s="677"/>
      <c r="DO55" s="677"/>
      <c r="DP55" s="677"/>
      <c r="DQ55" s="677"/>
      <c r="DR55" s="677"/>
      <c r="DS55" s="677"/>
      <c r="DT55" s="677"/>
      <c r="DU55" s="677"/>
      <c r="DV55" s="677"/>
      <c r="DW55" s="677"/>
      <c r="DX55" s="677"/>
      <c r="DY55" s="677"/>
      <c r="DZ55" s="677"/>
      <c r="EA55" s="677"/>
      <c r="EB55" s="677"/>
      <c r="EC55" s="677"/>
      <c r="ED55" s="677"/>
      <c r="EE55" s="677"/>
      <c r="EF55" s="677"/>
      <c r="EG55" s="677"/>
      <c r="EH55" s="677"/>
      <c r="EI55" s="677"/>
      <c r="EJ55" s="677"/>
      <c r="EK55" s="677"/>
      <c r="EL55" s="677"/>
      <c r="EM55" s="677"/>
      <c r="EN55" s="677"/>
      <c r="EO55" s="677"/>
      <c r="EP55" s="677"/>
      <c r="EQ55" s="677"/>
      <c r="ER55" s="677"/>
      <c r="ES55" s="677"/>
      <c r="ET55" s="677"/>
      <c r="EU55" s="677"/>
      <c r="EV55" s="677"/>
      <c r="EW55" s="677"/>
      <c r="EX55" s="677"/>
      <c r="EY55" s="677"/>
      <c r="EZ55" s="677"/>
      <c r="FA55" s="677"/>
      <c r="FB55" s="677"/>
      <c r="FC55" s="677"/>
      <c r="FD55" s="677"/>
      <c r="FE55" s="677"/>
      <c r="FF55" s="677"/>
      <c r="FG55" s="677"/>
      <c r="FH55" s="677"/>
      <c r="FI55" s="677"/>
      <c r="FJ55" s="677"/>
      <c r="FK55" s="677"/>
      <c r="FL55" s="677"/>
      <c r="FM55" s="677"/>
      <c r="FN55" s="677"/>
      <c r="FO55" s="677"/>
      <c r="FP55" s="677"/>
      <c r="FQ55" s="677"/>
      <c r="FR55" s="677"/>
      <c r="FS55" s="677"/>
      <c r="FT55" s="677"/>
      <c r="FU55" s="677"/>
      <c r="FV55" s="677"/>
      <c r="FW55" s="677"/>
      <c r="FX55" s="677"/>
      <c r="FY55" s="677"/>
      <c r="FZ55" s="677"/>
      <c r="GA55" s="677"/>
      <c r="GB55" s="677"/>
      <c r="GC55" s="677"/>
      <c r="GD55" s="677"/>
      <c r="GE55" s="677"/>
      <c r="GF55" s="677"/>
      <c r="GG55" s="677"/>
      <c r="GH55" s="677"/>
      <c r="GI55" s="677"/>
      <c r="GJ55" s="677"/>
      <c r="GK55" s="677"/>
      <c r="GL55" s="677"/>
      <c r="GM55" s="677"/>
      <c r="GN55" s="677"/>
      <c r="GO55" s="677"/>
      <c r="GP55" s="677"/>
      <c r="GQ55" s="677"/>
      <c r="GR55" s="677"/>
      <c r="GS55" s="677"/>
      <c r="GT55" s="677"/>
      <c r="GU55" s="677"/>
      <c r="GV55" s="677"/>
      <c r="GW55" s="677"/>
      <c r="GX55" s="677"/>
      <c r="GY55" s="677"/>
      <c r="GZ55" s="677"/>
      <c r="HA55" s="677"/>
      <c r="HB55" s="677"/>
      <c r="HC55" s="677"/>
      <c r="HD55" s="677"/>
      <c r="HE55" s="677"/>
      <c r="HF55" s="677"/>
      <c r="HG55" s="677"/>
      <c r="HH55" s="677"/>
      <c r="HI55" s="677"/>
      <c r="HJ55" s="677"/>
      <c r="HK55" s="677"/>
      <c r="HL55" s="677"/>
      <c r="HM55" s="677"/>
      <c r="HN55" s="677"/>
      <c r="HO55" s="677"/>
      <c r="HP55" s="677"/>
      <c r="HQ55" s="677"/>
      <c r="HR55" s="677"/>
      <c r="HS55" s="677"/>
      <c r="HT55" s="677"/>
      <c r="HU55" s="677"/>
      <c r="HV55" s="677"/>
      <c r="HW55" s="677"/>
      <c r="HX55" s="677"/>
      <c r="HY55" s="677"/>
      <c r="HZ55" s="677"/>
      <c r="IA55" s="677"/>
      <c r="IB55" s="677"/>
      <c r="IC55" s="677"/>
      <c r="ID55" s="677"/>
      <c r="IE55" s="677"/>
      <c r="IF55" s="677"/>
      <c r="IG55" s="677"/>
      <c r="IH55" s="677"/>
      <c r="II55" s="677"/>
      <c r="IJ55" s="677"/>
      <c r="IK55" s="677"/>
    </row>
    <row r="56" spans="1:245" s="651" customFormat="1" ht="21.75" customHeight="1">
      <c r="A56" s="704" t="s">
        <v>56</v>
      </c>
      <c r="B56" s="695">
        <v>540</v>
      </c>
      <c r="C56" s="693"/>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7"/>
      <c r="AR56" s="677"/>
      <c r="AS56" s="677"/>
      <c r="AT56" s="677"/>
      <c r="AU56" s="677"/>
      <c r="AV56" s="677"/>
      <c r="AW56" s="677"/>
      <c r="AX56" s="677"/>
      <c r="AY56" s="677"/>
      <c r="AZ56" s="677"/>
      <c r="BA56" s="677"/>
      <c r="BB56" s="677"/>
      <c r="BC56" s="677"/>
      <c r="BD56" s="677"/>
      <c r="BE56" s="677"/>
      <c r="BF56" s="677"/>
      <c r="BG56" s="677"/>
      <c r="BH56" s="677"/>
      <c r="BI56" s="677"/>
      <c r="BJ56" s="677"/>
      <c r="BK56" s="677"/>
      <c r="BL56" s="677"/>
      <c r="BM56" s="677"/>
      <c r="BN56" s="677"/>
      <c r="BO56" s="677"/>
      <c r="BP56" s="677"/>
      <c r="BQ56" s="677"/>
      <c r="BR56" s="677"/>
      <c r="BS56" s="677"/>
      <c r="BT56" s="677"/>
      <c r="BU56" s="677"/>
      <c r="BV56" s="677"/>
      <c r="BW56" s="677"/>
      <c r="BX56" s="677"/>
      <c r="BY56" s="677"/>
      <c r="BZ56" s="677"/>
      <c r="CA56" s="677"/>
      <c r="CB56" s="677"/>
      <c r="CC56" s="677"/>
      <c r="CD56" s="677"/>
      <c r="CE56" s="677"/>
      <c r="CF56" s="677"/>
      <c r="CG56" s="677"/>
      <c r="CH56" s="677"/>
      <c r="CI56" s="677"/>
      <c r="CJ56" s="677"/>
      <c r="CK56" s="677"/>
      <c r="CL56" s="677"/>
      <c r="CM56" s="677"/>
      <c r="CN56" s="677"/>
      <c r="CO56" s="677"/>
      <c r="CP56" s="677"/>
      <c r="CQ56" s="677"/>
      <c r="CR56" s="677"/>
      <c r="CS56" s="677"/>
      <c r="CT56" s="677"/>
      <c r="CU56" s="677"/>
      <c r="CV56" s="677"/>
      <c r="CW56" s="677"/>
      <c r="CX56" s="677"/>
      <c r="CY56" s="677"/>
      <c r="CZ56" s="677"/>
      <c r="DA56" s="677"/>
      <c r="DB56" s="677"/>
      <c r="DC56" s="677"/>
      <c r="DD56" s="677"/>
      <c r="DE56" s="677"/>
      <c r="DF56" s="677"/>
      <c r="DG56" s="677"/>
      <c r="DH56" s="677"/>
      <c r="DI56" s="677"/>
      <c r="DJ56" s="677"/>
      <c r="DK56" s="677"/>
      <c r="DL56" s="677"/>
      <c r="DM56" s="677"/>
      <c r="DN56" s="677"/>
      <c r="DO56" s="677"/>
      <c r="DP56" s="677"/>
      <c r="DQ56" s="677"/>
      <c r="DR56" s="677"/>
      <c r="DS56" s="677"/>
      <c r="DT56" s="677"/>
      <c r="DU56" s="677"/>
      <c r="DV56" s="677"/>
      <c r="DW56" s="677"/>
      <c r="DX56" s="677"/>
      <c r="DY56" s="677"/>
      <c r="DZ56" s="677"/>
      <c r="EA56" s="677"/>
      <c r="EB56" s="677"/>
      <c r="EC56" s="677"/>
      <c r="ED56" s="677"/>
      <c r="EE56" s="677"/>
      <c r="EF56" s="677"/>
      <c r="EG56" s="677"/>
      <c r="EH56" s="677"/>
      <c r="EI56" s="677"/>
      <c r="EJ56" s="677"/>
      <c r="EK56" s="677"/>
      <c r="EL56" s="677"/>
      <c r="EM56" s="677"/>
      <c r="EN56" s="677"/>
      <c r="EO56" s="677"/>
      <c r="EP56" s="677"/>
      <c r="EQ56" s="677"/>
      <c r="ER56" s="677"/>
      <c r="ES56" s="677"/>
      <c r="ET56" s="677"/>
      <c r="EU56" s="677"/>
      <c r="EV56" s="677"/>
      <c r="EW56" s="677"/>
      <c r="EX56" s="677"/>
      <c r="EY56" s="677"/>
      <c r="EZ56" s="677"/>
      <c r="FA56" s="677"/>
      <c r="FB56" s="677"/>
      <c r="FC56" s="677"/>
      <c r="FD56" s="677"/>
      <c r="FE56" s="677"/>
      <c r="FF56" s="677"/>
      <c r="FG56" s="677"/>
      <c r="FH56" s="677"/>
      <c r="FI56" s="677"/>
      <c r="FJ56" s="677"/>
      <c r="FK56" s="677"/>
      <c r="FL56" s="677"/>
      <c r="FM56" s="677"/>
      <c r="FN56" s="677"/>
      <c r="FO56" s="677"/>
      <c r="FP56" s="677"/>
      <c r="FQ56" s="677"/>
      <c r="FR56" s="677"/>
      <c r="FS56" s="677"/>
      <c r="FT56" s="677"/>
      <c r="FU56" s="677"/>
      <c r="FV56" s="677"/>
      <c r="FW56" s="677"/>
      <c r="FX56" s="677"/>
      <c r="FY56" s="677"/>
      <c r="FZ56" s="677"/>
      <c r="GA56" s="677"/>
      <c r="GB56" s="677"/>
      <c r="GC56" s="677"/>
      <c r="GD56" s="677"/>
      <c r="GE56" s="677"/>
      <c r="GF56" s="677"/>
      <c r="GG56" s="677"/>
      <c r="GH56" s="677"/>
      <c r="GI56" s="677"/>
      <c r="GJ56" s="677"/>
      <c r="GK56" s="677"/>
      <c r="GL56" s="677"/>
      <c r="GM56" s="677"/>
      <c r="GN56" s="677"/>
      <c r="GO56" s="677"/>
      <c r="GP56" s="677"/>
      <c r="GQ56" s="677"/>
      <c r="GR56" s="677"/>
      <c r="GS56" s="677"/>
      <c r="GT56" s="677"/>
      <c r="GU56" s="677"/>
      <c r="GV56" s="677"/>
      <c r="GW56" s="677"/>
      <c r="GX56" s="677"/>
      <c r="GY56" s="677"/>
      <c r="GZ56" s="677"/>
      <c r="HA56" s="677"/>
      <c r="HB56" s="677"/>
      <c r="HC56" s="677"/>
      <c r="HD56" s="677"/>
      <c r="HE56" s="677"/>
      <c r="HF56" s="677"/>
      <c r="HG56" s="677"/>
      <c r="HH56" s="677"/>
      <c r="HI56" s="677"/>
      <c r="HJ56" s="677"/>
      <c r="HK56" s="677"/>
      <c r="HL56" s="677"/>
      <c r="HM56" s="677"/>
      <c r="HN56" s="677"/>
      <c r="HO56" s="677"/>
      <c r="HP56" s="677"/>
      <c r="HQ56" s="677"/>
      <c r="HR56" s="677"/>
      <c r="HS56" s="677"/>
      <c r="HT56" s="677"/>
      <c r="HU56" s="677"/>
      <c r="HV56" s="677"/>
      <c r="HW56" s="677"/>
      <c r="HX56" s="677"/>
      <c r="HY56" s="677"/>
      <c r="HZ56" s="677"/>
      <c r="IA56" s="677"/>
      <c r="IB56" s="677"/>
      <c r="IC56" s="677"/>
      <c r="ID56" s="677"/>
      <c r="IE56" s="677"/>
      <c r="IF56" s="677"/>
      <c r="IG56" s="677"/>
      <c r="IH56" s="677"/>
      <c r="II56" s="677"/>
      <c r="IJ56" s="677"/>
      <c r="IK56" s="677"/>
    </row>
    <row r="57" spans="1:245" s="651" customFormat="1" ht="21.75" customHeight="1">
      <c r="A57" s="703" t="s">
        <v>57</v>
      </c>
      <c r="B57" s="695">
        <v>309</v>
      </c>
      <c r="C57" s="693"/>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c r="AI57" s="677"/>
      <c r="AJ57" s="677"/>
      <c r="AK57" s="677"/>
      <c r="AL57" s="677"/>
      <c r="AM57" s="677"/>
      <c r="AN57" s="677"/>
      <c r="AO57" s="677"/>
      <c r="AP57" s="677"/>
      <c r="AQ57" s="677"/>
      <c r="AR57" s="677"/>
      <c r="AS57" s="677"/>
      <c r="AT57" s="677"/>
      <c r="AU57" s="677"/>
      <c r="AV57" s="677"/>
      <c r="AW57" s="677"/>
      <c r="AX57" s="677"/>
      <c r="AY57" s="677"/>
      <c r="AZ57" s="677"/>
      <c r="BA57" s="677"/>
      <c r="BB57" s="677"/>
      <c r="BC57" s="677"/>
      <c r="BD57" s="677"/>
      <c r="BE57" s="677"/>
      <c r="BF57" s="677"/>
      <c r="BG57" s="677"/>
      <c r="BH57" s="677"/>
      <c r="BI57" s="677"/>
      <c r="BJ57" s="677"/>
      <c r="BK57" s="677"/>
      <c r="BL57" s="677"/>
      <c r="BM57" s="677"/>
      <c r="BN57" s="677"/>
      <c r="BO57" s="677"/>
      <c r="BP57" s="677"/>
      <c r="BQ57" s="677"/>
      <c r="BR57" s="677"/>
      <c r="BS57" s="677"/>
      <c r="BT57" s="677"/>
      <c r="BU57" s="677"/>
      <c r="BV57" s="677"/>
      <c r="BW57" s="677"/>
      <c r="BX57" s="677"/>
      <c r="BY57" s="677"/>
      <c r="BZ57" s="677"/>
      <c r="CA57" s="677"/>
      <c r="CB57" s="677"/>
      <c r="CC57" s="677"/>
      <c r="CD57" s="677"/>
      <c r="CE57" s="677"/>
      <c r="CF57" s="677"/>
      <c r="CG57" s="677"/>
      <c r="CH57" s="677"/>
      <c r="CI57" s="677"/>
      <c r="CJ57" s="677"/>
      <c r="CK57" s="677"/>
      <c r="CL57" s="677"/>
      <c r="CM57" s="677"/>
      <c r="CN57" s="677"/>
      <c r="CO57" s="677"/>
      <c r="CP57" s="677"/>
      <c r="CQ57" s="677"/>
      <c r="CR57" s="677"/>
      <c r="CS57" s="677"/>
      <c r="CT57" s="677"/>
      <c r="CU57" s="677"/>
      <c r="CV57" s="677"/>
      <c r="CW57" s="677"/>
      <c r="CX57" s="677"/>
      <c r="CY57" s="677"/>
      <c r="CZ57" s="677"/>
      <c r="DA57" s="677"/>
      <c r="DB57" s="677"/>
      <c r="DC57" s="677"/>
      <c r="DD57" s="677"/>
      <c r="DE57" s="677"/>
      <c r="DF57" s="677"/>
      <c r="DG57" s="677"/>
      <c r="DH57" s="677"/>
      <c r="DI57" s="677"/>
      <c r="DJ57" s="677"/>
      <c r="DK57" s="677"/>
      <c r="DL57" s="677"/>
      <c r="DM57" s="677"/>
      <c r="DN57" s="677"/>
      <c r="DO57" s="677"/>
      <c r="DP57" s="677"/>
      <c r="DQ57" s="677"/>
      <c r="DR57" s="677"/>
      <c r="DS57" s="677"/>
      <c r="DT57" s="677"/>
      <c r="DU57" s="677"/>
      <c r="DV57" s="677"/>
      <c r="DW57" s="677"/>
      <c r="DX57" s="677"/>
      <c r="DY57" s="677"/>
      <c r="DZ57" s="677"/>
      <c r="EA57" s="677"/>
      <c r="EB57" s="677"/>
      <c r="EC57" s="677"/>
      <c r="ED57" s="677"/>
      <c r="EE57" s="677"/>
      <c r="EF57" s="677"/>
      <c r="EG57" s="677"/>
      <c r="EH57" s="677"/>
      <c r="EI57" s="677"/>
      <c r="EJ57" s="677"/>
      <c r="EK57" s="677"/>
      <c r="EL57" s="677"/>
      <c r="EM57" s="677"/>
      <c r="EN57" s="677"/>
      <c r="EO57" s="677"/>
      <c r="EP57" s="677"/>
      <c r="EQ57" s="677"/>
      <c r="ER57" s="677"/>
      <c r="ES57" s="677"/>
      <c r="ET57" s="677"/>
      <c r="EU57" s="677"/>
      <c r="EV57" s="677"/>
      <c r="EW57" s="677"/>
      <c r="EX57" s="677"/>
      <c r="EY57" s="677"/>
      <c r="EZ57" s="677"/>
      <c r="FA57" s="677"/>
      <c r="FB57" s="677"/>
      <c r="FC57" s="677"/>
      <c r="FD57" s="677"/>
      <c r="FE57" s="677"/>
      <c r="FF57" s="677"/>
      <c r="FG57" s="677"/>
      <c r="FH57" s="677"/>
      <c r="FI57" s="677"/>
      <c r="FJ57" s="677"/>
      <c r="FK57" s="677"/>
      <c r="FL57" s="677"/>
      <c r="FM57" s="677"/>
      <c r="FN57" s="677"/>
      <c r="FO57" s="677"/>
      <c r="FP57" s="677"/>
      <c r="FQ57" s="677"/>
      <c r="FR57" s="677"/>
      <c r="FS57" s="677"/>
      <c r="FT57" s="677"/>
      <c r="FU57" s="677"/>
      <c r="FV57" s="677"/>
      <c r="FW57" s="677"/>
      <c r="FX57" s="677"/>
      <c r="FY57" s="677"/>
      <c r="FZ57" s="677"/>
      <c r="GA57" s="677"/>
      <c r="GB57" s="677"/>
      <c r="GC57" s="677"/>
      <c r="GD57" s="677"/>
      <c r="GE57" s="677"/>
      <c r="GF57" s="677"/>
      <c r="GG57" s="677"/>
      <c r="GH57" s="677"/>
      <c r="GI57" s="677"/>
      <c r="GJ57" s="677"/>
      <c r="GK57" s="677"/>
      <c r="GL57" s="677"/>
      <c r="GM57" s="677"/>
      <c r="GN57" s="677"/>
      <c r="GO57" s="677"/>
      <c r="GP57" s="677"/>
      <c r="GQ57" s="677"/>
      <c r="GR57" s="677"/>
      <c r="GS57" s="677"/>
      <c r="GT57" s="677"/>
      <c r="GU57" s="677"/>
      <c r="GV57" s="677"/>
      <c r="GW57" s="677"/>
      <c r="GX57" s="677"/>
      <c r="GY57" s="677"/>
      <c r="GZ57" s="677"/>
      <c r="HA57" s="677"/>
      <c r="HB57" s="677"/>
      <c r="HC57" s="677"/>
      <c r="HD57" s="677"/>
      <c r="HE57" s="677"/>
      <c r="HF57" s="677"/>
      <c r="HG57" s="677"/>
      <c r="HH57" s="677"/>
      <c r="HI57" s="677"/>
      <c r="HJ57" s="677"/>
      <c r="HK57" s="677"/>
      <c r="HL57" s="677"/>
      <c r="HM57" s="677"/>
      <c r="HN57" s="677"/>
      <c r="HO57" s="677"/>
      <c r="HP57" s="677"/>
      <c r="HQ57" s="677"/>
      <c r="HR57" s="677"/>
      <c r="HS57" s="677"/>
      <c r="HT57" s="677"/>
      <c r="HU57" s="677"/>
      <c r="HV57" s="677"/>
      <c r="HW57" s="677"/>
      <c r="HX57" s="677"/>
      <c r="HY57" s="677"/>
      <c r="HZ57" s="677"/>
      <c r="IA57" s="677"/>
      <c r="IB57" s="677"/>
      <c r="IC57" s="677"/>
      <c r="ID57" s="677"/>
      <c r="IE57" s="677"/>
      <c r="IF57" s="677"/>
      <c r="IG57" s="677"/>
      <c r="IH57" s="677"/>
      <c r="II57" s="677"/>
      <c r="IJ57" s="677"/>
      <c r="IK57" s="677"/>
    </row>
    <row r="58" spans="1:245" s="651" customFormat="1" ht="21.75" customHeight="1">
      <c r="A58" s="704" t="s">
        <v>58</v>
      </c>
      <c r="B58" s="695">
        <v>101</v>
      </c>
      <c r="C58" s="693"/>
      <c r="D58" s="677"/>
      <c r="E58" s="677"/>
      <c r="F58" s="677"/>
      <c r="G58" s="677"/>
      <c r="H58" s="677"/>
      <c r="I58" s="677"/>
      <c r="J58" s="677"/>
      <c r="K58" s="677"/>
      <c r="L58" s="677"/>
      <c r="M58" s="677"/>
      <c r="N58" s="677"/>
      <c r="O58" s="677"/>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7"/>
      <c r="AM58" s="677"/>
      <c r="AN58" s="677"/>
      <c r="AO58" s="677"/>
      <c r="AP58" s="677"/>
      <c r="AQ58" s="677"/>
      <c r="AR58" s="677"/>
      <c r="AS58" s="677"/>
      <c r="AT58" s="677"/>
      <c r="AU58" s="677"/>
      <c r="AV58" s="677"/>
      <c r="AW58" s="677"/>
      <c r="AX58" s="677"/>
      <c r="AY58" s="677"/>
      <c r="AZ58" s="677"/>
      <c r="BA58" s="677"/>
      <c r="BB58" s="677"/>
      <c r="BC58" s="677"/>
      <c r="BD58" s="677"/>
      <c r="BE58" s="677"/>
      <c r="BF58" s="677"/>
      <c r="BG58" s="677"/>
      <c r="BH58" s="677"/>
      <c r="BI58" s="677"/>
      <c r="BJ58" s="677"/>
      <c r="BK58" s="677"/>
      <c r="BL58" s="677"/>
      <c r="BM58" s="677"/>
      <c r="BN58" s="677"/>
      <c r="BO58" s="677"/>
      <c r="BP58" s="677"/>
      <c r="BQ58" s="677"/>
      <c r="BR58" s="677"/>
      <c r="BS58" s="677"/>
      <c r="BT58" s="677"/>
      <c r="BU58" s="677"/>
      <c r="BV58" s="677"/>
      <c r="BW58" s="677"/>
      <c r="BX58" s="677"/>
      <c r="BY58" s="677"/>
      <c r="BZ58" s="677"/>
      <c r="CA58" s="677"/>
      <c r="CB58" s="677"/>
      <c r="CC58" s="677"/>
      <c r="CD58" s="677"/>
      <c r="CE58" s="677"/>
      <c r="CF58" s="677"/>
      <c r="CG58" s="677"/>
      <c r="CH58" s="677"/>
      <c r="CI58" s="677"/>
      <c r="CJ58" s="677"/>
      <c r="CK58" s="677"/>
      <c r="CL58" s="677"/>
      <c r="CM58" s="677"/>
      <c r="CN58" s="677"/>
      <c r="CO58" s="677"/>
      <c r="CP58" s="677"/>
      <c r="CQ58" s="677"/>
      <c r="CR58" s="677"/>
      <c r="CS58" s="677"/>
      <c r="CT58" s="677"/>
      <c r="CU58" s="677"/>
      <c r="CV58" s="677"/>
      <c r="CW58" s="677"/>
      <c r="CX58" s="677"/>
      <c r="CY58" s="677"/>
      <c r="CZ58" s="677"/>
      <c r="DA58" s="677"/>
      <c r="DB58" s="677"/>
      <c r="DC58" s="677"/>
      <c r="DD58" s="677"/>
      <c r="DE58" s="677"/>
      <c r="DF58" s="677"/>
      <c r="DG58" s="677"/>
      <c r="DH58" s="677"/>
      <c r="DI58" s="677"/>
      <c r="DJ58" s="677"/>
      <c r="DK58" s="677"/>
      <c r="DL58" s="677"/>
      <c r="DM58" s="677"/>
      <c r="DN58" s="677"/>
      <c r="DO58" s="677"/>
      <c r="DP58" s="677"/>
      <c r="DQ58" s="677"/>
      <c r="DR58" s="677"/>
      <c r="DS58" s="677"/>
      <c r="DT58" s="677"/>
      <c r="DU58" s="677"/>
      <c r="DV58" s="677"/>
      <c r="DW58" s="677"/>
      <c r="DX58" s="677"/>
      <c r="DY58" s="677"/>
      <c r="DZ58" s="677"/>
      <c r="EA58" s="677"/>
      <c r="EB58" s="677"/>
      <c r="EC58" s="677"/>
      <c r="ED58" s="677"/>
      <c r="EE58" s="677"/>
      <c r="EF58" s="677"/>
      <c r="EG58" s="677"/>
      <c r="EH58" s="677"/>
      <c r="EI58" s="677"/>
      <c r="EJ58" s="677"/>
      <c r="EK58" s="677"/>
      <c r="EL58" s="677"/>
      <c r="EM58" s="677"/>
      <c r="EN58" s="677"/>
      <c r="EO58" s="677"/>
      <c r="EP58" s="677"/>
      <c r="EQ58" s="677"/>
      <c r="ER58" s="677"/>
      <c r="ES58" s="677"/>
      <c r="ET58" s="677"/>
      <c r="EU58" s="677"/>
      <c r="EV58" s="677"/>
      <c r="EW58" s="677"/>
      <c r="EX58" s="677"/>
      <c r="EY58" s="677"/>
      <c r="EZ58" s="677"/>
      <c r="FA58" s="677"/>
      <c r="FB58" s="677"/>
      <c r="FC58" s="677"/>
      <c r="FD58" s="677"/>
      <c r="FE58" s="677"/>
      <c r="FF58" s="677"/>
      <c r="FG58" s="677"/>
      <c r="FH58" s="677"/>
      <c r="FI58" s="677"/>
      <c r="FJ58" s="677"/>
      <c r="FK58" s="677"/>
      <c r="FL58" s="677"/>
      <c r="FM58" s="677"/>
      <c r="FN58" s="677"/>
      <c r="FO58" s="677"/>
      <c r="FP58" s="677"/>
      <c r="FQ58" s="677"/>
      <c r="FR58" s="677"/>
      <c r="FS58" s="677"/>
      <c r="FT58" s="677"/>
      <c r="FU58" s="677"/>
      <c r="FV58" s="677"/>
      <c r="FW58" s="677"/>
      <c r="FX58" s="677"/>
      <c r="FY58" s="677"/>
      <c r="FZ58" s="677"/>
      <c r="GA58" s="677"/>
      <c r="GB58" s="677"/>
      <c r="GC58" s="677"/>
      <c r="GD58" s="677"/>
      <c r="GE58" s="677"/>
      <c r="GF58" s="677"/>
      <c r="GG58" s="677"/>
      <c r="GH58" s="677"/>
      <c r="GI58" s="677"/>
      <c r="GJ58" s="677"/>
      <c r="GK58" s="677"/>
      <c r="GL58" s="677"/>
      <c r="GM58" s="677"/>
      <c r="GN58" s="677"/>
      <c r="GO58" s="677"/>
      <c r="GP58" s="677"/>
      <c r="GQ58" s="677"/>
      <c r="GR58" s="677"/>
      <c r="GS58" s="677"/>
      <c r="GT58" s="677"/>
      <c r="GU58" s="677"/>
      <c r="GV58" s="677"/>
      <c r="GW58" s="677"/>
      <c r="GX58" s="677"/>
      <c r="GY58" s="677"/>
      <c r="GZ58" s="677"/>
      <c r="HA58" s="677"/>
      <c r="HB58" s="677"/>
      <c r="HC58" s="677"/>
      <c r="HD58" s="677"/>
      <c r="HE58" s="677"/>
      <c r="HF58" s="677"/>
      <c r="HG58" s="677"/>
      <c r="HH58" s="677"/>
      <c r="HI58" s="677"/>
      <c r="HJ58" s="677"/>
      <c r="HK58" s="677"/>
      <c r="HL58" s="677"/>
      <c r="HM58" s="677"/>
      <c r="HN58" s="677"/>
      <c r="HO58" s="677"/>
      <c r="HP58" s="677"/>
      <c r="HQ58" s="677"/>
      <c r="HR58" s="677"/>
      <c r="HS58" s="677"/>
      <c r="HT58" s="677"/>
      <c r="HU58" s="677"/>
      <c r="HV58" s="677"/>
      <c r="HW58" s="677"/>
      <c r="HX58" s="677"/>
      <c r="HY58" s="677"/>
      <c r="HZ58" s="677"/>
      <c r="IA58" s="677"/>
      <c r="IB58" s="677"/>
      <c r="IC58" s="677"/>
      <c r="ID58" s="677"/>
      <c r="IE58" s="677"/>
      <c r="IF58" s="677"/>
      <c r="IG58" s="677"/>
      <c r="IH58" s="677"/>
      <c r="II58" s="677"/>
      <c r="IJ58" s="677"/>
      <c r="IK58" s="677"/>
    </row>
    <row r="59" spans="1:245" s="651" customFormat="1" ht="21.75" customHeight="1">
      <c r="A59" s="704" t="s">
        <v>59</v>
      </c>
      <c r="B59" s="695">
        <v>540</v>
      </c>
      <c r="C59" s="693"/>
      <c r="D59" s="677"/>
      <c r="E59" s="677"/>
      <c r="F59" s="677"/>
      <c r="G59" s="677"/>
      <c r="H59" s="677"/>
      <c r="I59" s="677"/>
      <c r="J59" s="677"/>
      <c r="K59" s="677"/>
      <c r="L59" s="677"/>
      <c r="M59" s="677"/>
      <c r="N59" s="677"/>
      <c r="O59" s="677"/>
      <c r="P59" s="677"/>
      <c r="Q59" s="677"/>
      <c r="R59" s="677"/>
      <c r="S59" s="677"/>
      <c r="T59" s="677"/>
      <c r="U59" s="677"/>
      <c r="V59" s="677"/>
      <c r="W59" s="677"/>
      <c r="X59" s="677"/>
      <c r="Y59" s="677"/>
      <c r="Z59" s="677"/>
      <c r="AA59" s="677"/>
      <c r="AB59" s="677"/>
      <c r="AC59" s="677"/>
      <c r="AD59" s="677"/>
      <c r="AE59" s="677"/>
      <c r="AF59" s="677"/>
      <c r="AG59" s="677"/>
      <c r="AH59" s="677"/>
      <c r="AI59" s="677"/>
      <c r="AJ59" s="677"/>
      <c r="AK59" s="677"/>
      <c r="AL59" s="677"/>
      <c r="AM59" s="677"/>
      <c r="AN59" s="677"/>
      <c r="AO59" s="677"/>
      <c r="AP59" s="677"/>
      <c r="AQ59" s="677"/>
      <c r="AR59" s="677"/>
      <c r="AS59" s="677"/>
      <c r="AT59" s="677"/>
      <c r="AU59" s="677"/>
      <c r="AV59" s="677"/>
      <c r="AW59" s="677"/>
      <c r="AX59" s="677"/>
      <c r="AY59" s="677"/>
      <c r="AZ59" s="677"/>
      <c r="BA59" s="677"/>
      <c r="BB59" s="677"/>
      <c r="BC59" s="677"/>
      <c r="BD59" s="677"/>
      <c r="BE59" s="677"/>
      <c r="BF59" s="677"/>
      <c r="BG59" s="677"/>
      <c r="BH59" s="677"/>
      <c r="BI59" s="677"/>
      <c r="BJ59" s="677"/>
      <c r="BK59" s="677"/>
      <c r="BL59" s="677"/>
      <c r="BM59" s="677"/>
      <c r="BN59" s="677"/>
      <c r="BO59" s="677"/>
      <c r="BP59" s="677"/>
      <c r="BQ59" s="677"/>
      <c r="BR59" s="677"/>
      <c r="BS59" s="677"/>
      <c r="BT59" s="677"/>
      <c r="BU59" s="677"/>
      <c r="BV59" s="677"/>
      <c r="BW59" s="677"/>
      <c r="BX59" s="677"/>
      <c r="BY59" s="677"/>
      <c r="BZ59" s="677"/>
      <c r="CA59" s="677"/>
      <c r="CB59" s="677"/>
      <c r="CC59" s="677"/>
      <c r="CD59" s="677"/>
      <c r="CE59" s="677"/>
      <c r="CF59" s="677"/>
      <c r="CG59" s="677"/>
      <c r="CH59" s="677"/>
      <c r="CI59" s="677"/>
      <c r="CJ59" s="677"/>
      <c r="CK59" s="677"/>
      <c r="CL59" s="677"/>
      <c r="CM59" s="677"/>
      <c r="CN59" s="677"/>
      <c r="CO59" s="677"/>
      <c r="CP59" s="677"/>
      <c r="CQ59" s="677"/>
      <c r="CR59" s="677"/>
      <c r="CS59" s="677"/>
      <c r="CT59" s="677"/>
      <c r="CU59" s="677"/>
      <c r="CV59" s="677"/>
      <c r="CW59" s="677"/>
      <c r="CX59" s="677"/>
      <c r="CY59" s="677"/>
      <c r="CZ59" s="677"/>
      <c r="DA59" s="677"/>
      <c r="DB59" s="677"/>
      <c r="DC59" s="677"/>
      <c r="DD59" s="677"/>
      <c r="DE59" s="677"/>
      <c r="DF59" s="677"/>
      <c r="DG59" s="677"/>
      <c r="DH59" s="677"/>
      <c r="DI59" s="677"/>
      <c r="DJ59" s="677"/>
      <c r="DK59" s="677"/>
      <c r="DL59" s="677"/>
      <c r="DM59" s="677"/>
      <c r="DN59" s="677"/>
      <c r="DO59" s="677"/>
      <c r="DP59" s="677"/>
      <c r="DQ59" s="677"/>
      <c r="DR59" s="677"/>
      <c r="DS59" s="677"/>
      <c r="DT59" s="677"/>
      <c r="DU59" s="677"/>
      <c r="DV59" s="677"/>
      <c r="DW59" s="677"/>
      <c r="DX59" s="677"/>
      <c r="DY59" s="677"/>
      <c r="DZ59" s="677"/>
      <c r="EA59" s="677"/>
      <c r="EB59" s="677"/>
      <c r="EC59" s="677"/>
      <c r="ED59" s="677"/>
      <c r="EE59" s="677"/>
      <c r="EF59" s="677"/>
      <c r="EG59" s="677"/>
      <c r="EH59" s="677"/>
      <c r="EI59" s="677"/>
      <c r="EJ59" s="677"/>
      <c r="EK59" s="677"/>
      <c r="EL59" s="677"/>
      <c r="EM59" s="677"/>
      <c r="EN59" s="677"/>
      <c r="EO59" s="677"/>
      <c r="EP59" s="677"/>
      <c r="EQ59" s="677"/>
      <c r="ER59" s="677"/>
      <c r="ES59" s="677"/>
      <c r="ET59" s="677"/>
      <c r="EU59" s="677"/>
      <c r="EV59" s="677"/>
      <c r="EW59" s="677"/>
      <c r="EX59" s="677"/>
      <c r="EY59" s="677"/>
      <c r="EZ59" s="677"/>
      <c r="FA59" s="677"/>
      <c r="FB59" s="677"/>
      <c r="FC59" s="677"/>
      <c r="FD59" s="677"/>
      <c r="FE59" s="677"/>
      <c r="FF59" s="677"/>
      <c r="FG59" s="677"/>
      <c r="FH59" s="677"/>
      <c r="FI59" s="677"/>
      <c r="FJ59" s="677"/>
      <c r="FK59" s="677"/>
      <c r="FL59" s="677"/>
      <c r="FM59" s="677"/>
      <c r="FN59" s="677"/>
      <c r="FO59" s="677"/>
      <c r="FP59" s="677"/>
      <c r="FQ59" s="677"/>
      <c r="FR59" s="677"/>
      <c r="FS59" s="677"/>
      <c r="FT59" s="677"/>
      <c r="FU59" s="677"/>
      <c r="FV59" s="677"/>
      <c r="FW59" s="677"/>
      <c r="FX59" s="677"/>
      <c r="FY59" s="677"/>
      <c r="FZ59" s="677"/>
      <c r="GA59" s="677"/>
      <c r="GB59" s="677"/>
      <c r="GC59" s="677"/>
      <c r="GD59" s="677"/>
      <c r="GE59" s="677"/>
      <c r="GF59" s="677"/>
      <c r="GG59" s="677"/>
      <c r="GH59" s="677"/>
      <c r="GI59" s="677"/>
      <c r="GJ59" s="677"/>
      <c r="GK59" s="677"/>
      <c r="GL59" s="677"/>
      <c r="GM59" s="677"/>
      <c r="GN59" s="677"/>
      <c r="GO59" s="677"/>
      <c r="GP59" s="677"/>
      <c r="GQ59" s="677"/>
      <c r="GR59" s="677"/>
      <c r="GS59" s="677"/>
      <c r="GT59" s="677"/>
      <c r="GU59" s="677"/>
      <c r="GV59" s="677"/>
      <c r="GW59" s="677"/>
      <c r="GX59" s="677"/>
      <c r="GY59" s="677"/>
      <c r="GZ59" s="677"/>
      <c r="HA59" s="677"/>
      <c r="HB59" s="677"/>
      <c r="HC59" s="677"/>
      <c r="HD59" s="677"/>
      <c r="HE59" s="677"/>
      <c r="HF59" s="677"/>
      <c r="HG59" s="677"/>
      <c r="HH59" s="677"/>
      <c r="HI59" s="677"/>
      <c r="HJ59" s="677"/>
      <c r="HK59" s="677"/>
      <c r="HL59" s="677"/>
      <c r="HM59" s="677"/>
      <c r="HN59" s="677"/>
      <c r="HO59" s="677"/>
      <c r="HP59" s="677"/>
      <c r="HQ59" s="677"/>
      <c r="HR59" s="677"/>
      <c r="HS59" s="677"/>
      <c r="HT59" s="677"/>
      <c r="HU59" s="677"/>
      <c r="HV59" s="677"/>
      <c r="HW59" s="677"/>
      <c r="HX59" s="677"/>
      <c r="HY59" s="677"/>
      <c r="HZ59" s="677"/>
      <c r="IA59" s="677"/>
      <c r="IB59" s="677"/>
      <c r="IC59" s="677"/>
      <c r="ID59" s="677"/>
      <c r="IE59" s="677"/>
      <c r="IF59" s="677"/>
      <c r="IG59" s="677"/>
      <c r="IH59" s="677"/>
      <c r="II59" s="677"/>
      <c r="IJ59" s="677"/>
      <c r="IK59" s="677"/>
    </row>
    <row r="60" spans="1:245" s="651" customFormat="1" ht="21.75" customHeight="1">
      <c r="A60" s="582" t="s">
        <v>60</v>
      </c>
      <c r="B60" s="697">
        <v>0</v>
      </c>
      <c r="C60" s="693"/>
      <c r="D60" s="677"/>
      <c r="E60" s="677"/>
      <c r="F60" s="677"/>
      <c r="G60" s="677"/>
      <c r="H60" s="677"/>
      <c r="I60" s="677"/>
      <c r="J60" s="677"/>
      <c r="K60" s="677"/>
      <c r="L60" s="677"/>
      <c r="M60" s="677"/>
      <c r="N60" s="677"/>
      <c r="O60" s="677"/>
      <c r="P60" s="677"/>
      <c r="Q60" s="677"/>
      <c r="R60" s="677"/>
      <c r="S60" s="677"/>
      <c r="T60" s="677"/>
      <c r="U60" s="677"/>
      <c r="V60" s="677"/>
      <c r="W60" s="677"/>
      <c r="X60" s="677"/>
      <c r="Y60" s="677"/>
      <c r="Z60" s="677"/>
      <c r="AA60" s="677"/>
      <c r="AB60" s="677"/>
      <c r="AC60" s="677"/>
      <c r="AD60" s="677"/>
      <c r="AE60" s="677"/>
      <c r="AF60" s="677"/>
      <c r="AG60" s="677"/>
      <c r="AH60" s="677"/>
      <c r="AI60" s="677"/>
      <c r="AJ60" s="677"/>
      <c r="AK60" s="677"/>
      <c r="AL60" s="677"/>
      <c r="AM60" s="677"/>
      <c r="AN60" s="677"/>
      <c r="AO60" s="677"/>
      <c r="AP60" s="677"/>
      <c r="AQ60" s="677"/>
      <c r="AR60" s="677"/>
      <c r="AS60" s="677"/>
      <c r="AT60" s="677"/>
      <c r="AU60" s="677"/>
      <c r="AV60" s="677"/>
      <c r="AW60" s="677"/>
      <c r="AX60" s="677"/>
      <c r="AY60" s="677"/>
      <c r="AZ60" s="677"/>
      <c r="BA60" s="677"/>
      <c r="BB60" s="677"/>
      <c r="BC60" s="677"/>
      <c r="BD60" s="677"/>
      <c r="BE60" s="677"/>
      <c r="BF60" s="677"/>
      <c r="BG60" s="677"/>
      <c r="BH60" s="677"/>
      <c r="BI60" s="677"/>
      <c r="BJ60" s="677"/>
      <c r="BK60" s="677"/>
      <c r="BL60" s="677"/>
      <c r="BM60" s="677"/>
      <c r="BN60" s="677"/>
      <c r="BO60" s="677"/>
      <c r="BP60" s="677"/>
      <c r="BQ60" s="677"/>
      <c r="BR60" s="677"/>
      <c r="BS60" s="677"/>
      <c r="BT60" s="677"/>
      <c r="BU60" s="677"/>
      <c r="BV60" s="677"/>
      <c r="BW60" s="677"/>
      <c r="BX60" s="677"/>
      <c r="BY60" s="677"/>
      <c r="BZ60" s="677"/>
      <c r="CA60" s="677"/>
      <c r="CB60" s="677"/>
      <c r="CC60" s="677"/>
      <c r="CD60" s="677"/>
      <c r="CE60" s="677"/>
      <c r="CF60" s="677"/>
      <c r="CG60" s="677"/>
      <c r="CH60" s="677"/>
      <c r="CI60" s="677"/>
      <c r="CJ60" s="677"/>
      <c r="CK60" s="677"/>
      <c r="CL60" s="677"/>
      <c r="CM60" s="677"/>
      <c r="CN60" s="677"/>
      <c r="CO60" s="677"/>
      <c r="CP60" s="677"/>
      <c r="CQ60" s="677"/>
      <c r="CR60" s="677"/>
      <c r="CS60" s="677"/>
      <c r="CT60" s="677"/>
      <c r="CU60" s="677"/>
      <c r="CV60" s="677"/>
      <c r="CW60" s="677"/>
      <c r="CX60" s="677"/>
      <c r="CY60" s="677"/>
      <c r="CZ60" s="677"/>
      <c r="DA60" s="677"/>
      <c r="DB60" s="677"/>
      <c r="DC60" s="677"/>
      <c r="DD60" s="677"/>
      <c r="DE60" s="677"/>
      <c r="DF60" s="677"/>
      <c r="DG60" s="677"/>
      <c r="DH60" s="677"/>
      <c r="DI60" s="677"/>
      <c r="DJ60" s="677"/>
      <c r="DK60" s="677"/>
      <c r="DL60" s="677"/>
      <c r="DM60" s="677"/>
      <c r="DN60" s="677"/>
      <c r="DO60" s="677"/>
      <c r="DP60" s="677"/>
      <c r="DQ60" s="677"/>
      <c r="DR60" s="677"/>
      <c r="DS60" s="677"/>
      <c r="DT60" s="677"/>
      <c r="DU60" s="677"/>
      <c r="DV60" s="677"/>
      <c r="DW60" s="677"/>
      <c r="DX60" s="677"/>
      <c r="DY60" s="677"/>
      <c r="DZ60" s="677"/>
      <c r="EA60" s="677"/>
      <c r="EB60" s="677"/>
      <c r="EC60" s="677"/>
      <c r="ED60" s="677"/>
      <c r="EE60" s="677"/>
      <c r="EF60" s="677"/>
      <c r="EG60" s="677"/>
      <c r="EH60" s="677"/>
      <c r="EI60" s="677"/>
      <c r="EJ60" s="677"/>
      <c r="EK60" s="677"/>
      <c r="EL60" s="677"/>
      <c r="EM60" s="677"/>
      <c r="EN60" s="677"/>
      <c r="EO60" s="677"/>
      <c r="EP60" s="677"/>
      <c r="EQ60" s="677"/>
      <c r="ER60" s="677"/>
      <c r="ES60" s="677"/>
      <c r="ET60" s="677"/>
      <c r="EU60" s="677"/>
      <c r="EV60" s="677"/>
      <c r="EW60" s="677"/>
      <c r="EX60" s="677"/>
      <c r="EY60" s="677"/>
      <c r="EZ60" s="677"/>
      <c r="FA60" s="677"/>
      <c r="FB60" s="677"/>
      <c r="FC60" s="677"/>
      <c r="FD60" s="677"/>
      <c r="FE60" s="677"/>
      <c r="FF60" s="677"/>
      <c r="FG60" s="677"/>
      <c r="FH60" s="677"/>
      <c r="FI60" s="677"/>
      <c r="FJ60" s="677"/>
      <c r="FK60" s="677"/>
      <c r="FL60" s="677"/>
      <c r="FM60" s="677"/>
      <c r="FN60" s="677"/>
      <c r="FO60" s="677"/>
      <c r="FP60" s="677"/>
      <c r="FQ60" s="677"/>
      <c r="FR60" s="677"/>
      <c r="FS60" s="677"/>
      <c r="FT60" s="677"/>
      <c r="FU60" s="677"/>
      <c r="FV60" s="677"/>
      <c r="FW60" s="677"/>
      <c r="FX60" s="677"/>
      <c r="FY60" s="677"/>
      <c r="FZ60" s="677"/>
      <c r="GA60" s="677"/>
      <c r="GB60" s="677"/>
      <c r="GC60" s="677"/>
      <c r="GD60" s="677"/>
      <c r="GE60" s="677"/>
      <c r="GF60" s="677"/>
      <c r="GG60" s="677"/>
      <c r="GH60" s="677"/>
      <c r="GI60" s="677"/>
      <c r="GJ60" s="677"/>
      <c r="GK60" s="677"/>
      <c r="GL60" s="677"/>
      <c r="GM60" s="677"/>
      <c r="GN60" s="677"/>
      <c r="GO60" s="677"/>
      <c r="GP60" s="677"/>
      <c r="GQ60" s="677"/>
      <c r="GR60" s="677"/>
      <c r="GS60" s="677"/>
      <c r="GT60" s="677"/>
      <c r="GU60" s="677"/>
      <c r="GV60" s="677"/>
      <c r="GW60" s="677"/>
      <c r="GX60" s="677"/>
      <c r="GY60" s="677"/>
      <c r="GZ60" s="677"/>
      <c r="HA60" s="677"/>
      <c r="HB60" s="677"/>
      <c r="HC60" s="677"/>
      <c r="HD60" s="677"/>
      <c r="HE60" s="677"/>
      <c r="HF60" s="677"/>
      <c r="HG60" s="677"/>
      <c r="HH60" s="677"/>
      <c r="HI60" s="677"/>
      <c r="HJ60" s="677"/>
      <c r="HK60" s="677"/>
      <c r="HL60" s="677"/>
      <c r="HM60" s="677"/>
      <c r="HN60" s="677"/>
      <c r="HO60" s="677"/>
      <c r="HP60" s="677"/>
      <c r="HQ60" s="677"/>
      <c r="HR60" s="677"/>
      <c r="HS60" s="677"/>
      <c r="HT60" s="677"/>
      <c r="HU60" s="677"/>
      <c r="HV60" s="677"/>
      <c r="HW60" s="677"/>
      <c r="HX60" s="677"/>
      <c r="HY60" s="677"/>
      <c r="HZ60" s="677"/>
      <c r="IA60" s="677"/>
      <c r="IB60" s="677"/>
      <c r="IC60" s="677"/>
      <c r="ID60" s="677"/>
      <c r="IE60" s="677"/>
      <c r="IF60" s="677"/>
      <c r="IG60" s="677"/>
      <c r="IH60" s="677"/>
      <c r="II60" s="677"/>
      <c r="IJ60" s="677"/>
      <c r="IK60" s="677"/>
    </row>
    <row r="61" spans="1:245" s="676" customFormat="1" ht="21.75" customHeight="1">
      <c r="A61" s="582" t="s">
        <v>61</v>
      </c>
      <c r="B61" s="697">
        <v>68</v>
      </c>
      <c r="C61" s="693"/>
      <c r="D61" s="700"/>
      <c r="E61" s="700"/>
      <c r="F61" s="700"/>
      <c r="G61" s="700"/>
      <c r="H61" s="700"/>
      <c r="I61" s="700"/>
      <c r="J61" s="700"/>
      <c r="K61" s="700"/>
      <c r="L61" s="700"/>
      <c r="M61" s="700"/>
      <c r="N61" s="700"/>
      <c r="O61" s="700"/>
      <c r="P61" s="700"/>
      <c r="Q61" s="700"/>
      <c r="R61" s="700"/>
      <c r="S61" s="700"/>
      <c r="T61" s="700"/>
      <c r="U61" s="700"/>
      <c r="V61" s="700"/>
      <c r="W61" s="700"/>
      <c r="X61" s="700"/>
      <c r="Y61" s="700"/>
      <c r="Z61" s="700"/>
      <c r="AA61" s="700"/>
      <c r="AB61" s="700"/>
      <c r="AC61" s="700"/>
      <c r="AD61" s="700"/>
      <c r="AE61" s="700"/>
      <c r="AF61" s="700"/>
      <c r="AG61" s="700"/>
      <c r="AH61" s="700"/>
      <c r="AI61" s="700"/>
      <c r="AJ61" s="700"/>
      <c r="AK61" s="700"/>
      <c r="AL61" s="700"/>
      <c r="AM61" s="700"/>
      <c r="AN61" s="700"/>
      <c r="AO61" s="700"/>
      <c r="AP61" s="700"/>
      <c r="AQ61" s="700"/>
      <c r="AR61" s="700"/>
      <c r="AS61" s="700"/>
      <c r="AT61" s="700"/>
      <c r="AU61" s="700"/>
      <c r="AV61" s="700"/>
      <c r="AW61" s="700"/>
      <c r="AX61" s="700"/>
      <c r="AY61" s="700"/>
      <c r="AZ61" s="700"/>
      <c r="BA61" s="700"/>
      <c r="BB61" s="700"/>
      <c r="BC61" s="700"/>
      <c r="BD61" s="700"/>
      <c r="BE61" s="700"/>
      <c r="BF61" s="700"/>
      <c r="BG61" s="700"/>
      <c r="BH61" s="700"/>
      <c r="BI61" s="700"/>
      <c r="BJ61" s="700"/>
      <c r="BK61" s="700"/>
      <c r="BL61" s="700"/>
      <c r="BM61" s="700"/>
      <c r="BN61" s="700"/>
      <c r="BO61" s="700"/>
      <c r="BP61" s="700"/>
      <c r="BQ61" s="700"/>
      <c r="BR61" s="700"/>
      <c r="BS61" s="700"/>
      <c r="BT61" s="700"/>
      <c r="BU61" s="700"/>
      <c r="BV61" s="700"/>
      <c r="BW61" s="700"/>
      <c r="BX61" s="700"/>
      <c r="BY61" s="700"/>
      <c r="BZ61" s="700"/>
      <c r="CA61" s="700"/>
      <c r="CB61" s="700"/>
      <c r="CC61" s="700"/>
      <c r="CD61" s="700"/>
      <c r="CE61" s="700"/>
      <c r="CF61" s="700"/>
      <c r="CG61" s="700"/>
      <c r="CH61" s="700"/>
      <c r="CI61" s="700"/>
      <c r="CJ61" s="700"/>
      <c r="CK61" s="700"/>
      <c r="CL61" s="700"/>
      <c r="CM61" s="700"/>
      <c r="CN61" s="700"/>
      <c r="CO61" s="700"/>
      <c r="CP61" s="700"/>
      <c r="CQ61" s="700"/>
      <c r="CR61" s="700"/>
      <c r="CS61" s="700"/>
      <c r="CT61" s="700"/>
      <c r="CU61" s="700"/>
      <c r="CV61" s="700"/>
      <c r="CW61" s="700"/>
      <c r="CX61" s="700"/>
      <c r="CY61" s="700"/>
      <c r="CZ61" s="700"/>
      <c r="DA61" s="700"/>
      <c r="DB61" s="700"/>
      <c r="DC61" s="700"/>
      <c r="DD61" s="700"/>
      <c r="DE61" s="700"/>
      <c r="DF61" s="700"/>
      <c r="DG61" s="700"/>
      <c r="DH61" s="700"/>
      <c r="DI61" s="700"/>
      <c r="DJ61" s="700"/>
      <c r="DK61" s="700"/>
      <c r="DL61" s="700"/>
      <c r="DM61" s="700"/>
      <c r="DN61" s="700"/>
      <c r="DO61" s="700"/>
      <c r="DP61" s="700"/>
      <c r="DQ61" s="700"/>
      <c r="DR61" s="700"/>
      <c r="DS61" s="700"/>
      <c r="DT61" s="700"/>
      <c r="DU61" s="700"/>
      <c r="DV61" s="700"/>
      <c r="DW61" s="700"/>
      <c r="DX61" s="700"/>
      <c r="DY61" s="700"/>
      <c r="DZ61" s="700"/>
      <c r="EA61" s="700"/>
      <c r="EB61" s="700"/>
      <c r="EC61" s="700"/>
      <c r="ED61" s="700"/>
      <c r="EE61" s="700"/>
      <c r="EF61" s="700"/>
      <c r="EG61" s="700"/>
      <c r="EH61" s="700"/>
      <c r="EI61" s="700"/>
      <c r="EJ61" s="700"/>
      <c r="EK61" s="700"/>
      <c r="EL61" s="700"/>
      <c r="EM61" s="700"/>
      <c r="EN61" s="700"/>
      <c r="EO61" s="700"/>
      <c r="EP61" s="700"/>
      <c r="EQ61" s="700"/>
      <c r="ER61" s="700"/>
      <c r="ES61" s="700"/>
      <c r="ET61" s="700"/>
      <c r="EU61" s="700"/>
      <c r="EV61" s="700"/>
      <c r="EW61" s="700"/>
      <c r="EX61" s="700"/>
      <c r="EY61" s="700"/>
      <c r="EZ61" s="700"/>
      <c r="FA61" s="700"/>
      <c r="FB61" s="700"/>
      <c r="FC61" s="700"/>
      <c r="FD61" s="700"/>
      <c r="FE61" s="700"/>
      <c r="FF61" s="700"/>
      <c r="FG61" s="700"/>
      <c r="FH61" s="700"/>
      <c r="FI61" s="700"/>
      <c r="FJ61" s="700"/>
      <c r="FK61" s="700"/>
      <c r="FL61" s="700"/>
      <c r="FM61" s="700"/>
      <c r="FN61" s="700"/>
      <c r="FO61" s="700"/>
      <c r="FP61" s="700"/>
      <c r="FQ61" s="700"/>
      <c r="FR61" s="700"/>
      <c r="FS61" s="700"/>
      <c r="FT61" s="700"/>
      <c r="FU61" s="700"/>
      <c r="FV61" s="700"/>
      <c r="FW61" s="700"/>
      <c r="FX61" s="700"/>
      <c r="FY61" s="700"/>
      <c r="FZ61" s="700"/>
      <c r="GA61" s="700"/>
      <c r="GB61" s="700"/>
      <c r="GC61" s="700"/>
      <c r="GD61" s="700"/>
      <c r="GE61" s="700"/>
      <c r="GF61" s="700"/>
      <c r="GG61" s="700"/>
      <c r="GH61" s="700"/>
      <c r="GI61" s="700"/>
      <c r="GJ61" s="700"/>
      <c r="GK61" s="700"/>
      <c r="GL61" s="700"/>
      <c r="GM61" s="700"/>
      <c r="GN61" s="700"/>
      <c r="GO61" s="700"/>
      <c r="GP61" s="700"/>
      <c r="GQ61" s="700"/>
      <c r="GR61" s="700"/>
      <c r="GS61" s="700"/>
      <c r="GT61" s="700"/>
      <c r="GU61" s="700"/>
      <c r="GV61" s="700"/>
      <c r="GW61" s="700"/>
      <c r="GX61" s="700"/>
      <c r="GY61" s="700"/>
      <c r="GZ61" s="700"/>
      <c r="HA61" s="700"/>
      <c r="HB61" s="700"/>
      <c r="HC61" s="700"/>
      <c r="HD61" s="700"/>
      <c r="HE61" s="700"/>
      <c r="HF61" s="700"/>
      <c r="HG61" s="700"/>
      <c r="HH61" s="700"/>
      <c r="HI61" s="700"/>
      <c r="HJ61" s="700"/>
      <c r="HK61" s="700"/>
      <c r="HL61" s="700"/>
      <c r="HM61" s="700"/>
      <c r="HN61" s="700"/>
      <c r="HO61" s="700"/>
      <c r="HP61" s="700"/>
      <c r="HQ61" s="700"/>
      <c r="HR61" s="700"/>
      <c r="HS61" s="700"/>
      <c r="HT61" s="700"/>
      <c r="HU61" s="700"/>
      <c r="HV61" s="700"/>
      <c r="HW61" s="700"/>
      <c r="HX61" s="700"/>
      <c r="HY61" s="700"/>
      <c r="HZ61" s="700"/>
      <c r="IA61" s="700"/>
      <c r="IB61" s="700"/>
      <c r="IC61" s="700"/>
      <c r="ID61" s="700"/>
      <c r="IE61" s="700"/>
      <c r="IF61" s="700"/>
      <c r="IG61" s="700"/>
      <c r="IH61" s="700"/>
      <c r="II61" s="700"/>
      <c r="IJ61" s="700"/>
      <c r="IK61" s="700"/>
    </row>
    <row r="62" spans="1:245" s="676" customFormat="1" ht="21.75" customHeight="1">
      <c r="A62" s="582" t="s">
        <v>62</v>
      </c>
      <c r="B62" s="697">
        <v>472</v>
      </c>
      <c r="C62" s="693"/>
      <c r="D62" s="700"/>
      <c r="E62" s="700"/>
      <c r="F62" s="700"/>
      <c r="G62" s="700"/>
      <c r="H62" s="700"/>
      <c r="I62" s="700"/>
      <c r="J62" s="700"/>
      <c r="K62" s="700"/>
      <c r="L62" s="700"/>
      <c r="M62" s="700"/>
      <c r="N62" s="700"/>
      <c r="O62" s="700"/>
      <c r="P62" s="700"/>
      <c r="Q62" s="700"/>
      <c r="R62" s="700"/>
      <c r="S62" s="700"/>
      <c r="T62" s="700"/>
      <c r="U62" s="700"/>
      <c r="V62" s="700"/>
      <c r="W62" s="700"/>
      <c r="X62" s="700"/>
      <c r="Y62" s="700"/>
      <c r="Z62" s="700"/>
      <c r="AA62" s="700"/>
      <c r="AB62" s="700"/>
      <c r="AC62" s="700"/>
      <c r="AD62" s="700"/>
      <c r="AE62" s="700"/>
      <c r="AF62" s="700"/>
      <c r="AG62" s="700"/>
      <c r="AH62" s="700"/>
      <c r="AI62" s="700"/>
      <c r="AJ62" s="700"/>
      <c r="AK62" s="700"/>
      <c r="AL62" s="700"/>
      <c r="AM62" s="700"/>
      <c r="AN62" s="700"/>
      <c r="AO62" s="700"/>
      <c r="AP62" s="700"/>
      <c r="AQ62" s="700"/>
      <c r="AR62" s="700"/>
      <c r="AS62" s="700"/>
      <c r="AT62" s="700"/>
      <c r="AU62" s="700"/>
      <c r="AV62" s="700"/>
      <c r="AW62" s="700"/>
      <c r="AX62" s="700"/>
      <c r="AY62" s="700"/>
      <c r="AZ62" s="700"/>
      <c r="BA62" s="700"/>
      <c r="BB62" s="700"/>
      <c r="BC62" s="700"/>
      <c r="BD62" s="700"/>
      <c r="BE62" s="700"/>
      <c r="BF62" s="700"/>
      <c r="BG62" s="700"/>
      <c r="BH62" s="700"/>
      <c r="BI62" s="700"/>
      <c r="BJ62" s="700"/>
      <c r="BK62" s="700"/>
      <c r="BL62" s="700"/>
      <c r="BM62" s="700"/>
      <c r="BN62" s="700"/>
      <c r="BO62" s="700"/>
      <c r="BP62" s="700"/>
      <c r="BQ62" s="700"/>
      <c r="BR62" s="700"/>
      <c r="BS62" s="700"/>
      <c r="BT62" s="700"/>
      <c r="BU62" s="700"/>
      <c r="BV62" s="700"/>
      <c r="BW62" s="700"/>
      <c r="BX62" s="700"/>
      <c r="BY62" s="700"/>
      <c r="BZ62" s="700"/>
      <c r="CA62" s="700"/>
      <c r="CB62" s="700"/>
      <c r="CC62" s="700"/>
      <c r="CD62" s="700"/>
      <c r="CE62" s="700"/>
      <c r="CF62" s="700"/>
      <c r="CG62" s="700"/>
      <c r="CH62" s="700"/>
      <c r="CI62" s="700"/>
      <c r="CJ62" s="700"/>
      <c r="CK62" s="700"/>
      <c r="CL62" s="700"/>
      <c r="CM62" s="700"/>
      <c r="CN62" s="700"/>
      <c r="CO62" s="700"/>
      <c r="CP62" s="700"/>
      <c r="CQ62" s="700"/>
      <c r="CR62" s="700"/>
      <c r="CS62" s="700"/>
      <c r="CT62" s="700"/>
      <c r="CU62" s="700"/>
      <c r="CV62" s="700"/>
      <c r="CW62" s="700"/>
      <c r="CX62" s="700"/>
      <c r="CY62" s="700"/>
      <c r="CZ62" s="700"/>
      <c r="DA62" s="700"/>
      <c r="DB62" s="700"/>
      <c r="DC62" s="700"/>
      <c r="DD62" s="700"/>
      <c r="DE62" s="700"/>
      <c r="DF62" s="700"/>
      <c r="DG62" s="700"/>
      <c r="DH62" s="700"/>
      <c r="DI62" s="700"/>
      <c r="DJ62" s="700"/>
      <c r="DK62" s="700"/>
      <c r="DL62" s="700"/>
      <c r="DM62" s="700"/>
      <c r="DN62" s="700"/>
      <c r="DO62" s="700"/>
      <c r="DP62" s="700"/>
      <c r="DQ62" s="700"/>
      <c r="DR62" s="700"/>
      <c r="DS62" s="700"/>
      <c r="DT62" s="700"/>
      <c r="DU62" s="700"/>
      <c r="DV62" s="700"/>
      <c r="DW62" s="700"/>
      <c r="DX62" s="700"/>
      <c r="DY62" s="700"/>
      <c r="DZ62" s="700"/>
      <c r="EA62" s="700"/>
      <c r="EB62" s="700"/>
      <c r="EC62" s="700"/>
      <c r="ED62" s="700"/>
      <c r="EE62" s="700"/>
      <c r="EF62" s="700"/>
      <c r="EG62" s="700"/>
      <c r="EH62" s="700"/>
      <c r="EI62" s="700"/>
      <c r="EJ62" s="700"/>
      <c r="EK62" s="700"/>
      <c r="EL62" s="700"/>
      <c r="EM62" s="700"/>
      <c r="EN62" s="700"/>
      <c r="EO62" s="700"/>
      <c r="EP62" s="700"/>
      <c r="EQ62" s="700"/>
      <c r="ER62" s="700"/>
      <c r="ES62" s="700"/>
      <c r="ET62" s="700"/>
      <c r="EU62" s="700"/>
      <c r="EV62" s="700"/>
      <c r="EW62" s="700"/>
      <c r="EX62" s="700"/>
      <c r="EY62" s="700"/>
      <c r="EZ62" s="700"/>
      <c r="FA62" s="700"/>
      <c r="FB62" s="700"/>
      <c r="FC62" s="700"/>
      <c r="FD62" s="700"/>
      <c r="FE62" s="700"/>
      <c r="FF62" s="700"/>
      <c r="FG62" s="700"/>
      <c r="FH62" s="700"/>
      <c r="FI62" s="700"/>
      <c r="FJ62" s="700"/>
      <c r="FK62" s="700"/>
      <c r="FL62" s="700"/>
      <c r="FM62" s="700"/>
      <c r="FN62" s="700"/>
      <c r="FO62" s="700"/>
      <c r="FP62" s="700"/>
      <c r="FQ62" s="700"/>
      <c r="FR62" s="700"/>
      <c r="FS62" s="700"/>
      <c r="FT62" s="700"/>
      <c r="FU62" s="700"/>
      <c r="FV62" s="700"/>
      <c r="FW62" s="700"/>
      <c r="FX62" s="700"/>
      <c r="FY62" s="700"/>
      <c r="FZ62" s="700"/>
      <c r="GA62" s="700"/>
      <c r="GB62" s="700"/>
      <c r="GC62" s="700"/>
      <c r="GD62" s="700"/>
      <c r="GE62" s="700"/>
      <c r="GF62" s="700"/>
      <c r="GG62" s="700"/>
      <c r="GH62" s="700"/>
      <c r="GI62" s="700"/>
      <c r="GJ62" s="700"/>
      <c r="GK62" s="700"/>
      <c r="GL62" s="700"/>
      <c r="GM62" s="700"/>
      <c r="GN62" s="700"/>
      <c r="GO62" s="700"/>
      <c r="GP62" s="700"/>
      <c r="GQ62" s="700"/>
      <c r="GR62" s="700"/>
      <c r="GS62" s="700"/>
      <c r="GT62" s="700"/>
      <c r="GU62" s="700"/>
      <c r="GV62" s="700"/>
      <c r="GW62" s="700"/>
      <c r="GX62" s="700"/>
      <c r="GY62" s="700"/>
      <c r="GZ62" s="700"/>
      <c r="HA62" s="700"/>
      <c r="HB62" s="700"/>
      <c r="HC62" s="700"/>
      <c r="HD62" s="700"/>
      <c r="HE62" s="700"/>
      <c r="HF62" s="700"/>
      <c r="HG62" s="700"/>
      <c r="HH62" s="700"/>
      <c r="HI62" s="700"/>
      <c r="HJ62" s="700"/>
      <c r="HK62" s="700"/>
      <c r="HL62" s="700"/>
      <c r="HM62" s="700"/>
      <c r="HN62" s="700"/>
      <c r="HO62" s="700"/>
      <c r="HP62" s="700"/>
      <c r="HQ62" s="700"/>
      <c r="HR62" s="700"/>
      <c r="HS62" s="700"/>
      <c r="HT62" s="700"/>
      <c r="HU62" s="700"/>
      <c r="HV62" s="700"/>
      <c r="HW62" s="700"/>
      <c r="HX62" s="700"/>
      <c r="HY62" s="700"/>
      <c r="HZ62" s="700"/>
      <c r="IA62" s="700"/>
      <c r="IB62" s="700"/>
      <c r="IC62" s="700"/>
      <c r="ID62" s="700"/>
      <c r="IE62" s="700"/>
      <c r="IF62" s="700"/>
      <c r="IG62" s="700"/>
      <c r="IH62" s="700"/>
      <c r="II62" s="700"/>
      <c r="IJ62" s="700"/>
      <c r="IK62" s="700"/>
    </row>
    <row r="63" spans="1:245" s="676" customFormat="1" ht="21.75" customHeight="1">
      <c r="A63" s="703" t="s">
        <v>63</v>
      </c>
      <c r="B63" s="695">
        <v>0</v>
      </c>
      <c r="C63" s="693"/>
      <c r="D63" s="700"/>
      <c r="E63" s="700"/>
      <c r="F63" s="700"/>
      <c r="G63" s="700"/>
      <c r="H63" s="700"/>
      <c r="I63" s="700"/>
      <c r="J63" s="700"/>
      <c r="K63" s="700"/>
      <c r="L63" s="700"/>
      <c r="M63" s="700"/>
      <c r="N63" s="700"/>
      <c r="O63" s="700"/>
      <c r="P63" s="700"/>
      <c r="Q63" s="700"/>
      <c r="R63" s="700"/>
      <c r="S63" s="700"/>
      <c r="T63" s="700"/>
      <c r="U63" s="700"/>
      <c r="V63" s="700"/>
      <c r="W63" s="700"/>
      <c r="X63" s="700"/>
      <c r="Y63" s="700"/>
      <c r="Z63" s="700"/>
      <c r="AA63" s="700"/>
      <c r="AB63" s="700"/>
      <c r="AC63" s="700"/>
      <c r="AD63" s="700"/>
      <c r="AE63" s="700"/>
      <c r="AF63" s="700"/>
      <c r="AG63" s="700"/>
      <c r="AH63" s="700"/>
      <c r="AI63" s="700"/>
      <c r="AJ63" s="700"/>
      <c r="AK63" s="700"/>
      <c r="AL63" s="700"/>
      <c r="AM63" s="700"/>
      <c r="AN63" s="700"/>
      <c r="AO63" s="700"/>
      <c r="AP63" s="700"/>
      <c r="AQ63" s="700"/>
      <c r="AR63" s="700"/>
      <c r="AS63" s="700"/>
      <c r="AT63" s="700"/>
      <c r="AU63" s="700"/>
      <c r="AV63" s="700"/>
      <c r="AW63" s="700"/>
      <c r="AX63" s="700"/>
      <c r="AY63" s="700"/>
      <c r="AZ63" s="700"/>
      <c r="BA63" s="700"/>
      <c r="BB63" s="700"/>
      <c r="BC63" s="700"/>
      <c r="BD63" s="700"/>
      <c r="BE63" s="700"/>
      <c r="BF63" s="700"/>
      <c r="BG63" s="700"/>
      <c r="BH63" s="700"/>
      <c r="BI63" s="700"/>
      <c r="BJ63" s="700"/>
      <c r="BK63" s="700"/>
      <c r="BL63" s="700"/>
      <c r="BM63" s="700"/>
      <c r="BN63" s="700"/>
      <c r="BO63" s="700"/>
      <c r="BP63" s="700"/>
      <c r="BQ63" s="700"/>
      <c r="BR63" s="700"/>
      <c r="BS63" s="700"/>
      <c r="BT63" s="700"/>
      <c r="BU63" s="700"/>
      <c r="BV63" s="700"/>
      <c r="BW63" s="700"/>
      <c r="BX63" s="700"/>
      <c r="BY63" s="700"/>
      <c r="BZ63" s="700"/>
      <c r="CA63" s="700"/>
      <c r="CB63" s="700"/>
      <c r="CC63" s="700"/>
      <c r="CD63" s="700"/>
      <c r="CE63" s="700"/>
      <c r="CF63" s="700"/>
      <c r="CG63" s="700"/>
      <c r="CH63" s="700"/>
      <c r="CI63" s="700"/>
      <c r="CJ63" s="700"/>
      <c r="CK63" s="700"/>
      <c r="CL63" s="700"/>
      <c r="CM63" s="700"/>
      <c r="CN63" s="700"/>
      <c r="CO63" s="700"/>
      <c r="CP63" s="700"/>
      <c r="CQ63" s="700"/>
      <c r="CR63" s="700"/>
      <c r="CS63" s="700"/>
      <c r="CT63" s="700"/>
      <c r="CU63" s="700"/>
      <c r="CV63" s="700"/>
      <c r="CW63" s="700"/>
      <c r="CX63" s="700"/>
      <c r="CY63" s="700"/>
      <c r="CZ63" s="700"/>
      <c r="DA63" s="700"/>
      <c r="DB63" s="700"/>
      <c r="DC63" s="700"/>
      <c r="DD63" s="700"/>
      <c r="DE63" s="700"/>
      <c r="DF63" s="700"/>
      <c r="DG63" s="700"/>
      <c r="DH63" s="700"/>
      <c r="DI63" s="700"/>
      <c r="DJ63" s="700"/>
      <c r="DK63" s="700"/>
      <c r="DL63" s="700"/>
      <c r="DM63" s="700"/>
      <c r="DN63" s="700"/>
      <c r="DO63" s="700"/>
      <c r="DP63" s="700"/>
      <c r="DQ63" s="700"/>
      <c r="DR63" s="700"/>
      <c r="DS63" s="700"/>
      <c r="DT63" s="700"/>
      <c r="DU63" s="700"/>
      <c r="DV63" s="700"/>
      <c r="DW63" s="700"/>
      <c r="DX63" s="700"/>
      <c r="DY63" s="700"/>
      <c r="DZ63" s="700"/>
      <c r="EA63" s="700"/>
      <c r="EB63" s="700"/>
      <c r="EC63" s="700"/>
      <c r="ED63" s="700"/>
      <c r="EE63" s="700"/>
      <c r="EF63" s="700"/>
      <c r="EG63" s="700"/>
      <c r="EH63" s="700"/>
      <c r="EI63" s="700"/>
      <c r="EJ63" s="700"/>
      <c r="EK63" s="700"/>
      <c r="EL63" s="700"/>
      <c r="EM63" s="700"/>
      <c r="EN63" s="700"/>
      <c r="EO63" s="700"/>
      <c r="EP63" s="700"/>
      <c r="EQ63" s="700"/>
      <c r="ER63" s="700"/>
      <c r="ES63" s="700"/>
      <c r="ET63" s="700"/>
      <c r="EU63" s="700"/>
      <c r="EV63" s="700"/>
      <c r="EW63" s="700"/>
      <c r="EX63" s="700"/>
      <c r="EY63" s="700"/>
      <c r="EZ63" s="700"/>
      <c r="FA63" s="700"/>
      <c r="FB63" s="700"/>
      <c r="FC63" s="700"/>
      <c r="FD63" s="700"/>
      <c r="FE63" s="700"/>
      <c r="FF63" s="700"/>
      <c r="FG63" s="700"/>
      <c r="FH63" s="700"/>
      <c r="FI63" s="700"/>
      <c r="FJ63" s="700"/>
      <c r="FK63" s="700"/>
      <c r="FL63" s="700"/>
      <c r="FM63" s="700"/>
      <c r="FN63" s="700"/>
      <c r="FO63" s="700"/>
      <c r="FP63" s="700"/>
      <c r="FQ63" s="700"/>
      <c r="FR63" s="700"/>
      <c r="FS63" s="700"/>
      <c r="FT63" s="700"/>
      <c r="FU63" s="700"/>
      <c r="FV63" s="700"/>
      <c r="FW63" s="700"/>
      <c r="FX63" s="700"/>
      <c r="FY63" s="700"/>
      <c r="FZ63" s="700"/>
      <c r="GA63" s="700"/>
      <c r="GB63" s="700"/>
      <c r="GC63" s="700"/>
      <c r="GD63" s="700"/>
      <c r="GE63" s="700"/>
      <c r="GF63" s="700"/>
      <c r="GG63" s="700"/>
      <c r="GH63" s="700"/>
      <c r="GI63" s="700"/>
      <c r="GJ63" s="700"/>
      <c r="GK63" s="700"/>
      <c r="GL63" s="700"/>
      <c r="GM63" s="700"/>
      <c r="GN63" s="700"/>
      <c r="GO63" s="700"/>
      <c r="GP63" s="700"/>
      <c r="GQ63" s="700"/>
      <c r="GR63" s="700"/>
      <c r="GS63" s="700"/>
      <c r="GT63" s="700"/>
      <c r="GU63" s="700"/>
      <c r="GV63" s="700"/>
      <c r="GW63" s="700"/>
      <c r="GX63" s="700"/>
      <c r="GY63" s="700"/>
      <c r="GZ63" s="700"/>
      <c r="HA63" s="700"/>
      <c r="HB63" s="700"/>
      <c r="HC63" s="700"/>
      <c r="HD63" s="700"/>
      <c r="HE63" s="700"/>
      <c r="HF63" s="700"/>
      <c r="HG63" s="700"/>
      <c r="HH63" s="700"/>
      <c r="HI63" s="700"/>
      <c r="HJ63" s="700"/>
      <c r="HK63" s="700"/>
      <c r="HL63" s="700"/>
      <c r="HM63" s="700"/>
      <c r="HN63" s="700"/>
      <c r="HO63" s="700"/>
      <c r="HP63" s="700"/>
      <c r="HQ63" s="700"/>
      <c r="HR63" s="700"/>
      <c r="HS63" s="700"/>
      <c r="HT63" s="700"/>
      <c r="HU63" s="700"/>
      <c r="HV63" s="700"/>
      <c r="HW63" s="700"/>
      <c r="HX63" s="700"/>
      <c r="HY63" s="700"/>
      <c r="HZ63" s="700"/>
      <c r="IA63" s="700"/>
      <c r="IB63" s="700"/>
      <c r="IC63" s="700"/>
      <c r="ID63" s="700"/>
      <c r="IE63" s="700"/>
      <c r="IF63" s="700"/>
      <c r="IG63" s="700"/>
      <c r="IH63" s="700"/>
      <c r="II63" s="700"/>
      <c r="IJ63" s="700"/>
      <c r="IK63" s="700"/>
    </row>
    <row r="64" spans="1:245" s="676" customFormat="1" ht="21.75" customHeight="1">
      <c r="A64" s="703" t="s">
        <v>64</v>
      </c>
      <c r="B64" s="695">
        <v>219</v>
      </c>
      <c r="C64" s="693"/>
      <c r="D64" s="700"/>
      <c r="E64" s="700"/>
      <c r="F64" s="700"/>
      <c r="G64" s="700"/>
      <c r="H64" s="700"/>
      <c r="I64" s="700"/>
      <c r="J64" s="700"/>
      <c r="K64" s="700"/>
      <c r="L64" s="700"/>
      <c r="M64" s="700"/>
      <c r="N64" s="700"/>
      <c r="O64" s="700"/>
      <c r="P64" s="700"/>
      <c r="Q64" s="700"/>
      <c r="R64" s="700"/>
      <c r="S64" s="700"/>
      <c r="T64" s="700"/>
      <c r="U64" s="700"/>
      <c r="V64" s="700"/>
      <c r="W64" s="700"/>
      <c r="X64" s="700"/>
      <c r="Y64" s="700"/>
      <c r="Z64" s="700"/>
      <c r="AA64" s="700"/>
      <c r="AB64" s="700"/>
      <c r="AC64" s="700"/>
      <c r="AD64" s="700"/>
      <c r="AE64" s="700"/>
      <c r="AF64" s="700"/>
      <c r="AG64" s="700"/>
      <c r="AH64" s="700"/>
      <c r="AI64" s="700"/>
      <c r="AJ64" s="700"/>
      <c r="AK64" s="700"/>
      <c r="AL64" s="700"/>
      <c r="AM64" s="700"/>
      <c r="AN64" s="700"/>
      <c r="AO64" s="700"/>
      <c r="AP64" s="700"/>
      <c r="AQ64" s="700"/>
      <c r="AR64" s="700"/>
      <c r="AS64" s="700"/>
      <c r="AT64" s="700"/>
      <c r="AU64" s="700"/>
      <c r="AV64" s="700"/>
      <c r="AW64" s="700"/>
      <c r="AX64" s="700"/>
      <c r="AY64" s="700"/>
      <c r="AZ64" s="700"/>
      <c r="BA64" s="700"/>
      <c r="BB64" s="700"/>
      <c r="BC64" s="700"/>
      <c r="BD64" s="700"/>
      <c r="BE64" s="700"/>
      <c r="BF64" s="700"/>
      <c r="BG64" s="700"/>
      <c r="BH64" s="700"/>
      <c r="BI64" s="700"/>
      <c r="BJ64" s="700"/>
      <c r="BK64" s="700"/>
      <c r="BL64" s="700"/>
      <c r="BM64" s="700"/>
      <c r="BN64" s="700"/>
      <c r="BO64" s="700"/>
      <c r="BP64" s="700"/>
      <c r="BQ64" s="700"/>
      <c r="BR64" s="700"/>
      <c r="BS64" s="700"/>
      <c r="BT64" s="700"/>
      <c r="BU64" s="700"/>
      <c r="BV64" s="700"/>
      <c r="BW64" s="700"/>
      <c r="BX64" s="700"/>
      <c r="BY64" s="700"/>
      <c r="BZ64" s="700"/>
      <c r="CA64" s="700"/>
      <c r="CB64" s="700"/>
      <c r="CC64" s="700"/>
      <c r="CD64" s="700"/>
      <c r="CE64" s="700"/>
      <c r="CF64" s="700"/>
      <c r="CG64" s="700"/>
      <c r="CH64" s="700"/>
      <c r="CI64" s="700"/>
      <c r="CJ64" s="700"/>
      <c r="CK64" s="700"/>
      <c r="CL64" s="700"/>
      <c r="CM64" s="700"/>
      <c r="CN64" s="700"/>
      <c r="CO64" s="700"/>
      <c r="CP64" s="700"/>
      <c r="CQ64" s="700"/>
      <c r="CR64" s="700"/>
      <c r="CS64" s="700"/>
      <c r="CT64" s="700"/>
      <c r="CU64" s="700"/>
      <c r="CV64" s="700"/>
      <c r="CW64" s="700"/>
      <c r="CX64" s="700"/>
      <c r="CY64" s="700"/>
      <c r="CZ64" s="700"/>
      <c r="DA64" s="700"/>
      <c r="DB64" s="700"/>
      <c r="DC64" s="700"/>
      <c r="DD64" s="700"/>
      <c r="DE64" s="700"/>
      <c r="DF64" s="700"/>
      <c r="DG64" s="700"/>
      <c r="DH64" s="700"/>
      <c r="DI64" s="700"/>
      <c r="DJ64" s="700"/>
      <c r="DK64" s="700"/>
      <c r="DL64" s="700"/>
      <c r="DM64" s="700"/>
      <c r="DN64" s="700"/>
      <c r="DO64" s="700"/>
      <c r="DP64" s="700"/>
      <c r="DQ64" s="700"/>
      <c r="DR64" s="700"/>
      <c r="DS64" s="700"/>
      <c r="DT64" s="700"/>
      <c r="DU64" s="700"/>
      <c r="DV64" s="700"/>
      <c r="DW64" s="700"/>
      <c r="DX64" s="700"/>
      <c r="DY64" s="700"/>
      <c r="DZ64" s="700"/>
      <c r="EA64" s="700"/>
      <c r="EB64" s="700"/>
      <c r="EC64" s="700"/>
      <c r="ED64" s="700"/>
      <c r="EE64" s="700"/>
      <c r="EF64" s="700"/>
      <c r="EG64" s="700"/>
      <c r="EH64" s="700"/>
      <c r="EI64" s="700"/>
      <c r="EJ64" s="700"/>
      <c r="EK64" s="700"/>
      <c r="EL64" s="700"/>
      <c r="EM64" s="700"/>
      <c r="EN64" s="700"/>
      <c r="EO64" s="700"/>
      <c r="EP64" s="700"/>
      <c r="EQ64" s="700"/>
      <c r="ER64" s="700"/>
      <c r="ES64" s="700"/>
      <c r="ET64" s="700"/>
      <c r="EU64" s="700"/>
      <c r="EV64" s="700"/>
      <c r="EW64" s="700"/>
      <c r="EX64" s="700"/>
      <c r="EY64" s="700"/>
      <c r="EZ64" s="700"/>
      <c r="FA64" s="700"/>
      <c r="FB64" s="700"/>
      <c r="FC64" s="700"/>
      <c r="FD64" s="700"/>
      <c r="FE64" s="700"/>
      <c r="FF64" s="700"/>
      <c r="FG64" s="700"/>
      <c r="FH64" s="700"/>
      <c r="FI64" s="700"/>
      <c r="FJ64" s="700"/>
      <c r="FK64" s="700"/>
      <c r="FL64" s="700"/>
      <c r="FM64" s="700"/>
      <c r="FN64" s="700"/>
      <c r="FO64" s="700"/>
      <c r="FP64" s="700"/>
      <c r="FQ64" s="700"/>
      <c r="FR64" s="700"/>
      <c r="FS64" s="700"/>
      <c r="FT64" s="700"/>
      <c r="FU64" s="700"/>
      <c r="FV64" s="700"/>
      <c r="FW64" s="700"/>
      <c r="FX64" s="700"/>
      <c r="FY64" s="700"/>
      <c r="FZ64" s="700"/>
      <c r="GA64" s="700"/>
      <c r="GB64" s="700"/>
      <c r="GC64" s="700"/>
      <c r="GD64" s="700"/>
      <c r="GE64" s="700"/>
      <c r="GF64" s="700"/>
      <c r="GG64" s="700"/>
      <c r="GH64" s="700"/>
      <c r="GI64" s="700"/>
      <c r="GJ64" s="700"/>
      <c r="GK64" s="700"/>
      <c r="GL64" s="700"/>
      <c r="GM64" s="700"/>
      <c r="GN64" s="700"/>
      <c r="GO64" s="700"/>
      <c r="GP64" s="700"/>
      <c r="GQ64" s="700"/>
      <c r="GR64" s="700"/>
      <c r="GS64" s="700"/>
      <c r="GT64" s="700"/>
      <c r="GU64" s="700"/>
      <c r="GV64" s="700"/>
      <c r="GW64" s="700"/>
      <c r="GX64" s="700"/>
      <c r="GY64" s="700"/>
      <c r="GZ64" s="700"/>
      <c r="HA64" s="700"/>
      <c r="HB64" s="700"/>
      <c r="HC64" s="700"/>
      <c r="HD64" s="700"/>
      <c r="HE64" s="700"/>
      <c r="HF64" s="700"/>
      <c r="HG64" s="700"/>
      <c r="HH64" s="700"/>
      <c r="HI64" s="700"/>
      <c r="HJ64" s="700"/>
      <c r="HK64" s="700"/>
      <c r="HL64" s="700"/>
      <c r="HM64" s="700"/>
      <c r="HN64" s="700"/>
      <c r="HO64" s="700"/>
      <c r="HP64" s="700"/>
      <c r="HQ64" s="700"/>
      <c r="HR64" s="700"/>
      <c r="HS64" s="700"/>
      <c r="HT64" s="700"/>
      <c r="HU64" s="700"/>
      <c r="HV64" s="700"/>
      <c r="HW64" s="700"/>
      <c r="HX64" s="700"/>
      <c r="HY64" s="700"/>
      <c r="HZ64" s="700"/>
      <c r="IA64" s="700"/>
      <c r="IB64" s="700"/>
      <c r="IC64" s="700"/>
      <c r="ID64" s="700"/>
      <c r="IE64" s="700"/>
      <c r="IF64" s="700"/>
      <c r="IG64" s="700"/>
      <c r="IH64" s="700"/>
      <c r="II64" s="700"/>
      <c r="IJ64" s="700"/>
      <c r="IK64" s="700"/>
    </row>
    <row r="65" spans="1:245" s="676" customFormat="1" ht="21.75" customHeight="1">
      <c r="A65" s="704" t="s">
        <v>65</v>
      </c>
      <c r="B65" s="695">
        <v>2417</v>
      </c>
      <c r="C65" s="693"/>
      <c r="D65" s="700"/>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0"/>
      <c r="AC65" s="700"/>
      <c r="AD65" s="700"/>
      <c r="AE65" s="700"/>
      <c r="AF65" s="700"/>
      <c r="AG65" s="700"/>
      <c r="AH65" s="700"/>
      <c r="AI65" s="700"/>
      <c r="AJ65" s="700"/>
      <c r="AK65" s="700"/>
      <c r="AL65" s="700"/>
      <c r="AM65" s="700"/>
      <c r="AN65" s="700"/>
      <c r="AO65" s="700"/>
      <c r="AP65" s="700"/>
      <c r="AQ65" s="700"/>
      <c r="AR65" s="700"/>
      <c r="AS65" s="700"/>
      <c r="AT65" s="700"/>
      <c r="AU65" s="700"/>
      <c r="AV65" s="700"/>
      <c r="AW65" s="700"/>
      <c r="AX65" s="700"/>
      <c r="AY65" s="700"/>
      <c r="AZ65" s="700"/>
      <c r="BA65" s="700"/>
      <c r="BB65" s="700"/>
      <c r="BC65" s="700"/>
      <c r="BD65" s="700"/>
      <c r="BE65" s="700"/>
      <c r="BF65" s="700"/>
      <c r="BG65" s="700"/>
      <c r="BH65" s="700"/>
      <c r="BI65" s="700"/>
      <c r="BJ65" s="700"/>
      <c r="BK65" s="700"/>
      <c r="BL65" s="700"/>
      <c r="BM65" s="700"/>
      <c r="BN65" s="700"/>
      <c r="BO65" s="700"/>
      <c r="BP65" s="700"/>
      <c r="BQ65" s="700"/>
      <c r="BR65" s="700"/>
      <c r="BS65" s="700"/>
      <c r="BT65" s="700"/>
      <c r="BU65" s="700"/>
      <c r="BV65" s="700"/>
      <c r="BW65" s="700"/>
      <c r="BX65" s="700"/>
      <c r="BY65" s="700"/>
      <c r="BZ65" s="700"/>
      <c r="CA65" s="700"/>
      <c r="CB65" s="700"/>
      <c r="CC65" s="700"/>
      <c r="CD65" s="700"/>
      <c r="CE65" s="700"/>
      <c r="CF65" s="700"/>
      <c r="CG65" s="700"/>
      <c r="CH65" s="700"/>
      <c r="CI65" s="700"/>
      <c r="CJ65" s="700"/>
      <c r="CK65" s="700"/>
      <c r="CL65" s="700"/>
      <c r="CM65" s="700"/>
      <c r="CN65" s="700"/>
      <c r="CO65" s="700"/>
      <c r="CP65" s="700"/>
      <c r="CQ65" s="700"/>
      <c r="CR65" s="700"/>
      <c r="CS65" s="700"/>
      <c r="CT65" s="700"/>
      <c r="CU65" s="700"/>
      <c r="CV65" s="700"/>
      <c r="CW65" s="700"/>
      <c r="CX65" s="700"/>
      <c r="CY65" s="700"/>
      <c r="CZ65" s="700"/>
      <c r="DA65" s="700"/>
      <c r="DB65" s="700"/>
      <c r="DC65" s="700"/>
      <c r="DD65" s="700"/>
      <c r="DE65" s="700"/>
      <c r="DF65" s="700"/>
      <c r="DG65" s="700"/>
      <c r="DH65" s="700"/>
      <c r="DI65" s="700"/>
      <c r="DJ65" s="700"/>
      <c r="DK65" s="700"/>
      <c r="DL65" s="700"/>
      <c r="DM65" s="700"/>
      <c r="DN65" s="700"/>
      <c r="DO65" s="700"/>
      <c r="DP65" s="700"/>
      <c r="DQ65" s="700"/>
      <c r="DR65" s="700"/>
      <c r="DS65" s="700"/>
      <c r="DT65" s="700"/>
      <c r="DU65" s="700"/>
      <c r="DV65" s="700"/>
      <c r="DW65" s="700"/>
      <c r="DX65" s="700"/>
      <c r="DY65" s="700"/>
      <c r="DZ65" s="700"/>
      <c r="EA65" s="700"/>
      <c r="EB65" s="700"/>
      <c r="EC65" s="700"/>
      <c r="ED65" s="700"/>
      <c r="EE65" s="700"/>
      <c r="EF65" s="700"/>
      <c r="EG65" s="700"/>
      <c r="EH65" s="700"/>
      <c r="EI65" s="700"/>
      <c r="EJ65" s="700"/>
      <c r="EK65" s="700"/>
      <c r="EL65" s="700"/>
      <c r="EM65" s="700"/>
      <c r="EN65" s="700"/>
      <c r="EO65" s="700"/>
      <c r="EP65" s="700"/>
      <c r="EQ65" s="700"/>
      <c r="ER65" s="700"/>
      <c r="ES65" s="700"/>
      <c r="ET65" s="700"/>
      <c r="EU65" s="700"/>
      <c r="EV65" s="700"/>
      <c r="EW65" s="700"/>
      <c r="EX65" s="700"/>
      <c r="EY65" s="700"/>
      <c r="EZ65" s="700"/>
      <c r="FA65" s="700"/>
      <c r="FB65" s="700"/>
      <c r="FC65" s="700"/>
      <c r="FD65" s="700"/>
      <c r="FE65" s="700"/>
      <c r="FF65" s="700"/>
      <c r="FG65" s="700"/>
      <c r="FH65" s="700"/>
      <c r="FI65" s="700"/>
      <c r="FJ65" s="700"/>
      <c r="FK65" s="700"/>
      <c r="FL65" s="700"/>
      <c r="FM65" s="700"/>
      <c r="FN65" s="700"/>
      <c r="FO65" s="700"/>
      <c r="FP65" s="700"/>
      <c r="FQ65" s="700"/>
      <c r="FR65" s="700"/>
      <c r="FS65" s="700"/>
      <c r="FT65" s="700"/>
      <c r="FU65" s="700"/>
      <c r="FV65" s="700"/>
      <c r="FW65" s="700"/>
      <c r="FX65" s="700"/>
      <c r="FY65" s="700"/>
      <c r="FZ65" s="700"/>
      <c r="GA65" s="700"/>
      <c r="GB65" s="700"/>
      <c r="GC65" s="700"/>
      <c r="GD65" s="700"/>
      <c r="GE65" s="700"/>
      <c r="GF65" s="700"/>
      <c r="GG65" s="700"/>
      <c r="GH65" s="700"/>
      <c r="GI65" s="700"/>
      <c r="GJ65" s="700"/>
      <c r="GK65" s="700"/>
      <c r="GL65" s="700"/>
      <c r="GM65" s="700"/>
      <c r="GN65" s="700"/>
      <c r="GO65" s="700"/>
      <c r="GP65" s="700"/>
      <c r="GQ65" s="700"/>
      <c r="GR65" s="700"/>
      <c r="GS65" s="700"/>
      <c r="GT65" s="700"/>
      <c r="GU65" s="700"/>
      <c r="GV65" s="700"/>
      <c r="GW65" s="700"/>
      <c r="GX65" s="700"/>
      <c r="GY65" s="700"/>
      <c r="GZ65" s="700"/>
      <c r="HA65" s="700"/>
      <c r="HB65" s="700"/>
      <c r="HC65" s="700"/>
      <c r="HD65" s="700"/>
      <c r="HE65" s="700"/>
      <c r="HF65" s="700"/>
      <c r="HG65" s="700"/>
      <c r="HH65" s="700"/>
      <c r="HI65" s="700"/>
      <c r="HJ65" s="700"/>
      <c r="HK65" s="700"/>
      <c r="HL65" s="700"/>
      <c r="HM65" s="700"/>
      <c r="HN65" s="700"/>
      <c r="HO65" s="700"/>
      <c r="HP65" s="700"/>
      <c r="HQ65" s="700"/>
      <c r="HR65" s="700"/>
      <c r="HS65" s="700"/>
      <c r="HT65" s="700"/>
      <c r="HU65" s="700"/>
      <c r="HV65" s="700"/>
      <c r="HW65" s="700"/>
      <c r="HX65" s="700"/>
      <c r="HY65" s="700"/>
      <c r="HZ65" s="700"/>
      <c r="IA65" s="700"/>
      <c r="IB65" s="700"/>
      <c r="IC65" s="700"/>
      <c r="ID65" s="700"/>
      <c r="IE65" s="700"/>
      <c r="IF65" s="700"/>
      <c r="IG65" s="700"/>
      <c r="IH65" s="700"/>
      <c r="II65" s="700"/>
      <c r="IJ65" s="700"/>
      <c r="IK65" s="700"/>
    </row>
    <row r="66" spans="1:245" s="651" customFormat="1" ht="21.75" customHeight="1">
      <c r="A66" s="704" t="s">
        <v>66</v>
      </c>
      <c r="B66" s="695">
        <v>1602</v>
      </c>
      <c r="C66" s="693"/>
      <c r="D66" s="677"/>
      <c r="E66" s="677"/>
      <c r="F66" s="677"/>
      <c r="G66" s="677"/>
      <c r="H66" s="677"/>
      <c r="I66" s="677"/>
      <c r="J66" s="677"/>
      <c r="K66" s="677"/>
      <c r="L66" s="677"/>
      <c r="M66" s="677"/>
      <c r="N66" s="677"/>
      <c r="O66" s="677"/>
      <c r="P66" s="677"/>
      <c r="Q66" s="677"/>
      <c r="R66" s="677"/>
      <c r="S66" s="677"/>
      <c r="T66" s="677"/>
      <c r="U66" s="677"/>
      <c r="V66" s="677"/>
      <c r="W66" s="677"/>
      <c r="X66" s="677"/>
      <c r="Y66" s="677"/>
      <c r="Z66" s="677"/>
      <c r="AA66" s="677"/>
      <c r="AB66" s="677"/>
      <c r="AC66" s="677"/>
      <c r="AD66" s="677"/>
      <c r="AE66" s="677"/>
      <c r="AF66" s="677"/>
      <c r="AG66" s="677"/>
      <c r="AH66" s="677"/>
      <c r="AI66" s="677"/>
      <c r="AJ66" s="677"/>
      <c r="AK66" s="677"/>
      <c r="AL66" s="677"/>
      <c r="AM66" s="677"/>
      <c r="AN66" s="677"/>
      <c r="AO66" s="677"/>
      <c r="AP66" s="677"/>
      <c r="AQ66" s="677"/>
      <c r="AR66" s="677"/>
      <c r="AS66" s="677"/>
      <c r="AT66" s="677"/>
      <c r="AU66" s="677"/>
      <c r="AV66" s="677"/>
      <c r="AW66" s="677"/>
      <c r="AX66" s="677"/>
      <c r="AY66" s="677"/>
      <c r="AZ66" s="677"/>
      <c r="BA66" s="677"/>
      <c r="BB66" s="677"/>
      <c r="BC66" s="677"/>
      <c r="BD66" s="677"/>
      <c r="BE66" s="677"/>
      <c r="BF66" s="677"/>
      <c r="BG66" s="677"/>
      <c r="BH66" s="677"/>
      <c r="BI66" s="677"/>
      <c r="BJ66" s="677"/>
      <c r="BK66" s="677"/>
      <c r="BL66" s="677"/>
      <c r="BM66" s="677"/>
      <c r="BN66" s="677"/>
      <c r="BO66" s="677"/>
      <c r="BP66" s="677"/>
      <c r="BQ66" s="677"/>
      <c r="BR66" s="677"/>
      <c r="BS66" s="677"/>
      <c r="BT66" s="677"/>
      <c r="BU66" s="677"/>
      <c r="BV66" s="677"/>
      <c r="BW66" s="677"/>
      <c r="BX66" s="677"/>
      <c r="BY66" s="677"/>
      <c r="BZ66" s="677"/>
      <c r="CA66" s="677"/>
      <c r="CB66" s="677"/>
      <c r="CC66" s="677"/>
      <c r="CD66" s="677"/>
      <c r="CE66" s="677"/>
      <c r="CF66" s="677"/>
      <c r="CG66" s="677"/>
      <c r="CH66" s="677"/>
      <c r="CI66" s="677"/>
      <c r="CJ66" s="677"/>
      <c r="CK66" s="677"/>
      <c r="CL66" s="677"/>
      <c r="CM66" s="677"/>
      <c r="CN66" s="677"/>
      <c r="CO66" s="677"/>
      <c r="CP66" s="677"/>
      <c r="CQ66" s="677"/>
      <c r="CR66" s="677"/>
      <c r="CS66" s="677"/>
      <c r="CT66" s="677"/>
      <c r="CU66" s="677"/>
      <c r="CV66" s="677"/>
      <c r="CW66" s="677"/>
      <c r="CX66" s="677"/>
      <c r="CY66" s="677"/>
      <c r="CZ66" s="677"/>
      <c r="DA66" s="677"/>
      <c r="DB66" s="677"/>
      <c r="DC66" s="677"/>
      <c r="DD66" s="677"/>
      <c r="DE66" s="677"/>
      <c r="DF66" s="677"/>
      <c r="DG66" s="677"/>
      <c r="DH66" s="677"/>
      <c r="DI66" s="677"/>
      <c r="DJ66" s="677"/>
      <c r="DK66" s="677"/>
      <c r="DL66" s="677"/>
      <c r="DM66" s="677"/>
      <c r="DN66" s="677"/>
      <c r="DO66" s="677"/>
      <c r="DP66" s="677"/>
      <c r="DQ66" s="677"/>
      <c r="DR66" s="677"/>
      <c r="DS66" s="677"/>
      <c r="DT66" s="677"/>
      <c r="DU66" s="677"/>
      <c r="DV66" s="677"/>
      <c r="DW66" s="677"/>
      <c r="DX66" s="677"/>
      <c r="DY66" s="677"/>
      <c r="DZ66" s="677"/>
      <c r="EA66" s="677"/>
      <c r="EB66" s="677"/>
      <c r="EC66" s="677"/>
      <c r="ED66" s="677"/>
      <c r="EE66" s="677"/>
      <c r="EF66" s="677"/>
      <c r="EG66" s="677"/>
      <c r="EH66" s="677"/>
      <c r="EI66" s="677"/>
      <c r="EJ66" s="677"/>
      <c r="EK66" s="677"/>
      <c r="EL66" s="677"/>
      <c r="EM66" s="677"/>
      <c r="EN66" s="677"/>
      <c r="EO66" s="677"/>
      <c r="EP66" s="677"/>
      <c r="EQ66" s="677"/>
      <c r="ER66" s="677"/>
      <c r="ES66" s="677"/>
      <c r="ET66" s="677"/>
      <c r="EU66" s="677"/>
      <c r="EV66" s="677"/>
      <c r="EW66" s="677"/>
      <c r="EX66" s="677"/>
      <c r="EY66" s="677"/>
      <c r="EZ66" s="677"/>
      <c r="FA66" s="677"/>
      <c r="FB66" s="677"/>
      <c r="FC66" s="677"/>
      <c r="FD66" s="677"/>
      <c r="FE66" s="677"/>
      <c r="FF66" s="677"/>
      <c r="FG66" s="677"/>
      <c r="FH66" s="677"/>
      <c r="FI66" s="677"/>
      <c r="FJ66" s="677"/>
      <c r="FK66" s="677"/>
      <c r="FL66" s="677"/>
      <c r="FM66" s="677"/>
      <c r="FN66" s="677"/>
      <c r="FO66" s="677"/>
      <c r="FP66" s="677"/>
      <c r="FQ66" s="677"/>
      <c r="FR66" s="677"/>
      <c r="FS66" s="677"/>
      <c r="FT66" s="677"/>
      <c r="FU66" s="677"/>
      <c r="FV66" s="677"/>
      <c r="FW66" s="677"/>
      <c r="FX66" s="677"/>
      <c r="FY66" s="677"/>
      <c r="FZ66" s="677"/>
      <c r="GA66" s="677"/>
      <c r="GB66" s="677"/>
      <c r="GC66" s="677"/>
      <c r="GD66" s="677"/>
      <c r="GE66" s="677"/>
      <c r="GF66" s="677"/>
      <c r="GG66" s="677"/>
      <c r="GH66" s="677"/>
      <c r="GI66" s="677"/>
      <c r="GJ66" s="677"/>
      <c r="GK66" s="677"/>
      <c r="GL66" s="677"/>
      <c r="GM66" s="677"/>
      <c r="GN66" s="677"/>
      <c r="GO66" s="677"/>
      <c r="GP66" s="677"/>
      <c r="GQ66" s="677"/>
      <c r="GR66" s="677"/>
      <c r="GS66" s="677"/>
      <c r="GT66" s="677"/>
      <c r="GU66" s="677"/>
      <c r="GV66" s="677"/>
      <c r="GW66" s="677"/>
      <c r="GX66" s="677"/>
      <c r="GY66" s="677"/>
      <c r="GZ66" s="677"/>
      <c r="HA66" s="677"/>
      <c r="HB66" s="677"/>
      <c r="HC66" s="677"/>
      <c r="HD66" s="677"/>
      <c r="HE66" s="677"/>
      <c r="HF66" s="677"/>
      <c r="HG66" s="677"/>
      <c r="HH66" s="677"/>
      <c r="HI66" s="677"/>
      <c r="HJ66" s="677"/>
      <c r="HK66" s="677"/>
      <c r="HL66" s="677"/>
      <c r="HM66" s="677"/>
      <c r="HN66" s="677"/>
      <c r="HO66" s="677"/>
      <c r="HP66" s="677"/>
      <c r="HQ66" s="677"/>
      <c r="HR66" s="677"/>
      <c r="HS66" s="677"/>
      <c r="HT66" s="677"/>
      <c r="HU66" s="677"/>
      <c r="HV66" s="677"/>
      <c r="HW66" s="677"/>
      <c r="HX66" s="677"/>
      <c r="HY66" s="677"/>
      <c r="HZ66" s="677"/>
      <c r="IA66" s="677"/>
      <c r="IB66" s="677"/>
      <c r="IC66" s="677"/>
      <c r="ID66" s="677"/>
      <c r="IE66" s="677"/>
      <c r="IF66" s="677"/>
      <c r="IG66" s="677"/>
      <c r="IH66" s="677"/>
      <c r="II66" s="677"/>
      <c r="IJ66" s="677"/>
      <c r="IK66" s="677"/>
    </row>
    <row r="67" spans="1:245" s="651" customFormat="1" ht="21.75" customHeight="1">
      <c r="A67" s="704" t="s">
        <v>67</v>
      </c>
      <c r="B67" s="695">
        <v>595</v>
      </c>
      <c r="C67" s="705"/>
      <c r="D67" s="677"/>
      <c r="E67" s="677"/>
      <c r="F67" s="677"/>
      <c r="G67" s="677"/>
      <c r="H67" s="677"/>
      <c r="I67" s="677"/>
      <c r="J67" s="677"/>
      <c r="K67" s="677"/>
      <c r="L67" s="677"/>
      <c r="M67" s="677"/>
      <c r="N67" s="677"/>
      <c r="O67" s="677"/>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7"/>
      <c r="AM67" s="677"/>
      <c r="AN67" s="677"/>
      <c r="AO67" s="677"/>
      <c r="AP67" s="677"/>
      <c r="AQ67" s="677"/>
      <c r="AR67" s="677"/>
      <c r="AS67" s="677"/>
      <c r="AT67" s="677"/>
      <c r="AU67" s="677"/>
      <c r="AV67" s="677"/>
      <c r="AW67" s="677"/>
      <c r="AX67" s="677"/>
      <c r="AY67" s="677"/>
      <c r="AZ67" s="677"/>
      <c r="BA67" s="677"/>
      <c r="BB67" s="677"/>
      <c r="BC67" s="677"/>
      <c r="BD67" s="677"/>
      <c r="BE67" s="677"/>
      <c r="BF67" s="677"/>
      <c r="BG67" s="677"/>
      <c r="BH67" s="677"/>
      <c r="BI67" s="677"/>
      <c r="BJ67" s="677"/>
      <c r="BK67" s="677"/>
      <c r="BL67" s="677"/>
      <c r="BM67" s="677"/>
      <c r="BN67" s="677"/>
      <c r="BO67" s="677"/>
      <c r="BP67" s="677"/>
      <c r="BQ67" s="677"/>
      <c r="BR67" s="677"/>
      <c r="BS67" s="677"/>
      <c r="BT67" s="677"/>
      <c r="BU67" s="677"/>
      <c r="BV67" s="677"/>
      <c r="BW67" s="677"/>
      <c r="BX67" s="677"/>
      <c r="BY67" s="677"/>
      <c r="BZ67" s="677"/>
      <c r="CA67" s="677"/>
      <c r="CB67" s="677"/>
      <c r="CC67" s="677"/>
      <c r="CD67" s="677"/>
      <c r="CE67" s="677"/>
      <c r="CF67" s="677"/>
      <c r="CG67" s="677"/>
      <c r="CH67" s="677"/>
      <c r="CI67" s="677"/>
      <c r="CJ67" s="677"/>
      <c r="CK67" s="677"/>
      <c r="CL67" s="677"/>
      <c r="CM67" s="677"/>
      <c r="CN67" s="677"/>
      <c r="CO67" s="677"/>
      <c r="CP67" s="677"/>
      <c r="CQ67" s="677"/>
      <c r="CR67" s="677"/>
      <c r="CS67" s="677"/>
      <c r="CT67" s="677"/>
      <c r="CU67" s="677"/>
      <c r="CV67" s="677"/>
      <c r="CW67" s="677"/>
      <c r="CX67" s="677"/>
      <c r="CY67" s="677"/>
      <c r="CZ67" s="677"/>
      <c r="DA67" s="677"/>
      <c r="DB67" s="677"/>
      <c r="DC67" s="677"/>
      <c r="DD67" s="677"/>
      <c r="DE67" s="677"/>
      <c r="DF67" s="677"/>
      <c r="DG67" s="677"/>
      <c r="DH67" s="677"/>
      <c r="DI67" s="677"/>
      <c r="DJ67" s="677"/>
      <c r="DK67" s="677"/>
      <c r="DL67" s="677"/>
      <c r="DM67" s="677"/>
      <c r="DN67" s="677"/>
      <c r="DO67" s="677"/>
      <c r="DP67" s="677"/>
      <c r="DQ67" s="677"/>
      <c r="DR67" s="677"/>
      <c r="DS67" s="677"/>
      <c r="DT67" s="677"/>
      <c r="DU67" s="677"/>
      <c r="DV67" s="677"/>
      <c r="DW67" s="677"/>
      <c r="DX67" s="677"/>
      <c r="DY67" s="677"/>
      <c r="DZ67" s="677"/>
      <c r="EA67" s="677"/>
      <c r="EB67" s="677"/>
      <c r="EC67" s="677"/>
      <c r="ED67" s="677"/>
      <c r="EE67" s="677"/>
      <c r="EF67" s="677"/>
      <c r="EG67" s="677"/>
      <c r="EH67" s="677"/>
      <c r="EI67" s="677"/>
      <c r="EJ67" s="677"/>
      <c r="EK67" s="677"/>
      <c r="EL67" s="677"/>
      <c r="EM67" s="677"/>
      <c r="EN67" s="677"/>
      <c r="EO67" s="677"/>
      <c r="EP67" s="677"/>
      <c r="EQ67" s="677"/>
      <c r="ER67" s="677"/>
      <c r="ES67" s="677"/>
      <c r="ET67" s="677"/>
      <c r="EU67" s="677"/>
      <c r="EV67" s="677"/>
      <c r="EW67" s="677"/>
      <c r="EX67" s="677"/>
      <c r="EY67" s="677"/>
      <c r="EZ67" s="677"/>
      <c r="FA67" s="677"/>
      <c r="FB67" s="677"/>
      <c r="FC67" s="677"/>
      <c r="FD67" s="677"/>
      <c r="FE67" s="677"/>
      <c r="FF67" s="677"/>
      <c r="FG67" s="677"/>
      <c r="FH67" s="677"/>
      <c r="FI67" s="677"/>
      <c r="FJ67" s="677"/>
      <c r="FK67" s="677"/>
      <c r="FL67" s="677"/>
      <c r="FM67" s="677"/>
      <c r="FN67" s="677"/>
      <c r="FO67" s="677"/>
      <c r="FP67" s="677"/>
      <c r="FQ67" s="677"/>
      <c r="FR67" s="677"/>
      <c r="FS67" s="677"/>
      <c r="FT67" s="677"/>
      <c r="FU67" s="677"/>
      <c r="FV67" s="677"/>
      <c r="FW67" s="677"/>
      <c r="FX67" s="677"/>
      <c r="FY67" s="677"/>
      <c r="FZ67" s="677"/>
      <c r="GA67" s="677"/>
      <c r="GB67" s="677"/>
      <c r="GC67" s="677"/>
      <c r="GD67" s="677"/>
      <c r="GE67" s="677"/>
      <c r="GF67" s="677"/>
      <c r="GG67" s="677"/>
      <c r="GH67" s="677"/>
      <c r="GI67" s="677"/>
      <c r="GJ67" s="677"/>
      <c r="GK67" s="677"/>
      <c r="GL67" s="677"/>
      <c r="GM67" s="677"/>
      <c r="GN67" s="677"/>
      <c r="GO67" s="677"/>
      <c r="GP67" s="677"/>
      <c r="GQ67" s="677"/>
      <c r="GR67" s="677"/>
      <c r="GS67" s="677"/>
      <c r="GT67" s="677"/>
      <c r="GU67" s="677"/>
      <c r="GV67" s="677"/>
      <c r="GW67" s="677"/>
      <c r="GX67" s="677"/>
      <c r="GY67" s="677"/>
      <c r="GZ67" s="677"/>
      <c r="HA67" s="677"/>
      <c r="HB67" s="677"/>
      <c r="HC67" s="677"/>
      <c r="HD67" s="677"/>
      <c r="HE67" s="677"/>
      <c r="HF67" s="677"/>
      <c r="HG67" s="677"/>
      <c r="HH67" s="677"/>
      <c r="HI67" s="677"/>
      <c r="HJ67" s="677"/>
      <c r="HK67" s="677"/>
      <c r="HL67" s="677"/>
      <c r="HM67" s="677"/>
      <c r="HN67" s="677"/>
      <c r="HO67" s="677"/>
      <c r="HP67" s="677"/>
      <c r="HQ67" s="677"/>
      <c r="HR67" s="677"/>
      <c r="HS67" s="677"/>
      <c r="HT67" s="677"/>
      <c r="HU67" s="677"/>
      <c r="HV67" s="677"/>
      <c r="HW67" s="677"/>
      <c r="HX67" s="677"/>
      <c r="HY67" s="677"/>
      <c r="HZ67" s="677"/>
      <c r="IA67" s="677"/>
      <c r="IB67" s="677"/>
      <c r="IC67" s="677"/>
      <c r="ID67" s="677"/>
      <c r="IE67" s="677"/>
      <c r="IF67" s="677"/>
      <c r="IG67" s="677"/>
      <c r="IH67" s="677"/>
      <c r="II67" s="677"/>
      <c r="IJ67" s="677"/>
      <c r="IK67" s="677"/>
    </row>
    <row r="68" spans="1:245" s="651" customFormat="1" ht="21.75" customHeight="1">
      <c r="A68" s="704" t="s">
        <v>68</v>
      </c>
      <c r="B68" s="695">
        <v>721</v>
      </c>
      <c r="C68" s="705"/>
      <c r="D68" s="677"/>
      <c r="E68" s="677"/>
      <c r="F68" s="677"/>
      <c r="G68" s="677"/>
      <c r="H68" s="677"/>
      <c r="I68" s="677"/>
      <c r="J68" s="677"/>
      <c r="K68" s="677"/>
      <c r="L68" s="677"/>
      <c r="M68" s="677"/>
      <c r="N68" s="677"/>
      <c r="O68" s="677"/>
      <c r="P68" s="677"/>
      <c r="Q68" s="677"/>
      <c r="R68" s="677"/>
      <c r="S68" s="677"/>
      <c r="T68" s="677"/>
      <c r="U68" s="677"/>
      <c r="V68" s="677"/>
      <c r="W68" s="677"/>
      <c r="X68" s="677"/>
      <c r="Y68" s="677"/>
      <c r="Z68" s="677"/>
      <c r="AA68" s="677"/>
      <c r="AB68" s="677"/>
      <c r="AC68" s="677"/>
      <c r="AD68" s="677"/>
      <c r="AE68" s="677"/>
      <c r="AF68" s="677"/>
      <c r="AG68" s="677"/>
      <c r="AH68" s="677"/>
      <c r="AI68" s="677"/>
      <c r="AJ68" s="677"/>
      <c r="AK68" s="677"/>
      <c r="AL68" s="677"/>
      <c r="AM68" s="677"/>
      <c r="AN68" s="677"/>
      <c r="AO68" s="677"/>
      <c r="AP68" s="677"/>
      <c r="AQ68" s="677"/>
      <c r="AR68" s="677"/>
      <c r="AS68" s="677"/>
      <c r="AT68" s="677"/>
      <c r="AU68" s="677"/>
      <c r="AV68" s="677"/>
      <c r="AW68" s="677"/>
      <c r="AX68" s="677"/>
      <c r="AY68" s="677"/>
      <c r="AZ68" s="677"/>
      <c r="BA68" s="677"/>
      <c r="BB68" s="677"/>
      <c r="BC68" s="677"/>
      <c r="BD68" s="677"/>
      <c r="BE68" s="677"/>
      <c r="BF68" s="677"/>
      <c r="BG68" s="677"/>
      <c r="BH68" s="677"/>
      <c r="BI68" s="677"/>
      <c r="BJ68" s="677"/>
      <c r="BK68" s="677"/>
      <c r="BL68" s="677"/>
      <c r="BM68" s="677"/>
      <c r="BN68" s="677"/>
      <c r="BO68" s="677"/>
      <c r="BP68" s="677"/>
      <c r="BQ68" s="677"/>
      <c r="BR68" s="677"/>
      <c r="BS68" s="677"/>
      <c r="BT68" s="677"/>
      <c r="BU68" s="677"/>
      <c r="BV68" s="677"/>
      <c r="BW68" s="677"/>
      <c r="BX68" s="677"/>
      <c r="BY68" s="677"/>
      <c r="BZ68" s="677"/>
      <c r="CA68" s="677"/>
      <c r="CB68" s="677"/>
      <c r="CC68" s="677"/>
      <c r="CD68" s="677"/>
      <c r="CE68" s="677"/>
      <c r="CF68" s="677"/>
      <c r="CG68" s="677"/>
      <c r="CH68" s="677"/>
      <c r="CI68" s="677"/>
      <c r="CJ68" s="677"/>
      <c r="CK68" s="677"/>
      <c r="CL68" s="677"/>
      <c r="CM68" s="677"/>
      <c r="CN68" s="677"/>
      <c r="CO68" s="677"/>
      <c r="CP68" s="677"/>
      <c r="CQ68" s="677"/>
      <c r="CR68" s="677"/>
      <c r="CS68" s="677"/>
      <c r="CT68" s="677"/>
      <c r="CU68" s="677"/>
      <c r="CV68" s="677"/>
      <c r="CW68" s="677"/>
      <c r="CX68" s="677"/>
      <c r="CY68" s="677"/>
      <c r="CZ68" s="677"/>
      <c r="DA68" s="677"/>
      <c r="DB68" s="677"/>
      <c r="DC68" s="677"/>
      <c r="DD68" s="677"/>
      <c r="DE68" s="677"/>
      <c r="DF68" s="677"/>
      <c r="DG68" s="677"/>
      <c r="DH68" s="677"/>
      <c r="DI68" s="677"/>
      <c r="DJ68" s="677"/>
      <c r="DK68" s="677"/>
      <c r="DL68" s="677"/>
      <c r="DM68" s="677"/>
      <c r="DN68" s="677"/>
      <c r="DO68" s="677"/>
      <c r="DP68" s="677"/>
      <c r="DQ68" s="677"/>
      <c r="DR68" s="677"/>
      <c r="DS68" s="677"/>
      <c r="DT68" s="677"/>
      <c r="DU68" s="677"/>
      <c r="DV68" s="677"/>
      <c r="DW68" s="677"/>
      <c r="DX68" s="677"/>
      <c r="DY68" s="677"/>
      <c r="DZ68" s="677"/>
      <c r="EA68" s="677"/>
      <c r="EB68" s="677"/>
      <c r="EC68" s="677"/>
      <c r="ED68" s="677"/>
      <c r="EE68" s="677"/>
      <c r="EF68" s="677"/>
      <c r="EG68" s="677"/>
      <c r="EH68" s="677"/>
      <c r="EI68" s="677"/>
      <c r="EJ68" s="677"/>
      <c r="EK68" s="677"/>
      <c r="EL68" s="677"/>
      <c r="EM68" s="677"/>
      <c r="EN68" s="677"/>
      <c r="EO68" s="677"/>
      <c r="EP68" s="677"/>
      <c r="EQ68" s="677"/>
      <c r="ER68" s="677"/>
      <c r="ES68" s="677"/>
      <c r="ET68" s="677"/>
      <c r="EU68" s="677"/>
      <c r="EV68" s="677"/>
      <c r="EW68" s="677"/>
      <c r="EX68" s="677"/>
      <c r="EY68" s="677"/>
      <c r="EZ68" s="677"/>
      <c r="FA68" s="677"/>
      <c r="FB68" s="677"/>
      <c r="FC68" s="677"/>
      <c r="FD68" s="677"/>
      <c r="FE68" s="677"/>
      <c r="FF68" s="677"/>
      <c r="FG68" s="677"/>
      <c r="FH68" s="677"/>
      <c r="FI68" s="677"/>
      <c r="FJ68" s="677"/>
      <c r="FK68" s="677"/>
      <c r="FL68" s="677"/>
      <c r="FM68" s="677"/>
      <c r="FN68" s="677"/>
      <c r="FO68" s="677"/>
      <c r="FP68" s="677"/>
      <c r="FQ68" s="677"/>
      <c r="FR68" s="677"/>
      <c r="FS68" s="677"/>
      <c r="FT68" s="677"/>
      <c r="FU68" s="677"/>
      <c r="FV68" s="677"/>
      <c r="FW68" s="677"/>
      <c r="FX68" s="677"/>
      <c r="FY68" s="677"/>
      <c r="FZ68" s="677"/>
      <c r="GA68" s="677"/>
      <c r="GB68" s="677"/>
      <c r="GC68" s="677"/>
      <c r="GD68" s="677"/>
      <c r="GE68" s="677"/>
      <c r="GF68" s="677"/>
      <c r="GG68" s="677"/>
      <c r="GH68" s="677"/>
      <c r="GI68" s="677"/>
      <c r="GJ68" s="677"/>
      <c r="GK68" s="677"/>
      <c r="GL68" s="677"/>
      <c r="GM68" s="677"/>
      <c r="GN68" s="677"/>
      <c r="GO68" s="677"/>
      <c r="GP68" s="677"/>
      <c r="GQ68" s="677"/>
      <c r="GR68" s="677"/>
      <c r="GS68" s="677"/>
      <c r="GT68" s="677"/>
      <c r="GU68" s="677"/>
      <c r="GV68" s="677"/>
      <c r="GW68" s="677"/>
      <c r="GX68" s="677"/>
      <c r="GY68" s="677"/>
      <c r="GZ68" s="677"/>
      <c r="HA68" s="677"/>
      <c r="HB68" s="677"/>
      <c r="HC68" s="677"/>
      <c r="HD68" s="677"/>
      <c r="HE68" s="677"/>
      <c r="HF68" s="677"/>
      <c r="HG68" s="677"/>
      <c r="HH68" s="677"/>
      <c r="HI68" s="677"/>
      <c r="HJ68" s="677"/>
      <c r="HK68" s="677"/>
      <c r="HL68" s="677"/>
      <c r="HM68" s="677"/>
      <c r="HN68" s="677"/>
      <c r="HO68" s="677"/>
      <c r="HP68" s="677"/>
      <c r="HQ68" s="677"/>
      <c r="HR68" s="677"/>
      <c r="HS68" s="677"/>
      <c r="HT68" s="677"/>
      <c r="HU68" s="677"/>
      <c r="HV68" s="677"/>
      <c r="HW68" s="677"/>
      <c r="HX68" s="677"/>
      <c r="HY68" s="677"/>
      <c r="HZ68" s="677"/>
      <c r="IA68" s="677"/>
      <c r="IB68" s="677"/>
      <c r="IC68" s="677"/>
      <c r="ID68" s="677"/>
      <c r="IE68" s="677"/>
      <c r="IF68" s="677"/>
      <c r="IG68" s="677"/>
      <c r="IH68" s="677"/>
      <c r="II68" s="677"/>
      <c r="IJ68" s="677"/>
      <c r="IK68" s="677"/>
    </row>
    <row r="69" spans="1:245" s="651" customFormat="1" ht="21.75" customHeight="1">
      <c r="A69" s="582" t="s">
        <v>69</v>
      </c>
      <c r="B69" s="697">
        <v>7</v>
      </c>
      <c r="C69" s="705"/>
      <c r="D69" s="677"/>
      <c r="E69" s="677"/>
      <c r="F69" s="677"/>
      <c r="G69" s="677"/>
      <c r="H69" s="677"/>
      <c r="I69" s="677"/>
      <c r="J69" s="677"/>
      <c r="K69" s="677"/>
      <c r="L69" s="677"/>
      <c r="M69" s="677"/>
      <c r="N69" s="677"/>
      <c r="O69" s="677"/>
      <c r="P69" s="677"/>
      <c r="Q69" s="677"/>
      <c r="R69" s="677"/>
      <c r="S69" s="677"/>
      <c r="T69" s="677"/>
      <c r="U69" s="677"/>
      <c r="V69" s="677"/>
      <c r="W69" s="677"/>
      <c r="X69" s="677"/>
      <c r="Y69" s="677"/>
      <c r="Z69" s="677"/>
      <c r="AA69" s="677"/>
      <c r="AB69" s="677"/>
      <c r="AC69" s="677"/>
      <c r="AD69" s="677"/>
      <c r="AE69" s="677"/>
      <c r="AF69" s="677"/>
      <c r="AG69" s="677"/>
      <c r="AH69" s="677"/>
      <c r="AI69" s="677"/>
      <c r="AJ69" s="677"/>
      <c r="AK69" s="677"/>
      <c r="AL69" s="677"/>
      <c r="AM69" s="677"/>
      <c r="AN69" s="677"/>
      <c r="AO69" s="677"/>
      <c r="AP69" s="677"/>
      <c r="AQ69" s="677"/>
      <c r="AR69" s="677"/>
      <c r="AS69" s="677"/>
      <c r="AT69" s="677"/>
      <c r="AU69" s="677"/>
      <c r="AV69" s="677"/>
      <c r="AW69" s="677"/>
      <c r="AX69" s="677"/>
      <c r="AY69" s="677"/>
      <c r="AZ69" s="677"/>
      <c r="BA69" s="677"/>
      <c r="BB69" s="677"/>
      <c r="BC69" s="677"/>
      <c r="BD69" s="677"/>
      <c r="BE69" s="677"/>
      <c r="BF69" s="677"/>
      <c r="BG69" s="677"/>
      <c r="BH69" s="677"/>
      <c r="BI69" s="677"/>
      <c r="BJ69" s="677"/>
      <c r="BK69" s="677"/>
      <c r="BL69" s="677"/>
      <c r="BM69" s="677"/>
      <c r="BN69" s="677"/>
      <c r="BO69" s="677"/>
      <c r="BP69" s="677"/>
      <c r="BQ69" s="677"/>
      <c r="BR69" s="677"/>
      <c r="BS69" s="677"/>
      <c r="BT69" s="677"/>
      <c r="BU69" s="677"/>
      <c r="BV69" s="677"/>
      <c r="BW69" s="677"/>
      <c r="BX69" s="677"/>
      <c r="BY69" s="677"/>
      <c r="BZ69" s="677"/>
      <c r="CA69" s="677"/>
      <c r="CB69" s="677"/>
      <c r="CC69" s="677"/>
      <c r="CD69" s="677"/>
      <c r="CE69" s="677"/>
      <c r="CF69" s="677"/>
      <c r="CG69" s="677"/>
      <c r="CH69" s="677"/>
      <c r="CI69" s="677"/>
      <c r="CJ69" s="677"/>
      <c r="CK69" s="677"/>
      <c r="CL69" s="677"/>
      <c r="CM69" s="677"/>
      <c r="CN69" s="677"/>
      <c r="CO69" s="677"/>
      <c r="CP69" s="677"/>
      <c r="CQ69" s="677"/>
      <c r="CR69" s="677"/>
      <c r="CS69" s="677"/>
      <c r="CT69" s="677"/>
      <c r="CU69" s="677"/>
      <c r="CV69" s="677"/>
      <c r="CW69" s="677"/>
      <c r="CX69" s="677"/>
      <c r="CY69" s="677"/>
      <c r="CZ69" s="677"/>
      <c r="DA69" s="677"/>
      <c r="DB69" s="677"/>
      <c r="DC69" s="677"/>
      <c r="DD69" s="677"/>
      <c r="DE69" s="677"/>
      <c r="DF69" s="677"/>
      <c r="DG69" s="677"/>
      <c r="DH69" s="677"/>
      <c r="DI69" s="677"/>
      <c r="DJ69" s="677"/>
      <c r="DK69" s="677"/>
      <c r="DL69" s="677"/>
      <c r="DM69" s="677"/>
      <c r="DN69" s="677"/>
      <c r="DO69" s="677"/>
      <c r="DP69" s="677"/>
      <c r="DQ69" s="677"/>
      <c r="DR69" s="677"/>
      <c r="DS69" s="677"/>
      <c r="DT69" s="677"/>
      <c r="DU69" s="677"/>
      <c r="DV69" s="677"/>
      <c r="DW69" s="677"/>
      <c r="DX69" s="677"/>
      <c r="DY69" s="677"/>
      <c r="DZ69" s="677"/>
      <c r="EA69" s="677"/>
      <c r="EB69" s="677"/>
      <c r="EC69" s="677"/>
      <c r="ED69" s="677"/>
      <c r="EE69" s="677"/>
      <c r="EF69" s="677"/>
      <c r="EG69" s="677"/>
      <c r="EH69" s="677"/>
      <c r="EI69" s="677"/>
      <c r="EJ69" s="677"/>
      <c r="EK69" s="677"/>
      <c r="EL69" s="677"/>
      <c r="EM69" s="677"/>
      <c r="EN69" s="677"/>
      <c r="EO69" s="677"/>
      <c r="EP69" s="677"/>
      <c r="EQ69" s="677"/>
      <c r="ER69" s="677"/>
      <c r="ES69" s="677"/>
      <c r="ET69" s="677"/>
      <c r="EU69" s="677"/>
      <c r="EV69" s="677"/>
      <c r="EW69" s="677"/>
      <c r="EX69" s="677"/>
      <c r="EY69" s="677"/>
      <c r="EZ69" s="677"/>
      <c r="FA69" s="677"/>
      <c r="FB69" s="677"/>
      <c r="FC69" s="677"/>
      <c r="FD69" s="677"/>
      <c r="FE69" s="677"/>
      <c r="FF69" s="677"/>
      <c r="FG69" s="677"/>
      <c r="FH69" s="677"/>
      <c r="FI69" s="677"/>
      <c r="FJ69" s="677"/>
      <c r="FK69" s="677"/>
      <c r="FL69" s="677"/>
      <c r="FM69" s="677"/>
      <c r="FN69" s="677"/>
      <c r="FO69" s="677"/>
      <c r="FP69" s="677"/>
      <c r="FQ69" s="677"/>
      <c r="FR69" s="677"/>
      <c r="FS69" s="677"/>
      <c r="FT69" s="677"/>
      <c r="FU69" s="677"/>
      <c r="FV69" s="677"/>
      <c r="FW69" s="677"/>
      <c r="FX69" s="677"/>
      <c r="FY69" s="677"/>
      <c r="FZ69" s="677"/>
      <c r="GA69" s="677"/>
      <c r="GB69" s="677"/>
      <c r="GC69" s="677"/>
      <c r="GD69" s="677"/>
      <c r="GE69" s="677"/>
      <c r="GF69" s="677"/>
      <c r="GG69" s="677"/>
      <c r="GH69" s="677"/>
      <c r="GI69" s="677"/>
      <c r="GJ69" s="677"/>
      <c r="GK69" s="677"/>
      <c r="GL69" s="677"/>
      <c r="GM69" s="677"/>
      <c r="GN69" s="677"/>
      <c r="GO69" s="677"/>
      <c r="GP69" s="677"/>
      <c r="GQ69" s="677"/>
      <c r="GR69" s="677"/>
      <c r="GS69" s="677"/>
      <c r="GT69" s="677"/>
      <c r="GU69" s="677"/>
      <c r="GV69" s="677"/>
      <c r="GW69" s="677"/>
      <c r="GX69" s="677"/>
      <c r="GY69" s="677"/>
      <c r="GZ69" s="677"/>
      <c r="HA69" s="677"/>
      <c r="HB69" s="677"/>
      <c r="HC69" s="677"/>
      <c r="HD69" s="677"/>
      <c r="HE69" s="677"/>
      <c r="HF69" s="677"/>
      <c r="HG69" s="677"/>
      <c r="HH69" s="677"/>
      <c r="HI69" s="677"/>
      <c r="HJ69" s="677"/>
      <c r="HK69" s="677"/>
      <c r="HL69" s="677"/>
      <c r="HM69" s="677"/>
      <c r="HN69" s="677"/>
      <c r="HO69" s="677"/>
      <c r="HP69" s="677"/>
      <c r="HQ69" s="677"/>
      <c r="HR69" s="677"/>
      <c r="HS69" s="677"/>
      <c r="HT69" s="677"/>
      <c r="HU69" s="677"/>
      <c r="HV69" s="677"/>
      <c r="HW69" s="677"/>
      <c r="HX69" s="677"/>
      <c r="HY69" s="677"/>
      <c r="HZ69" s="677"/>
      <c r="IA69" s="677"/>
      <c r="IB69" s="677"/>
      <c r="IC69" s="677"/>
      <c r="ID69" s="677"/>
      <c r="IE69" s="677"/>
      <c r="IF69" s="677"/>
      <c r="IG69" s="677"/>
      <c r="IH69" s="677"/>
      <c r="II69" s="677"/>
      <c r="IJ69" s="677"/>
      <c r="IK69" s="677"/>
    </row>
    <row r="70" spans="1:245" s="651" customFormat="1" ht="21.75" customHeight="1">
      <c r="A70" s="582" t="s">
        <v>70</v>
      </c>
      <c r="B70" s="697">
        <v>393</v>
      </c>
      <c r="C70" s="705"/>
      <c r="D70" s="677"/>
      <c r="E70" s="677"/>
      <c r="F70" s="677"/>
      <c r="G70" s="677"/>
      <c r="H70" s="677"/>
      <c r="I70" s="677"/>
      <c r="J70" s="677"/>
      <c r="K70" s="677"/>
      <c r="L70" s="677"/>
      <c r="M70" s="677"/>
      <c r="N70" s="677"/>
      <c r="O70" s="677"/>
      <c r="P70" s="677"/>
      <c r="Q70" s="677"/>
      <c r="R70" s="677"/>
      <c r="S70" s="677"/>
      <c r="T70" s="677"/>
      <c r="U70" s="677"/>
      <c r="V70" s="677"/>
      <c r="W70" s="677"/>
      <c r="X70" s="677"/>
      <c r="Y70" s="677"/>
      <c r="Z70" s="677"/>
      <c r="AA70" s="677"/>
      <c r="AB70" s="677"/>
      <c r="AC70" s="677"/>
      <c r="AD70" s="677"/>
      <c r="AE70" s="677"/>
      <c r="AF70" s="677"/>
      <c r="AG70" s="677"/>
      <c r="AH70" s="677"/>
      <c r="AI70" s="677"/>
      <c r="AJ70" s="677"/>
      <c r="AK70" s="677"/>
      <c r="AL70" s="677"/>
      <c r="AM70" s="677"/>
      <c r="AN70" s="677"/>
      <c r="AO70" s="677"/>
      <c r="AP70" s="677"/>
      <c r="AQ70" s="677"/>
      <c r="AR70" s="677"/>
      <c r="AS70" s="677"/>
      <c r="AT70" s="677"/>
      <c r="AU70" s="677"/>
      <c r="AV70" s="677"/>
      <c r="AW70" s="677"/>
      <c r="AX70" s="677"/>
      <c r="AY70" s="677"/>
      <c r="AZ70" s="677"/>
      <c r="BA70" s="677"/>
      <c r="BB70" s="677"/>
      <c r="BC70" s="677"/>
      <c r="BD70" s="677"/>
      <c r="BE70" s="677"/>
      <c r="BF70" s="677"/>
      <c r="BG70" s="677"/>
      <c r="BH70" s="677"/>
      <c r="BI70" s="677"/>
      <c r="BJ70" s="677"/>
      <c r="BK70" s="677"/>
      <c r="BL70" s="677"/>
      <c r="BM70" s="677"/>
      <c r="BN70" s="677"/>
      <c r="BO70" s="677"/>
      <c r="BP70" s="677"/>
      <c r="BQ70" s="677"/>
      <c r="BR70" s="677"/>
      <c r="BS70" s="677"/>
      <c r="BT70" s="677"/>
      <c r="BU70" s="677"/>
      <c r="BV70" s="677"/>
      <c r="BW70" s="677"/>
      <c r="BX70" s="677"/>
      <c r="BY70" s="677"/>
      <c r="BZ70" s="677"/>
      <c r="CA70" s="677"/>
      <c r="CB70" s="677"/>
      <c r="CC70" s="677"/>
      <c r="CD70" s="677"/>
      <c r="CE70" s="677"/>
      <c r="CF70" s="677"/>
      <c r="CG70" s="677"/>
      <c r="CH70" s="677"/>
      <c r="CI70" s="677"/>
      <c r="CJ70" s="677"/>
      <c r="CK70" s="677"/>
      <c r="CL70" s="677"/>
      <c r="CM70" s="677"/>
      <c r="CN70" s="677"/>
      <c r="CO70" s="677"/>
      <c r="CP70" s="677"/>
      <c r="CQ70" s="677"/>
      <c r="CR70" s="677"/>
      <c r="CS70" s="677"/>
      <c r="CT70" s="677"/>
      <c r="CU70" s="677"/>
      <c r="CV70" s="677"/>
      <c r="CW70" s="677"/>
      <c r="CX70" s="677"/>
      <c r="CY70" s="677"/>
      <c r="CZ70" s="677"/>
      <c r="DA70" s="677"/>
      <c r="DB70" s="677"/>
      <c r="DC70" s="677"/>
      <c r="DD70" s="677"/>
      <c r="DE70" s="677"/>
      <c r="DF70" s="677"/>
      <c r="DG70" s="677"/>
      <c r="DH70" s="677"/>
      <c r="DI70" s="677"/>
      <c r="DJ70" s="677"/>
      <c r="DK70" s="677"/>
      <c r="DL70" s="677"/>
      <c r="DM70" s="677"/>
      <c r="DN70" s="677"/>
      <c r="DO70" s="677"/>
      <c r="DP70" s="677"/>
      <c r="DQ70" s="677"/>
      <c r="DR70" s="677"/>
      <c r="DS70" s="677"/>
      <c r="DT70" s="677"/>
      <c r="DU70" s="677"/>
      <c r="DV70" s="677"/>
      <c r="DW70" s="677"/>
      <c r="DX70" s="677"/>
      <c r="DY70" s="677"/>
      <c r="DZ70" s="677"/>
      <c r="EA70" s="677"/>
      <c r="EB70" s="677"/>
      <c r="EC70" s="677"/>
      <c r="ED70" s="677"/>
      <c r="EE70" s="677"/>
      <c r="EF70" s="677"/>
      <c r="EG70" s="677"/>
      <c r="EH70" s="677"/>
      <c r="EI70" s="677"/>
      <c r="EJ70" s="677"/>
      <c r="EK70" s="677"/>
      <c r="EL70" s="677"/>
      <c r="EM70" s="677"/>
      <c r="EN70" s="677"/>
      <c r="EO70" s="677"/>
      <c r="EP70" s="677"/>
      <c r="EQ70" s="677"/>
      <c r="ER70" s="677"/>
      <c r="ES70" s="677"/>
      <c r="ET70" s="677"/>
      <c r="EU70" s="677"/>
      <c r="EV70" s="677"/>
      <c r="EW70" s="677"/>
      <c r="EX70" s="677"/>
      <c r="EY70" s="677"/>
      <c r="EZ70" s="677"/>
      <c r="FA70" s="677"/>
      <c r="FB70" s="677"/>
      <c r="FC70" s="677"/>
      <c r="FD70" s="677"/>
      <c r="FE70" s="677"/>
      <c r="FF70" s="677"/>
      <c r="FG70" s="677"/>
      <c r="FH70" s="677"/>
      <c r="FI70" s="677"/>
      <c r="FJ70" s="677"/>
      <c r="FK70" s="677"/>
      <c r="FL70" s="677"/>
      <c r="FM70" s="677"/>
      <c r="FN70" s="677"/>
      <c r="FO70" s="677"/>
      <c r="FP70" s="677"/>
      <c r="FQ70" s="677"/>
      <c r="FR70" s="677"/>
      <c r="FS70" s="677"/>
      <c r="FT70" s="677"/>
      <c r="FU70" s="677"/>
      <c r="FV70" s="677"/>
      <c r="FW70" s="677"/>
      <c r="FX70" s="677"/>
      <c r="FY70" s="677"/>
      <c r="FZ70" s="677"/>
      <c r="GA70" s="677"/>
      <c r="GB70" s="677"/>
      <c r="GC70" s="677"/>
      <c r="GD70" s="677"/>
      <c r="GE70" s="677"/>
      <c r="GF70" s="677"/>
      <c r="GG70" s="677"/>
      <c r="GH70" s="677"/>
      <c r="GI70" s="677"/>
      <c r="GJ70" s="677"/>
      <c r="GK70" s="677"/>
      <c r="GL70" s="677"/>
      <c r="GM70" s="677"/>
      <c r="GN70" s="677"/>
      <c r="GO70" s="677"/>
      <c r="GP70" s="677"/>
      <c r="GQ70" s="677"/>
      <c r="GR70" s="677"/>
      <c r="GS70" s="677"/>
      <c r="GT70" s="677"/>
      <c r="GU70" s="677"/>
      <c r="GV70" s="677"/>
      <c r="GW70" s="677"/>
      <c r="GX70" s="677"/>
      <c r="GY70" s="677"/>
      <c r="GZ70" s="677"/>
      <c r="HA70" s="677"/>
      <c r="HB70" s="677"/>
      <c r="HC70" s="677"/>
      <c r="HD70" s="677"/>
      <c r="HE70" s="677"/>
      <c r="HF70" s="677"/>
      <c r="HG70" s="677"/>
      <c r="HH70" s="677"/>
      <c r="HI70" s="677"/>
      <c r="HJ70" s="677"/>
      <c r="HK70" s="677"/>
      <c r="HL70" s="677"/>
      <c r="HM70" s="677"/>
      <c r="HN70" s="677"/>
      <c r="HO70" s="677"/>
      <c r="HP70" s="677"/>
      <c r="HQ70" s="677"/>
      <c r="HR70" s="677"/>
      <c r="HS70" s="677"/>
      <c r="HT70" s="677"/>
      <c r="HU70" s="677"/>
      <c r="HV70" s="677"/>
      <c r="HW70" s="677"/>
      <c r="HX70" s="677"/>
      <c r="HY70" s="677"/>
      <c r="HZ70" s="677"/>
      <c r="IA70" s="677"/>
      <c r="IB70" s="677"/>
      <c r="IC70" s="677"/>
      <c r="ID70" s="677"/>
      <c r="IE70" s="677"/>
      <c r="IF70" s="677"/>
      <c r="IG70" s="677"/>
      <c r="IH70" s="677"/>
      <c r="II70" s="677"/>
      <c r="IJ70" s="677"/>
      <c r="IK70" s="677"/>
    </row>
    <row r="71" spans="1:245" s="651" customFormat="1" ht="21.75" customHeight="1">
      <c r="A71" s="582" t="s">
        <v>71</v>
      </c>
      <c r="B71" s="697">
        <v>321</v>
      </c>
      <c r="C71" s="705"/>
      <c r="D71" s="677"/>
      <c r="E71" s="677"/>
      <c r="F71" s="677"/>
      <c r="G71" s="677"/>
      <c r="H71" s="677"/>
      <c r="I71" s="677"/>
      <c r="J71" s="677"/>
      <c r="K71" s="677"/>
      <c r="L71" s="677"/>
      <c r="M71" s="677"/>
      <c r="N71" s="677"/>
      <c r="O71" s="677"/>
      <c r="P71" s="677"/>
      <c r="Q71" s="677"/>
      <c r="R71" s="677"/>
      <c r="S71" s="677"/>
      <c r="T71" s="677"/>
      <c r="U71" s="677"/>
      <c r="V71" s="677"/>
      <c r="W71" s="677"/>
      <c r="X71" s="677"/>
      <c r="Y71" s="677"/>
      <c r="Z71" s="677"/>
      <c r="AA71" s="677"/>
      <c r="AB71" s="677"/>
      <c r="AC71" s="677"/>
      <c r="AD71" s="677"/>
      <c r="AE71" s="677"/>
      <c r="AF71" s="677"/>
      <c r="AG71" s="677"/>
      <c r="AH71" s="677"/>
      <c r="AI71" s="677"/>
      <c r="AJ71" s="677"/>
      <c r="AK71" s="677"/>
      <c r="AL71" s="677"/>
      <c r="AM71" s="677"/>
      <c r="AN71" s="677"/>
      <c r="AO71" s="677"/>
      <c r="AP71" s="677"/>
      <c r="AQ71" s="677"/>
      <c r="AR71" s="677"/>
      <c r="AS71" s="677"/>
      <c r="AT71" s="677"/>
      <c r="AU71" s="677"/>
      <c r="AV71" s="677"/>
      <c r="AW71" s="677"/>
      <c r="AX71" s="677"/>
      <c r="AY71" s="677"/>
      <c r="AZ71" s="677"/>
      <c r="BA71" s="677"/>
      <c r="BB71" s="677"/>
      <c r="BC71" s="677"/>
      <c r="BD71" s="677"/>
      <c r="BE71" s="677"/>
      <c r="BF71" s="677"/>
      <c r="BG71" s="677"/>
      <c r="BH71" s="677"/>
      <c r="BI71" s="677"/>
      <c r="BJ71" s="677"/>
      <c r="BK71" s="677"/>
      <c r="BL71" s="677"/>
      <c r="BM71" s="677"/>
      <c r="BN71" s="677"/>
      <c r="BO71" s="677"/>
      <c r="BP71" s="677"/>
      <c r="BQ71" s="677"/>
      <c r="BR71" s="677"/>
      <c r="BS71" s="677"/>
      <c r="BT71" s="677"/>
      <c r="BU71" s="677"/>
      <c r="BV71" s="677"/>
      <c r="BW71" s="677"/>
      <c r="BX71" s="677"/>
      <c r="BY71" s="677"/>
      <c r="BZ71" s="677"/>
      <c r="CA71" s="677"/>
      <c r="CB71" s="677"/>
      <c r="CC71" s="677"/>
      <c r="CD71" s="677"/>
      <c r="CE71" s="677"/>
      <c r="CF71" s="677"/>
      <c r="CG71" s="677"/>
      <c r="CH71" s="677"/>
      <c r="CI71" s="677"/>
      <c r="CJ71" s="677"/>
      <c r="CK71" s="677"/>
      <c r="CL71" s="677"/>
      <c r="CM71" s="677"/>
      <c r="CN71" s="677"/>
      <c r="CO71" s="677"/>
      <c r="CP71" s="677"/>
      <c r="CQ71" s="677"/>
      <c r="CR71" s="677"/>
      <c r="CS71" s="677"/>
      <c r="CT71" s="677"/>
      <c r="CU71" s="677"/>
      <c r="CV71" s="677"/>
      <c r="CW71" s="677"/>
      <c r="CX71" s="677"/>
      <c r="CY71" s="677"/>
      <c r="CZ71" s="677"/>
      <c r="DA71" s="677"/>
      <c r="DB71" s="677"/>
      <c r="DC71" s="677"/>
      <c r="DD71" s="677"/>
      <c r="DE71" s="677"/>
      <c r="DF71" s="677"/>
      <c r="DG71" s="677"/>
      <c r="DH71" s="677"/>
      <c r="DI71" s="677"/>
      <c r="DJ71" s="677"/>
      <c r="DK71" s="677"/>
      <c r="DL71" s="677"/>
      <c r="DM71" s="677"/>
      <c r="DN71" s="677"/>
      <c r="DO71" s="677"/>
      <c r="DP71" s="677"/>
      <c r="DQ71" s="677"/>
      <c r="DR71" s="677"/>
      <c r="DS71" s="677"/>
      <c r="DT71" s="677"/>
      <c r="DU71" s="677"/>
      <c r="DV71" s="677"/>
      <c r="DW71" s="677"/>
      <c r="DX71" s="677"/>
      <c r="DY71" s="677"/>
      <c r="DZ71" s="677"/>
      <c r="EA71" s="677"/>
      <c r="EB71" s="677"/>
      <c r="EC71" s="677"/>
      <c r="ED71" s="677"/>
      <c r="EE71" s="677"/>
      <c r="EF71" s="677"/>
      <c r="EG71" s="677"/>
      <c r="EH71" s="677"/>
      <c r="EI71" s="677"/>
      <c r="EJ71" s="677"/>
      <c r="EK71" s="677"/>
      <c r="EL71" s="677"/>
      <c r="EM71" s="677"/>
      <c r="EN71" s="677"/>
      <c r="EO71" s="677"/>
      <c r="EP71" s="677"/>
      <c r="EQ71" s="677"/>
      <c r="ER71" s="677"/>
      <c r="ES71" s="677"/>
      <c r="ET71" s="677"/>
      <c r="EU71" s="677"/>
      <c r="EV71" s="677"/>
      <c r="EW71" s="677"/>
      <c r="EX71" s="677"/>
      <c r="EY71" s="677"/>
      <c r="EZ71" s="677"/>
      <c r="FA71" s="677"/>
      <c r="FB71" s="677"/>
      <c r="FC71" s="677"/>
      <c r="FD71" s="677"/>
      <c r="FE71" s="677"/>
      <c r="FF71" s="677"/>
      <c r="FG71" s="677"/>
      <c r="FH71" s="677"/>
      <c r="FI71" s="677"/>
      <c r="FJ71" s="677"/>
      <c r="FK71" s="677"/>
      <c r="FL71" s="677"/>
      <c r="FM71" s="677"/>
      <c r="FN71" s="677"/>
      <c r="FO71" s="677"/>
      <c r="FP71" s="677"/>
      <c r="FQ71" s="677"/>
      <c r="FR71" s="677"/>
      <c r="FS71" s="677"/>
      <c r="FT71" s="677"/>
      <c r="FU71" s="677"/>
      <c r="FV71" s="677"/>
      <c r="FW71" s="677"/>
      <c r="FX71" s="677"/>
      <c r="FY71" s="677"/>
      <c r="FZ71" s="677"/>
      <c r="GA71" s="677"/>
      <c r="GB71" s="677"/>
      <c r="GC71" s="677"/>
      <c r="GD71" s="677"/>
      <c r="GE71" s="677"/>
      <c r="GF71" s="677"/>
      <c r="GG71" s="677"/>
      <c r="GH71" s="677"/>
      <c r="GI71" s="677"/>
      <c r="GJ71" s="677"/>
      <c r="GK71" s="677"/>
      <c r="GL71" s="677"/>
      <c r="GM71" s="677"/>
      <c r="GN71" s="677"/>
      <c r="GO71" s="677"/>
      <c r="GP71" s="677"/>
      <c r="GQ71" s="677"/>
      <c r="GR71" s="677"/>
      <c r="GS71" s="677"/>
      <c r="GT71" s="677"/>
      <c r="GU71" s="677"/>
      <c r="GV71" s="677"/>
      <c r="GW71" s="677"/>
      <c r="GX71" s="677"/>
      <c r="GY71" s="677"/>
      <c r="GZ71" s="677"/>
      <c r="HA71" s="677"/>
      <c r="HB71" s="677"/>
      <c r="HC71" s="677"/>
      <c r="HD71" s="677"/>
      <c r="HE71" s="677"/>
      <c r="HF71" s="677"/>
      <c r="HG71" s="677"/>
      <c r="HH71" s="677"/>
      <c r="HI71" s="677"/>
      <c r="HJ71" s="677"/>
      <c r="HK71" s="677"/>
      <c r="HL71" s="677"/>
      <c r="HM71" s="677"/>
      <c r="HN71" s="677"/>
      <c r="HO71" s="677"/>
      <c r="HP71" s="677"/>
      <c r="HQ71" s="677"/>
      <c r="HR71" s="677"/>
      <c r="HS71" s="677"/>
      <c r="HT71" s="677"/>
      <c r="HU71" s="677"/>
      <c r="HV71" s="677"/>
      <c r="HW71" s="677"/>
      <c r="HX71" s="677"/>
      <c r="HY71" s="677"/>
      <c r="HZ71" s="677"/>
      <c r="IA71" s="677"/>
      <c r="IB71" s="677"/>
      <c r="IC71" s="677"/>
      <c r="ID71" s="677"/>
      <c r="IE71" s="677"/>
      <c r="IF71" s="677"/>
      <c r="IG71" s="677"/>
      <c r="IH71" s="677"/>
      <c r="II71" s="677"/>
      <c r="IJ71" s="677"/>
      <c r="IK71" s="677"/>
    </row>
    <row r="72" spans="1:245" s="651" customFormat="1" ht="21.75" customHeight="1">
      <c r="A72" s="703" t="s">
        <v>72</v>
      </c>
      <c r="B72" s="695">
        <v>1783</v>
      </c>
      <c r="C72" s="705"/>
      <c r="D72" s="677"/>
      <c r="E72" s="677"/>
      <c r="F72" s="677"/>
      <c r="G72" s="677"/>
      <c r="H72" s="677"/>
      <c r="I72" s="677"/>
      <c r="J72" s="677"/>
      <c r="K72" s="677"/>
      <c r="L72" s="677"/>
      <c r="M72" s="677"/>
      <c r="N72" s="677"/>
      <c r="O72" s="677"/>
      <c r="P72" s="677"/>
      <c r="Q72" s="677"/>
      <c r="R72" s="677"/>
      <c r="S72" s="677"/>
      <c r="T72" s="677"/>
      <c r="U72" s="677"/>
      <c r="V72" s="677"/>
      <c r="W72" s="677"/>
      <c r="X72" s="677"/>
      <c r="Y72" s="677"/>
      <c r="Z72" s="677"/>
      <c r="AA72" s="677"/>
      <c r="AB72" s="677"/>
      <c r="AC72" s="677"/>
      <c r="AD72" s="677"/>
      <c r="AE72" s="677"/>
      <c r="AF72" s="677"/>
      <c r="AG72" s="677"/>
      <c r="AH72" s="677"/>
      <c r="AI72" s="677"/>
      <c r="AJ72" s="677"/>
      <c r="AK72" s="677"/>
      <c r="AL72" s="677"/>
      <c r="AM72" s="677"/>
      <c r="AN72" s="677"/>
      <c r="AO72" s="677"/>
      <c r="AP72" s="677"/>
      <c r="AQ72" s="677"/>
      <c r="AR72" s="677"/>
      <c r="AS72" s="677"/>
      <c r="AT72" s="677"/>
      <c r="AU72" s="677"/>
      <c r="AV72" s="677"/>
      <c r="AW72" s="677"/>
      <c r="AX72" s="677"/>
      <c r="AY72" s="677"/>
      <c r="AZ72" s="677"/>
      <c r="BA72" s="677"/>
      <c r="BB72" s="677"/>
      <c r="BC72" s="677"/>
      <c r="BD72" s="677"/>
      <c r="BE72" s="677"/>
      <c r="BF72" s="677"/>
      <c r="BG72" s="677"/>
      <c r="BH72" s="677"/>
      <c r="BI72" s="677"/>
      <c r="BJ72" s="677"/>
      <c r="BK72" s="677"/>
      <c r="BL72" s="677"/>
      <c r="BM72" s="677"/>
      <c r="BN72" s="677"/>
      <c r="BO72" s="677"/>
      <c r="BP72" s="677"/>
      <c r="BQ72" s="677"/>
      <c r="BR72" s="677"/>
      <c r="BS72" s="677"/>
      <c r="BT72" s="677"/>
      <c r="BU72" s="677"/>
      <c r="BV72" s="677"/>
      <c r="BW72" s="677"/>
      <c r="BX72" s="677"/>
      <c r="BY72" s="677"/>
      <c r="BZ72" s="677"/>
      <c r="CA72" s="677"/>
      <c r="CB72" s="677"/>
      <c r="CC72" s="677"/>
      <c r="CD72" s="677"/>
      <c r="CE72" s="677"/>
      <c r="CF72" s="677"/>
      <c r="CG72" s="677"/>
      <c r="CH72" s="677"/>
      <c r="CI72" s="677"/>
      <c r="CJ72" s="677"/>
      <c r="CK72" s="677"/>
      <c r="CL72" s="677"/>
      <c r="CM72" s="677"/>
      <c r="CN72" s="677"/>
      <c r="CO72" s="677"/>
      <c r="CP72" s="677"/>
      <c r="CQ72" s="677"/>
      <c r="CR72" s="677"/>
      <c r="CS72" s="677"/>
      <c r="CT72" s="677"/>
      <c r="CU72" s="677"/>
      <c r="CV72" s="677"/>
      <c r="CW72" s="677"/>
      <c r="CX72" s="677"/>
      <c r="CY72" s="677"/>
      <c r="CZ72" s="677"/>
      <c r="DA72" s="677"/>
      <c r="DB72" s="677"/>
      <c r="DC72" s="677"/>
      <c r="DD72" s="677"/>
      <c r="DE72" s="677"/>
      <c r="DF72" s="677"/>
      <c r="DG72" s="677"/>
      <c r="DH72" s="677"/>
      <c r="DI72" s="677"/>
      <c r="DJ72" s="677"/>
      <c r="DK72" s="677"/>
      <c r="DL72" s="677"/>
      <c r="DM72" s="677"/>
      <c r="DN72" s="677"/>
      <c r="DO72" s="677"/>
      <c r="DP72" s="677"/>
      <c r="DQ72" s="677"/>
      <c r="DR72" s="677"/>
      <c r="DS72" s="677"/>
      <c r="DT72" s="677"/>
      <c r="DU72" s="677"/>
      <c r="DV72" s="677"/>
      <c r="DW72" s="677"/>
      <c r="DX72" s="677"/>
      <c r="DY72" s="677"/>
      <c r="DZ72" s="677"/>
      <c r="EA72" s="677"/>
      <c r="EB72" s="677"/>
      <c r="EC72" s="677"/>
      <c r="ED72" s="677"/>
      <c r="EE72" s="677"/>
      <c r="EF72" s="677"/>
      <c r="EG72" s="677"/>
      <c r="EH72" s="677"/>
      <c r="EI72" s="677"/>
      <c r="EJ72" s="677"/>
      <c r="EK72" s="677"/>
      <c r="EL72" s="677"/>
      <c r="EM72" s="677"/>
      <c r="EN72" s="677"/>
      <c r="EO72" s="677"/>
      <c r="EP72" s="677"/>
      <c r="EQ72" s="677"/>
      <c r="ER72" s="677"/>
      <c r="ES72" s="677"/>
      <c r="ET72" s="677"/>
      <c r="EU72" s="677"/>
      <c r="EV72" s="677"/>
      <c r="EW72" s="677"/>
      <c r="EX72" s="677"/>
      <c r="EY72" s="677"/>
      <c r="EZ72" s="677"/>
      <c r="FA72" s="677"/>
      <c r="FB72" s="677"/>
      <c r="FC72" s="677"/>
      <c r="FD72" s="677"/>
      <c r="FE72" s="677"/>
      <c r="FF72" s="677"/>
      <c r="FG72" s="677"/>
      <c r="FH72" s="677"/>
      <c r="FI72" s="677"/>
      <c r="FJ72" s="677"/>
      <c r="FK72" s="677"/>
      <c r="FL72" s="677"/>
      <c r="FM72" s="677"/>
      <c r="FN72" s="677"/>
      <c r="FO72" s="677"/>
      <c r="FP72" s="677"/>
      <c r="FQ72" s="677"/>
      <c r="FR72" s="677"/>
      <c r="FS72" s="677"/>
      <c r="FT72" s="677"/>
      <c r="FU72" s="677"/>
      <c r="FV72" s="677"/>
      <c r="FW72" s="677"/>
      <c r="FX72" s="677"/>
      <c r="FY72" s="677"/>
      <c r="FZ72" s="677"/>
      <c r="GA72" s="677"/>
      <c r="GB72" s="677"/>
      <c r="GC72" s="677"/>
      <c r="GD72" s="677"/>
      <c r="GE72" s="677"/>
      <c r="GF72" s="677"/>
      <c r="GG72" s="677"/>
      <c r="GH72" s="677"/>
      <c r="GI72" s="677"/>
      <c r="GJ72" s="677"/>
      <c r="GK72" s="677"/>
      <c r="GL72" s="677"/>
      <c r="GM72" s="677"/>
      <c r="GN72" s="677"/>
      <c r="GO72" s="677"/>
      <c r="GP72" s="677"/>
      <c r="GQ72" s="677"/>
      <c r="GR72" s="677"/>
      <c r="GS72" s="677"/>
      <c r="GT72" s="677"/>
      <c r="GU72" s="677"/>
      <c r="GV72" s="677"/>
      <c r="GW72" s="677"/>
      <c r="GX72" s="677"/>
      <c r="GY72" s="677"/>
      <c r="GZ72" s="677"/>
      <c r="HA72" s="677"/>
      <c r="HB72" s="677"/>
      <c r="HC72" s="677"/>
      <c r="HD72" s="677"/>
      <c r="HE72" s="677"/>
      <c r="HF72" s="677"/>
      <c r="HG72" s="677"/>
      <c r="HH72" s="677"/>
      <c r="HI72" s="677"/>
      <c r="HJ72" s="677"/>
      <c r="HK72" s="677"/>
      <c r="HL72" s="677"/>
      <c r="HM72" s="677"/>
      <c r="HN72" s="677"/>
      <c r="HO72" s="677"/>
      <c r="HP72" s="677"/>
      <c r="HQ72" s="677"/>
      <c r="HR72" s="677"/>
      <c r="HS72" s="677"/>
      <c r="HT72" s="677"/>
      <c r="HU72" s="677"/>
      <c r="HV72" s="677"/>
      <c r="HW72" s="677"/>
      <c r="HX72" s="677"/>
      <c r="HY72" s="677"/>
      <c r="HZ72" s="677"/>
      <c r="IA72" s="677"/>
      <c r="IB72" s="677"/>
      <c r="IC72" s="677"/>
      <c r="ID72" s="677"/>
      <c r="IE72" s="677"/>
      <c r="IF72" s="677"/>
      <c r="IG72" s="677"/>
      <c r="IH72" s="677"/>
      <c r="II72" s="677"/>
      <c r="IJ72" s="677"/>
      <c r="IK72" s="677"/>
    </row>
    <row r="73" spans="1:245" s="676" customFormat="1" ht="21.75" customHeight="1">
      <c r="A73" s="703" t="s">
        <v>73</v>
      </c>
      <c r="B73" s="695">
        <v>158</v>
      </c>
      <c r="C73" s="690"/>
      <c r="D73" s="700"/>
      <c r="E73" s="700"/>
      <c r="F73" s="700"/>
      <c r="G73" s="700"/>
      <c r="H73" s="700"/>
      <c r="I73" s="700"/>
      <c r="J73" s="700"/>
      <c r="K73" s="700"/>
      <c r="L73" s="700"/>
      <c r="M73" s="700"/>
      <c r="N73" s="700"/>
      <c r="O73" s="700"/>
      <c r="P73" s="700"/>
      <c r="Q73" s="700"/>
      <c r="R73" s="700"/>
      <c r="S73" s="700"/>
      <c r="T73" s="700"/>
      <c r="U73" s="700"/>
      <c r="V73" s="700"/>
      <c r="W73" s="700"/>
      <c r="X73" s="700"/>
      <c r="Y73" s="700"/>
      <c r="Z73" s="700"/>
      <c r="AA73" s="700"/>
      <c r="AB73" s="700"/>
      <c r="AC73" s="700"/>
      <c r="AD73" s="700"/>
      <c r="AE73" s="700"/>
      <c r="AF73" s="700"/>
      <c r="AG73" s="700"/>
      <c r="AH73" s="700"/>
      <c r="AI73" s="700"/>
      <c r="AJ73" s="700"/>
      <c r="AK73" s="700"/>
      <c r="AL73" s="700"/>
      <c r="AM73" s="700"/>
      <c r="AN73" s="700"/>
      <c r="AO73" s="700"/>
      <c r="AP73" s="700"/>
      <c r="AQ73" s="700"/>
      <c r="AR73" s="700"/>
      <c r="AS73" s="700"/>
      <c r="AT73" s="700"/>
      <c r="AU73" s="700"/>
      <c r="AV73" s="700"/>
      <c r="AW73" s="700"/>
      <c r="AX73" s="700"/>
      <c r="AY73" s="700"/>
      <c r="AZ73" s="700"/>
      <c r="BA73" s="700"/>
      <c r="BB73" s="700"/>
      <c r="BC73" s="700"/>
      <c r="BD73" s="700"/>
      <c r="BE73" s="700"/>
      <c r="BF73" s="700"/>
      <c r="BG73" s="700"/>
      <c r="BH73" s="700"/>
      <c r="BI73" s="700"/>
      <c r="BJ73" s="700"/>
      <c r="BK73" s="700"/>
      <c r="BL73" s="700"/>
      <c r="BM73" s="700"/>
      <c r="BN73" s="700"/>
      <c r="BO73" s="700"/>
      <c r="BP73" s="700"/>
      <c r="BQ73" s="700"/>
      <c r="BR73" s="700"/>
      <c r="BS73" s="700"/>
      <c r="BT73" s="700"/>
      <c r="BU73" s="700"/>
      <c r="BV73" s="700"/>
      <c r="BW73" s="700"/>
      <c r="BX73" s="700"/>
      <c r="BY73" s="700"/>
      <c r="BZ73" s="700"/>
      <c r="CA73" s="700"/>
      <c r="CB73" s="700"/>
      <c r="CC73" s="700"/>
      <c r="CD73" s="700"/>
      <c r="CE73" s="700"/>
      <c r="CF73" s="700"/>
      <c r="CG73" s="700"/>
      <c r="CH73" s="700"/>
      <c r="CI73" s="700"/>
      <c r="CJ73" s="700"/>
      <c r="CK73" s="700"/>
      <c r="CL73" s="700"/>
      <c r="CM73" s="700"/>
      <c r="CN73" s="700"/>
      <c r="CO73" s="700"/>
      <c r="CP73" s="700"/>
      <c r="CQ73" s="700"/>
      <c r="CR73" s="700"/>
      <c r="CS73" s="700"/>
      <c r="CT73" s="700"/>
      <c r="CU73" s="700"/>
      <c r="CV73" s="700"/>
      <c r="CW73" s="700"/>
      <c r="CX73" s="700"/>
      <c r="CY73" s="700"/>
      <c r="CZ73" s="700"/>
      <c r="DA73" s="700"/>
      <c r="DB73" s="700"/>
      <c r="DC73" s="700"/>
      <c r="DD73" s="700"/>
      <c r="DE73" s="700"/>
      <c r="DF73" s="700"/>
      <c r="DG73" s="700"/>
      <c r="DH73" s="700"/>
      <c r="DI73" s="700"/>
      <c r="DJ73" s="700"/>
      <c r="DK73" s="700"/>
      <c r="DL73" s="700"/>
      <c r="DM73" s="700"/>
      <c r="DN73" s="700"/>
      <c r="DO73" s="700"/>
      <c r="DP73" s="700"/>
      <c r="DQ73" s="700"/>
      <c r="DR73" s="700"/>
      <c r="DS73" s="700"/>
      <c r="DT73" s="700"/>
      <c r="DU73" s="700"/>
      <c r="DV73" s="700"/>
      <c r="DW73" s="700"/>
      <c r="DX73" s="700"/>
      <c r="DY73" s="700"/>
      <c r="DZ73" s="700"/>
      <c r="EA73" s="700"/>
      <c r="EB73" s="700"/>
      <c r="EC73" s="700"/>
      <c r="ED73" s="700"/>
      <c r="EE73" s="700"/>
      <c r="EF73" s="700"/>
      <c r="EG73" s="700"/>
      <c r="EH73" s="700"/>
      <c r="EI73" s="700"/>
      <c r="EJ73" s="700"/>
      <c r="EK73" s="700"/>
      <c r="EL73" s="700"/>
      <c r="EM73" s="700"/>
      <c r="EN73" s="700"/>
      <c r="EO73" s="700"/>
      <c r="EP73" s="700"/>
      <c r="EQ73" s="700"/>
      <c r="ER73" s="700"/>
      <c r="ES73" s="700"/>
      <c r="ET73" s="700"/>
      <c r="EU73" s="700"/>
      <c r="EV73" s="700"/>
      <c r="EW73" s="700"/>
      <c r="EX73" s="700"/>
      <c r="EY73" s="700"/>
      <c r="EZ73" s="700"/>
      <c r="FA73" s="700"/>
      <c r="FB73" s="700"/>
      <c r="FC73" s="700"/>
      <c r="FD73" s="700"/>
      <c r="FE73" s="700"/>
      <c r="FF73" s="700"/>
      <c r="FG73" s="700"/>
      <c r="FH73" s="700"/>
      <c r="FI73" s="700"/>
      <c r="FJ73" s="700"/>
      <c r="FK73" s="700"/>
      <c r="FL73" s="700"/>
      <c r="FM73" s="700"/>
      <c r="FN73" s="700"/>
      <c r="FO73" s="700"/>
      <c r="FP73" s="700"/>
      <c r="FQ73" s="700"/>
      <c r="FR73" s="700"/>
      <c r="FS73" s="700"/>
      <c r="FT73" s="700"/>
      <c r="FU73" s="700"/>
      <c r="FV73" s="700"/>
      <c r="FW73" s="700"/>
      <c r="FX73" s="700"/>
      <c r="FY73" s="700"/>
      <c r="FZ73" s="700"/>
      <c r="GA73" s="700"/>
      <c r="GB73" s="700"/>
      <c r="GC73" s="700"/>
      <c r="GD73" s="700"/>
      <c r="GE73" s="700"/>
      <c r="GF73" s="700"/>
      <c r="GG73" s="700"/>
      <c r="GH73" s="700"/>
      <c r="GI73" s="700"/>
      <c r="GJ73" s="700"/>
      <c r="GK73" s="700"/>
      <c r="GL73" s="700"/>
      <c r="GM73" s="700"/>
      <c r="GN73" s="700"/>
      <c r="GO73" s="700"/>
      <c r="GP73" s="700"/>
      <c r="GQ73" s="700"/>
      <c r="GR73" s="700"/>
      <c r="GS73" s="700"/>
      <c r="GT73" s="700"/>
      <c r="GU73" s="700"/>
      <c r="GV73" s="700"/>
      <c r="GW73" s="700"/>
      <c r="GX73" s="700"/>
      <c r="GY73" s="700"/>
      <c r="GZ73" s="700"/>
      <c r="HA73" s="700"/>
      <c r="HB73" s="700"/>
      <c r="HC73" s="700"/>
      <c r="HD73" s="700"/>
      <c r="HE73" s="700"/>
      <c r="HF73" s="700"/>
      <c r="HG73" s="700"/>
      <c r="HH73" s="700"/>
      <c r="HI73" s="700"/>
      <c r="HJ73" s="700"/>
      <c r="HK73" s="700"/>
      <c r="HL73" s="700"/>
      <c r="HM73" s="700"/>
      <c r="HN73" s="700"/>
      <c r="HO73" s="700"/>
      <c r="HP73" s="700"/>
      <c r="HQ73" s="700"/>
      <c r="HR73" s="700"/>
      <c r="HS73" s="700"/>
      <c r="HT73" s="700"/>
      <c r="HU73" s="700"/>
      <c r="HV73" s="700"/>
      <c r="HW73" s="700"/>
      <c r="HX73" s="700"/>
      <c r="HY73" s="700"/>
      <c r="HZ73" s="700"/>
      <c r="IA73" s="700"/>
      <c r="IB73" s="700"/>
      <c r="IC73" s="700"/>
      <c r="ID73" s="700"/>
      <c r="IE73" s="700"/>
      <c r="IF73" s="700"/>
      <c r="IG73" s="700"/>
      <c r="IH73" s="700"/>
      <c r="II73" s="700"/>
      <c r="IJ73" s="700"/>
      <c r="IK73" s="700"/>
    </row>
    <row r="74" spans="1:245" s="676" customFormat="1" ht="21.75" customHeight="1">
      <c r="A74" s="703" t="s">
        <v>74</v>
      </c>
      <c r="B74" s="695">
        <v>186</v>
      </c>
      <c r="C74" s="693"/>
      <c r="D74" s="700"/>
      <c r="E74" s="700"/>
      <c r="F74" s="700"/>
      <c r="G74" s="700"/>
      <c r="H74" s="700"/>
      <c r="I74" s="700"/>
      <c r="J74" s="700"/>
      <c r="K74" s="700"/>
      <c r="L74" s="700"/>
      <c r="M74" s="700"/>
      <c r="N74" s="700"/>
      <c r="O74" s="700"/>
      <c r="P74" s="700"/>
      <c r="Q74" s="700"/>
      <c r="R74" s="700"/>
      <c r="S74" s="700"/>
      <c r="T74" s="700"/>
      <c r="U74" s="700"/>
      <c r="V74" s="700"/>
      <c r="W74" s="700"/>
      <c r="X74" s="700"/>
      <c r="Y74" s="700"/>
      <c r="Z74" s="700"/>
      <c r="AA74" s="700"/>
      <c r="AB74" s="700"/>
      <c r="AC74" s="700"/>
      <c r="AD74" s="700"/>
      <c r="AE74" s="700"/>
      <c r="AF74" s="700"/>
      <c r="AG74" s="700"/>
      <c r="AH74" s="700"/>
      <c r="AI74" s="700"/>
      <c r="AJ74" s="700"/>
      <c r="AK74" s="700"/>
      <c r="AL74" s="700"/>
      <c r="AM74" s="700"/>
      <c r="AN74" s="700"/>
      <c r="AO74" s="700"/>
      <c r="AP74" s="700"/>
      <c r="AQ74" s="700"/>
      <c r="AR74" s="700"/>
      <c r="AS74" s="700"/>
      <c r="AT74" s="700"/>
      <c r="AU74" s="700"/>
      <c r="AV74" s="700"/>
      <c r="AW74" s="700"/>
      <c r="AX74" s="700"/>
      <c r="AY74" s="700"/>
      <c r="AZ74" s="700"/>
      <c r="BA74" s="700"/>
      <c r="BB74" s="700"/>
      <c r="BC74" s="700"/>
      <c r="BD74" s="700"/>
      <c r="BE74" s="700"/>
      <c r="BF74" s="700"/>
      <c r="BG74" s="700"/>
      <c r="BH74" s="700"/>
      <c r="BI74" s="700"/>
      <c r="BJ74" s="700"/>
      <c r="BK74" s="700"/>
      <c r="BL74" s="700"/>
      <c r="BM74" s="700"/>
      <c r="BN74" s="700"/>
      <c r="BO74" s="700"/>
      <c r="BP74" s="700"/>
      <c r="BQ74" s="700"/>
      <c r="BR74" s="700"/>
      <c r="BS74" s="700"/>
      <c r="BT74" s="700"/>
      <c r="BU74" s="700"/>
      <c r="BV74" s="700"/>
      <c r="BW74" s="700"/>
      <c r="BX74" s="700"/>
      <c r="BY74" s="700"/>
      <c r="BZ74" s="700"/>
      <c r="CA74" s="700"/>
      <c r="CB74" s="700"/>
      <c r="CC74" s="700"/>
      <c r="CD74" s="700"/>
      <c r="CE74" s="700"/>
      <c r="CF74" s="700"/>
      <c r="CG74" s="700"/>
      <c r="CH74" s="700"/>
      <c r="CI74" s="700"/>
      <c r="CJ74" s="700"/>
      <c r="CK74" s="700"/>
      <c r="CL74" s="700"/>
      <c r="CM74" s="700"/>
      <c r="CN74" s="700"/>
      <c r="CO74" s="700"/>
      <c r="CP74" s="700"/>
      <c r="CQ74" s="700"/>
      <c r="CR74" s="700"/>
      <c r="CS74" s="700"/>
      <c r="CT74" s="700"/>
      <c r="CU74" s="700"/>
      <c r="CV74" s="700"/>
      <c r="CW74" s="700"/>
      <c r="CX74" s="700"/>
      <c r="CY74" s="700"/>
      <c r="CZ74" s="700"/>
      <c r="DA74" s="700"/>
      <c r="DB74" s="700"/>
      <c r="DC74" s="700"/>
      <c r="DD74" s="700"/>
      <c r="DE74" s="700"/>
      <c r="DF74" s="700"/>
      <c r="DG74" s="700"/>
      <c r="DH74" s="700"/>
      <c r="DI74" s="700"/>
      <c r="DJ74" s="700"/>
      <c r="DK74" s="700"/>
      <c r="DL74" s="700"/>
      <c r="DM74" s="700"/>
      <c r="DN74" s="700"/>
      <c r="DO74" s="700"/>
      <c r="DP74" s="700"/>
      <c r="DQ74" s="700"/>
      <c r="DR74" s="700"/>
      <c r="DS74" s="700"/>
      <c r="DT74" s="700"/>
      <c r="DU74" s="700"/>
      <c r="DV74" s="700"/>
      <c r="DW74" s="700"/>
      <c r="DX74" s="700"/>
      <c r="DY74" s="700"/>
      <c r="DZ74" s="700"/>
      <c r="EA74" s="700"/>
      <c r="EB74" s="700"/>
      <c r="EC74" s="700"/>
      <c r="ED74" s="700"/>
      <c r="EE74" s="700"/>
      <c r="EF74" s="700"/>
      <c r="EG74" s="700"/>
      <c r="EH74" s="700"/>
      <c r="EI74" s="700"/>
      <c r="EJ74" s="700"/>
      <c r="EK74" s="700"/>
      <c r="EL74" s="700"/>
      <c r="EM74" s="700"/>
      <c r="EN74" s="700"/>
      <c r="EO74" s="700"/>
      <c r="EP74" s="700"/>
      <c r="EQ74" s="700"/>
      <c r="ER74" s="700"/>
      <c r="ES74" s="700"/>
      <c r="ET74" s="700"/>
      <c r="EU74" s="700"/>
      <c r="EV74" s="700"/>
      <c r="EW74" s="700"/>
      <c r="EX74" s="700"/>
      <c r="EY74" s="700"/>
      <c r="EZ74" s="700"/>
      <c r="FA74" s="700"/>
      <c r="FB74" s="700"/>
      <c r="FC74" s="700"/>
      <c r="FD74" s="700"/>
      <c r="FE74" s="700"/>
      <c r="FF74" s="700"/>
      <c r="FG74" s="700"/>
      <c r="FH74" s="700"/>
      <c r="FI74" s="700"/>
      <c r="FJ74" s="700"/>
      <c r="FK74" s="700"/>
      <c r="FL74" s="700"/>
      <c r="FM74" s="700"/>
      <c r="FN74" s="700"/>
      <c r="FO74" s="700"/>
      <c r="FP74" s="700"/>
      <c r="FQ74" s="700"/>
      <c r="FR74" s="700"/>
      <c r="FS74" s="700"/>
      <c r="FT74" s="700"/>
      <c r="FU74" s="700"/>
      <c r="FV74" s="700"/>
      <c r="FW74" s="700"/>
      <c r="FX74" s="700"/>
      <c r="FY74" s="700"/>
      <c r="FZ74" s="700"/>
      <c r="GA74" s="700"/>
      <c r="GB74" s="700"/>
      <c r="GC74" s="700"/>
      <c r="GD74" s="700"/>
      <c r="GE74" s="700"/>
      <c r="GF74" s="700"/>
      <c r="GG74" s="700"/>
      <c r="GH74" s="700"/>
      <c r="GI74" s="700"/>
      <c r="GJ74" s="700"/>
      <c r="GK74" s="700"/>
      <c r="GL74" s="700"/>
      <c r="GM74" s="700"/>
      <c r="GN74" s="700"/>
      <c r="GO74" s="700"/>
      <c r="GP74" s="700"/>
      <c r="GQ74" s="700"/>
      <c r="GR74" s="700"/>
      <c r="GS74" s="700"/>
      <c r="GT74" s="700"/>
      <c r="GU74" s="700"/>
      <c r="GV74" s="700"/>
      <c r="GW74" s="700"/>
      <c r="GX74" s="700"/>
      <c r="GY74" s="700"/>
      <c r="GZ74" s="700"/>
      <c r="HA74" s="700"/>
      <c r="HB74" s="700"/>
      <c r="HC74" s="700"/>
      <c r="HD74" s="700"/>
      <c r="HE74" s="700"/>
      <c r="HF74" s="700"/>
      <c r="HG74" s="700"/>
      <c r="HH74" s="700"/>
      <c r="HI74" s="700"/>
      <c r="HJ74" s="700"/>
      <c r="HK74" s="700"/>
      <c r="HL74" s="700"/>
      <c r="HM74" s="700"/>
      <c r="HN74" s="700"/>
      <c r="HO74" s="700"/>
      <c r="HP74" s="700"/>
      <c r="HQ74" s="700"/>
      <c r="HR74" s="700"/>
      <c r="HS74" s="700"/>
      <c r="HT74" s="700"/>
      <c r="HU74" s="700"/>
      <c r="HV74" s="700"/>
      <c r="HW74" s="700"/>
      <c r="HX74" s="700"/>
      <c r="HY74" s="700"/>
      <c r="HZ74" s="700"/>
      <c r="IA74" s="700"/>
      <c r="IB74" s="700"/>
      <c r="IC74" s="700"/>
      <c r="ID74" s="700"/>
      <c r="IE74" s="700"/>
      <c r="IF74" s="700"/>
      <c r="IG74" s="700"/>
      <c r="IH74" s="700"/>
      <c r="II74" s="700"/>
      <c r="IJ74" s="700"/>
      <c r="IK74" s="700"/>
    </row>
    <row r="75" spans="1:245" s="651" customFormat="1" ht="21.75" customHeight="1">
      <c r="A75" s="704" t="s">
        <v>75</v>
      </c>
      <c r="B75" s="695">
        <v>0</v>
      </c>
      <c r="C75" s="693"/>
      <c r="D75" s="677"/>
      <c r="E75" s="677"/>
      <c r="F75" s="677"/>
      <c r="G75" s="677"/>
      <c r="H75" s="677"/>
      <c r="I75" s="677"/>
      <c r="J75" s="677"/>
      <c r="K75" s="677"/>
      <c r="L75" s="677"/>
      <c r="M75" s="677"/>
      <c r="N75" s="677"/>
      <c r="O75" s="677"/>
      <c r="P75" s="677"/>
      <c r="Q75" s="677"/>
      <c r="R75" s="677"/>
      <c r="S75" s="677"/>
      <c r="T75" s="677"/>
      <c r="U75" s="677"/>
      <c r="V75" s="677"/>
      <c r="W75" s="677"/>
      <c r="X75" s="677"/>
      <c r="Y75" s="677"/>
      <c r="Z75" s="677"/>
      <c r="AA75" s="677"/>
      <c r="AB75" s="677"/>
      <c r="AC75" s="677"/>
      <c r="AD75" s="677"/>
      <c r="AE75" s="677"/>
      <c r="AF75" s="677"/>
      <c r="AG75" s="677"/>
      <c r="AH75" s="677"/>
      <c r="AI75" s="677"/>
      <c r="AJ75" s="677"/>
      <c r="AK75" s="677"/>
      <c r="AL75" s="677"/>
      <c r="AM75" s="677"/>
      <c r="AN75" s="677"/>
      <c r="AO75" s="677"/>
      <c r="AP75" s="677"/>
      <c r="AQ75" s="677"/>
      <c r="AR75" s="677"/>
      <c r="AS75" s="677"/>
      <c r="AT75" s="677"/>
      <c r="AU75" s="677"/>
      <c r="AV75" s="677"/>
      <c r="AW75" s="677"/>
      <c r="AX75" s="677"/>
      <c r="AY75" s="677"/>
      <c r="AZ75" s="677"/>
      <c r="BA75" s="677"/>
      <c r="BB75" s="677"/>
      <c r="BC75" s="677"/>
      <c r="BD75" s="677"/>
      <c r="BE75" s="677"/>
      <c r="BF75" s="677"/>
      <c r="BG75" s="677"/>
      <c r="BH75" s="677"/>
      <c r="BI75" s="677"/>
      <c r="BJ75" s="677"/>
      <c r="BK75" s="677"/>
      <c r="BL75" s="677"/>
      <c r="BM75" s="677"/>
      <c r="BN75" s="677"/>
      <c r="BO75" s="677"/>
      <c r="BP75" s="677"/>
      <c r="BQ75" s="677"/>
      <c r="BR75" s="677"/>
      <c r="BS75" s="677"/>
      <c r="BT75" s="677"/>
      <c r="BU75" s="677"/>
      <c r="BV75" s="677"/>
      <c r="BW75" s="677"/>
      <c r="BX75" s="677"/>
      <c r="BY75" s="677"/>
      <c r="BZ75" s="677"/>
      <c r="CA75" s="677"/>
      <c r="CB75" s="677"/>
      <c r="CC75" s="677"/>
      <c r="CD75" s="677"/>
      <c r="CE75" s="677"/>
      <c r="CF75" s="677"/>
      <c r="CG75" s="677"/>
      <c r="CH75" s="677"/>
      <c r="CI75" s="677"/>
      <c r="CJ75" s="677"/>
      <c r="CK75" s="677"/>
      <c r="CL75" s="677"/>
      <c r="CM75" s="677"/>
      <c r="CN75" s="677"/>
      <c r="CO75" s="677"/>
      <c r="CP75" s="677"/>
      <c r="CQ75" s="677"/>
      <c r="CR75" s="677"/>
      <c r="CS75" s="677"/>
      <c r="CT75" s="677"/>
      <c r="CU75" s="677"/>
      <c r="CV75" s="677"/>
      <c r="CW75" s="677"/>
      <c r="CX75" s="677"/>
      <c r="CY75" s="677"/>
      <c r="CZ75" s="677"/>
      <c r="DA75" s="677"/>
      <c r="DB75" s="677"/>
      <c r="DC75" s="677"/>
      <c r="DD75" s="677"/>
      <c r="DE75" s="677"/>
      <c r="DF75" s="677"/>
      <c r="DG75" s="677"/>
      <c r="DH75" s="677"/>
      <c r="DI75" s="677"/>
      <c r="DJ75" s="677"/>
      <c r="DK75" s="677"/>
      <c r="DL75" s="677"/>
      <c r="DM75" s="677"/>
      <c r="DN75" s="677"/>
      <c r="DO75" s="677"/>
      <c r="DP75" s="677"/>
      <c r="DQ75" s="677"/>
      <c r="DR75" s="677"/>
      <c r="DS75" s="677"/>
      <c r="DT75" s="677"/>
      <c r="DU75" s="677"/>
      <c r="DV75" s="677"/>
      <c r="DW75" s="677"/>
      <c r="DX75" s="677"/>
      <c r="DY75" s="677"/>
      <c r="DZ75" s="677"/>
      <c r="EA75" s="677"/>
      <c r="EB75" s="677"/>
      <c r="EC75" s="677"/>
      <c r="ED75" s="677"/>
      <c r="EE75" s="677"/>
      <c r="EF75" s="677"/>
      <c r="EG75" s="677"/>
      <c r="EH75" s="677"/>
      <c r="EI75" s="677"/>
      <c r="EJ75" s="677"/>
      <c r="EK75" s="677"/>
      <c r="EL75" s="677"/>
      <c r="EM75" s="677"/>
      <c r="EN75" s="677"/>
      <c r="EO75" s="677"/>
      <c r="EP75" s="677"/>
      <c r="EQ75" s="677"/>
      <c r="ER75" s="677"/>
      <c r="ES75" s="677"/>
      <c r="ET75" s="677"/>
      <c r="EU75" s="677"/>
      <c r="EV75" s="677"/>
      <c r="EW75" s="677"/>
      <c r="EX75" s="677"/>
      <c r="EY75" s="677"/>
      <c r="EZ75" s="677"/>
      <c r="FA75" s="677"/>
      <c r="FB75" s="677"/>
      <c r="FC75" s="677"/>
      <c r="FD75" s="677"/>
      <c r="FE75" s="677"/>
      <c r="FF75" s="677"/>
      <c r="FG75" s="677"/>
      <c r="FH75" s="677"/>
      <c r="FI75" s="677"/>
      <c r="FJ75" s="677"/>
      <c r="FK75" s="677"/>
      <c r="FL75" s="677"/>
      <c r="FM75" s="677"/>
      <c r="FN75" s="677"/>
      <c r="FO75" s="677"/>
      <c r="FP75" s="677"/>
      <c r="FQ75" s="677"/>
      <c r="FR75" s="677"/>
      <c r="FS75" s="677"/>
      <c r="FT75" s="677"/>
      <c r="FU75" s="677"/>
      <c r="FV75" s="677"/>
      <c r="FW75" s="677"/>
      <c r="FX75" s="677"/>
      <c r="FY75" s="677"/>
      <c r="FZ75" s="677"/>
      <c r="GA75" s="677"/>
      <c r="GB75" s="677"/>
      <c r="GC75" s="677"/>
      <c r="GD75" s="677"/>
      <c r="GE75" s="677"/>
      <c r="GF75" s="677"/>
      <c r="GG75" s="677"/>
      <c r="GH75" s="677"/>
      <c r="GI75" s="677"/>
      <c r="GJ75" s="677"/>
      <c r="GK75" s="677"/>
      <c r="GL75" s="677"/>
      <c r="GM75" s="677"/>
      <c r="GN75" s="677"/>
      <c r="GO75" s="677"/>
      <c r="GP75" s="677"/>
      <c r="GQ75" s="677"/>
      <c r="GR75" s="677"/>
      <c r="GS75" s="677"/>
      <c r="GT75" s="677"/>
      <c r="GU75" s="677"/>
      <c r="GV75" s="677"/>
      <c r="GW75" s="677"/>
      <c r="GX75" s="677"/>
      <c r="GY75" s="677"/>
      <c r="GZ75" s="677"/>
      <c r="HA75" s="677"/>
      <c r="HB75" s="677"/>
      <c r="HC75" s="677"/>
      <c r="HD75" s="677"/>
      <c r="HE75" s="677"/>
      <c r="HF75" s="677"/>
      <c r="HG75" s="677"/>
      <c r="HH75" s="677"/>
      <c r="HI75" s="677"/>
      <c r="HJ75" s="677"/>
      <c r="HK75" s="677"/>
      <c r="HL75" s="677"/>
      <c r="HM75" s="677"/>
      <c r="HN75" s="677"/>
      <c r="HO75" s="677"/>
      <c r="HP75" s="677"/>
      <c r="HQ75" s="677"/>
      <c r="HR75" s="677"/>
      <c r="HS75" s="677"/>
      <c r="HT75" s="677"/>
      <c r="HU75" s="677"/>
      <c r="HV75" s="677"/>
      <c r="HW75" s="677"/>
      <c r="HX75" s="677"/>
      <c r="HY75" s="677"/>
      <c r="HZ75" s="677"/>
      <c r="IA75" s="677"/>
      <c r="IB75" s="677"/>
      <c r="IC75" s="677"/>
      <c r="ID75" s="677"/>
      <c r="IE75" s="677"/>
      <c r="IF75" s="677"/>
      <c r="IG75" s="677"/>
      <c r="IH75" s="677"/>
      <c r="II75" s="677"/>
      <c r="IJ75" s="677"/>
      <c r="IK75" s="677"/>
    </row>
    <row r="76" spans="1:245" s="651" customFormat="1" ht="21.75" customHeight="1">
      <c r="A76" s="706" t="s">
        <v>76</v>
      </c>
      <c r="B76" s="695">
        <v>0</v>
      </c>
      <c r="C76" s="705"/>
      <c r="D76" s="677"/>
      <c r="E76" s="677"/>
      <c r="F76" s="677"/>
      <c r="G76" s="677"/>
      <c r="H76" s="677"/>
      <c r="I76" s="677"/>
      <c r="J76" s="677"/>
      <c r="K76" s="677"/>
      <c r="L76" s="677"/>
      <c r="M76" s="677"/>
      <c r="N76" s="677"/>
      <c r="O76" s="677"/>
      <c r="P76" s="677"/>
      <c r="Q76" s="677"/>
      <c r="R76" s="677"/>
      <c r="S76" s="677"/>
      <c r="T76" s="677"/>
      <c r="U76" s="677"/>
      <c r="V76" s="677"/>
      <c r="W76" s="677"/>
      <c r="X76" s="677"/>
      <c r="Y76" s="677"/>
      <c r="Z76" s="677"/>
      <c r="AA76" s="677"/>
      <c r="AB76" s="677"/>
      <c r="AC76" s="677"/>
      <c r="AD76" s="677"/>
      <c r="AE76" s="677"/>
      <c r="AF76" s="677"/>
      <c r="AG76" s="677"/>
      <c r="AH76" s="677"/>
      <c r="AI76" s="677"/>
      <c r="AJ76" s="677"/>
      <c r="AK76" s="677"/>
      <c r="AL76" s="677"/>
      <c r="AM76" s="677"/>
      <c r="AN76" s="677"/>
      <c r="AO76" s="677"/>
      <c r="AP76" s="677"/>
      <c r="AQ76" s="677"/>
      <c r="AR76" s="677"/>
      <c r="AS76" s="677"/>
      <c r="AT76" s="677"/>
      <c r="AU76" s="677"/>
      <c r="AV76" s="677"/>
      <c r="AW76" s="677"/>
      <c r="AX76" s="677"/>
      <c r="AY76" s="677"/>
      <c r="AZ76" s="677"/>
      <c r="BA76" s="677"/>
      <c r="BB76" s="677"/>
      <c r="BC76" s="677"/>
      <c r="BD76" s="677"/>
      <c r="BE76" s="677"/>
      <c r="BF76" s="677"/>
      <c r="BG76" s="677"/>
      <c r="BH76" s="677"/>
      <c r="BI76" s="677"/>
      <c r="BJ76" s="677"/>
      <c r="BK76" s="677"/>
      <c r="BL76" s="677"/>
      <c r="BM76" s="677"/>
      <c r="BN76" s="677"/>
      <c r="BO76" s="677"/>
      <c r="BP76" s="677"/>
      <c r="BQ76" s="677"/>
      <c r="BR76" s="677"/>
      <c r="BS76" s="677"/>
      <c r="BT76" s="677"/>
      <c r="BU76" s="677"/>
      <c r="BV76" s="677"/>
      <c r="BW76" s="677"/>
      <c r="BX76" s="677"/>
      <c r="BY76" s="677"/>
      <c r="BZ76" s="677"/>
      <c r="CA76" s="677"/>
      <c r="CB76" s="677"/>
      <c r="CC76" s="677"/>
      <c r="CD76" s="677"/>
      <c r="CE76" s="677"/>
      <c r="CF76" s="677"/>
      <c r="CG76" s="677"/>
      <c r="CH76" s="677"/>
      <c r="CI76" s="677"/>
      <c r="CJ76" s="677"/>
      <c r="CK76" s="677"/>
      <c r="CL76" s="677"/>
      <c r="CM76" s="677"/>
      <c r="CN76" s="677"/>
      <c r="CO76" s="677"/>
      <c r="CP76" s="677"/>
      <c r="CQ76" s="677"/>
      <c r="CR76" s="677"/>
      <c r="CS76" s="677"/>
      <c r="CT76" s="677"/>
      <c r="CU76" s="677"/>
      <c r="CV76" s="677"/>
      <c r="CW76" s="677"/>
      <c r="CX76" s="677"/>
      <c r="CY76" s="677"/>
      <c r="CZ76" s="677"/>
      <c r="DA76" s="677"/>
      <c r="DB76" s="677"/>
      <c r="DC76" s="677"/>
      <c r="DD76" s="677"/>
      <c r="DE76" s="677"/>
      <c r="DF76" s="677"/>
      <c r="DG76" s="677"/>
      <c r="DH76" s="677"/>
      <c r="DI76" s="677"/>
      <c r="DJ76" s="677"/>
      <c r="DK76" s="677"/>
      <c r="DL76" s="677"/>
      <c r="DM76" s="677"/>
      <c r="DN76" s="677"/>
      <c r="DO76" s="677"/>
      <c r="DP76" s="677"/>
      <c r="DQ76" s="677"/>
      <c r="DR76" s="677"/>
      <c r="DS76" s="677"/>
      <c r="DT76" s="677"/>
      <c r="DU76" s="677"/>
      <c r="DV76" s="677"/>
      <c r="DW76" s="677"/>
      <c r="DX76" s="677"/>
      <c r="DY76" s="677"/>
      <c r="DZ76" s="677"/>
      <c r="EA76" s="677"/>
      <c r="EB76" s="677"/>
      <c r="EC76" s="677"/>
      <c r="ED76" s="677"/>
      <c r="EE76" s="677"/>
      <c r="EF76" s="677"/>
      <c r="EG76" s="677"/>
      <c r="EH76" s="677"/>
      <c r="EI76" s="677"/>
      <c r="EJ76" s="677"/>
      <c r="EK76" s="677"/>
      <c r="EL76" s="677"/>
      <c r="EM76" s="677"/>
      <c r="EN76" s="677"/>
      <c r="EO76" s="677"/>
      <c r="EP76" s="677"/>
      <c r="EQ76" s="677"/>
      <c r="ER76" s="677"/>
      <c r="ES76" s="677"/>
      <c r="ET76" s="677"/>
      <c r="EU76" s="677"/>
      <c r="EV76" s="677"/>
      <c r="EW76" s="677"/>
      <c r="EX76" s="677"/>
      <c r="EY76" s="677"/>
      <c r="EZ76" s="677"/>
      <c r="FA76" s="677"/>
      <c r="FB76" s="677"/>
      <c r="FC76" s="677"/>
      <c r="FD76" s="677"/>
      <c r="FE76" s="677"/>
      <c r="FF76" s="677"/>
      <c r="FG76" s="677"/>
      <c r="FH76" s="677"/>
      <c r="FI76" s="677"/>
      <c r="FJ76" s="677"/>
      <c r="FK76" s="677"/>
      <c r="FL76" s="677"/>
      <c r="FM76" s="677"/>
      <c r="FN76" s="677"/>
      <c r="FO76" s="677"/>
      <c r="FP76" s="677"/>
      <c r="FQ76" s="677"/>
      <c r="FR76" s="677"/>
      <c r="FS76" s="677"/>
      <c r="FT76" s="677"/>
      <c r="FU76" s="677"/>
      <c r="FV76" s="677"/>
      <c r="FW76" s="677"/>
      <c r="FX76" s="677"/>
      <c r="FY76" s="677"/>
      <c r="FZ76" s="677"/>
      <c r="GA76" s="677"/>
      <c r="GB76" s="677"/>
      <c r="GC76" s="677"/>
      <c r="GD76" s="677"/>
      <c r="GE76" s="677"/>
      <c r="GF76" s="677"/>
      <c r="GG76" s="677"/>
      <c r="GH76" s="677"/>
      <c r="GI76" s="677"/>
      <c r="GJ76" s="677"/>
      <c r="GK76" s="677"/>
      <c r="GL76" s="677"/>
      <c r="GM76" s="677"/>
      <c r="GN76" s="677"/>
      <c r="GO76" s="677"/>
      <c r="GP76" s="677"/>
      <c r="GQ76" s="677"/>
      <c r="GR76" s="677"/>
      <c r="GS76" s="677"/>
      <c r="GT76" s="677"/>
      <c r="GU76" s="677"/>
      <c r="GV76" s="677"/>
      <c r="GW76" s="677"/>
      <c r="GX76" s="677"/>
      <c r="GY76" s="677"/>
      <c r="GZ76" s="677"/>
      <c r="HA76" s="677"/>
      <c r="HB76" s="677"/>
      <c r="HC76" s="677"/>
      <c r="HD76" s="677"/>
      <c r="HE76" s="677"/>
      <c r="HF76" s="677"/>
      <c r="HG76" s="677"/>
      <c r="HH76" s="677"/>
      <c r="HI76" s="677"/>
      <c r="HJ76" s="677"/>
      <c r="HK76" s="677"/>
      <c r="HL76" s="677"/>
      <c r="HM76" s="677"/>
      <c r="HN76" s="677"/>
      <c r="HO76" s="677"/>
      <c r="HP76" s="677"/>
      <c r="HQ76" s="677"/>
      <c r="HR76" s="677"/>
      <c r="HS76" s="677"/>
      <c r="HT76" s="677"/>
      <c r="HU76" s="677"/>
      <c r="HV76" s="677"/>
      <c r="HW76" s="677"/>
      <c r="HX76" s="677"/>
      <c r="HY76" s="677"/>
      <c r="HZ76" s="677"/>
      <c r="IA76" s="677"/>
      <c r="IB76" s="677"/>
      <c r="IC76" s="677"/>
      <c r="ID76" s="677"/>
      <c r="IE76" s="677"/>
      <c r="IF76" s="677"/>
      <c r="IG76" s="677"/>
      <c r="IH76" s="677"/>
      <c r="II76" s="677"/>
      <c r="IJ76" s="677"/>
      <c r="IK76" s="677"/>
    </row>
    <row r="77" spans="1:245" s="651" customFormat="1" ht="21.75" customHeight="1">
      <c r="A77" s="706" t="s">
        <v>77</v>
      </c>
      <c r="B77" s="695">
        <v>0</v>
      </c>
      <c r="C77" s="705"/>
      <c r="D77" s="677"/>
      <c r="E77" s="677"/>
      <c r="F77" s="677"/>
      <c r="G77" s="677"/>
      <c r="H77" s="677"/>
      <c r="I77" s="677"/>
      <c r="J77" s="677"/>
      <c r="K77" s="677"/>
      <c r="L77" s="677"/>
      <c r="M77" s="677"/>
      <c r="N77" s="677"/>
      <c r="O77" s="677"/>
      <c r="P77" s="677"/>
      <c r="Q77" s="677"/>
      <c r="R77" s="677"/>
      <c r="S77" s="677"/>
      <c r="T77" s="677"/>
      <c r="U77" s="677"/>
      <c r="V77" s="677"/>
      <c r="W77" s="677"/>
      <c r="X77" s="677"/>
      <c r="Y77" s="677"/>
      <c r="Z77" s="677"/>
      <c r="AA77" s="677"/>
      <c r="AB77" s="677"/>
      <c r="AC77" s="677"/>
      <c r="AD77" s="677"/>
      <c r="AE77" s="677"/>
      <c r="AF77" s="677"/>
      <c r="AG77" s="677"/>
      <c r="AH77" s="677"/>
      <c r="AI77" s="677"/>
      <c r="AJ77" s="677"/>
      <c r="AK77" s="677"/>
      <c r="AL77" s="677"/>
      <c r="AM77" s="677"/>
      <c r="AN77" s="677"/>
      <c r="AO77" s="677"/>
      <c r="AP77" s="677"/>
      <c r="AQ77" s="677"/>
      <c r="AR77" s="677"/>
      <c r="AS77" s="677"/>
      <c r="AT77" s="677"/>
      <c r="AU77" s="677"/>
      <c r="AV77" s="677"/>
      <c r="AW77" s="677"/>
      <c r="AX77" s="677"/>
      <c r="AY77" s="677"/>
      <c r="AZ77" s="677"/>
      <c r="BA77" s="677"/>
      <c r="BB77" s="677"/>
      <c r="BC77" s="677"/>
      <c r="BD77" s="677"/>
      <c r="BE77" s="677"/>
      <c r="BF77" s="677"/>
      <c r="BG77" s="677"/>
      <c r="BH77" s="677"/>
      <c r="BI77" s="677"/>
      <c r="BJ77" s="677"/>
      <c r="BK77" s="677"/>
      <c r="BL77" s="677"/>
      <c r="BM77" s="677"/>
      <c r="BN77" s="677"/>
      <c r="BO77" s="677"/>
      <c r="BP77" s="677"/>
      <c r="BQ77" s="677"/>
      <c r="BR77" s="677"/>
      <c r="BS77" s="677"/>
      <c r="BT77" s="677"/>
      <c r="BU77" s="677"/>
      <c r="BV77" s="677"/>
      <c r="BW77" s="677"/>
      <c r="BX77" s="677"/>
      <c r="BY77" s="677"/>
      <c r="BZ77" s="677"/>
      <c r="CA77" s="677"/>
      <c r="CB77" s="677"/>
      <c r="CC77" s="677"/>
      <c r="CD77" s="677"/>
      <c r="CE77" s="677"/>
      <c r="CF77" s="677"/>
      <c r="CG77" s="677"/>
      <c r="CH77" s="677"/>
      <c r="CI77" s="677"/>
      <c r="CJ77" s="677"/>
      <c r="CK77" s="677"/>
      <c r="CL77" s="677"/>
      <c r="CM77" s="677"/>
      <c r="CN77" s="677"/>
      <c r="CO77" s="677"/>
      <c r="CP77" s="677"/>
      <c r="CQ77" s="677"/>
      <c r="CR77" s="677"/>
      <c r="CS77" s="677"/>
      <c r="CT77" s="677"/>
      <c r="CU77" s="677"/>
      <c r="CV77" s="677"/>
      <c r="CW77" s="677"/>
      <c r="CX77" s="677"/>
      <c r="CY77" s="677"/>
      <c r="CZ77" s="677"/>
      <c r="DA77" s="677"/>
      <c r="DB77" s="677"/>
      <c r="DC77" s="677"/>
      <c r="DD77" s="677"/>
      <c r="DE77" s="677"/>
      <c r="DF77" s="677"/>
      <c r="DG77" s="677"/>
      <c r="DH77" s="677"/>
      <c r="DI77" s="677"/>
      <c r="DJ77" s="677"/>
      <c r="DK77" s="677"/>
      <c r="DL77" s="677"/>
      <c r="DM77" s="677"/>
      <c r="DN77" s="677"/>
      <c r="DO77" s="677"/>
      <c r="DP77" s="677"/>
      <c r="DQ77" s="677"/>
      <c r="DR77" s="677"/>
      <c r="DS77" s="677"/>
      <c r="DT77" s="677"/>
      <c r="DU77" s="677"/>
      <c r="DV77" s="677"/>
      <c r="DW77" s="677"/>
      <c r="DX77" s="677"/>
      <c r="DY77" s="677"/>
      <c r="DZ77" s="677"/>
      <c r="EA77" s="677"/>
      <c r="EB77" s="677"/>
      <c r="EC77" s="677"/>
      <c r="ED77" s="677"/>
      <c r="EE77" s="677"/>
      <c r="EF77" s="677"/>
      <c r="EG77" s="677"/>
      <c r="EH77" s="677"/>
      <c r="EI77" s="677"/>
      <c r="EJ77" s="677"/>
      <c r="EK77" s="677"/>
      <c r="EL77" s="677"/>
      <c r="EM77" s="677"/>
      <c r="EN77" s="677"/>
      <c r="EO77" s="677"/>
      <c r="EP77" s="677"/>
      <c r="EQ77" s="677"/>
      <c r="ER77" s="677"/>
      <c r="ES77" s="677"/>
      <c r="ET77" s="677"/>
      <c r="EU77" s="677"/>
      <c r="EV77" s="677"/>
      <c r="EW77" s="677"/>
      <c r="EX77" s="677"/>
      <c r="EY77" s="677"/>
      <c r="EZ77" s="677"/>
      <c r="FA77" s="677"/>
      <c r="FB77" s="677"/>
      <c r="FC77" s="677"/>
      <c r="FD77" s="677"/>
      <c r="FE77" s="677"/>
      <c r="FF77" s="677"/>
      <c r="FG77" s="677"/>
      <c r="FH77" s="677"/>
      <c r="FI77" s="677"/>
      <c r="FJ77" s="677"/>
      <c r="FK77" s="677"/>
      <c r="FL77" s="677"/>
      <c r="FM77" s="677"/>
      <c r="FN77" s="677"/>
      <c r="FO77" s="677"/>
      <c r="FP77" s="677"/>
      <c r="FQ77" s="677"/>
      <c r="FR77" s="677"/>
      <c r="FS77" s="677"/>
      <c r="FT77" s="677"/>
      <c r="FU77" s="677"/>
      <c r="FV77" s="677"/>
      <c r="FW77" s="677"/>
      <c r="FX77" s="677"/>
      <c r="FY77" s="677"/>
      <c r="FZ77" s="677"/>
      <c r="GA77" s="677"/>
      <c r="GB77" s="677"/>
      <c r="GC77" s="677"/>
      <c r="GD77" s="677"/>
      <c r="GE77" s="677"/>
      <c r="GF77" s="677"/>
      <c r="GG77" s="677"/>
      <c r="GH77" s="677"/>
      <c r="GI77" s="677"/>
      <c r="GJ77" s="677"/>
      <c r="GK77" s="677"/>
      <c r="GL77" s="677"/>
      <c r="GM77" s="677"/>
      <c r="GN77" s="677"/>
      <c r="GO77" s="677"/>
      <c r="GP77" s="677"/>
      <c r="GQ77" s="677"/>
      <c r="GR77" s="677"/>
      <c r="GS77" s="677"/>
      <c r="GT77" s="677"/>
      <c r="GU77" s="677"/>
      <c r="GV77" s="677"/>
      <c r="GW77" s="677"/>
      <c r="GX77" s="677"/>
      <c r="GY77" s="677"/>
      <c r="GZ77" s="677"/>
      <c r="HA77" s="677"/>
      <c r="HB77" s="677"/>
      <c r="HC77" s="677"/>
      <c r="HD77" s="677"/>
      <c r="HE77" s="677"/>
      <c r="HF77" s="677"/>
      <c r="HG77" s="677"/>
      <c r="HH77" s="677"/>
      <c r="HI77" s="677"/>
      <c r="HJ77" s="677"/>
      <c r="HK77" s="677"/>
      <c r="HL77" s="677"/>
      <c r="HM77" s="677"/>
      <c r="HN77" s="677"/>
      <c r="HO77" s="677"/>
      <c r="HP77" s="677"/>
      <c r="HQ77" s="677"/>
      <c r="HR77" s="677"/>
      <c r="HS77" s="677"/>
      <c r="HT77" s="677"/>
      <c r="HU77" s="677"/>
      <c r="HV77" s="677"/>
      <c r="HW77" s="677"/>
      <c r="HX77" s="677"/>
      <c r="HY77" s="677"/>
      <c r="HZ77" s="677"/>
      <c r="IA77" s="677"/>
      <c r="IB77" s="677"/>
      <c r="IC77" s="677"/>
      <c r="ID77" s="677"/>
      <c r="IE77" s="677"/>
      <c r="IF77" s="677"/>
      <c r="IG77" s="677"/>
      <c r="IH77" s="677"/>
      <c r="II77" s="677"/>
      <c r="IJ77" s="677"/>
      <c r="IK77" s="677"/>
    </row>
    <row r="78" spans="1:245" s="651" customFormat="1" ht="21.75" customHeight="1">
      <c r="A78" s="704" t="s">
        <v>78</v>
      </c>
      <c r="B78" s="695">
        <v>919</v>
      </c>
      <c r="C78" s="705"/>
      <c r="D78" s="677"/>
      <c r="E78" s="677"/>
      <c r="F78" s="677"/>
      <c r="G78" s="677"/>
      <c r="H78" s="677"/>
      <c r="I78" s="677"/>
      <c r="J78" s="677"/>
      <c r="K78" s="677"/>
      <c r="L78" s="677"/>
      <c r="M78" s="677"/>
      <c r="N78" s="677"/>
      <c r="O78" s="677"/>
      <c r="P78" s="677"/>
      <c r="Q78" s="677"/>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77"/>
      <c r="BA78" s="677"/>
      <c r="BB78" s="677"/>
      <c r="BC78" s="677"/>
      <c r="BD78" s="677"/>
      <c r="BE78" s="677"/>
      <c r="BF78" s="677"/>
      <c r="BG78" s="677"/>
      <c r="BH78" s="677"/>
      <c r="BI78" s="677"/>
      <c r="BJ78" s="677"/>
      <c r="BK78" s="677"/>
      <c r="BL78" s="677"/>
      <c r="BM78" s="677"/>
      <c r="BN78" s="677"/>
      <c r="BO78" s="677"/>
      <c r="BP78" s="677"/>
      <c r="BQ78" s="677"/>
      <c r="BR78" s="677"/>
      <c r="BS78" s="677"/>
      <c r="BT78" s="677"/>
      <c r="BU78" s="677"/>
      <c r="BV78" s="677"/>
      <c r="BW78" s="677"/>
      <c r="BX78" s="677"/>
      <c r="BY78" s="677"/>
      <c r="BZ78" s="677"/>
      <c r="CA78" s="677"/>
      <c r="CB78" s="677"/>
      <c r="CC78" s="677"/>
      <c r="CD78" s="677"/>
      <c r="CE78" s="677"/>
      <c r="CF78" s="677"/>
      <c r="CG78" s="677"/>
      <c r="CH78" s="677"/>
      <c r="CI78" s="677"/>
      <c r="CJ78" s="677"/>
      <c r="CK78" s="677"/>
      <c r="CL78" s="677"/>
      <c r="CM78" s="677"/>
      <c r="CN78" s="677"/>
      <c r="CO78" s="677"/>
      <c r="CP78" s="677"/>
      <c r="CQ78" s="677"/>
      <c r="CR78" s="677"/>
      <c r="CS78" s="677"/>
      <c r="CT78" s="677"/>
      <c r="CU78" s="677"/>
      <c r="CV78" s="677"/>
      <c r="CW78" s="677"/>
      <c r="CX78" s="677"/>
      <c r="CY78" s="677"/>
      <c r="CZ78" s="677"/>
      <c r="DA78" s="677"/>
      <c r="DB78" s="677"/>
      <c r="DC78" s="677"/>
      <c r="DD78" s="677"/>
      <c r="DE78" s="677"/>
      <c r="DF78" s="677"/>
      <c r="DG78" s="677"/>
      <c r="DH78" s="677"/>
      <c r="DI78" s="677"/>
      <c r="DJ78" s="677"/>
      <c r="DK78" s="677"/>
      <c r="DL78" s="677"/>
      <c r="DM78" s="677"/>
      <c r="DN78" s="677"/>
      <c r="DO78" s="677"/>
      <c r="DP78" s="677"/>
      <c r="DQ78" s="677"/>
      <c r="DR78" s="677"/>
      <c r="DS78" s="677"/>
      <c r="DT78" s="677"/>
      <c r="DU78" s="677"/>
      <c r="DV78" s="677"/>
      <c r="DW78" s="677"/>
      <c r="DX78" s="677"/>
      <c r="DY78" s="677"/>
      <c r="DZ78" s="677"/>
      <c r="EA78" s="677"/>
      <c r="EB78" s="677"/>
      <c r="EC78" s="677"/>
      <c r="ED78" s="677"/>
      <c r="EE78" s="677"/>
      <c r="EF78" s="677"/>
      <c r="EG78" s="677"/>
      <c r="EH78" s="677"/>
      <c r="EI78" s="677"/>
      <c r="EJ78" s="677"/>
      <c r="EK78" s="677"/>
      <c r="EL78" s="677"/>
      <c r="EM78" s="677"/>
      <c r="EN78" s="677"/>
      <c r="EO78" s="677"/>
      <c r="EP78" s="677"/>
      <c r="EQ78" s="677"/>
      <c r="ER78" s="677"/>
      <c r="ES78" s="677"/>
      <c r="ET78" s="677"/>
      <c r="EU78" s="677"/>
      <c r="EV78" s="677"/>
      <c r="EW78" s="677"/>
      <c r="EX78" s="677"/>
      <c r="EY78" s="677"/>
      <c r="EZ78" s="677"/>
      <c r="FA78" s="677"/>
      <c r="FB78" s="677"/>
      <c r="FC78" s="677"/>
      <c r="FD78" s="677"/>
      <c r="FE78" s="677"/>
      <c r="FF78" s="677"/>
      <c r="FG78" s="677"/>
      <c r="FH78" s="677"/>
      <c r="FI78" s="677"/>
      <c r="FJ78" s="677"/>
      <c r="FK78" s="677"/>
      <c r="FL78" s="677"/>
      <c r="FM78" s="677"/>
      <c r="FN78" s="677"/>
      <c r="FO78" s="677"/>
      <c r="FP78" s="677"/>
      <c r="FQ78" s="677"/>
      <c r="FR78" s="677"/>
      <c r="FS78" s="677"/>
      <c r="FT78" s="677"/>
      <c r="FU78" s="677"/>
      <c r="FV78" s="677"/>
      <c r="FW78" s="677"/>
      <c r="FX78" s="677"/>
      <c r="FY78" s="677"/>
      <c r="FZ78" s="677"/>
      <c r="GA78" s="677"/>
      <c r="GB78" s="677"/>
      <c r="GC78" s="677"/>
      <c r="GD78" s="677"/>
      <c r="GE78" s="677"/>
      <c r="GF78" s="677"/>
      <c r="GG78" s="677"/>
      <c r="GH78" s="677"/>
      <c r="GI78" s="677"/>
      <c r="GJ78" s="677"/>
      <c r="GK78" s="677"/>
      <c r="GL78" s="677"/>
      <c r="GM78" s="677"/>
      <c r="GN78" s="677"/>
      <c r="GO78" s="677"/>
      <c r="GP78" s="677"/>
      <c r="GQ78" s="677"/>
      <c r="GR78" s="677"/>
      <c r="GS78" s="677"/>
      <c r="GT78" s="677"/>
      <c r="GU78" s="677"/>
      <c r="GV78" s="677"/>
      <c r="GW78" s="677"/>
      <c r="GX78" s="677"/>
      <c r="GY78" s="677"/>
      <c r="GZ78" s="677"/>
      <c r="HA78" s="677"/>
      <c r="HB78" s="677"/>
      <c r="HC78" s="677"/>
      <c r="HD78" s="677"/>
      <c r="HE78" s="677"/>
      <c r="HF78" s="677"/>
      <c r="HG78" s="677"/>
      <c r="HH78" s="677"/>
      <c r="HI78" s="677"/>
      <c r="HJ78" s="677"/>
      <c r="HK78" s="677"/>
      <c r="HL78" s="677"/>
      <c r="HM78" s="677"/>
      <c r="HN78" s="677"/>
      <c r="HO78" s="677"/>
      <c r="HP78" s="677"/>
      <c r="HQ78" s="677"/>
      <c r="HR78" s="677"/>
      <c r="HS78" s="677"/>
      <c r="HT78" s="677"/>
      <c r="HU78" s="677"/>
      <c r="HV78" s="677"/>
      <c r="HW78" s="677"/>
      <c r="HX78" s="677"/>
      <c r="HY78" s="677"/>
      <c r="HZ78" s="677"/>
      <c r="IA78" s="677"/>
      <c r="IB78" s="677"/>
      <c r="IC78" s="677"/>
      <c r="ID78" s="677"/>
      <c r="IE78" s="677"/>
      <c r="IF78" s="677"/>
      <c r="IG78" s="677"/>
      <c r="IH78" s="677"/>
      <c r="II78" s="677"/>
      <c r="IJ78" s="677"/>
      <c r="IK78" s="677"/>
    </row>
    <row r="79" spans="1:245" s="651" customFormat="1" ht="21.75" customHeight="1">
      <c r="A79" s="702" t="s">
        <v>79</v>
      </c>
      <c r="B79" s="697">
        <v>0</v>
      </c>
      <c r="C79" s="705"/>
      <c r="D79" s="677"/>
      <c r="E79" s="677"/>
      <c r="F79" s="677"/>
      <c r="G79" s="677"/>
      <c r="H79" s="677"/>
      <c r="I79" s="677"/>
      <c r="J79" s="677"/>
      <c r="K79" s="677"/>
      <c r="L79" s="677"/>
      <c r="M79" s="677"/>
      <c r="N79" s="677"/>
      <c r="O79" s="677"/>
      <c r="P79" s="677"/>
      <c r="Q79" s="677"/>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77"/>
      <c r="BA79" s="677"/>
      <c r="BB79" s="677"/>
      <c r="BC79" s="677"/>
      <c r="BD79" s="677"/>
      <c r="BE79" s="677"/>
      <c r="BF79" s="677"/>
      <c r="BG79" s="677"/>
      <c r="BH79" s="677"/>
      <c r="BI79" s="677"/>
      <c r="BJ79" s="677"/>
      <c r="BK79" s="677"/>
      <c r="BL79" s="677"/>
      <c r="BM79" s="677"/>
      <c r="BN79" s="677"/>
      <c r="BO79" s="677"/>
      <c r="BP79" s="677"/>
      <c r="BQ79" s="677"/>
      <c r="BR79" s="677"/>
      <c r="BS79" s="677"/>
      <c r="BT79" s="677"/>
      <c r="BU79" s="677"/>
      <c r="BV79" s="677"/>
      <c r="BW79" s="677"/>
      <c r="BX79" s="677"/>
      <c r="BY79" s="677"/>
      <c r="BZ79" s="677"/>
      <c r="CA79" s="677"/>
      <c r="CB79" s="677"/>
      <c r="CC79" s="677"/>
      <c r="CD79" s="677"/>
      <c r="CE79" s="677"/>
      <c r="CF79" s="677"/>
      <c r="CG79" s="677"/>
      <c r="CH79" s="677"/>
      <c r="CI79" s="677"/>
      <c r="CJ79" s="677"/>
      <c r="CK79" s="677"/>
      <c r="CL79" s="677"/>
      <c r="CM79" s="677"/>
      <c r="CN79" s="677"/>
      <c r="CO79" s="677"/>
      <c r="CP79" s="677"/>
      <c r="CQ79" s="677"/>
      <c r="CR79" s="677"/>
      <c r="CS79" s="677"/>
      <c r="CT79" s="677"/>
      <c r="CU79" s="677"/>
      <c r="CV79" s="677"/>
      <c r="CW79" s="677"/>
      <c r="CX79" s="677"/>
      <c r="CY79" s="677"/>
      <c r="CZ79" s="677"/>
      <c r="DA79" s="677"/>
      <c r="DB79" s="677"/>
      <c r="DC79" s="677"/>
      <c r="DD79" s="677"/>
      <c r="DE79" s="677"/>
      <c r="DF79" s="677"/>
      <c r="DG79" s="677"/>
      <c r="DH79" s="677"/>
      <c r="DI79" s="677"/>
      <c r="DJ79" s="677"/>
      <c r="DK79" s="677"/>
      <c r="DL79" s="677"/>
      <c r="DM79" s="677"/>
      <c r="DN79" s="677"/>
      <c r="DO79" s="677"/>
      <c r="DP79" s="677"/>
      <c r="DQ79" s="677"/>
      <c r="DR79" s="677"/>
      <c r="DS79" s="677"/>
      <c r="DT79" s="677"/>
      <c r="DU79" s="677"/>
      <c r="DV79" s="677"/>
      <c r="DW79" s="677"/>
      <c r="DX79" s="677"/>
      <c r="DY79" s="677"/>
      <c r="DZ79" s="677"/>
      <c r="EA79" s="677"/>
      <c r="EB79" s="677"/>
      <c r="EC79" s="677"/>
      <c r="ED79" s="677"/>
      <c r="EE79" s="677"/>
      <c r="EF79" s="677"/>
      <c r="EG79" s="677"/>
      <c r="EH79" s="677"/>
      <c r="EI79" s="677"/>
      <c r="EJ79" s="677"/>
      <c r="EK79" s="677"/>
      <c r="EL79" s="677"/>
      <c r="EM79" s="677"/>
      <c r="EN79" s="677"/>
      <c r="EO79" s="677"/>
      <c r="EP79" s="677"/>
      <c r="EQ79" s="677"/>
      <c r="ER79" s="677"/>
      <c r="ES79" s="677"/>
      <c r="ET79" s="677"/>
      <c r="EU79" s="677"/>
      <c r="EV79" s="677"/>
      <c r="EW79" s="677"/>
      <c r="EX79" s="677"/>
      <c r="EY79" s="677"/>
      <c r="EZ79" s="677"/>
      <c r="FA79" s="677"/>
      <c r="FB79" s="677"/>
      <c r="FC79" s="677"/>
      <c r="FD79" s="677"/>
      <c r="FE79" s="677"/>
      <c r="FF79" s="677"/>
      <c r="FG79" s="677"/>
      <c r="FH79" s="677"/>
      <c r="FI79" s="677"/>
      <c r="FJ79" s="677"/>
      <c r="FK79" s="677"/>
      <c r="FL79" s="677"/>
      <c r="FM79" s="677"/>
      <c r="FN79" s="677"/>
      <c r="FO79" s="677"/>
      <c r="FP79" s="677"/>
      <c r="FQ79" s="677"/>
      <c r="FR79" s="677"/>
      <c r="FS79" s="677"/>
      <c r="FT79" s="677"/>
      <c r="FU79" s="677"/>
      <c r="FV79" s="677"/>
      <c r="FW79" s="677"/>
      <c r="FX79" s="677"/>
      <c r="FY79" s="677"/>
      <c r="FZ79" s="677"/>
      <c r="GA79" s="677"/>
      <c r="GB79" s="677"/>
      <c r="GC79" s="677"/>
      <c r="GD79" s="677"/>
      <c r="GE79" s="677"/>
      <c r="GF79" s="677"/>
      <c r="GG79" s="677"/>
      <c r="GH79" s="677"/>
      <c r="GI79" s="677"/>
      <c r="GJ79" s="677"/>
      <c r="GK79" s="677"/>
      <c r="GL79" s="677"/>
      <c r="GM79" s="677"/>
      <c r="GN79" s="677"/>
      <c r="GO79" s="677"/>
      <c r="GP79" s="677"/>
      <c r="GQ79" s="677"/>
      <c r="GR79" s="677"/>
      <c r="GS79" s="677"/>
      <c r="GT79" s="677"/>
      <c r="GU79" s="677"/>
      <c r="GV79" s="677"/>
      <c r="GW79" s="677"/>
      <c r="GX79" s="677"/>
      <c r="GY79" s="677"/>
      <c r="GZ79" s="677"/>
      <c r="HA79" s="677"/>
      <c r="HB79" s="677"/>
      <c r="HC79" s="677"/>
      <c r="HD79" s="677"/>
      <c r="HE79" s="677"/>
      <c r="HF79" s="677"/>
      <c r="HG79" s="677"/>
      <c r="HH79" s="677"/>
      <c r="HI79" s="677"/>
      <c r="HJ79" s="677"/>
      <c r="HK79" s="677"/>
      <c r="HL79" s="677"/>
      <c r="HM79" s="677"/>
      <c r="HN79" s="677"/>
      <c r="HO79" s="677"/>
      <c r="HP79" s="677"/>
      <c r="HQ79" s="677"/>
      <c r="HR79" s="677"/>
      <c r="HS79" s="677"/>
      <c r="HT79" s="677"/>
      <c r="HU79" s="677"/>
      <c r="HV79" s="677"/>
      <c r="HW79" s="677"/>
      <c r="HX79" s="677"/>
      <c r="HY79" s="677"/>
      <c r="HZ79" s="677"/>
      <c r="IA79" s="677"/>
      <c r="IB79" s="677"/>
      <c r="IC79" s="677"/>
      <c r="ID79" s="677"/>
      <c r="IE79" s="677"/>
      <c r="IF79" s="677"/>
      <c r="IG79" s="677"/>
      <c r="IH79" s="677"/>
      <c r="II79" s="677"/>
      <c r="IJ79" s="677"/>
      <c r="IK79" s="677"/>
    </row>
    <row r="80" spans="1:245" s="651" customFormat="1" ht="21.75" customHeight="1">
      <c r="A80" s="702" t="s">
        <v>80</v>
      </c>
      <c r="B80" s="697">
        <v>0</v>
      </c>
      <c r="C80" s="705"/>
      <c r="D80" s="677"/>
      <c r="E80" s="677"/>
      <c r="F80" s="677"/>
      <c r="G80" s="677"/>
      <c r="H80" s="677"/>
      <c r="I80" s="677"/>
      <c r="J80" s="677"/>
      <c r="K80" s="677"/>
      <c r="L80" s="677"/>
      <c r="M80" s="677"/>
      <c r="N80" s="677"/>
      <c r="O80" s="677"/>
      <c r="P80" s="677"/>
      <c r="Q80" s="677"/>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77"/>
      <c r="BA80" s="677"/>
      <c r="BB80" s="677"/>
      <c r="BC80" s="677"/>
      <c r="BD80" s="677"/>
      <c r="BE80" s="677"/>
      <c r="BF80" s="677"/>
      <c r="BG80" s="677"/>
      <c r="BH80" s="677"/>
      <c r="BI80" s="677"/>
      <c r="BJ80" s="677"/>
      <c r="BK80" s="677"/>
      <c r="BL80" s="677"/>
      <c r="BM80" s="677"/>
      <c r="BN80" s="677"/>
      <c r="BO80" s="677"/>
      <c r="BP80" s="677"/>
      <c r="BQ80" s="677"/>
      <c r="BR80" s="677"/>
      <c r="BS80" s="677"/>
      <c r="BT80" s="677"/>
      <c r="BU80" s="677"/>
      <c r="BV80" s="677"/>
      <c r="BW80" s="677"/>
      <c r="BX80" s="677"/>
      <c r="BY80" s="677"/>
      <c r="BZ80" s="677"/>
      <c r="CA80" s="677"/>
      <c r="CB80" s="677"/>
      <c r="CC80" s="677"/>
      <c r="CD80" s="677"/>
      <c r="CE80" s="677"/>
      <c r="CF80" s="677"/>
      <c r="CG80" s="677"/>
      <c r="CH80" s="677"/>
      <c r="CI80" s="677"/>
      <c r="CJ80" s="677"/>
      <c r="CK80" s="677"/>
      <c r="CL80" s="677"/>
      <c r="CM80" s="677"/>
      <c r="CN80" s="677"/>
      <c r="CO80" s="677"/>
      <c r="CP80" s="677"/>
      <c r="CQ80" s="677"/>
      <c r="CR80" s="677"/>
      <c r="CS80" s="677"/>
      <c r="CT80" s="677"/>
      <c r="CU80" s="677"/>
      <c r="CV80" s="677"/>
      <c r="CW80" s="677"/>
      <c r="CX80" s="677"/>
      <c r="CY80" s="677"/>
      <c r="CZ80" s="677"/>
      <c r="DA80" s="677"/>
      <c r="DB80" s="677"/>
      <c r="DC80" s="677"/>
      <c r="DD80" s="677"/>
      <c r="DE80" s="677"/>
      <c r="DF80" s="677"/>
      <c r="DG80" s="677"/>
      <c r="DH80" s="677"/>
      <c r="DI80" s="677"/>
      <c r="DJ80" s="677"/>
      <c r="DK80" s="677"/>
      <c r="DL80" s="677"/>
      <c r="DM80" s="677"/>
      <c r="DN80" s="677"/>
      <c r="DO80" s="677"/>
      <c r="DP80" s="677"/>
      <c r="DQ80" s="677"/>
      <c r="DR80" s="677"/>
      <c r="DS80" s="677"/>
      <c r="DT80" s="677"/>
      <c r="DU80" s="677"/>
      <c r="DV80" s="677"/>
      <c r="DW80" s="677"/>
      <c r="DX80" s="677"/>
      <c r="DY80" s="677"/>
      <c r="DZ80" s="677"/>
      <c r="EA80" s="677"/>
      <c r="EB80" s="677"/>
      <c r="EC80" s="677"/>
      <c r="ED80" s="677"/>
      <c r="EE80" s="677"/>
      <c r="EF80" s="677"/>
      <c r="EG80" s="677"/>
      <c r="EH80" s="677"/>
      <c r="EI80" s="677"/>
      <c r="EJ80" s="677"/>
      <c r="EK80" s="677"/>
      <c r="EL80" s="677"/>
      <c r="EM80" s="677"/>
      <c r="EN80" s="677"/>
      <c r="EO80" s="677"/>
      <c r="EP80" s="677"/>
      <c r="EQ80" s="677"/>
      <c r="ER80" s="677"/>
      <c r="ES80" s="677"/>
      <c r="ET80" s="677"/>
      <c r="EU80" s="677"/>
      <c r="EV80" s="677"/>
      <c r="EW80" s="677"/>
      <c r="EX80" s="677"/>
      <c r="EY80" s="677"/>
      <c r="EZ80" s="677"/>
      <c r="FA80" s="677"/>
      <c r="FB80" s="677"/>
      <c r="FC80" s="677"/>
      <c r="FD80" s="677"/>
      <c r="FE80" s="677"/>
      <c r="FF80" s="677"/>
      <c r="FG80" s="677"/>
      <c r="FH80" s="677"/>
      <c r="FI80" s="677"/>
      <c r="FJ80" s="677"/>
      <c r="FK80" s="677"/>
      <c r="FL80" s="677"/>
      <c r="FM80" s="677"/>
      <c r="FN80" s="677"/>
      <c r="FO80" s="677"/>
      <c r="FP80" s="677"/>
      <c r="FQ80" s="677"/>
      <c r="FR80" s="677"/>
      <c r="FS80" s="677"/>
      <c r="FT80" s="677"/>
      <c r="FU80" s="677"/>
      <c r="FV80" s="677"/>
      <c r="FW80" s="677"/>
      <c r="FX80" s="677"/>
      <c r="FY80" s="677"/>
      <c r="FZ80" s="677"/>
      <c r="GA80" s="677"/>
      <c r="GB80" s="677"/>
      <c r="GC80" s="677"/>
      <c r="GD80" s="677"/>
      <c r="GE80" s="677"/>
      <c r="GF80" s="677"/>
      <c r="GG80" s="677"/>
      <c r="GH80" s="677"/>
      <c r="GI80" s="677"/>
      <c r="GJ80" s="677"/>
      <c r="GK80" s="677"/>
      <c r="GL80" s="677"/>
      <c r="GM80" s="677"/>
      <c r="GN80" s="677"/>
      <c r="GO80" s="677"/>
      <c r="GP80" s="677"/>
      <c r="GQ80" s="677"/>
      <c r="GR80" s="677"/>
      <c r="GS80" s="677"/>
      <c r="GT80" s="677"/>
      <c r="GU80" s="677"/>
      <c r="GV80" s="677"/>
      <c r="GW80" s="677"/>
      <c r="GX80" s="677"/>
      <c r="GY80" s="677"/>
      <c r="GZ80" s="677"/>
      <c r="HA80" s="677"/>
      <c r="HB80" s="677"/>
      <c r="HC80" s="677"/>
      <c r="HD80" s="677"/>
      <c r="HE80" s="677"/>
      <c r="HF80" s="677"/>
      <c r="HG80" s="677"/>
      <c r="HH80" s="677"/>
      <c r="HI80" s="677"/>
      <c r="HJ80" s="677"/>
      <c r="HK80" s="677"/>
      <c r="HL80" s="677"/>
      <c r="HM80" s="677"/>
      <c r="HN80" s="677"/>
      <c r="HO80" s="677"/>
      <c r="HP80" s="677"/>
      <c r="HQ80" s="677"/>
      <c r="HR80" s="677"/>
      <c r="HS80" s="677"/>
      <c r="HT80" s="677"/>
      <c r="HU80" s="677"/>
      <c r="HV80" s="677"/>
      <c r="HW80" s="677"/>
      <c r="HX80" s="677"/>
      <c r="HY80" s="677"/>
      <c r="HZ80" s="677"/>
      <c r="IA80" s="677"/>
      <c r="IB80" s="677"/>
      <c r="IC80" s="677"/>
      <c r="ID80" s="677"/>
      <c r="IE80" s="677"/>
      <c r="IF80" s="677"/>
      <c r="IG80" s="677"/>
      <c r="IH80" s="677"/>
      <c r="II80" s="677"/>
      <c r="IJ80" s="677"/>
      <c r="IK80" s="677"/>
    </row>
    <row r="81" spans="1:245" s="651" customFormat="1" ht="21.75" customHeight="1">
      <c r="A81" s="702" t="s">
        <v>81</v>
      </c>
      <c r="B81" s="697">
        <v>0</v>
      </c>
      <c r="C81" s="705"/>
      <c r="D81" s="677"/>
      <c r="E81" s="677"/>
      <c r="F81" s="677"/>
      <c r="G81" s="677"/>
      <c r="H81" s="677"/>
      <c r="I81" s="677"/>
      <c r="J81" s="677"/>
      <c r="K81" s="677"/>
      <c r="L81" s="677"/>
      <c r="M81" s="677"/>
      <c r="N81" s="677"/>
      <c r="O81" s="677"/>
      <c r="P81" s="677"/>
      <c r="Q81" s="677"/>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77"/>
      <c r="BA81" s="677"/>
      <c r="BB81" s="677"/>
      <c r="BC81" s="677"/>
      <c r="BD81" s="677"/>
      <c r="BE81" s="677"/>
      <c r="BF81" s="677"/>
      <c r="BG81" s="677"/>
      <c r="BH81" s="677"/>
      <c r="BI81" s="677"/>
      <c r="BJ81" s="677"/>
      <c r="BK81" s="677"/>
      <c r="BL81" s="677"/>
      <c r="BM81" s="677"/>
      <c r="BN81" s="677"/>
      <c r="BO81" s="677"/>
      <c r="BP81" s="677"/>
      <c r="BQ81" s="677"/>
      <c r="BR81" s="677"/>
      <c r="BS81" s="677"/>
      <c r="BT81" s="677"/>
      <c r="BU81" s="677"/>
      <c r="BV81" s="677"/>
      <c r="BW81" s="677"/>
      <c r="BX81" s="677"/>
      <c r="BY81" s="677"/>
      <c r="BZ81" s="677"/>
      <c r="CA81" s="677"/>
      <c r="CB81" s="677"/>
      <c r="CC81" s="677"/>
      <c r="CD81" s="677"/>
      <c r="CE81" s="677"/>
      <c r="CF81" s="677"/>
      <c r="CG81" s="677"/>
      <c r="CH81" s="677"/>
      <c r="CI81" s="677"/>
      <c r="CJ81" s="677"/>
      <c r="CK81" s="677"/>
      <c r="CL81" s="677"/>
      <c r="CM81" s="677"/>
      <c r="CN81" s="677"/>
      <c r="CO81" s="677"/>
      <c r="CP81" s="677"/>
      <c r="CQ81" s="677"/>
      <c r="CR81" s="677"/>
      <c r="CS81" s="677"/>
      <c r="CT81" s="677"/>
      <c r="CU81" s="677"/>
      <c r="CV81" s="677"/>
      <c r="CW81" s="677"/>
      <c r="CX81" s="677"/>
      <c r="CY81" s="677"/>
      <c r="CZ81" s="677"/>
      <c r="DA81" s="677"/>
      <c r="DB81" s="677"/>
      <c r="DC81" s="677"/>
      <c r="DD81" s="677"/>
      <c r="DE81" s="677"/>
      <c r="DF81" s="677"/>
      <c r="DG81" s="677"/>
      <c r="DH81" s="677"/>
      <c r="DI81" s="677"/>
      <c r="DJ81" s="677"/>
      <c r="DK81" s="677"/>
      <c r="DL81" s="677"/>
      <c r="DM81" s="677"/>
      <c r="DN81" s="677"/>
      <c r="DO81" s="677"/>
      <c r="DP81" s="677"/>
      <c r="DQ81" s="677"/>
      <c r="DR81" s="677"/>
      <c r="DS81" s="677"/>
      <c r="DT81" s="677"/>
      <c r="DU81" s="677"/>
      <c r="DV81" s="677"/>
      <c r="DW81" s="677"/>
      <c r="DX81" s="677"/>
      <c r="DY81" s="677"/>
      <c r="DZ81" s="677"/>
      <c r="EA81" s="677"/>
      <c r="EB81" s="677"/>
      <c r="EC81" s="677"/>
      <c r="ED81" s="677"/>
      <c r="EE81" s="677"/>
      <c r="EF81" s="677"/>
      <c r="EG81" s="677"/>
      <c r="EH81" s="677"/>
      <c r="EI81" s="677"/>
      <c r="EJ81" s="677"/>
      <c r="EK81" s="677"/>
      <c r="EL81" s="677"/>
      <c r="EM81" s="677"/>
      <c r="EN81" s="677"/>
      <c r="EO81" s="677"/>
      <c r="EP81" s="677"/>
      <c r="EQ81" s="677"/>
      <c r="ER81" s="677"/>
      <c r="ES81" s="677"/>
      <c r="ET81" s="677"/>
      <c r="EU81" s="677"/>
      <c r="EV81" s="677"/>
      <c r="EW81" s="677"/>
      <c r="EX81" s="677"/>
      <c r="EY81" s="677"/>
      <c r="EZ81" s="677"/>
      <c r="FA81" s="677"/>
      <c r="FB81" s="677"/>
      <c r="FC81" s="677"/>
      <c r="FD81" s="677"/>
      <c r="FE81" s="677"/>
      <c r="FF81" s="677"/>
      <c r="FG81" s="677"/>
      <c r="FH81" s="677"/>
      <c r="FI81" s="677"/>
      <c r="FJ81" s="677"/>
      <c r="FK81" s="677"/>
      <c r="FL81" s="677"/>
      <c r="FM81" s="677"/>
      <c r="FN81" s="677"/>
      <c r="FO81" s="677"/>
      <c r="FP81" s="677"/>
      <c r="FQ81" s="677"/>
      <c r="FR81" s="677"/>
      <c r="FS81" s="677"/>
      <c r="FT81" s="677"/>
      <c r="FU81" s="677"/>
      <c r="FV81" s="677"/>
      <c r="FW81" s="677"/>
      <c r="FX81" s="677"/>
      <c r="FY81" s="677"/>
      <c r="FZ81" s="677"/>
      <c r="GA81" s="677"/>
      <c r="GB81" s="677"/>
      <c r="GC81" s="677"/>
      <c r="GD81" s="677"/>
      <c r="GE81" s="677"/>
      <c r="GF81" s="677"/>
      <c r="GG81" s="677"/>
      <c r="GH81" s="677"/>
      <c r="GI81" s="677"/>
      <c r="GJ81" s="677"/>
      <c r="GK81" s="677"/>
      <c r="GL81" s="677"/>
      <c r="GM81" s="677"/>
      <c r="GN81" s="677"/>
      <c r="GO81" s="677"/>
      <c r="GP81" s="677"/>
      <c r="GQ81" s="677"/>
      <c r="GR81" s="677"/>
      <c r="GS81" s="677"/>
      <c r="GT81" s="677"/>
      <c r="GU81" s="677"/>
      <c r="GV81" s="677"/>
      <c r="GW81" s="677"/>
      <c r="GX81" s="677"/>
      <c r="GY81" s="677"/>
      <c r="GZ81" s="677"/>
      <c r="HA81" s="677"/>
      <c r="HB81" s="677"/>
      <c r="HC81" s="677"/>
      <c r="HD81" s="677"/>
      <c r="HE81" s="677"/>
      <c r="HF81" s="677"/>
      <c r="HG81" s="677"/>
      <c r="HH81" s="677"/>
      <c r="HI81" s="677"/>
      <c r="HJ81" s="677"/>
      <c r="HK81" s="677"/>
      <c r="HL81" s="677"/>
      <c r="HM81" s="677"/>
      <c r="HN81" s="677"/>
      <c r="HO81" s="677"/>
      <c r="HP81" s="677"/>
      <c r="HQ81" s="677"/>
      <c r="HR81" s="677"/>
      <c r="HS81" s="677"/>
      <c r="HT81" s="677"/>
      <c r="HU81" s="677"/>
      <c r="HV81" s="677"/>
      <c r="HW81" s="677"/>
      <c r="HX81" s="677"/>
      <c r="HY81" s="677"/>
      <c r="HZ81" s="677"/>
      <c r="IA81" s="677"/>
      <c r="IB81" s="677"/>
      <c r="IC81" s="677"/>
      <c r="ID81" s="677"/>
      <c r="IE81" s="677"/>
      <c r="IF81" s="677"/>
      <c r="IG81" s="677"/>
      <c r="IH81" s="677"/>
      <c r="II81" s="677"/>
      <c r="IJ81" s="677"/>
      <c r="IK81" s="677"/>
    </row>
    <row r="82" spans="1:245" s="676" customFormat="1" ht="21.75" customHeight="1">
      <c r="A82" s="702" t="s">
        <v>82</v>
      </c>
      <c r="B82" s="697">
        <v>710</v>
      </c>
      <c r="C82" s="690"/>
      <c r="D82" s="700"/>
      <c r="E82" s="700"/>
      <c r="F82" s="700"/>
      <c r="G82" s="700"/>
      <c r="H82" s="700"/>
      <c r="I82" s="700"/>
      <c r="J82" s="700"/>
      <c r="K82" s="700"/>
      <c r="L82" s="700"/>
      <c r="M82" s="700"/>
      <c r="N82" s="700"/>
      <c r="O82" s="700"/>
      <c r="P82" s="700"/>
      <c r="Q82" s="700"/>
      <c r="R82" s="700"/>
      <c r="S82" s="700"/>
      <c r="T82" s="700"/>
      <c r="U82" s="700"/>
      <c r="V82" s="700"/>
      <c r="W82" s="700"/>
      <c r="X82" s="700"/>
      <c r="Y82" s="700"/>
      <c r="Z82" s="700"/>
      <c r="AA82" s="700"/>
      <c r="AB82" s="70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700"/>
      <c r="AY82" s="700"/>
      <c r="AZ82" s="700"/>
      <c r="BA82" s="700"/>
      <c r="BB82" s="700"/>
      <c r="BC82" s="700"/>
      <c r="BD82" s="700"/>
      <c r="BE82" s="700"/>
      <c r="BF82" s="700"/>
      <c r="BG82" s="700"/>
      <c r="BH82" s="700"/>
      <c r="BI82" s="700"/>
      <c r="BJ82" s="700"/>
      <c r="BK82" s="700"/>
      <c r="BL82" s="700"/>
      <c r="BM82" s="700"/>
      <c r="BN82" s="700"/>
      <c r="BO82" s="700"/>
      <c r="BP82" s="700"/>
      <c r="BQ82" s="700"/>
      <c r="BR82" s="700"/>
      <c r="BS82" s="700"/>
      <c r="BT82" s="700"/>
      <c r="BU82" s="700"/>
      <c r="BV82" s="700"/>
      <c r="BW82" s="700"/>
      <c r="BX82" s="700"/>
      <c r="BY82" s="700"/>
      <c r="BZ82" s="700"/>
      <c r="CA82" s="700"/>
      <c r="CB82" s="700"/>
      <c r="CC82" s="700"/>
      <c r="CD82" s="700"/>
      <c r="CE82" s="700"/>
      <c r="CF82" s="700"/>
      <c r="CG82" s="700"/>
      <c r="CH82" s="700"/>
      <c r="CI82" s="700"/>
      <c r="CJ82" s="700"/>
      <c r="CK82" s="700"/>
      <c r="CL82" s="700"/>
      <c r="CM82" s="700"/>
      <c r="CN82" s="700"/>
      <c r="CO82" s="700"/>
      <c r="CP82" s="700"/>
      <c r="CQ82" s="700"/>
      <c r="CR82" s="700"/>
      <c r="CS82" s="700"/>
      <c r="CT82" s="700"/>
      <c r="CU82" s="700"/>
      <c r="CV82" s="700"/>
      <c r="CW82" s="700"/>
      <c r="CX82" s="700"/>
      <c r="CY82" s="700"/>
      <c r="CZ82" s="700"/>
      <c r="DA82" s="700"/>
      <c r="DB82" s="700"/>
      <c r="DC82" s="700"/>
      <c r="DD82" s="700"/>
      <c r="DE82" s="700"/>
      <c r="DF82" s="700"/>
      <c r="DG82" s="700"/>
      <c r="DH82" s="700"/>
      <c r="DI82" s="700"/>
      <c r="DJ82" s="700"/>
      <c r="DK82" s="700"/>
      <c r="DL82" s="700"/>
      <c r="DM82" s="700"/>
      <c r="DN82" s="700"/>
      <c r="DO82" s="700"/>
      <c r="DP82" s="700"/>
      <c r="DQ82" s="700"/>
      <c r="DR82" s="700"/>
      <c r="DS82" s="700"/>
      <c r="DT82" s="700"/>
      <c r="DU82" s="700"/>
      <c r="DV82" s="700"/>
      <c r="DW82" s="700"/>
      <c r="DX82" s="700"/>
      <c r="DY82" s="700"/>
      <c r="DZ82" s="700"/>
      <c r="EA82" s="700"/>
      <c r="EB82" s="700"/>
      <c r="EC82" s="700"/>
      <c r="ED82" s="700"/>
      <c r="EE82" s="700"/>
      <c r="EF82" s="700"/>
      <c r="EG82" s="700"/>
      <c r="EH82" s="700"/>
      <c r="EI82" s="700"/>
      <c r="EJ82" s="700"/>
      <c r="EK82" s="700"/>
      <c r="EL82" s="700"/>
      <c r="EM82" s="700"/>
      <c r="EN82" s="700"/>
      <c r="EO82" s="700"/>
      <c r="EP82" s="700"/>
      <c r="EQ82" s="700"/>
      <c r="ER82" s="700"/>
      <c r="ES82" s="700"/>
      <c r="ET82" s="700"/>
      <c r="EU82" s="700"/>
      <c r="EV82" s="700"/>
      <c r="EW82" s="700"/>
      <c r="EX82" s="700"/>
      <c r="EY82" s="700"/>
      <c r="EZ82" s="700"/>
      <c r="FA82" s="700"/>
      <c r="FB82" s="700"/>
      <c r="FC82" s="700"/>
      <c r="FD82" s="700"/>
      <c r="FE82" s="700"/>
      <c r="FF82" s="700"/>
      <c r="FG82" s="700"/>
      <c r="FH82" s="700"/>
      <c r="FI82" s="700"/>
      <c r="FJ82" s="700"/>
      <c r="FK82" s="700"/>
      <c r="FL82" s="700"/>
      <c r="FM82" s="700"/>
      <c r="FN82" s="700"/>
      <c r="FO82" s="700"/>
      <c r="FP82" s="700"/>
      <c r="FQ82" s="700"/>
      <c r="FR82" s="700"/>
      <c r="FS82" s="700"/>
      <c r="FT82" s="700"/>
      <c r="FU82" s="700"/>
      <c r="FV82" s="700"/>
      <c r="FW82" s="700"/>
      <c r="FX82" s="700"/>
      <c r="FY82" s="700"/>
      <c r="FZ82" s="700"/>
      <c r="GA82" s="700"/>
      <c r="GB82" s="700"/>
      <c r="GC82" s="700"/>
      <c r="GD82" s="700"/>
      <c r="GE82" s="700"/>
      <c r="GF82" s="700"/>
      <c r="GG82" s="700"/>
      <c r="GH82" s="700"/>
      <c r="GI82" s="700"/>
      <c r="GJ82" s="700"/>
      <c r="GK82" s="700"/>
      <c r="GL82" s="700"/>
      <c r="GM82" s="700"/>
      <c r="GN82" s="700"/>
      <c r="GO82" s="700"/>
      <c r="GP82" s="700"/>
      <c r="GQ82" s="700"/>
      <c r="GR82" s="700"/>
      <c r="GS82" s="700"/>
      <c r="GT82" s="700"/>
      <c r="GU82" s="700"/>
      <c r="GV82" s="700"/>
      <c r="GW82" s="700"/>
      <c r="GX82" s="700"/>
      <c r="GY82" s="700"/>
      <c r="GZ82" s="700"/>
      <c r="HA82" s="700"/>
      <c r="HB82" s="700"/>
      <c r="HC82" s="700"/>
      <c r="HD82" s="700"/>
      <c r="HE82" s="700"/>
      <c r="HF82" s="700"/>
      <c r="HG82" s="700"/>
      <c r="HH82" s="700"/>
      <c r="HI82" s="700"/>
      <c r="HJ82" s="700"/>
      <c r="HK82" s="700"/>
      <c r="HL82" s="700"/>
      <c r="HM82" s="700"/>
      <c r="HN82" s="700"/>
      <c r="HO82" s="700"/>
      <c r="HP82" s="700"/>
      <c r="HQ82" s="700"/>
      <c r="HR82" s="700"/>
      <c r="HS82" s="700"/>
      <c r="HT82" s="700"/>
      <c r="HU82" s="700"/>
      <c r="HV82" s="700"/>
      <c r="HW82" s="700"/>
      <c r="HX82" s="700"/>
      <c r="HY82" s="700"/>
      <c r="HZ82" s="700"/>
      <c r="IA82" s="700"/>
      <c r="IB82" s="700"/>
      <c r="IC82" s="700"/>
      <c r="ID82" s="700"/>
      <c r="IE82" s="700"/>
      <c r="IF82" s="700"/>
      <c r="IG82" s="700"/>
      <c r="IH82" s="700"/>
      <c r="II82" s="700"/>
      <c r="IJ82" s="700"/>
      <c r="IK82" s="700"/>
    </row>
    <row r="83" spans="1:245" s="676" customFormat="1" ht="21.75" customHeight="1">
      <c r="A83" s="702" t="s">
        <v>83</v>
      </c>
      <c r="B83" s="697">
        <v>209</v>
      </c>
      <c r="C83" s="690"/>
      <c r="D83" s="700"/>
      <c r="E83" s="700"/>
      <c r="F83" s="713"/>
      <c r="G83" s="713"/>
      <c r="H83" s="713"/>
      <c r="I83" s="700"/>
      <c r="J83" s="700"/>
      <c r="K83" s="700"/>
      <c r="L83" s="700"/>
      <c r="M83" s="700"/>
      <c r="N83" s="700"/>
      <c r="O83" s="700"/>
      <c r="P83" s="700"/>
      <c r="Q83" s="700"/>
      <c r="R83" s="700"/>
      <c r="S83" s="700"/>
      <c r="T83" s="700"/>
      <c r="U83" s="700"/>
      <c r="V83" s="700"/>
      <c r="W83" s="700"/>
      <c r="X83" s="700"/>
      <c r="Y83" s="700"/>
      <c r="Z83" s="700"/>
      <c r="AA83" s="700"/>
      <c r="AB83" s="70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700"/>
      <c r="AY83" s="700"/>
      <c r="AZ83" s="700"/>
      <c r="BA83" s="700"/>
      <c r="BB83" s="700"/>
      <c r="BC83" s="700"/>
      <c r="BD83" s="700"/>
      <c r="BE83" s="700"/>
      <c r="BF83" s="700"/>
      <c r="BG83" s="700"/>
      <c r="BH83" s="700"/>
      <c r="BI83" s="700"/>
      <c r="BJ83" s="700"/>
      <c r="BK83" s="700"/>
      <c r="BL83" s="700"/>
      <c r="BM83" s="700"/>
      <c r="BN83" s="700"/>
      <c r="BO83" s="700"/>
      <c r="BP83" s="700"/>
      <c r="BQ83" s="700"/>
      <c r="BR83" s="700"/>
      <c r="BS83" s="700"/>
      <c r="BT83" s="700"/>
      <c r="BU83" s="700"/>
      <c r="BV83" s="700"/>
      <c r="BW83" s="700"/>
      <c r="BX83" s="700"/>
      <c r="BY83" s="700"/>
      <c r="BZ83" s="700"/>
      <c r="CA83" s="700"/>
      <c r="CB83" s="700"/>
      <c r="CC83" s="700"/>
      <c r="CD83" s="700"/>
      <c r="CE83" s="700"/>
      <c r="CF83" s="700"/>
      <c r="CG83" s="700"/>
      <c r="CH83" s="700"/>
      <c r="CI83" s="700"/>
      <c r="CJ83" s="700"/>
      <c r="CK83" s="700"/>
      <c r="CL83" s="700"/>
      <c r="CM83" s="700"/>
      <c r="CN83" s="700"/>
      <c r="CO83" s="700"/>
      <c r="CP83" s="700"/>
      <c r="CQ83" s="700"/>
      <c r="CR83" s="700"/>
      <c r="CS83" s="700"/>
      <c r="CT83" s="700"/>
      <c r="CU83" s="700"/>
      <c r="CV83" s="700"/>
      <c r="CW83" s="700"/>
      <c r="CX83" s="700"/>
      <c r="CY83" s="700"/>
      <c r="CZ83" s="700"/>
      <c r="DA83" s="700"/>
      <c r="DB83" s="700"/>
      <c r="DC83" s="700"/>
      <c r="DD83" s="700"/>
      <c r="DE83" s="700"/>
      <c r="DF83" s="700"/>
      <c r="DG83" s="700"/>
      <c r="DH83" s="700"/>
      <c r="DI83" s="700"/>
      <c r="DJ83" s="700"/>
      <c r="DK83" s="700"/>
      <c r="DL83" s="700"/>
      <c r="DM83" s="700"/>
      <c r="DN83" s="700"/>
      <c r="DO83" s="700"/>
      <c r="DP83" s="700"/>
      <c r="DQ83" s="700"/>
      <c r="DR83" s="700"/>
      <c r="DS83" s="700"/>
      <c r="DT83" s="700"/>
      <c r="DU83" s="700"/>
      <c r="DV83" s="700"/>
      <c r="DW83" s="700"/>
      <c r="DX83" s="700"/>
      <c r="DY83" s="700"/>
      <c r="DZ83" s="700"/>
      <c r="EA83" s="700"/>
      <c r="EB83" s="700"/>
      <c r="EC83" s="700"/>
      <c r="ED83" s="700"/>
      <c r="EE83" s="700"/>
      <c r="EF83" s="700"/>
      <c r="EG83" s="700"/>
      <c r="EH83" s="700"/>
      <c r="EI83" s="700"/>
      <c r="EJ83" s="700"/>
      <c r="EK83" s="700"/>
      <c r="EL83" s="700"/>
      <c r="EM83" s="700"/>
      <c r="EN83" s="700"/>
      <c r="EO83" s="700"/>
      <c r="EP83" s="700"/>
      <c r="EQ83" s="700"/>
      <c r="ER83" s="700"/>
      <c r="ES83" s="700"/>
      <c r="ET83" s="700"/>
      <c r="EU83" s="700"/>
      <c r="EV83" s="700"/>
      <c r="EW83" s="700"/>
      <c r="EX83" s="700"/>
      <c r="EY83" s="700"/>
      <c r="EZ83" s="700"/>
      <c r="FA83" s="700"/>
      <c r="FB83" s="700"/>
      <c r="FC83" s="700"/>
      <c r="FD83" s="700"/>
      <c r="FE83" s="700"/>
      <c r="FF83" s="700"/>
      <c r="FG83" s="700"/>
      <c r="FH83" s="700"/>
      <c r="FI83" s="700"/>
      <c r="FJ83" s="700"/>
      <c r="FK83" s="700"/>
      <c r="FL83" s="700"/>
      <c r="FM83" s="700"/>
      <c r="FN83" s="700"/>
      <c r="FO83" s="700"/>
      <c r="FP83" s="700"/>
      <c r="FQ83" s="700"/>
      <c r="FR83" s="700"/>
      <c r="FS83" s="700"/>
      <c r="FT83" s="700"/>
      <c r="FU83" s="700"/>
      <c r="FV83" s="700"/>
      <c r="FW83" s="700"/>
      <c r="FX83" s="700"/>
      <c r="FY83" s="700"/>
      <c r="FZ83" s="700"/>
      <c r="GA83" s="700"/>
      <c r="GB83" s="700"/>
      <c r="GC83" s="700"/>
      <c r="GD83" s="700"/>
      <c r="GE83" s="700"/>
      <c r="GF83" s="700"/>
      <c r="GG83" s="700"/>
      <c r="GH83" s="700"/>
      <c r="GI83" s="700"/>
      <c r="GJ83" s="700"/>
      <c r="GK83" s="700"/>
      <c r="GL83" s="700"/>
      <c r="GM83" s="700"/>
      <c r="GN83" s="700"/>
      <c r="GO83" s="700"/>
      <c r="GP83" s="700"/>
      <c r="GQ83" s="700"/>
      <c r="GR83" s="700"/>
      <c r="GS83" s="700"/>
      <c r="GT83" s="700"/>
      <c r="GU83" s="700"/>
      <c r="GV83" s="700"/>
      <c r="GW83" s="700"/>
      <c r="GX83" s="700"/>
      <c r="GY83" s="700"/>
      <c r="GZ83" s="700"/>
      <c r="HA83" s="700"/>
      <c r="HB83" s="700"/>
      <c r="HC83" s="700"/>
      <c r="HD83" s="700"/>
      <c r="HE83" s="700"/>
      <c r="HF83" s="700"/>
      <c r="HG83" s="700"/>
      <c r="HH83" s="700"/>
      <c r="HI83" s="700"/>
      <c r="HJ83" s="700"/>
      <c r="HK83" s="700"/>
      <c r="HL83" s="700"/>
      <c r="HM83" s="700"/>
      <c r="HN83" s="700"/>
      <c r="HO83" s="700"/>
      <c r="HP83" s="700"/>
      <c r="HQ83" s="700"/>
      <c r="HR83" s="700"/>
      <c r="HS83" s="700"/>
      <c r="HT83" s="700"/>
      <c r="HU83" s="700"/>
      <c r="HV83" s="700"/>
      <c r="HW83" s="700"/>
      <c r="HX83" s="700"/>
      <c r="HY83" s="700"/>
      <c r="HZ83" s="700"/>
      <c r="IA83" s="700"/>
      <c r="IB83" s="700"/>
      <c r="IC83" s="700"/>
      <c r="ID83" s="700"/>
      <c r="IE83" s="700"/>
      <c r="IF83" s="700"/>
      <c r="IG83" s="700"/>
      <c r="IH83" s="700"/>
      <c r="II83" s="700"/>
      <c r="IJ83" s="700"/>
      <c r="IK83" s="700"/>
    </row>
    <row r="84" spans="1:245" s="676" customFormat="1" ht="21.75" customHeight="1">
      <c r="A84" s="704" t="s">
        <v>84</v>
      </c>
      <c r="B84" s="695">
        <v>558</v>
      </c>
      <c r="C84" s="690"/>
      <c r="D84" s="700"/>
      <c r="E84" s="700"/>
      <c r="F84" s="700"/>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700"/>
      <c r="AK84" s="700"/>
      <c r="AL84" s="700"/>
      <c r="AM84" s="700"/>
      <c r="AN84" s="700"/>
      <c r="AO84" s="700"/>
      <c r="AP84" s="700"/>
      <c r="AQ84" s="700"/>
      <c r="AR84" s="700"/>
      <c r="AS84" s="700"/>
      <c r="AT84" s="700"/>
      <c r="AU84" s="700"/>
      <c r="AV84" s="700"/>
      <c r="AW84" s="700"/>
      <c r="AX84" s="700"/>
      <c r="AY84" s="700"/>
      <c r="AZ84" s="700"/>
      <c r="BA84" s="700"/>
      <c r="BB84" s="700"/>
      <c r="BC84" s="700"/>
      <c r="BD84" s="700"/>
      <c r="BE84" s="700"/>
      <c r="BF84" s="700"/>
      <c r="BG84" s="700"/>
      <c r="BH84" s="700"/>
      <c r="BI84" s="700"/>
      <c r="BJ84" s="700"/>
      <c r="BK84" s="700"/>
      <c r="BL84" s="700"/>
      <c r="BM84" s="700"/>
      <c r="BN84" s="700"/>
      <c r="BO84" s="700"/>
      <c r="BP84" s="700"/>
      <c r="BQ84" s="700"/>
      <c r="BR84" s="700"/>
      <c r="BS84" s="700"/>
      <c r="BT84" s="700"/>
      <c r="BU84" s="700"/>
      <c r="BV84" s="700"/>
      <c r="BW84" s="700"/>
      <c r="BX84" s="700"/>
      <c r="BY84" s="700"/>
      <c r="BZ84" s="700"/>
      <c r="CA84" s="700"/>
      <c r="CB84" s="700"/>
      <c r="CC84" s="700"/>
      <c r="CD84" s="700"/>
      <c r="CE84" s="700"/>
      <c r="CF84" s="700"/>
      <c r="CG84" s="700"/>
      <c r="CH84" s="700"/>
      <c r="CI84" s="700"/>
      <c r="CJ84" s="700"/>
      <c r="CK84" s="700"/>
      <c r="CL84" s="700"/>
      <c r="CM84" s="700"/>
      <c r="CN84" s="700"/>
      <c r="CO84" s="700"/>
      <c r="CP84" s="700"/>
      <c r="CQ84" s="700"/>
      <c r="CR84" s="700"/>
      <c r="CS84" s="700"/>
      <c r="CT84" s="700"/>
      <c r="CU84" s="700"/>
      <c r="CV84" s="700"/>
      <c r="CW84" s="700"/>
      <c r="CX84" s="700"/>
      <c r="CY84" s="700"/>
      <c r="CZ84" s="700"/>
      <c r="DA84" s="700"/>
      <c r="DB84" s="700"/>
      <c r="DC84" s="700"/>
      <c r="DD84" s="700"/>
      <c r="DE84" s="700"/>
      <c r="DF84" s="700"/>
      <c r="DG84" s="700"/>
      <c r="DH84" s="700"/>
      <c r="DI84" s="700"/>
      <c r="DJ84" s="700"/>
      <c r="DK84" s="700"/>
      <c r="DL84" s="700"/>
      <c r="DM84" s="700"/>
      <c r="DN84" s="700"/>
      <c r="DO84" s="700"/>
      <c r="DP84" s="700"/>
      <c r="DQ84" s="700"/>
      <c r="DR84" s="700"/>
      <c r="DS84" s="700"/>
      <c r="DT84" s="700"/>
      <c r="DU84" s="700"/>
      <c r="DV84" s="700"/>
      <c r="DW84" s="700"/>
      <c r="DX84" s="700"/>
      <c r="DY84" s="700"/>
      <c r="DZ84" s="700"/>
      <c r="EA84" s="700"/>
      <c r="EB84" s="700"/>
      <c r="EC84" s="700"/>
      <c r="ED84" s="700"/>
      <c r="EE84" s="700"/>
      <c r="EF84" s="700"/>
      <c r="EG84" s="700"/>
      <c r="EH84" s="700"/>
      <c r="EI84" s="700"/>
      <c r="EJ84" s="700"/>
      <c r="EK84" s="700"/>
      <c r="EL84" s="700"/>
      <c r="EM84" s="700"/>
      <c r="EN84" s="700"/>
      <c r="EO84" s="700"/>
      <c r="EP84" s="700"/>
      <c r="EQ84" s="700"/>
      <c r="ER84" s="700"/>
      <c r="ES84" s="700"/>
      <c r="ET84" s="700"/>
      <c r="EU84" s="700"/>
      <c r="EV84" s="700"/>
      <c r="EW84" s="700"/>
      <c r="EX84" s="700"/>
      <c r="EY84" s="700"/>
      <c r="EZ84" s="700"/>
      <c r="FA84" s="700"/>
      <c r="FB84" s="700"/>
      <c r="FC84" s="700"/>
      <c r="FD84" s="700"/>
      <c r="FE84" s="700"/>
      <c r="FF84" s="700"/>
      <c r="FG84" s="700"/>
      <c r="FH84" s="700"/>
      <c r="FI84" s="700"/>
      <c r="FJ84" s="700"/>
      <c r="FK84" s="700"/>
      <c r="FL84" s="700"/>
      <c r="FM84" s="700"/>
      <c r="FN84" s="700"/>
      <c r="FO84" s="700"/>
      <c r="FP84" s="700"/>
      <c r="FQ84" s="700"/>
      <c r="FR84" s="700"/>
      <c r="FS84" s="700"/>
      <c r="FT84" s="700"/>
      <c r="FU84" s="700"/>
      <c r="FV84" s="700"/>
      <c r="FW84" s="700"/>
      <c r="FX84" s="700"/>
      <c r="FY84" s="700"/>
      <c r="FZ84" s="700"/>
      <c r="GA84" s="700"/>
      <c r="GB84" s="700"/>
      <c r="GC84" s="700"/>
      <c r="GD84" s="700"/>
      <c r="GE84" s="700"/>
      <c r="GF84" s="700"/>
      <c r="GG84" s="700"/>
      <c r="GH84" s="700"/>
      <c r="GI84" s="700"/>
      <c r="GJ84" s="700"/>
      <c r="GK84" s="700"/>
      <c r="GL84" s="700"/>
      <c r="GM84" s="700"/>
      <c r="GN84" s="700"/>
      <c r="GO84" s="700"/>
      <c r="GP84" s="700"/>
      <c r="GQ84" s="700"/>
      <c r="GR84" s="700"/>
      <c r="GS84" s="700"/>
      <c r="GT84" s="700"/>
      <c r="GU84" s="700"/>
      <c r="GV84" s="700"/>
      <c r="GW84" s="700"/>
      <c r="GX84" s="700"/>
      <c r="GY84" s="700"/>
      <c r="GZ84" s="700"/>
      <c r="HA84" s="700"/>
      <c r="HB84" s="700"/>
      <c r="HC84" s="700"/>
      <c r="HD84" s="700"/>
      <c r="HE84" s="700"/>
      <c r="HF84" s="700"/>
      <c r="HG84" s="700"/>
      <c r="HH84" s="700"/>
      <c r="HI84" s="700"/>
      <c r="HJ84" s="700"/>
      <c r="HK84" s="700"/>
      <c r="HL84" s="700"/>
      <c r="HM84" s="700"/>
      <c r="HN84" s="700"/>
      <c r="HO84" s="700"/>
      <c r="HP84" s="700"/>
      <c r="HQ84" s="700"/>
      <c r="HR84" s="700"/>
      <c r="HS84" s="700"/>
      <c r="HT84" s="700"/>
      <c r="HU84" s="700"/>
      <c r="HV84" s="700"/>
      <c r="HW84" s="700"/>
      <c r="HX84" s="700"/>
      <c r="HY84" s="700"/>
      <c r="HZ84" s="700"/>
      <c r="IA84" s="700"/>
      <c r="IB84" s="700"/>
      <c r="IC84" s="700"/>
      <c r="ID84" s="700"/>
      <c r="IE84" s="700"/>
      <c r="IF84" s="700"/>
      <c r="IG84" s="700"/>
      <c r="IH84" s="700"/>
      <c r="II84" s="700"/>
      <c r="IJ84" s="700"/>
      <c r="IK84" s="700"/>
    </row>
    <row r="85" spans="1:245" s="676" customFormat="1" ht="21.75" customHeight="1">
      <c r="A85" s="707" t="s">
        <v>85</v>
      </c>
      <c r="B85" s="695">
        <v>228</v>
      </c>
      <c r="C85" s="690"/>
      <c r="D85" s="700"/>
      <c r="E85" s="700"/>
      <c r="F85" s="700"/>
      <c r="G85" s="700"/>
      <c r="H85" s="700"/>
      <c r="I85" s="700"/>
      <c r="J85" s="700"/>
      <c r="K85" s="700"/>
      <c r="L85" s="700"/>
      <c r="M85" s="700"/>
      <c r="N85" s="700"/>
      <c r="O85" s="700"/>
      <c r="P85" s="700"/>
      <c r="Q85" s="700"/>
      <c r="R85" s="700"/>
      <c r="S85" s="700"/>
      <c r="T85" s="700"/>
      <c r="U85" s="700"/>
      <c r="V85" s="700"/>
      <c r="W85" s="700"/>
      <c r="X85" s="700"/>
      <c r="Y85" s="700"/>
      <c r="Z85" s="700"/>
      <c r="AA85" s="700"/>
      <c r="AB85" s="700"/>
      <c r="AC85" s="700"/>
      <c r="AD85" s="700"/>
      <c r="AE85" s="700"/>
      <c r="AF85" s="700"/>
      <c r="AG85" s="700"/>
      <c r="AH85" s="700"/>
      <c r="AI85" s="700"/>
      <c r="AJ85" s="700"/>
      <c r="AK85" s="700"/>
      <c r="AL85" s="700"/>
      <c r="AM85" s="700"/>
      <c r="AN85" s="700"/>
      <c r="AO85" s="700"/>
      <c r="AP85" s="700"/>
      <c r="AQ85" s="700"/>
      <c r="AR85" s="700"/>
      <c r="AS85" s="700"/>
      <c r="AT85" s="700"/>
      <c r="AU85" s="700"/>
      <c r="AV85" s="700"/>
      <c r="AW85" s="700"/>
      <c r="AX85" s="700"/>
      <c r="AY85" s="700"/>
      <c r="AZ85" s="700"/>
      <c r="BA85" s="700"/>
      <c r="BB85" s="700"/>
      <c r="BC85" s="700"/>
      <c r="BD85" s="700"/>
      <c r="BE85" s="700"/>
      <c r="BF85" s="700"/>
      <c r="BG85" s="700"/>
      <c r="BH85" s="700"/>
      <c r="BI85" s="700"/>
      <c r="BJ85" s="700"/>
      <c r="BK85" s="700"/>
      <c r="BL85" s="700"/>
      <c r="BM85" s="700"/>
      <c r="BN85" s="700"/>
      <c r="BO85" s="700"/>
      <c r="BP85" s="700"/>
      <c r="BQ85" s="700"/>
      <c r="BR85" s="700"/>
      <c r="BS85" s="700"/>
      <c r="BT85" s="700"/>
      <c r="BU85" s="700"/>
      <c r="BV85" s="700"/>
      <c r="BW85" s="700"/>
      <c r="BX85" s="700"/>
      <c r="BY85" s="700"/>
      <c r="BZ85" s="700"/>
      <c r="CA85" s="700"/>
      <c r="CB85" s="700"/>
      <c r="CC85" s="700"/>
      <c r="CD85" s="700"/>
      <c r="CE85" s="700"/>
      <c r="CF85" s="700"/>
      <c r="CG85" s="700"/>
      <c r="CH85" s="700"/>
      <c r="CI85" s="700"/>
      <c r="CJ85" s="700"/>
      <c r="CK85" s="700"/>
      <c r="CL85" s="700"/>
      <c r="CM85" s="700"/>
      <c r="CN85" s="700"/>
      <c r="CO85" s="700"/>
      <c r="CP85" s="700"/>
      <c r="CQ85" s="700"/>
      <c r="CR85" s="700"/>
      <c r="CS85" s="700"/>
      <c r="CT85" s="700"/>
      <c r="CU85" s="700"/>
      <c r="CV85" s="700"/>
      <c r="CW85" s="700"/>
      <c r="CX85" s="700"/>
      <c r="CY85" s="700"/>
      <c r="CZ85" s="700"/>
      <c r="DA85" s="700"/>
      <c r="DB85" s="700"/>
      <c r="DC85" s="700"/>
      <c r="DD85" s="700"/>
      <c r="DE85" s="700"/>
      <c r="DF85" s="700"/>
      <c r="DG85" s="700"/>
      <c r="DH85" s="700"/>
      <c r="DI85" s="700"/>
      <c r="DJ85" s="700"/>
      <c r="DK85" s="700"/>
      <c r="DL85" s="700"/>
      <c r="DM85" s="700"/>
      <c r="DN85" s="700"/>
      <c r="DO85" s="700"/>
      <c r="DP85" s="700"/>
      <c r="DQ85" s="700"/>
      <c r="DR85" s="700"/>
      <c r="DS85" s="700"/>
      <c r="DT85" s="700"/>
      <c r="DU85" s="700"/>
      <c r="DV85" s="700"/>
      <c r="DW85" s="700"/>
      <c r="DX85" s="700"/>
      <c r="DY85" s="700"/>
      <c r="DZ85" s="700"/>
      <c r="EA85" s="700"/>
      <c r="EB85" s="700"/>
      <c r="EC85" s="700"/>
      <c r="ED85" s="700"/>
      <c r="EE85" s="700"/>
      <c r="EF85" s="700"/>
      <c r="EG85" s="700"/>
      <c r="EH85" s="700"/>
      <c r="EI85" s="700"/>
      <c r="EJ85" s="700"/>
      <c r="EK85" s="700"/>
      <c r="EL85" s="700"/>
      <c r="EM85" s="700"/>
      <c r="EN85" s="700"/>
      <c r="EO85" s="700"/>
      <c r="EP85" s="700"/>
      <c r="EQ85" s="700"/>
      <c r="ER85" s="700"/>
      <c r="ES85" s="700"/>
      <c r="ET85" s="700"/>
      <c r="EU85" s="700"/>
      <c r="EV85" s="700"/>
      <c r="EW85" s="700"/>
      <c r="EX85" s="700"/>
      <c r="EY85" s="700"/>
      <c r="EZ85" s="700"/>
      <c r="FA85" s="700"/>
      <c r="FB85" s="700"/>
      <c r="FC85" s="700"/>
      <c r="FD85" s="700"/>
      <c r="FE85" s="700"/>
      <c r="FF85" s="700"/>
      <c r="FG85" s="700"/>
      <c r="FH85" s="700"/>
      <c r="FI85" s="700"/>
      <c r="FJ85" s="700"/>
      <c r="FK85" s="700"/>
      <c r="FL85" s="700"/>
      <c r="FM85" s="700"/>
      <c r="FN85" s="700"/>
      <c r="FO85" s="700"/>
      <c r="FP85" s="700"/>
      <c r="FQ85" s="700"/>
      <c r="FR85" s="700"/>
      <c r="FS85" s="700"/>
      <c r="FT85" s="700"/>
      <c r="FU85" s="700"/>
      <c r="FV85" s="700"/>
      <c r="FW85" s="700"/>
      <c r="FX85" s="700"/>
      <c r="FY85" s="700"/>
      <c r="FZ85" s="700"/>
      <c r="GA85" s="700"/>
      <c r="GB85" s="700"/>
      <c r="GC85" s="700"/>
      <c r="GD85" s="700"/>
      <c r="GE85" s="700"/>
      <c r="GF85" s="700"/>
      <c r="GG85" s="700"/>
      <c r="GH85" s="700"/>
      <c r="GI85" s="700"/>
      <c r="GJ85" s="700"/>
      <c r="GK85" s="700"/>
      <c r="GL85" s="700"/>
      <c r="GM85" s="700"/>
      <c r="GN85" s="700"/>
      <c r="GO85" s="700"/>
      <c r="GP85" s="700"/>
      <c r="GQ85" s="700"/>
      <c r="GR85" s="700"/>
      <c r="GS85" s="700"/>
      <c r="GT85" s="700"/>
      <c r="GU85" s="700"/>
      <c r="GV85" s="700"/>
      <c r="GW85" s="700"/>
      <c r="GX85" s="700"/>
      <c r="GY85" s="700"/>
      <c r="GZ85" s="700"/>
      <c r="HA85" s="700"/>
      <c r="HB85" s="700"/>
      <c r="HC85" s="700"/>
      <c r="HD85" s="700"/>
      <c r="HE85" s="700"/>
      <c r="HF85" s="700"/>
      <c r="HG85" s="700"/>
      <c r="HH85" s="700"/>
      <c r="HI85" s="700"/>
      <c r="HJ85" s="700"/>
      <c r="HK85" s="700"/>
      <c r="HL85" s="700"/>
      <c r="HM85" s="700"/>
      <c r="HN85" s="700"/>
      <c r="HO85" s="700"/>
      <c r="HP85" s="700"/>
      <c r="HQ85" s="700"/>
      <c r="HR85" s="700"/>
      <c r="HS85" s="700"/>
      <c r="HT85" s="700"/>
      <c r="HU85" s="700"/>
      <c r="HV85" s="700"/>
      <c r="HW85" s="700"/>
      <c r="HX85" s="700"/>
      <c r="HY85" s="700"/>
      <c r="HZ85" s="700"/>
      <c r="IA85" s="700"/>
      <c r="IB85" s="700"/>
      <c r="IC85" s="700"/>
      <c r="ID85" s="700"/>
      <c r="IE85" s="700"/>
      <c r="IF85" s="700"/>
      <c r="IG85" s="700"/>
      <c r="IH85" s="700"/>
      <c r="II85" s="700"/>
      <c r="IJ85" s="700"/>
      <c r="IK85" s="700"/>
    </row>
    <row r="86" spans="1:245" s="676" customFormat="1" ht="21.75" customHeight="1">
      <c r="A86" s="707" t="s">
        <v>86</v>
      </c>
      <c r="B86" s="695">
        <v>515</v>
      </c>
      <c r="C86" s="693"/>
      <c r="D86" s="700"/>
      <c r="E86" s="700"/>
      <c r="F86" s="700"/>
      <c r="G86" s="700"/>
      <c r="H86" s="700"/>
      <c r="I86" s="700"/>
      <c r="J86" s="700"/>
      <c r="K86" s="700"/>
      <c r="L86" s="700"/>
      <c r="M86" s="700"/>
      <c r="N86" s="700"/>
      <c r="O86" s="700"/>
      <c r="P86" s="700"/>
      <c r="Q86" s="700"/>
      <c r="R86" s="700"/>
      <c r="S86" s="700"/>
      <c r="T86" s="700"/>
      <c r="U86" s="700"/>
      <c r="V86" s="700"/>
      <c r="W86" s="700"/>
      <c r="X86" s="700"/>
      <c r="Y86" s="700"/>
      <c r="Z86" s="700"/>
      <c r="AA86" s="700"/>
      <c r="AB86" s="700"/>
      <c r="AC86" s="700"/>
      <c r="AD86" s="700"/>
      <c r="AE86" s="700"/>
      <c r="AF86" s="700"/>
      <c r="AG86" s="700"/>
      <c r="AH86" s="700"/>
      <c r="AI86" s="700"/>
      <c r="AJ86" s="700"/>
      <c r="AK86" s="700"/>
      <c r="AL86" s="700"/>
      <c r="AM86" s="700"/>
      <c r="AN86" s="700"/>
      <c r="AO86" s="700"/>
      <c r="AP86" s="700"/>
      <c r="AQ86" s="700"/>
      <c r="AR86" s="700"/>
      <c r="AS86" s="700"/>
      <c r="AT86" s="700"/>
      <c r="AU86" s="700"/>
      <c r="AV86" s="700"/>
      <c r="AW86" s="700"/>
      <c r="AX86" s="700"/>
      <c r="AY86" s="700"/>
      <c r="AZ86" s="700"/>
      <c r="BA86" s="700"/>
      <c r="BB86" s="700"/>
      <c r="BC86" s="700"/>
      <c r="BD86" s="700"/>
      <c r="BE86" s="700"/>
      <c r="BF86" s="700"/>
      <c r="BG86" s="700"/>
      <c r="BH86" s="700"/>
      <c r="BI86" s="700"/>
      <c r="BJ86" s="700"/>
      <c r="BK86" s="700"/>
      <c r="BL86" s="700"/>
      <c r="BM86" s="700"/>
      <c r="BN86" s="700"/>
      <c r="BO86" s="700"/>
      <c r="BP86" s="700"/>
      <c r="BQ86" s="700"/>
      <c r="BR86" s="700"/>
      <c r="BS86" s="700"/>
      <c r="BT86" s="700"/>
      <c r="BU86" s="700"/>
      <c r="BV86" s="700"/>
      <c r="BW86" s="700"/>
      <c r="BX86" s="700"/>
      <c r="BY86" s="700"/>
      <c r="BZ86" s="700"/>
      <c r="CA86" s="700"/>
      <c r="CB86" s="700"/>
      <c r="CC86" s="700"/>
      <c r="CD86" s="700"/>
      <c r="CE86" s="700"/>
      <c r="CF86" s="700"/>
      <c r="CG86" s="700"/>
      <c r="CH86" s="700"/>
      <c r="CI86" s="700"/>
      <c r="CJ86" s="700"/>
      <c r="CK86" s="700"/>
      <c r="CL86" s="700"/>
      <c r="CM86" s="700"/>
      <c r="CN86" s="700"/>
      <c r="CO86" s="700"/>
      <c r="CP86" s="700"/>
      <c r="CQ86" s="700"/>
      <c r="CR86" s="700"/>
      <c r="CS86" s="700"/>
      <c r="CT86" s="700"/>
      <c r="CU86" s="700"/>
      <c r="CV86" s="700"/>
      <c r="CW86" s="700"/>
      <c r="CX86" s="700"/>
      <c r="CY86" s="700"/>
      <c r="CZ86" s="700"/>
      <c r="DA86" s="700"/>
      <c r="DB86" s="700"/>
      <c r="DC86" s="700"/>
      <c r="DD86" s="700"/>
      <c r="DE86" s="700"/>
      <c r="DF86" s="700"/>
      <c r="DG86" s="700"/>
      <c r="DH86" s="700"/>
      <c r="DI86" s="700"/>
      <c r="DJ86" s="700"/>
      <c r="DK86" s="700"/>
      <c r="DL86" s="700"/>
      <c r="DM86" s="700"/>
      <c r="DN86" s="700"/>
      <c r="DO86" s="700"/>
      <c r="DP86" s="700"/>
      <c r="DQ86" s="700"/>
      <c r="DR86" s="700"/>
      <c r="DS86" s="700"/>
      <c r="DT86" s="700"/>
      <c r="DU86" s="700"/>
      <c r="DV86" s="700"/>
      <c r="DW86" s="700"/>
      <c r="DX86" s="700"/>
      <c r="DY86" s="700"/>
      <c r="DZ86" s="700"/>
      <c r="EA86" s="700"/>
      <c r="EB86" s="700"/>
      <c r="EC86" s="700"/>
      <c r="ED86" s="700"/>
      <c r="EE86" s="700"/>
      <c r="EF86" s="700"/>
      <c r="EG86" s="700"/>
      <c r="EH86" s="700"/>
      <c r="EI86" s="700"/>
      <c r="EJ86" s="700"/>
      <c r="EK86" s="700"/>
      <c r="EL86" s="700"/>
      <c r="EM86" s="700"/>
      <c r="EN86" s="700"/>
      <c r="EO86" s="700"/>
      <c r="EP86" s="700"/>
      <c r="EQ86" s="700"/>
      <c r="ER86" s="700"/>
      <c r="ES86" s="700"/>
      <c r="ET86" s="700"/>
      <c r="EU86" s="700"/>
      <c r="EV86" s="700"/>
      <c r="EW86" s="700"/>
      <c r="EX86" s="700"/>
      <c r="EY86" s="700"/>
      <c r="EZ86" s="700"/>
      <c r="FA86" s="700"/>
      <c r="FB86" s="700"/>
      <c r="FC86" s="700"/>
      <c r="FD86" s="700"/>
      <c r="FE86" s="700"/>
      <c r="FF86" s="700"/>
      <c r="FG86" s="700"/>
      <c r="FH86" s="700"/>
      <c r="FI86" s="700"/>
      <c r="FJ86" s="700"/>
      <c r="FK86" s="700"/>
      <c r="FL86" s="700"/>
      <c r="FM86" s="700"/>
      <c r="FN86" s="700"/>
      <c r="FO86" s="700"/>
      <c r="FP86" s="700"/>
      <c r="FQ86" s="700"/>
      <c r="FR86" s="700"/>
      <c r="FS86" s="700"/>
      <c r="FT86" s="700"/>
      <c r="FU86" s="700"/>
      <c r="FV86" s="700"/>
      <c r="FW86" s="700"/>
      <c r="FX86" s="700"/>
      <c r="FY86" s="700"/>
      <c r="FZ86" s="700"/>
      <c r="GA86" s="700"/>
      <c r="GB86" s="700"/>
      <c r="GC86" s="700"/>
      <c r="GD86" s="700"/>
      <c r="GE86" s="700"/>
      <c r="GF86" s="700"/>
      <c r="GG86" s="700"/>
      <c r="GH86" s="700"/>
      <c r="GI86" s="700"/>
      <c r="GJ86" s="700"/>
      <c r="GK86" s="700"/>
      <c r="GL86" s="700"/>
      <c r="GM86" s="700"/>
      <c r="GN86" s="700"/>
      <c r="GO86" s="700"/>
      <c r="GP86" s="700"/>
      <c r="GQ86" s="700"/>
      <c r="GR86" s="700"/>
      <c r="GS86" s="700"/>
      <c r="GT86" s="700"/>
      <c r="GU86" s="700"/>
      <c r="GV86" s="700"/>
      <c r="GW86" s="700"/>
      <c r="GX86" s="700"/>
      <c r="GY86" s="700"/>
      <c r="GZ86" s="700"/>
      <c r="HA86" s="700"/>
      <c r="HB86" s="700"/>
      <c r="HC86" s="700"/>
      <c r="HD86" s="700"/>
      <c r="HE86" s="700"/>
      <c r="HF86" s="700"/>
      <c r="HG86" s="700"/>
      <c r="HH86" s="700"/>
      <c r="HI86" s="700"/>
      <c r="HJ86" s="700"/>
      <c r="HK86" s="700"/>
      <c r="HL86" s="700"/>
      <c r="HM86" s="700"/>
      <c r="HN86" s="700"/>
      <c r="HO86" s="700"/>
      <c r="HP86" s="700"/>
      <c r="HQ86" s="700"/>
      <c r="HR86" s="700"/>
      <c r="HS86" s="700"/>
      <c r="HT86" s="700"/>
      <c r="HU86" s="700"/>
      <c r="HV86" s="700"/>
      <c r="HW86" s="700"/>
      <c r="HX86" s="700"/>
      <c r="HY86" s="700"/>
      <c r="HZ86" s="700"/>
      <c r="IA86" s="700"/>
      <c r="IB86" s="700"/>
      <c r="IC86" s="700"/>
      <c r="ID86" s="700"/>
      <c r="IE86" s="700"/>
      <c r="IF86" s="700"/>
      <c r="IG86" s="700"/>
      <c r="IH86" s="700"/>
      <c r="II86" s="700"/>
      <c r="IJ86" s="700"/>
      <c r="IK86" s="700"/>
    </row>
    <row r="87" spans="1:245" s="651" customFormat="1" ht="21.75" customHeight="1">
      <c r="A87" s="704" t="s">
        <v>87</v>
      </c>
      <c r="B87" s="695">
        <v>652</v>
      </c>
      <c r="C87" s="693"/>
      <c r="D87" s="677"/>
      <c r="E87" s="677"/>
      <c r="F87" s="677"/>
      <c r="G87" s="677"/>
      <c r="H87" s="677"/>
      <c r="I87" s="677"/>
      <c r="J87" s="677"/>
      <c r="K87" s="677"/>
      <c r="L87" s="677"/>
      <c r="M87" s="677"/>
      <c r="N87" s="677"/>
      <c r="O87" s="677"/>
      <c r="P87" s="677"/>
      <c r="Q87" s="677"/>
      <c r="R87" s="677"/>
      <c r="S87" s="677"/>
      <c r="T87" s="677"/>
      <c r="U87" s="677"/>
      <c r="V87" s="677"/>
      <c r="W87" s="677"/>
      <c r="X87" s="677"/>
      <c r="Y87" s="677"/>
      <c r="Z87" s="677"/>
      <c r="AA87" s="677"/>
      <c r="AB87" s="677"/>
      <c r="AC87" s="677"/>
      <c r="AD87" s="677"/>
      <c r="AE87" s="677"/>
      <c r="AF87" s="677"/>
      <c r="AG87" s="677"/>
      <c r="AH87" s="677"/>
      <c r="AI87" s="677"/>
      <c r="AJ87" s="677"/>
      <c r="AK87" s="677"/>
      <c r="AL87" s="677"/>
      <c r="AM87" s="677"/>
      <c r="AN87" s="677"/>
      <c r="AO87" s="677"/>
      <c r="AP87" s="677"/>
      <c r="AQ87" s="677"/>
      <c r="AR87" s="677"/>
      <c r="AS87" s="677"/>
      <c r="AT87" s="677"/>
      <c r="AU87" s="677"/>
      <c r="AV87" s="677"/>
      <c r="AW87" s="677"/>
      <c r="AX87" s="677"/>
      <c r="AY87" s="677"/>
      <c r="AZ87" s="677"/>
      <c r="BA87" s="677"/>
      <c r="BB87" s="677"/>
      <c r="BC87" s="677"/>
      <c r="BD87" s="677"/>
      <c r="BE87" s="677"/>
      <c r="BF87" s="677"/>
      <c r="BG87" s="677"/>
      <c r="BH87" s="677"/>
      <c r="BI87" s="677"/>
      <c r="BJ87" s="677"/>
      <c r="BK87" s="677"/>
      <c r="BL87" s="677"/>
      <c r="BM87" s="677"/>
      <c r="BN87" s="677"/>
      <c r="BO87" s="677"/>
      <c r="BP87" s="677"/>
      <c r="BQ87" s="677"/>
      <c r="BR87" s="677"/>
      <c r="BS87" s="677"/>
      <c r="BT87" s="677"/>
      <c r="BU87" s="677"/>
      <c r="BV87" s="677"/>
      <c r="BW87" s="677"/>
      <c r="BX87" s="677"/>
      <c r="BY87" s="677"/>
      <c r="BZ87" s="677"/>
      <c r="CA87" s="677"/>
      <c r="CB87" s="677"/>
      <c r="CC87" s="677"/>
      <c r="CD87" s="677"/>
      <c r="CE87" s="677"/>
      <c r="CF87" s="677"/>
      <c r="CG87" s="677"/>
      <c r="CH87" s="677"/>
      <c r="CI87" s="677"/>
      <c r="CJ87" s="677"/>
      <c r="CK87" s="677"/>
      <c r="CL87" s="677"/>
      <c r="CM87" s="677"/>
      <c r="CN87" s="677"/>
      <c r="CO87" s="677"/>
      <c r="CP87" s="677"/>
      <c r="CQ87" s="677"/>
      <c r="CR87" s="677"/>
      <c r="CS87" s="677"/>
      <c r="CT87" s="677"/>
      <c r="CU87" s="677"/>
      <c r="CV87" s="677"/>
      <c r="CW87" s="677"/>
      <c r="CX87" s="677"/>
      <c r="CY87" s="677"/>
      <c r="CZ87" s="677"/>
      <c r="DA87" s="677"/>
      <c r="DB87" s="677"/>
      <c r="DC87" s="677"/>
      <c r="DD87" s="677"/>
      <c r="DE87" s="677"/>
      <c r="DF87" s="677"/>
      <c r="DG87" s="677"/>
      <c r="DH87" s="677"/>
      <c r="DI87" s="677"/>
      <c r="DJ87" s="677"/>
      <c r="DK87" s="677"/>
      <c r="DL87" s="677"/>
      <c r="DM87" s="677"/>
      <c r="DN87" s="677"/>
      <c r="DO87" s="677"/>
      <c r="DP87" s="677"/>
      <c r="DQ87" s="677"/>
      <c r="DR87" s="677"/>
      <c r="DS87" s="677"/>
      <c r="DT87" s="677"/>
      <c r="DU87" s="677"/>
      <c r="DV87" s="677"/>
      <c r="DW87" s="677"/>
      <c r="DX87" s="677"/>
      <c r="DY87" s="677"/>
      <c r="DZ87" s="677"/>
      <c r="EA87" s="677"/>
      <c r="EB87" s="677"/>
      <c r="EC87" s="677"/>
      <c r="ED87" s="677"/>
      <c r="EE87" s="677"/>
      <c r="EF87" s="677"/>
      <c r="EG87" s="677"/>
      <c r="EH87" s="677"/>
      <c r="EI87" s="677"/>
      <c r="EJ87" s="677"/>
      <c r="EK87" s="677"/>
      <c r="EL87" s="677"/>
      <c r="EM87" s="677"/>
      <c r="EN87" s="677"/>
      <c r="EO87" s="677"/>
      <c r="EP87" s="677"/>
      <c r="EQ87" s="677"/>
      <c r="ER87" s="677"/>
      <c r="ES87" s="677"/>
      <c r="ET87" s="677"/>
      <c r="EU87" s="677"/>
      <c r="EV87" s="677"/>
      <c r="EW87" s="677"/>
      <c r="EX87" s="677"/>
      <c r="EY87" s="677"/>
      <c r="EZ87" s="677"/>
      <c r="FA87" s="677"/>
      <c r="FB87" s="677"/>
      <c r="FC87" s="677"/>
      <c r="FD87" s="677"/>
      <c r="FE87" s="677"/>
      <c r="FF87" s="677"/>
      <c r="FG87" s="677"/>
      <c r="FH87" s="677"/>
      <c r="FI87" s="677"/>
      <c r="FJ87" s="677"/>
      <c r="FK87" s="677"/>
      <c r="FL87" s="677"/>
      <c r="FM87" s="677"/>
      <c r="FN87" s="677"/>
      <c r="FO87" s="677"/>
      <c r="FP87" s="677"/>
      <c r="FQ87" s="677"/>
      <c r="FR87" s="677"/>
      <c r="FS87" s="677"/>
      <c r="FT87" s="677"/>
      <c r="FU87" s="677"/>
      <c r="FV87" s="677"/>
      <c r="FW87" s="677"/>
      <c r="FX87" s="677"/>
      <c r="FY87" s="677"/>
      <c r="FZ87" s="677"/>
      <c r="GA87" s="677"/>
      <c r="GB87" s="677"/>
      <c r="GC87" s="677"/>
      <c r="GD87" s="677"/>
      <c r="GE87" s="677"/>
      <c r="GF87" s="677"/>
      <c r="GG87" s="677"/>
      <c r="GH87" s="677"/>
      <c r="GI87" s="677"/>
      <c r="GJ87" s="677"/>
      <c r="GK87" s="677"/>
      <c r="GL87" s="677"/>
      <c r="GM87" s="677"/>
      <c r="GN87" s="677"/>
      <c r="GO87" s="677"/>
      <c r="GP87" s="677"/>
      <c r="GQ87" s="677"/>
      <c r="GR87" s="677"/>
      <c r="GS87" s="677"/>
      <c r="GT87" s="677"/>
      <c r="GU87" s="677"/>
      <c r="GV87" s="677"/>
      <c r="GW87" s="677"/>
      <c r="GX87" s="677"/>
      <c r="GY87" s="677"/>
      <c r="GZ87" s="677"/>
      <c r="HA87" s="677"/>
      <c r="HB87" s="677"/>
      <c r="HC87" s="677"/>
      <c r="HD87" s="677"/>
      <c r="HE87" s="677"/>
      <c r="HF87" s="677"/>
      <c r="HG87" s="677"/>
      <c r="HH87" s="677"/>
      <c r="HI87" s="677"/>
      <c r="HJ87" s="677"/>
      <c r="HK87" s="677"/>
      <c r="HL87" s="677"/>
      <c r="HM87" s="677"/>
      <c r="HN87" s="677"/>
      <c r="HO87" s="677"/>
      <c r="HP87" s="677"/>
      <c r="HQ87" s="677"/>
      <c r="HR87" s="677"/>
      <c r="HS87" s="677"/>
      <c r="HT87" s="677"/>
      <c r="HU87" s="677"/>
      <c r="HV87" s="677"/>
      <c r="HW87" s="677"/>
      <c r="HX87" s="677"/>
      <c r="HY87" s="677"/>
      <c r="HZ87" s="677"/>
      <c r="IA87" s="677"/>
      <c r="IB87" s="677"/>
      <c r="IC87" s="677"/>
      <c r="ID87" s="677"/>
      <c r="IE87" s="677"/>
      <c r="IF87" s="677"/>
      <c r="IG87" s="677"/>
      <c r="IH87" s="677"/>
      <c r="II87" s="677"/>
      <c r="IJ87" s="677"/>
      <c r="IK87" s="677"/>
    </row>
    <row r="88" spans="1:245" s="651" customFormat="1" ht="21.75" customHeight="1">
      <c r="A88" s="702" t="s">
        <v>88</v>
      </c>
      <c r="B88" s="697">
        <v>5</v>
      </c>
      <c r="C88" s="693"/>
      <c r="D88" s="677"/>
      <c r="E88" s="677"/>
      <c r="F88" s="677"/>
      <c r="G88" s="677"/>
      <c r="H88" s="677"/>
      <c r="I88" s="677"/>
      <c r="J88" s="677"/>
      <c r="K88" s="677"/>
      <c r="L88" s="677"/>
      <c r="M88" s="677"/>
      <c r="N88" s="677"/>
      <c r="O88" s="677"/>
      <c r="P88" s="677"/>
      <c r="Q88" s="677"/>
      <c r="R88" s="677"/>
      <c r="S88" s="677"/>
      <c r="T88" s="677"/>
      <c r="U88" s="677"/>
      <c r="V88" s="677"/>
      <c r="W88" s="677"/>
      <c r="X88" s="677"/>
      <c r="Y88" s="677"/>
      <c r="Z88" s="677"/>
      <c r="AA88" s="677"/>
      <c r="AB88" s="677"/>
      <c r="AC88" s="677"/>
      <c r="AD88" s="677"/>
      <c r="AE88" s="677"/>
      <c r="AF88" s="677"/>
      <c r="AG88" s="677"/>
      <c r="AH88" s="677"/>
      <c r="AI88" s="677"/>
      <c r="AJ88" s="677"/>
      <c r="AK88" s="677"/>
      <c r="AL88" s="677"/>
      <c r="AM88" s="677"/>
      <c r="AN88" s="677"/>
      <c r="AO88" s="677"/>
      <c r="AP88" s="677"/>
      <c r="AQ88" s="677"/>
      <c r="AR88" s="677"/>
      <c r="AS88" s="677"/>
      <c r="AT88" s="677"/>
      <c r="AU88" s="677"/>
      <c r="AV88" s="677"/>
      <c r="AW88" s="677"/>
      <c r="AX88" s="677"/>
      <c r="AY88" s="677"/>
      <c r="AZ88" s="677"/>
      <c r="BA88" s="677"/>
      <c r="BB88" s="677"/>
      <c r="BC88" s="677"/>
      <c r="BD88" s="677"/>
      <c r="BE88" s="677"/>
      <c r="BF88" s="677"/>
      <c r="BG88" s="677"/>
      <c r="BH88" s="677"/>
      <c r="BI88" s="677"/>
      <c r="BJ88" s="677"/>
      <c r="BK88" s="677"/>
      <c r="BL88" s="677"/>
      <c r="BM88" s="677"/>
      <c r="BN88" s="677"/>
      <c r="BO88" s="677"/>
      <c r="BP88" s="677"/>
      <c r="BQ88" s="677"/>
      <c r="BR88" s="677"/>
      <c r="BS88" s="677"/>
      <c r="BT88" s="677"/>
      <c r="BU88" s="677"/>
      <c r="BV88" s="677"/>
      <c r="BW88" s="677"/>
      <c r="BX88" s="677"/>
      <c r="BY88" s="677"/>
      <c r="BZ88" s="677"/>
      <c r="CA88" s="677"/>
      <c r="CB88" s="677"/>
      <c r="CC88" s="677"/>
      <c r="CD88" s="677"/>
      <c r="CE88" s="677"/>
      <c r="CF88" s="677"/>
      <c r="CG88" s="677"/>
      <c r="CH88" s="677"/>
      <c r="CI88" s="677"/>
      <c r="CJ88" s="677"/>
      <c r="CK88" s="677"/>
      <c r="CL88" s="677"/>
      <c r="CM88" s="677"/>
      <c r="CN88" s="677"/>
      <c r="CO88" s="677"/>
      <c r="CP88" s="677"/>
      <c r="CQ88" s="677"/>
      <c r="CR88" s="677"/>
      <c r="CS88" s="677"/>
      <c r="CT88" s="677"/>
      <c r="CU88" s="677"/>
      <c r="CV88" s="677"/>
      <c r="CW88" s="677"/>
      <c r="CX88" s="677"/>
      <c r="CY88" s="677"/>
      <c r="CZ88" s="677"/>
      <c r="DA88" s="677"/>
      <c r="DB88" s="677"/>
      <c r="DC88" s="677"/>
      <c r="DD88" s="677"/>
      <c r="DE88" s="677"/>
      <c r="DF88" s="677"/>
      <c r="DG88" s="677"/>
      <c r="DH88" s="677"/>
      <c r="DI88" s="677"/>
      <c r="DJ88" s="677"/>
      <c r="DK88" s="677"/>
      <c r="DL88" s="677"/>
      <c r="DM88" s="677"/>
      <c r="DN88" s="677"/>
      <c r="DO88" s="677"/>
      <c r="DP88" s="677"/>
      <c r="DQ88" s="677"/>
      <c r="DR88" s="677"/>
      <c r="DS88" s="677"/>
      <c r="DT88" s="677"/>
      <c r="DU88" s="677"/>
      <c r="DV88" s="677"/>
      <c r="DW88" s="677"/>
      <c r="DX88" s="677"/>
      <c r="DY88" s="677"/>
      <c r="DZ88" s="677"/>
      <c r="EA88" s="677"/>
      <c r="EB88" s="677"/>
      <c r="EC88" s="677"/>
      <c r="ED88" s="677"/>
      <c r="EE88" s="677"/>
      <c r="EF88" s="677"/>
      <c r="EG88" s="677"/>
      <c r="EH88" s="677"/>
      <c r="EI88" s="677"/>
      <c r="EJ88" s="677"/>
      <c r="EK88" s="677"/>
      <c r="EL88" s="677"/>
      <c r="EM88" s="677"/>
      <c r="EN88" s="677"/>
      <c r="EO88" s="677"/>
      <c r="EP88" s="677"/>
      <c r="EQ88" s="677"/>
      <c r="ER88" s="677"/>
      <c r="ES88" s="677"/>
      <c r="ET88" s="677"/>
      <c r="EU88" s="677"/>
      <c r="EV88" s="677"/>
      <c r="EW88" s="677"/>
      <c r="EX88" s="677"/>
      <c r="EY88" s="677"/>
      <c r="EZ88" s="677"/>
      <c r="FA88" s="677"/>
      <c r="FB88" s="677"/>
      <c r="FC88" s="677"/>
      <c r="FD88" s="677"/>
      <c r="FE88" s="677"/>
      <c r="FF88" s="677"/>
      <c r="FG88" s="677"/>
      <c r="FH88" s="677"/>
      <c r="FI88" s="677"/>
      <c r="FJ88" s="677"/>
      <c r="FK88" s="677"/>
      <c r="FL88" s="677"/>
      <c r="FM88" s="677"/>
      <c r="FN88" s="677"/>
      <c r="FO88" s="677"/>
      <c r="FP88" s="677"/>
      <c r="FQ88" s="677"/>
      <c r="FR88" s="677"/>
      <c r="FS88" s="677"/>
      <c r="FT88" s="677"/>
      <c r="FU88" s="677"/>
      <c r="FV88" s="677"/>
      <c r="FW88" s="677"/>
      <c r="FX88" s="677"/>
      <c r="FY88" s="677"/>
      <c r="FZ88" s="677"/>
      <c r="GA88" s="677"/>
      <c r="GB88" s="677"/>
      <c r="GC88" s="677"/>
      <c r="GD88" s="677"/>
      <c r="GE88" s="677"/>
      <c r="GF88" s="677"/>
      <c r="GG88" s="677"/>
      <c r="GH88" s="677"/>
      <c r="GI88" s="677"/>
      <c r="GJ88" s="677"/>
      <c r="GK88" s="677"/>
      <c r="GL88" s="677"/>
      <c r="GM88" s="677"/>
      <c r="GN88" s="677"/>
      <c r="GO88" s="677"/>
      <c r="GP88" s="677"/>
      <c r="GQ88" s="677"/>
      <c r="GR88" s="677"/>
      <c r="GS88" s="677"/>
      <c r="GT88" s="677"/>
      <c r="GU88" s="677"/>
      <c r="GV88" s="677"/>
      <c r="GW88" s="677"/>
      <c r="GX88" s="677"/>
      <c r="GY88" s="677"/>
      <c r="GZ88" s="677"/>
      <c r="HA88" s="677"/>
      <c r="HB88" s="677"/>
      <c r="HC88" s="677"/>
      <c r="HD88" s="677"/>
      <c r="HE88" s="677"/>
      <c r="HF88" s="677"/>
      <c r="HG88" s="677"/>
      <c r="HH88" s="677"/>
      <c r="HI88" s="677"/>
      <c r="HJ88" s="677"/>
      <c r="HK88" s="677"/>
      <c r="HL88" s="677"/>
      <c r="HM88" s="677"/>
      <c r="HN88" s="677"/>
      <c r="HO88" s="677"/>
      <c r="HP88" s="677"/>
      <c r="HQ88" s="677"/>
      <c r="HR88" s="677"/>
      <c r="HS88" s="677"/>
      <c r="HT88" s="677"/>
      <c r="HU88" s="677"/>
      <c r="HV88" s="677"/>
      <c r="HW88" s="677"/>
      <c r="HX88" s="677"/>
      <c r="HY88" s="677"/>
      <c r="HZ88" s="677"/>
      <c r="IA88" s="677"/>
      <c r="IB88" s="677"/>
      <c r="IC88" s="677"/>
      <c r="ID88" s="677"/>
      <c r="IE88" s="677"/>
      <c r="IF88" s="677"/>
      <c r="IG88" s="677"/>
      <c r="IH88" s="677"/>
      <c r="II88" s="677"/>
      <c r="IJ88" s="677"/>
      <c r="IK88" s="677"/>
    </row>
    <row r="89" spans="1:245" s="651" customFormat="1" ht="21.75" customHeight="1">
      <c r="A89" s="702" t="s">
        <v>89</v>
      </c>
      <c r="B89" s="697">
        <v>69</v>
      </c>
      <c r="C89" s="705"/>
      <c r="D89" s="677"/>
      <c r="E89" s="677"/>
      <c r="F89" s="677"/>
      <c r="G89" s="677"/>
      <c r="H89" s="677"/>
      <c r="I89" s="677"/>
      <c r="J89" s="677"/>
      <c r="K89" s="677"/>
      <c r="L89" s="677"/>
      <c r="M89" s="677"/>
      <c r="N89" s="677"/>
      <c r="O89" s="677"/>
      <c r="P89" s="677"/>
      <c r="Q89" s="677"/>
      <c r="R89" s="677"/>
      <c r="S89" s="677"/>
      <c r="T89" s="677"/>
      <c r="U89" s="677"/>
      <c r="V89" s="677"/>
      <c r="W89" s="677"/>
      <c r="X89" s="677"/>
      <c r="Y89" s="677"/>
      <c r="Z89" s="677"/>
      <c r="AA89" s="677"/>
      <c r="AB89" s="677"/>
      <c r="AC89" s="677"/>
      <c r="AD89" s="677"/>
      <c r="AE89" s="677"/>
      <c r="AF89" s="677"/>
      <c r="AG89" s="677"/>
      <c r="AH89" s="677"/>
      <c r="AI89" s="677"/>
      <c r="AJ89" s="677"/>
      <c r="AK89" s="677"/>
      <c r="AL89" s="677"/>
      <c r="AM89" s="677"/>
      <c r="AN89" s="677"/>
      <c r="AO89" s="677"/>
      <c r="AP89" s="677"/>
      <c r="AQ89" s="677"/>
      <c r="AR89" s="677"/>
      <c r="AS89" s="677"/>
      <c r="AT89" s="677"/>
      <c r="AU89" s="677"/>
      <c r="AV89" s="677"/>
      <c r="AW89" s="677"/>
      <c r="AX89" s="677"/>
      <c r="AY89" s="677"/>
      <c r="AZ89" s="677"/>
      <c r="BA89" s="677"/>
      <c r="BB89" s="677"/>
      <c r="BC89" s="677"/>
      <c r="BD89" s="677"/>
      <c r="BE89" s="677"/>
      <c r="BF89" s="677"/>
      <c r="BG89" s="677"/>
      <c r="BH89" s="677"/>
      <c r="BI89" s="677"/>
      <c r="BJ89" s="677"/>
      <c r="BK89" s="677"/>
      <c r="BL89" s="677"/>
      <c r="BM89" s="677"/>
      <c r="BN89" s="677"/>
      <c r="BO89" s="677"/>
      <c r="BP89" s="677"/>
      <c r="BQ89" s="677"/>
      <c r="BR89" s="677"/>
      <c r="BS89" s="677"/>
      <c r="BT89" s="677"/>
      <c r="BU89" s="677"/>
      <c r="BV89" s="677"/>
      <c r="BW89" s="677"/>
      <c r="BX89" s="677"/>
      <c r="BY89" s="677"/>
      <c r="BZ89" s="677"/>
      <c r="CA89" s="677"/>
      <c r="CB89" s="677"/>
      <c r="CC89" s="677"/>
      <c r="CD89" s="677"/>
      <c r="CE89" s="677"/>
      <c r="CF89" s="677"/>
      <c r="CG89" s="677"/>
      <c r="CH89" s="677"/>
      <c r="CI89" s="677"/>
      <c r="CJ89" s="677"/>
      <c r="CK89" s="677"/>
      <c r="CL89" s="677"/>
      <c r="CM89" s="677"/>
      <c r="CN89" s="677"/>
      <c r="CO89" s="677"/>
      <c r="CP89" s="677"/>
      <c r="CQ89" s="677"/>
      <c r="CR89" s="677"/>
      <c r="CS89" s="677"/>
      <c r="CT89" s="677"/>
      <c r="CU89" s="677"/>
      <c r="CV89" s="677"/>
      <c r="CW89" s="677"/>
      <c r="CX89" s="677"/>
      <c r="CY89" s="677"/>
      <c r="CZ89" s="677"/>
      <c r="DA89" s="677"/>
      <c r="DB89" s="677"/>
      <c r="DC89" s="677"/>
      <c r="DD89" s="677"/>
      <c r="DE89" s="677"/>
      <c r="DF89" s="677"/>
      <c r="DG89" s="677"/>
      <c r="DH89" s="677"/>
      <c r="DI89" s="677"/>
      <c r="DJ89" s="677"/>
      <c r="DK89" s="677"/>
      <c r="DL89" s="677"/>
      <c r="DM89" s="677"/>
      <c r="DN89" s="677"/>
      <c r="DO89" s="677"/>
      <c r="DP89" s="677"/>
      <c r="DQ89" s="677"/>
      <c r="DR89" s="677"/>
      <c r="DS89" s="677"/>
      <c r="DT89" s="677"/>
      <c r="DU89" s="677"/>
      <c r="DV89" s="677"/>
      <c r="DW89" s="677"/>
      <c r="DX89" s="677"/>
      <c r="DY89" s="677"/>
      <c r="DZ89" s="677"/>
      <c r="EA89" s="677"/>
      <c r="EB89" s="677"/>
      <c r="EC89" s="677"/>
      <c r="ED89" s="677"/>
      <c r="EE89" s="677"/>
      <c r="EF89" s="677"/>
      <c r="EG89" s="677"/>
      <c r="EH89" s="677"/>
      <c r="EI89" s="677"/>
      <c r="EJ89" s="677"/>
      <c r="EK89" s="677"/>
      <c r="EL89" s="677"/>
      <c r="EM89" s="677"/>
      <c r="EN89" s="677"/>
      <c r="EO89" s="677"/>
      <c r="EP89" s="677"/>
      <c r="EQ89" s="677"/>
      <c r="ER89" s="677"/>
      <c r="ES89" s="677"/>
      <c r="ET89" s="677"/>
      <c r="EU89" s="677"/>
      <c r="EV89" s="677"/>
      <c r="EW89" s="677"/>
      <c r="EX89" s="677"/>
      <c r="EY89" s="677"/>
      <c r="EZ89" s="677"/>
      <c r="FA89" s="677"/>
      <c r="FB89" s="677"/>
      <c r="FC89" s="677"/>
      <c r="FD89" s="677"/>
      <c r="FE89" s="677"/>
      <c r="FF89" s="677"/>
      <c r="FG89" s="677"/>
      <c r="FH89" s="677"/>
      <c r="FI89" s="677"/>
      <c r="FJ89" s="677"/>
      <c r="FK89" s="677"/>
      <c r="FL89" s="677"/>
      <c r="FM89" s="677"/>
      <c r="FN89" s="677"/>
      <c r="FO89" s="677"/>
      <c r="FP89" s="677"/>
      <c r="FQ89" s="677"/>
      <c r="FR89" s="677"/>
      <c r="FS89" s="677"/>
      <c r="FT89" s="677"/>
      <c r="FU89" s="677"/>
      <c r="FV89" s="677"/>
      <c r="FW89" s="677"/>
      <c r="FX89" s="677"/>
      <c r="FY89" s="677"/>
      <c r="FZ89" s="677"/>
      <c r="GA89" s="677"/>
      <c r="GB89" s="677"/>
      <c r="GC89" s="677"/>
      <c r="GD89" s="677"/>
      <c r="GE89" s="677"/>
      <c r="GF89" s="677"/>
      <c r="GG89" s="677"/>
      <c r="GH89" s="677"/>
      <c r="GI89" s="677"/>
      <c r="GJ89" s="677"/>
      <c r="GK89" s="677"/>
      <c r="GL89" s="677"/>
      <c r="GM89" s="677"/>
      <c r="GN89" s="677"/>
      <c r="GO89" s="677"/>
      <c r="GP89" s="677"/>
      <c r="GQ89" s="677"/>
      <c r="GR89" s="677"/>
      <c r="GS89" s="677"/>
      <c r="GT89" s="677"/>
      <c r="GU89" s="677"/>
      <c r="GV89" s="677"/>
      <c r="GW89" s="677"/>
      <c r="GX89" s="677"/>
      <c r="GY89" s="677"/>
      <c r="GZ89" s="677"/>
      <c r="HA89" s="677"/>
      <c r="HB89" s="677"/>
      <c r="HC89" s="677"/>
      <c r="HD89" s="677"/>
      <c r="HE89" s="677"/>
      <c r="HF89" s="677"/>
      <c r="HG89" s="677"/>
      <c r="HH89" s="677"/>
      <c r="HI89" s="677"/>
      <c r="HJ89" s="677"/>
      <c r="HK89" s="677"/>
      <c r="HL89" s="677"/>
      <c r="HM89" s="677"/>
      <c r="HN89" s="677"/>
      <c r="HO89" s="677"/>
      <c r="HP89" s="677"/>
      <c r="HQ89" s="677"/>
      <c r="HR89" s="677"/>
      <c r="HS89" s="677"/>
      <c r="HT89" s="677"/>
      <c r="HU89" s="677"/>
      <c r="HV89" s="677"/>
      <c r="HW89" s="677"/>
      <c r="HX89" s="677"/>
      <c r="HY89" s="677"/>
      <c r="HZ89" s="677"/>
      <c r="IA89" s="677"/>
      <c r="IB89" s="677"/>
      <c r="IC89" s="677"/>
      <c r="ID89" s="677"/>
      <c r="IE89" s="677"/>
      <c r="IF89" s="677"/>
      <c r="IG89" s="677"/>
      <c r="IH89" s="677"/>
      <c r="II89" s="677"/>
      <c r="IJ89" s="677"/>
      <c r="IK89" s="677"/>
    </row>
    <row r="90" spans="1:245" s="651" customFormat="1" ht="21.75" customHeight="1">
      <c r="A90" s="702" t="s">
        <v>90</v>
      </c>
      <c r="B90" s="697">
        <v>8</v>
      </c>
      <c r="C90" s="705"/>
      <c r="D90" s="677"/>
      <c r="E90" s="677"/>
      <c r="F90" s="677"/>
      <c r="G90" s="677"/>
      <c r="H90" s="677"/>
      <c r="I90" s="677"/>
      <c r="J90" s="677"/>
      <c r="K90" s="677"/>
      <c r="L90" s="677"/>
      <c r="M90" s="677"/>
      <c r="N90" s="677"/>
      <c r="O90" s="677"/>
      <c r="P90" s="677"/>
      <c r="Q90" s="677"/>
      <c r="R90" s="677"/>
      <c r="S90" s="677"/>
      <c r="T90" s="677"/>
      <c r="U90" s="677"/>
      <c r="V90" s="677"/>
      <c r="W90" s="677"/>
      <c r="X90" s="677"/>
      <c r="Y90" s="677"/>
      <c r="Z90" s="677"/>
      <c r="AA90" s="677"/>
      <c r="AB90" s="677"/>
      <c r="AC90" s="677"/>
      <c r="AD90" s="677"/>
      <c r="AE90" s="677"/>
      <c r="AF90" s="677"/>
      <c r="AG90" s="677"/>
      <c r="AH90" s="677"/>
      <c r="AI90" s="677"/>
      <c r="AJ90" s="677"/>
      <c r="AK90" s="677"/>
      <c r="AL90" s="677"/>
      <c r="AM90" s="677"/>
      <c r="AN90" s="677"/>
      <c r="AO90" s="677"/>
      <c r="AP90" s="677"/>
      <c r="AQ90" s="677"/>
      <c r="AR90" s="677"/>
      <c r="AS90" s="677"/>
      <c r="AT90" s="677"/>
      <c r="AU90" s="677"/>
      <c r="AV90" s="677"/>
      <c r="AW90" s="677"/>
      <c r="AX90" s="677"/>
      <c r="AY90" s="677"/>
      <c r="AZ90" s="677"/>
      <c r="BA90" s="677"/>
      <c r="BB90" s="677"/>
      <c r="BC90" s="677"/>
      <c r="BD90" s="677"/>
      <c r="BE90" s="677"/>
      <c r="BF90" s="677"/>
      <c r="BG90" s="677"/>
      <c r="BH90" s="677"/>
      <c r="BI90" s="677"/>
      <c r="BJ90" s="677"/>
      <c r="BK90" s="677"/>
      <c r="BL90" s="677"/>
      <c r="BM90" s="677"/>
      <c r="BN90" s="677"/>
      <c r="BO90" s="677"/>
      <c r="BP90" s="677"/>
      <c r="BQ90" s="677"/>
      <c r="BR90" s="677"/>
      <c r="BS90" s="677"/>
      <c r="BT90" s="677"/>
      <c r="BU90" s="677"/>
      <c r="BV90" s="677"/>
      <c r="BW90" s="677"/>
      <c r="BX90" s="677"/>
      <c r="BY90" s="677"/>
      <c r="BZ90" s="677"/>
      <c r="CA90" s="677"/>
      <c r="CB90" s="677"/>
      <c r="CC90" s="677"/>
      <c r="CD90" s="677"/>
      <c r="CE90" s="677"/>
      <c r="CF90" s="677"/>
      <c r="CG90" s="677"/>
      <c r="CH90" s="677"/>
      <c r="CI90" s="677"/>
      <c r="CJ90" s="677"/>
      <c r="CK90" s="677"/>
      <c r="CL90" s="677"/>
      <c r="CM90" s="677"/>
      <c r="CN90" s="677"/>
      <c r="CO90" s="677"/>
      <c r="CP90" s="677"/>
      <c r="CQ90" s="677"/>
      <c r="CR90" s="677"/>
      <c r="CS90" s="677"/>
      <c r="CT90" s="677"/>
      <c r="CU90" s="677"/>
      <c r="CV90" s="677"/>
      <c r="CW90" s="677"/>
      <c r="CX90" s="677"/>
      <c r="CY90" s="677"/>
      <c r="CZ90" s="677"/>
      <c r="DA90" s="677"/>
      <c r="DB90" s="677"/>
      <c r="DC90" s="677"/>
      <c r="DD90" s="677"/>
      <c r="DE90" s="677"/>
      <c r="DF90" s="677"/>
      <c r="DG90" s="677"/>
      <c r="DH90" s="677"/>
      <c r="DI90" s="677"/>
      <c r="DJ90" s="677"/>
      <c r="DK90" s="677"/>
      <c r="DL90" s="677"/>
      <c r="DM90" s="677"/>
      <c r="DN90" s="677"/>
      <c r="DO90" s="677"/>
      <c r="DP90" s="677"/>
      <c r="DQ90" s="677"/>
      <c r="DR90" s="677"/>
      <c r="DS90" s="677"/>
      <c r="DT90" s="677"/>
      <c r="DU90" s="677"/>
      <c r="DV90" s="677"/>
      <c r="DW90" s="677"/>
      <c r="DX90" s="677"/>
      <c r="DY90" s="677"/>
      <c r="DZ90" s="677"/>
      <c r="EA90" s="677"/>
      <c r="EB90" s="677"/>
      <c r="EC90" s="677"/>
      <c r="ED90" s="677"/>
      <c r="EE90" s="677"/>
      <c r="EF90" s="677"/>
      <c r="EG90" s="677"/>
      <c r="EH90" s="677"/>
      <c r="EI90" s="677"/>
      <c r="EJ90" s="677"/>
      <c r="EK90" s="677"/>
      <c r="EL90" s="677"/>
      <c r="EM90" s="677"/>
      <c r="EN90" s="677"/>
      <c r="EO90" s="677"/>
      <c r="EP90" s="677"/>
      <c r="EQ90" s="677"/>
      <c r="ER90" s="677"/>
      <c r="ES90" s="677"/>
      <c r="ET90" s="677"/>
      <c r="EU90" s="677"/>
      <c r="EV90" s="677"/>
      <c r="EW90" s="677"/>
      <c r="EX90" s="677"/>
      <c r="EY90" s="677"/>
      <c r="EZ90" s="677"/>
      <c r="FA90" s="677"/>
      <c r="FB90" s="677"/>
      <c r="FC90" s="677"/>
      <c r="FD90" s="677"/>
      <c r="FE90" s="677"/>
      <c r="FF90" s="677"/>
      <c r="FG90" s="677"/>
      <c r="FH90" s="677"/>
      <c r="FI90" s="677"/>
      <c r="FJ90" s="677"/>
      <c r="FK90" s="677"/>
      <c r="FL90" s="677"/>
      <c r="FM90" s="677"/>
      <c r="FN90" s="677"/>
      <c r="FO90" s="677"/>
      <c r="FP90" s="677"/>
      <c r="FQ90" s="677"/>
      <c r="FR90" s="677"/>
      <c r="FS90" s="677"/>
      <c r="FT90" s="677"/>
      <c r="FU90" s="677"/>
      <c r="FV90" s="677"/>
      <c r="FW90" s="677"/>
      <c r="FX90" s="677"/>
      <c r="FY90" s="677"/>
      <c r="FZ90" s="677"/>
      <c r="GA90" s="677"/>
      <c r="GB90" s="677"/>
      <c r="GC90" s="677"/>
      <c r="GD90" s="677"/>
      <c r="GE90" s="677"/>
      <c r="GF90" s="677"/>
      <c r="GG90" s="677"/>
      <c r="GH90" s="677"/>
      <c r="GI90" s="677"/>
      <c r="GJ90" s="677"/>
      <c r="GK90" s="677"/>
      <c r="GL90" s="677"/>
      <c r="GM90" s="677"/>
      <c r="GN90" s="677"/>
      <c r="GO90" s="677"/>
      <c r="GP90" s="677"/>
      <c r="GQ90" s="677"/>
      <c r="GR90" s="677"/>
      <c r="GS90" s="677"/>
      <c r="GT90" s="677"/>
      <c r="GU90" s="677"/>
      <c r="GV90" s="677"/>
      <c r="GW90" s="677"/>
      <c r="GX90" s="677"/>
      <c r="GY90" s="677"/>
      <c r="GZ90" s="677"/>
      <c r="HA90" s="677"/>
      <c r="HB90" s="677"/>
      <c r="HC90" s="677"/>
      <c r="HD90" s="677"/>
      <c r="HE90" s="677"/>
      <c r="HF90" s="677"/>
      <c r="HG90" s="677"/>
      <c r="HH90" s="677"/>
      <c r="HI90" s="677"/>
      <c r="HJ90" s="677"/>
      <c r="HK90" s="677"/>
      <c r="HL90" s="677"/>
      <c r="HM90" s="677"/>
      <c r="HN90" s="677"/>
      <c r="HO90" s="677"/>
      <c r="HP90" s="677"/>
      <c r="HQ90" s="677"/>
      <c r="HR90" s="677"/>
      <c r="HS90" s="677"/>
      <c r="HT90" s="677"/>
      <c r="HU90" s="677"/>
      <c r="HV90" s="677"/>
      <c r="HW90" s="677"/>
      <c r="HX90" s="677"/>
      <c r="HY90" s="677"/>
      <c r="HZ90" s="677"/>
      <c r="IA90" s="677"/>
      <c r="IB90" s="677"/>
      <c r="IC90" s="677"/>
      <c r="ID90" s="677"/>
      <c r="IE90" s="677"/>
      <c r="IF90" s="677"/>
      <c r="IG90" s="677"/>
      <c r="IH90" s="677"/>
      <c r="II90" s="677"/>
      <c r="IJ90" s="677"/>
      <c r="IK90" s="677"/>
    </row>
    <row r="91" spans="1:245" s="651" customFormat="1" ht="21.75" customHeight="1">
      <c r="A91" s="702" t="s">
        <v>91</v>
      </c>
      <c r="B91" s="697">
        <v>570</v>
      </c>
      <c r="C91" s="705"/>
      <c r="D91" s="677"/>
      <c r="E91" s="677"/>
      <c r="F91" s="677"/>
      <c r="G91" s="677"/>
      <c r="H91" s="677"/>
      <c r="I91" s="677"/>
      <c r="J91" s="677"/>
      <c r="K91" s="677"/>
      <c r="L91" s="677"/>
      <c r="M91" s="677"/>
      <c r="N91" s="677"/>
      <c r="O91" s="677"/>
      <c r="P91" s="677"/>
      <c r="Q91" s="677"/>
      <c r="R91" s="677"/>
      <c r="S91" s="677"/>
      <c r="T91" s="677"/>
      <c r="U91" s="677"/>
      <c r="V91" s="677"/>
      <c r="W91" s="677"/>
      <c r="X91" s="677"/>
      <c r="Y91" s="677"/>
      <c r="Z91" s="677"/>
      <c r="AA91" s="677"/>
      <c r="AB91" s="677"/>
      <c r="AC91" s="677"/>
      <c r="AD91" s="677"/>
      <c r="AE91" s="677"/>
      <c r="AF91" s="677"/>
      <c r="AG91" s="677"/>
      <c r="AH91" s="677"/>
      <c r="AI91" s="677"/>
      <c r="AJ91" s="677"/>
      <c r="AK91" s="677"/>
      <c r="AL91" s="677"/>
      <c r="AM91" s="677"/>
      <c r="AN91" s="677"/>
      <c r="AO91" s="677"/>
      <c r="AP91" s="677"/>
      <c r="AQ91" s="677"/>
      <c r="AR91" s="677"/>
      <c r="AS91" s="677"/>
      <c r="AT91" s="677"/>
      <c r="AU91" s="677"/>
      <c r="AV91" s="677"/>
      <c r="AW91" s="677"/>
      <c r="AX91" s="677"/>
      <c r="AY91" s="677"/>
      <c r="AZ91" s="677"/>
      <c r="BA91" s="677"/>
      <c r="BB91" s="677"/>
      <c r="BC91" s="677"/>
      <c r="BD91" s="677"/>
      <c r="BE91" s="677"/>
      <c r="BF91" s="677"/>
      <c r="BG91" s="677"/>
      <c r="BH91" s="677"/>
      <c r="BI91" s="677"/>
      <c r="BJ91" s="677"/>
      <c r="BK91" s="677"/>
      <c r="BL91" s="677"/>
      <c r="BM91" s="677"/>
      <c r="BN91" s="677"/>
      <c r="BO91" s="677"/>
      <c r="BP91" s="677"/>
      <c r="BQ91" s="677"/>
      <c r="BR91" s="677"/>
      <c r="BS91" s="677"/>
      <c r="BT91" s="677"/>
      <c r="BU91" s="677"/>
      <c r="BV91" s="677"/>
      <c r="BW91" s="677"/>
      <c r="BX91" s="677"/>
      <c r="BY91" s="677"/>
      <c r="BZ91" s="677"/>
      <c r="CA91" s="677"/>
      <c r="CB91" s="677"/>
      <c r="CC91" s="677"/>
      <c r="CD91" s="677"/>
      <c r="CE91" s="677"/>
      <c r="CF91" s="677"/>
      <c r="CG91" s="677"/>
      <c r="CH91" s="677"/>
      <c r="CI91" s="677"/>
      <c r="CJ91" s="677"/>
      <c r="CK91" s="677"/>
      <c r="CL91" s="677"/>
      <c r="CM91" s="677"/>
      <c r="CN91" s="677"/>
      <c r="CO91" s="677"/>
      <c r="CP91" s="677"/>
      <c r="CQ91" s="677"/>
      <c r="CR91" s="677"/>
      <c r="CS91" s="677"/>
      <c r="CT91" s="677"/>
      <c r="CU91" s="677"/>
      <c r="CV91" s="677"/>
      <c r="CW91" s="677"/>
      <c r="CX91" s="677"/>
      <c r="CY91" s="677"/>
      <c r="CZ91" s="677"/>
      <c r="DA91" s="677"/>
      <c r="DB91" s="677"/>
      <c r="DC91" s="677"/>
      <c r="DD91" s="677"/>
      <c r="DE91" s="677"/>
      <c r="DF91" s="677"/>
      <c r="DG91" s="677"/>
      <c r="DH91" s="677"/>
      <c r="DI91" s="677"/>
      <c r="DJ91" s="677"/>
      <c r="DK91" s="677"/>
      <c r="DL91" s="677"/>
      <c r="DM91" s="677"/>
      <c r="DN91" s="677"/>
      <c r="DO91" s="677"/>
      <c r="DP91" s="677"/>
      <c r="DQ91" s="677"/>
      <c r="DR91" s="677"/>
      <c r="DS91" s="677"/>
      <c r="DT91" s="677"/>
      <c r="DU91" s="677"/>
      <c r="DV91" s="677"/>
      <c r="DW91" s="677"/>
      <c r="DX91" s="677"/>
      <c r="DY91" s="677"/>
      <c r="DZ91" s="677"/>
      <c r="EA91" s="677"/>
      <c r="EB91" s="677"/>
      <c r="EC91" s="677"/>
      <c r="ED91" s="677"/>
      <c r="EE91" s="677"/>
      <c r="EF91" s="677"/>
      <c r="EG91" s="677"/>
      <c r="EH91" s="677"/>
      <c r="EI91" s="677"/>
      <c r="EJ91" s="677"/>
      <c r="EK91" s="677"/>
      <c r="EL91" s="677"/>
      <c r="EM91" s="677"/>
      <c r="EN91" s="677"/>
      <c r="EO91" s="677"/>
      <c r="EP91" s="677"/>
      <c r="EQ91" s="677"/>
      <c r="ER91" s="677"/>
      <c r="ES91" s="677"/>
      <c r="ET91" s="677"/>
      <c r="EU91" s="677"/>
      <c r="EV91" s="677"/>
      <c r="EW91" s="677"/>
      <c r="EX91" s="677"/>
      <c r="EY91" s="677"/>
      <c r="EZ91" s="677"/>
      <c r="FA91" s="677"/>
      <c r="FB91" s="677"/>
      <c r="FC91" s="677"/>
      <c r="FD91" s="677"/>
      <c r="FE91" s="677"/>
      <c r="FF91" s="677"/>
      <c r="FG91" s="677"/>
      <c r="FH91" s="677"/>
      <c r="FI91" s="677"/>
      <c r="FJ91" s="677"/>
      <c r="FK91" s="677"/>
      <c r="FL91" s="677"/>
      <c r="FM91" s="677"/>
      <c r="FN91" s="677"/>
      <c r="FO91" s="677"/>
      <c r="FP91" s="677"/>
      <c r="FQ91" s="677"/>
      <c r="FR91" s="677"/>
      <c r="FS91" s="677"/>
      <c r="FT91" s="677"/>
      <c r="FU91" s="677"/>
      <c r="FV91" s="677"/>
      <c r="FW91" s="677"/>
      <c r="FX91" s="677"/>
      <c r="FY91" s="677"/>
      <c r="FZ91" s="677"/>
      <c r="GA91" s="677"/>
      <c r="GB91" s="677"/>
      <c r="GC91" s="677"/>
      <c r="GD91" s="677"/>
      <c r="GE91" s="677"/>
      <c r="GF91" s="677"/>
      <c r="GG91" s="677"/>
      <c r="GH91" s="677"/>
      <c r="GI91" s="677"/>
      <c r="GJ91" s="677"/>
      <c r="GK91" s="677"/>
      <c r="GL91" s="677"/>
      <c r="GM91" s="677"/>
      <c r="GN91" s="677"/>
      <c r="GO91" s="677"/>
      <c r="GP91" s="677"/>
      <c r="GQ91" s="677"/>
      <c r="GR91" s="677"/>
      <c r="GS91" s="677"/>
      <c r="GT91" s="677"/>
      <c r="GU91" s="677"/>
      <c r="GV91" s="677"/>
      <c r="GW91" s="677"/>
      <c r="GX91" s="677"/>
      <c r="GY91" s="677"/>
      <c r="GZ91" s="677"/>
      <c r="HA91" s="677"/>
      <c r="HB91" s="677"/>
      <c r="HC91" s="677"/>
      <c r="HD91" s="677"/>
      <c r="HE91" s="677"/>
      <c r="HF91" s="677"/>
      <c r="HG91" s="677"/>
      <c r="HH91" s="677"/>
      <c r="HI91" s="677"/>
      <c r="HJ91" s="677"/>
      <c r="HK91" s="677"/>
      <c r="HL91" s="677"/>
      <c r="HM91" s="677"/>
      <c r="HN91" s="677"/>
      <c r="HO91" s="677"/>
      <c r="HP91" s="677"/>
      <c r="HQ91" s="677"/>
      <c r="HR91" s="677"/>
      <c r="HS91" s="677"/>
      <c r="HT91" s="677"/>
      <c r="HU91" s="677"/>
      <c r="HV91" s="677"/>
      <c r="HW91" s="677"/>
      <c r="HX91" s="677"/>
      <c r="HY91" s="677"/>
      <c r="HZ91" s="677"/>
      <c r="IA91" s="677"/>
      <c r="IB91" s="677"/>
      <c r="IC91" s="677"/>
      <c r="ID91" s="677"/>
      <c r="IE91" s="677"/>
      <c r="IF91" s="677"/>
      <c r="IG91" s="677"/>
      <c r="IH91" s="677"/>
      <c r="II91" s="677"/>
      <c r="IJ91" s="677"/>
      <c r="IK91" s="677"/>
    </row>
    <row r="92" spans="1:245" s="676" customFormat="1" ht="21.75" customHeight="1">
      <c r="A92" s="704" t="s">
        <v>92</v>
      </c>
      <c r="B92" s="695">
        <v>263</v>
      </c>
      <c r="C92" s="690"/>
      <c r="D92" s="700"/>
      <c r="E92" s="700"/>
      <c r="F92" s="700"/>
      <c r="G92" s="700"/>
      <c r="H92" s="700"/>
      <c r="I92" s="700"/>
      <c r="J92" s="700"/>
      <c r="K92" s="700"/>
      <c r="L92" s="700"/>
      <c r="M92" s="700"/>
      <c r="N92" s="700"/>
      <c r="O92" s="700"/>
      <c r="P92" s="700"/>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0"/>
      <c r="BA92" s="700"/>
      <c r="BB92" s="700"/>
      <c r="BC92" s="700"/>
      <c r="BD92" s="700"/>
      <c r="BE92" s="700"/>
      <c r="BF92" s="700"/>
      <c r="BG92" s="700"/>
      <c r="BH92" s="700"/>
      <c r="BI92" s="700"/>
      <c r="BJ92" s="700"/>
      <c r="BK92" s="700"/>
      <c r="BL92" s="700"/>
      <c r="BM92" s="700"/>
      <c r="BN92" s="700"/>
      <c r="BO92" s="700"/>
      <c r="BP92" s="700"/>
      <c r="BQ92" s="700"/>
      <c r="BR92" s="700"/>
      <c r="BS92" s="700"/>
      <c r="BT92" s="700"/>
      <c r="BU92" s="700"/>
      <c r="BV92" s="700"/>
      <c r="BW92" s="700"/>
      <c r="BX92" s="700"/>
      <c r="BY92" s="700"/>
      <c r="BZ92" s="700"/>
      <c r="CA92" s="700"/>
      <c r="CB92" s="700"/>
      <c r="CC92" s="700"/>
      <c r="CD92" s="700"/>
      <c r="CE92" s="700"/>
      <c r="CF92" s="700"/>
      <c r="CG92" s="700"/>
      <c r="CH92" s="700"/>
      <c r="CI92" s="700"/>
      <c r="CJ92" s="700"/>
      <c r="CK92" s="700"/>
      <c r="CL92" s="700"/>
      <c r="CM92" s="700"/>
      <c r="CN92" s="700"/>
      <c r="CO92" s="700"/>
      <c r="CP92" s="700"/>
      <c r="CQ92" s="700"/>
      <c r="CR92" s="700"/>
      <c r="CS92" s="700"/>
      <c r="CT92" s="700"/>
      <c r="CU92" s="700"/>
      <c r="CV92" s="700"/>
      <c r="CW92" s="700"/>
      <c r="CX92" s="700"/>
      <c r="CY92" s="700"/>
      <c r="CZ92" s="700"/>
      <c r="DA92" s="700"/>
      <c r="DB92" s="700"/>
      <c r="DC92" s="700"/>
      <c r="DD92" s="700"/>
      <c r="DE92" s="700"/>
      <c r="DF92" s="700"/>
      <c r="DG92" s="700"/>
      <c r="DH92" s="700"/>
      <c r="DI92" s="700"/>
      <c r="DJ92" s="700"/>
      <c r="DK92" s="700"/>
      <c r="DL92" s="700"/>
      <c r="DM92" s="700"/>
      <c r="DN92" s="700"/>
      <c r="DO92" s="700"/>
      <c r="DP92" s="700"/>
      <c r="DQ92" s="700"/>
      <c r="DR92" s="700"/>
      <c r="DS92" s="700"/>
      <c r="DT92" s="700"/>
      <c r="DU92" s="700"/>
      <c r="DV92" s="700"/>
      <c r="DW92" s="700"/>
      <c r="DX92" s="700"/>
      <c r="DY92" s="700"/>
      <c r="DZ92" s="700"/>
      <c r="EA92" s="700"/>
      <c r="EB92" s="700"/>
      <c r="EC92" s="700"/>
      <c r="ED92" s="700"/>
      <c r="EE92" s="700"/>
      <c r="EF92" s="700"/>
      <c r="EG92" s="700"/>
      <c r="EH92" s="700"/>
      <c r="EI92" s="700"/>
      <c r="EJ92" s="700"/>
      <c r="EK92" s="700"/>
      <c r="EL92" s="700"/>
      <c r="EM92" s="700"/>
      <c r="EN92" s="700"/>
      <c r="EO92" s="700"/>
      <c r="EP92" s="700"/>
      <c r="EQ92" s="700"/>
      <c r="ER92" s="700"/>
      <c r="ES92" s="700"/>
      <c r="ET92" s="700"/>
      <c r="EU92" s="700"/>
      <c r="EV92" s="700"/>
      <c r="EW92" s="700"/>
      <c r="EX92" s="700"/>
      <c r="EY92" s="700"/>
      <c r="EZ92" s="700"/>
      <c r="FA92" s="700"/>
      <c r="FB92" s="700"/>
      <c r="FC92" s="700"/>
      <c r="FD92" s="700"/>
      <c r="FE92" s="700"/>
      <c r="FF92" s="700"/>
      <c r="FG92" s="700"/>
      <c r="FH92" s="700"/>
      <c r="FI92" s="700"/>
      <c r="FJ92" s="700"/>
      <c r="FK92" s="700"/>
      <c r="FL92" s="700"/>
      <c r="FM92" s="700"/>
      <c r="FN92" s="700"/>
      <c r="FO92" s="700"/>
      <c r="FP92" s="700"/>
      <c r="FQ92" s="700"/>
      <c r="FR92" s="700"/>
      <c r="FS92" s="700"/>
      <c r="FT92" s="700"/>
      <c r="FU92" s="700"/>
      <c r="FV92" s="700"/>
      <c r="FW92" s="700"/>
      <c r="FX92" s="700"/>
      <c r="FY92" s="700"/>
      <c r="FZ92" s="700"/>
      <c r="GA92" s="700"/>
      <c r="GB92" s="700"/>
      <c r="GC92" s="700"/>
      <c r="GD92" s="700"/>
      <c r="GE92" s="700"/>
      <c r="GF92" s="700"/>
      <c r="GG92" s="700"/>
      <c r="GH92" s="700"/>
      <c r="GI92" s="700"/>
      <c r="GJ92" s="700"/>
      <c r="GK92" s="700"/>
      <c r="GL92" s="700"/>
      <c r="GM92" s="700"/>
      <c r="GN92" s="700"/>
      <c r="GO92" s="700"/>
      <c r="GP92" s="700"/>
      <c r="GQ92" s="700"/>
      <c r="GR92" s="700"/>
      <c r="GS92" s="700"/>
      <c r="GT92" s="700"/>
      <c r="GU92" s="700"/>
      <c r="GV92" s="700"/>
      <c r="GW92" s="700"/>
      <c r="GX92" s="700"/>
      <c r="GY92" s="700"/>
      <c r="GZ92" s="700"/>
      <c r="HA92" s="700"/>
      <c r="HB92" s="700"/>
      <c r="HC92" s="700"/>
      <c r="HD92" s="700"/>
      <c r="HE92" s="700"/>
      <c r="HF92" s="700"/>
      <c r="HG92" s="700"/>
      <c r="HH92" s="700"/>
      <c r="HI92" s="700"/>
      <c r="HJ92" s="700"/>
      <c r="HK92" s="700"/>
      <c r="HL92" s="700"/>
      <c r="HM92" s="700"/>
      <c r="HN92" s="700"/>
      <c r="HO92" s="700"/>
      <c r="HP92" s="700"/>
      <c r="HQ92" s="700"/>
      <c r="HR92" s="700"/>
      <c r="HS92" s="700"/>
      <c r="HT92" s="700"/>
      <c r="HU92" s="700"/>
      <c r="HV92" s="700"/>
      <c r="HW92" s="700"/>
      <c r="HX92" s="700"/>
      <c r="HY92" s="700"/>
      <c r="HZ92" s="700"/>
      <c r="IA92" s="700"/>
      <c r="IB92" s="700"/>
      <c r="IC92" s="700"/>
      <c r="ID92" s="700"/>
      <c r="IE92" s="700"/>
      <c r="IF92" s="700"/>
      <c r="IG92" s="700"/>
      <c r="IH92" s="700"/>
      <c r="II92" s="700"/>
      <c r="IJ92" s="700"/>
      <c r="IK92" s="700"/>
    </row>
    <row r="93" spans="1:245" s="676" customFormat="1" ht="21.75" customHeight="1">
      <c r="A93" s="704" t="s">
        <v>93</v>
      </c>
      <c r="B93" s="695">
        <v>0</v>
      </c>
      <c r="C93" s="690"/>
      <c r="D93" s="700"/>
      <c r="E93" s="700"/>
      <c r="F93" s="700"/>
      <c r="G93" s="700"/>
      <c r="H93" s="700"/>
      <c r="I93" s="700"/>
      <c r="J93" s="700"/>
      <c r="K93" s="700"/>
      <c r="L93" s="700"/>
      <c r="M93" s="700"/>
      <c r="N93" s="700"/>
      <c r="O93" s="700"/>
      <c r="P93" s="700"/>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0"/>
      <c r="BA93" s="700"/>
      <c r="BB93" s="700"/>
      <c r="BC93" s="700"/>
      <c r="BD93" s="700"/>
      <c r="BE93" s="700"/>
      <c r="BF93" s="700"/>
      <c r="BG93" s="700"/>
      <c r="BH93" s="700"/>
      <c r="BI93" s="700"/>
      <c r="BJ93" s="700"/>
      <c r="BK93" s="700"/>
      <c r="BL93" s="700"/>
      <c r="BM93" s="700"/>
      <c r="BN93" s="700"/>
      <c r="BO93" s="700"/>
      <c r="BP93" s="700"/>
      <c r="BQ93" s="700"/>
      <c r="BR93" s="700"/>
      <c r="BS93" s="700"/>
      <c r="BT93" s="700"/>
      <c r="BU93" s="700"/>
      <c r="BV93" s="700"/>
      <c r="BW93" s="700"/>
      <c r="BX93" s="700"/>
      <c r="BY93" s="700"/>
      <c r="BZ93" s="700"/>
      <c r="CA93" s="700"/>
      <c r="CB93" s="700"/>
      <c r="CC93" s="700"/>
      <c r="CD93" s="700"/>
      <c r="CE93" s="700"/>
      <c r="CF93" s="700"/>
      <c r="CG93" s="700"/>
      <c r="CH93" s="700"/>
      <c r="CI93" s="700"/>
      <c r="CJ93" s="700"/>
      <c r="CK93" s="700"/>
      <c r="CL93" s="700"/>
      <c r="CM93" s="700"/>
      <c r="CN93" s="700"/>
      <c r="CO93" s="700"/>
      <c r="CP93" s="700"/>
      <c r="CQ93" s="700"/>
      <c r="CR93" s="700"/>
      <c r="CS93" s="700"/>
      <c r="CT93" s="700"/>
      <c r="CU93" s="700"/>
      <c r="CV93" s="700"/>
      <c r="CW93" s="700"/>
      <c r="CX93" s="700"/>
      <c r="CY93" s="700"/>
      <c r="CZ93" s="700"/>
      <c r="DA93" s="700"/>
      <c r="DB93" s="700"/>
      <c r="DC93" s="700"/>
      <c r="DD93" s="700"/>
      <c r="DE93" s="700"/>
      <c r="DF93" s="700"/>
      <c r="DG93" s="700"/>
      <c r="DH93" s="700"/>
      <c r="DI93" s="700"/>
      <c r="DJ93" s="700"/>
      <c r="DK93" s="700"/>
      <c r="DL93" s="700"/>
      <c r="DM93" s="700"/>
      <c r="DN93" s="700"/>
      <c r="DO93" s="700"/>
      <c r="DP93" s="700"/>
      <c r="DQ93" s="700"/>
      <c r="DR93" s="700"/>
      <c r="DS93" s="700"/>
      <c r="DT93" s="700"/>
      <c r="DU93" s="700"/>
      <c r="DV93" s="700"/>
      <c r="DW93" s="700"/>
      <c r="DX93" s="700"/>
      <c r="DY93" s="700"/>
      <c r="DZ93" s="700"/>
      <c r="EA93" s="700"/>
      <c r="EB93" s="700"/>
      <c r="EC93" s="700"/>
      <c r="ED93" s="700"/>
      <c r="EE93" s="700"/>
      <c r="EF93" s="700"/>
      <c r="EG93" s="700"/>
      <c r="EH93" s="700"/>
      <c r="EI93" s="700"/>
      <c r="EJ93" s="700"/>
      <c r="EK93" s="700"/>
      <c r="EL93" s="700"/>
      <c r="EM93" s="700"/>
      <c r="EN93" s="700"/>
      <c r="EO93" s="700"/>
      <c r="EP93" s="700"/>
      <c r="EQ93" s="700"/>
      <c r="ER93" s="700"/>
      <c r="ES93" s="700"/>
      <c r="ET93" s="700"/>
      <c r="EU93" s="700"/>
      <c r="EV93" s="700"/>
      <c r="EW93" s="700"/>
      <c r="EX93" s="700"/>
      <c r="EY93" s="700"/>
      <c r="EZ93" s="700"/>
      <c r="FA93" s="700"/>
      <c r="FB93" s="700"/>
      <c r="FC93" s="700"/>
      <c r="FD93" s="700"/>
      <c r="FE93" s="700"/>
      <c r="FF93" s="700"/>
      <c r="FG93" s="700"/>
      <c r="FH93" s="700"/>
      <c r="FI93" s="700"/>
      <c r="FJ93" s="700"/>
      <c r="FK93" s="700"/>
      <c r="FL93" s="700"/>
      <c r="FM93" s="700"/>
      <c r="FN93" s="700"/>
      <c r="FO93" s="700"/>
      <c r="FP93" s="700"/>
      <c r="FQ93" s="700"/>
      <c r="FR93" s="700"/>
      <c r="FS93" s="700"/>
      <c r="FT93" s="700"/>
      <c r="FU93" s="700"/>
      <c r="FV93" s="700"/>
      <c r="FW93" s="700"/>
      <c r="FX93" s="700"/>
      <c r="FY93" s="700"/>
      <c r="FZ93" s="700"/>
      <c r="GA93" s="700"/>
      <c r="GB93" s="700"/>
      <c r="GC93" s="700"/>
      <c r="GD93" s="700"/>
      <c r="GE93" s="700"/>
      <c r="GF93" s="700"/>
      <c r="GG93" s="700"/>
      <c r="GH93" s="700"/>
      <c r="GI93" s="700"/>
      <c r="GJ93" s="700"/>
      <c r="GK93" s="700"/>
      <c r="GL93" s="700"/>
      <c r="GM93" s="700"/>
      <c r="GN93" s="700"/>
      <c r="GO93" s="700"/>
      <c r="GP93" s="700"/>
      <c r="GQ93" s="700"/>
      <c r="GR93" s="700"/>
      <c r="GS93" s="700"/>
      <c r="GT93" s="700"/>
      <c r="GU93" s="700"/>
      <c r="GV93" s="700"/>
      <c r="GW93" s="700"/>
      <c r="GX93" s="700"/>
      <c r="GY93" s="700"/>
      <c r="GZ93" s="700"/>
      <c r="HA93" s="700"/>
      <c r="HB93" s="700"/>
      <c r="HC93" s="700"/>
      <c r="HD93" s="700"/>
      <c r="HE93" s="700"/>
      <c r="HF93" s="700"/>
      <c r="HG93" s="700"/>
      <c r="HH93" s="700"/>
      <c r="HI93" s="700"/>
      <c r="HJ93" s="700"/>
      <c r="HK93" s="700"/>
      <c r="HL93" s="700"/>
      <c r="HM93" s="700"/>
      <c r="HN93" s="700"/>
      <c r="HO93" s="700"/>
      <c r="HP93" s="700"/>
      <c r="HQ93" s="700"/>
      <c r="HR93" s="700"/>
      <c r="HS93" s="700"/>
      <c r="HT93" s="700"/>
      <c r="HU93" s="700"/>
      <c r="HV93" s="700"/>
      <c r="HW93" s="700"/>
      <c r="HX93" s="700"/>
      <c r="HY93" s="700"/>
      <c r="HZ93" s="700"/>
      <c r="IA93" s="700"/>
      <c r="IB93" s="700"/>
      <c r="IC93" s="700"/>
      <c r="ID93" s="700"/>
      <c r="IE93" s="700"/>
      <c r="IF93" s="700"/>
      <c r="IG93" s="700"/>
      <c r="IH93" s="700"/>
      <c r="II93" s="700"/>
      <c r="IJ93" s="700"/>
      <c r="IK93" s="700"/>
    </row>
    <row r="94" spans="1:245" s="676" customFormat="1" ht="21.75" customHeight="1">
      <c r="A94" s="704" t="s">
        <v>94</v>
      </c>
      <c r="B94" s="695">
        <v>1749</v>
      </c>
      <c r="C94" s="690"/>
      <c r="D94" s="700"/>
      <c r="E94" s="700"/>
      <c r="F94" s="700"/>
      <c r="G94" s="700"/>
      <c r="H94" s="700"/>
      <c r="I94" s="700"/>
      <c r="J94" s="700"/>
      <c r="K94" s="700"/>
      <c r="L94" s="700"/>
      <c r="M94" s="700"/>
      <c r="N94" s="700"/>
      <c r="O94" s="700"/>
      <c r="P94" s="700"/>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0"/>
      <c r="BA94" s="700"/>
      <c r="BB94" s="700"/>
      <c r="BC94" s="700"/>
      <c r="BD94" s="700"/>
      <c r="BE94" s="700"/>
      <c r="BF94" s="700"/>
      <c r="BG94" s="700"/>
      <c r="BH94" s="700"/>
      <c r="BI94" s="700"/>
      <c r="BJ94" s="700"/>
      <c r="BK94" s="700"/>
      <c r="BL94" s="700"/>
      <c r="BM94" s="700"/>
      <c r="BN94" s="700"/>
      <c r="BO94" s="700"/>
      <c r="BP94" s="700"/>
      <c r="BQ94" s="700"/>
      <c r="BR94" s="700"/>
      <c r="BS94" s="700"/>
      <c r="BT94" s="700"/>
      <c r="BU94" s="700"/>
      <c r="BV94" s="700"/>
      <c r="BW94" s="700"/>
      <c r="BX94" s="700"/>
      <c r="BY94" s="700"/>
      <c r="BZ94" s="700"/>
      <c r="CA94" s="700"/>
      <c r="CB94" s="700"/>
      <c r="CC94" s="700"/>
      <c r="CD94" s="700"/>
      <c r="CE94" s="700"/>
      <c r="CF94" s="700"/>
      <c r="CG94" s="700"/>
      <c r="CH94" s="700"/>
      <c r="CI94" s="700"/>
      <c r="CJ94" s="700"/>
      <c r="CK94" s="700"/>
      <c r="CL94" s="700"/>
      <c r="CM94" s="700"/>
      <c r="CN94" s="700"/>
      <c r="CO94" s="700"/>
      <c r="CP94" s="700"/>
      <c r="CQ94" s="700"/>
      <c r="CR94" s="700"/>
      <c r="CS94" s="700"/>
      <c r="CT94" s="700"/>
      <c r="CU94" s="700"/>
      <c r="CV94" s="700"/>
      <c r="CW94" s="700"/>
      <c r="CX94" s="700"/>
      <c r="CY94" s="700"/>
      <c r="CZ94" s="700"/>
      <c r="DA94" s="700"/>
      <c r="DB94" s="700"/>
      <c r="DC94" s="700"/>
      <c r="DD94" s="700"/>
      <c r="DE94" s="700"/>
      <c r="DF94" s="700"/>
      <c r="DG94" s="700"/>
      <c r="DH94" s="700"/>
      <c r="DI94" s="700"/>
      <c r="DJ94" s="700"/>
      <c r="DK94" s="700"/>
      <c r="DL94" s="700"/>
      <c r="DM94" s="700"/>
      <c r="DN94" s="700"/>
      <c r="DO94" s="700"/>
      <c r="DP94" s="700"/>
      <c r="DQ94" s="700"/>
      <c r="DR94" s="700"/>
      <c r="DS94" s="700"/>
      <c r="DT94" s="700"/>
      <c r="DU94" s="700"/>
      <c r="DV94" s="700"/>
      <c r="DW94" s="700"/>
      <c r="DX94" s="700"/>
      <c r="DY94" s="700"/>
      <c r="DZ94" s="700"/>
      <c r="EA94" s="700"/>
      <c r="EB94" s="700"/>
      <c r="EC94" s="700"/>
      <c r="ED94" s="700"/>
      <c r="EE94" s="700"/>
      <c r="EF94" s="700"/>
      <c r="EG94" s="700"/>
      <c r="EH94" s="700"/>
      <c r="EI94" s="700"/>
      <c r="EJ94" s="700"/>
      <c r="EK94" s="700"/>
      <c r="EL94" s="700"/>
      <c r="EM94" s="700"/>
      <c r="EN94" s="700"/>
      <c r="EO94" s="700"/>
      <c r="EP94" s="700"/>
      <c r="EQ94" s="700"/>
      <c r="ER94" s="700"/>
      <c r="ES94" s="700"/>
      <c r="ET94" s="700"/>
      <c r="EU94" s="700"/>
      <c r="EV94" s="700"/>
      <c r="EW94" s="700"/>
      <c r="EX94" s="700"/>
      <c r="EY94" s="700"/>
      <c r="EZ94" s="700"/>
      <c r="FA94" s="700"/>
      <c r="FB94" s="700"/>
      <c r="FC94" s="700"/>
      <c r="FD94" s="700"/>
      <c r="FE94" s="700"/>
      <c r="FF94" s="700"/>
      <c r="FG94" s="700"/>
      <c r="FH94" s="700"/>
      <c r="FI94" s="700"/>
      <c r="FJ94" s="700"/>
      <c r="FK94" s="700"/>
      <c r="FL94" s="700"/>
      <c r="FM94" s="700"/>
      <c r="FN94" s="700"/>
      <c r="FO94" s="700"/>
      <c r="FP94" s="700"/>
      <c r="FQ94" s="700"/>
      <c r="FR94" s="700"/>
      <c r="FS94" s="700"/>
      <c r="FT94" s="700"/>
      <c r="FU94" s="700"/>
      <c r="FV94" s="700"/>
      <c r="FW94" s="700"/>
      <c r="FX94" s="700"/>
      <c r="FY94" s="700"/>
      <c r="FZ94" s="700"/>
      <c r="GA94" s="700"/>
      <c r="GB94" s="700"/>
      <c r="GC94" s="700"/>
      <c r="GD94" s="700"/>
      <c r="GE94" s="700"/>
      <c r="GF94" s="700"/>
      <c r="GG94" s="700"/>
      <c r="GH94" s="700"/>
      <c r="GI94" s="700"/>
      <c r="GJ94" s="700"/>
      <c r="GK94" s="700"/>
      <c r="GL94" s="700"/>
      <c r="GM94" s="700"/>
      <c r="GN94" s="700"/>
      <c r="GO94" s="700"/>
      <c r="GP94" s="700"/>
      <c r="GQ94" s="700"/>
      <c r="GR94" s="700"/>
      <c r="GS94" s="700"/>
      <c r="GT94" s="700"/>
      <c r="GU94" s="700"/>
      <c r="GV94" s="700"/>
      <c r="GW94" s="700"/>
      <c r="GX94" s="700"/>
      <c r="GY94" s="700"/>
      <c r="GZ94" s="700"/>
      <c r="HA94" s="700"/>
      <c r="HB94" s="700"/>
      <c r="HC94" s="700"/>
      <c r="HD94" s="700"/>
      <c r="HE94" s="700"/>
      <c r="HF94" s="700"/>
      <c r="HG94" s="700"/>
      <c r="HH94" s="700"/>
      <c r="HI94" s="700"/>
      <c r="HJ94" s="700"/>
      <c r="HK94" s="700"/>
      <c r="HL94" s="700"/>
      <c r="HM94" s="700"/>
      <c r="HN94" s="700"/>
      <c r="HO94" s="700"/>
      <c r="HP94" s="700"/>
      <c r="HQ94" s="700"/>
      <c r="HR94" s="700"/>
      <c r="HS94" s="700"/>
      <c r="HT94" s="700"/>
      <c r="HU94" s="700"/>
      <c r="HV94" s="700"/>
      <c r="HW94" s="700"/>
      <c r="HX94" s="700"/>
      <c r="HY94" s="700"/>
      <c r="HZ94" s="700"/>
      <c r="IA94" s="700"/>
      <c r="IB94" s="700"/>
      <c r="IC94" s="700"/>
      <c r="ID94" s="700"/>
      <c r="IE94" s="700"/>
      <c r="IF94" s="700"/>
      <c r="IG94" s="700"/>
      <c r="IH94" s="700"/>
      <c r="II94" s="700"/>
      <c r="IJ94" s="700"/>
      <c r="IK94" s="700"/>
    </row>
    <row r="95" spans="1:245" s="676" customFormat="1" ht="21.75" customHeight="1">
      <c r="A95" s="704" t="s">
        <v>95</v>
      </c>
      <c r="B95" s="695">
        <v>567</v>
      </c>
      <c r="C95" s="693"/>
      <c r="D95" s="700"/>
      <c r="E95" s="700"/>
      <c r="F95" s="700"/>
      <c r="G95" s="700"/>
      <c r="H95" s="700"/>
      <c r="I95" s="700"/>
      <c r="J95" s="700"/>
      <c r="K95" s="700"/>
      <c r="L95" s="700"/>
      <c r="M95" s="700"/>
      <c r="N95" s="700"/>
      <c r="O95" s="700"/>
      <c r="P95" s="700"/>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0"/>
      <c r="BA95" s="700"/>
      <c r="BB95" s="700"/>
      <c r="BC95" s="700"/>
      <c r="BD95" s="700"/>
      <c r="BE95" s="700"/>
      <c r="BF95" s="700"/>
      <c r="BG95" s="700"/>
      <c r="BH95" s="700"/>
      <c r="BI95" s="700"/>
      <c r="BJ95" s="700"/>
      <c r="BK95" s="700"/>
      <c r="BL95" s="700"/>
      <c r="BM95" s="700"/>
      <c r="BN95" s="700"/>
      <c r="BO95" s="700"/>
      <c r="BP95" s="700"/>
      <c r="BQ95" s="700"/>
      <c r="BR95" s="700"/>
      <c r="BS95" s="700"/>
      <c r="BT95" s="700"/>
      <c r="BU95" s="700"/>
      <c r="BV95" s="700"/>
      <c r="BW95" s="700"/>
      <c r="BX95" s="700"/>
      <c r="BY95" s="700"/>
      <c r="BZ95" s="700"/>
      <c r="CA95" s="700"/>
      <c r="CB95" s="700"/>
      <c r="CC95" s="700"/>
      <c r="CD95" s="700"/>
      <c r="CE95" s="700"/>
      <c r="CF95" s="700"/>
      <c r="CG95" s="700"/>
      <c r="CH95" s="700"/>
      <c r="CI95" s="700"/>
      <c r="CJ95" s="700"/>
      <c r="CK95" s="700"/>
      <c r="CL95" s="700"/>
      <c r="CM95" s="700"/>
      <c r="CN95" s="700"/>
      <c r="CO95" s="700"/>
      <c r="CP95" s="700"/>
      <c r="CQ95" s="700"/>
      <c r="CR95" s="700"/>
      <c r="CS95" s="700"/>
      <c r="CT95" s="700"/>
      <c r="CU95" s="700"/>
      <c r="CV95" s="700"/>
      <c r="CW95" s="700"/>
      <c r="CX95" s="700"/>
      <c r="CY95" s="700"/>
      <c r="CZ95" s="700"/>
      <c r="DA95" s="700"/>
      <c r="DB95" s="700"/>
      <c r="DC95" s="700"/>
      <c r="DD95" s="700"/>
      <c r="DE95" s="700"/>
      <c r="DF95" s="700"/>
      <c r="DG95" s="700"/>
      <c r="DH95" s="700"/>
      <c r="DI95" s="700"/>
      <c r="DJ95" s="700"/>
      <c r="DK95" s="700"/>
      <c r="DL95" s="700"/>
      <c r="DM95" s="700"/>
      <c r="DN95" s="700"/>
      <c r="DO95" s="700"/>
      <c r="DP95" s="700"/>
      <c r="DQ95" s="700"/>
      <c r="DR95" s="700"/>
      <c r="DS95" s="700"/>
      <c r="DT95" s="700"/>
      <c r="DU95" s="700"/>
      <c r="DV95" s="700"/>
      <c r="DW95" s="700"/>
      <c r="DX95" s="700"/>
      <c r="DY95" s="700"/>
      <c r="DZ95" s="700"/>
      <c r="EA95" s="700"/>
      <c r="EB95" s="700"/>
      <c r="EC95" s="700"/>
      <c r="ED95" s="700"/>
      <c r="EE95" s="700"/>
      <c r="EF95" s="700"/>
      <c r="EG95" s="700"/>
      <c r="EH95" s="700"/>
      <c r="EI95" s="700"/>
      <c r="EJ95" s="700"/>
      <c r="EK95" s="700"/>
      <c r="EL95" s="700"/>
      <c r="EM95" s="700"/>
      <c r="EN95" s="700"/>
      <c r="EO95" s="700"/>
      <c r="EP95" s="700"/>
      <c r="EQ95" s="700"/>
      <c r="ER95" s="700"/>
      <c r="ES95" s="700"/>
      <c r="ET95" s="700"/>
      <c r="EU95" s="700"/>
      <c r="EV95" s="700"/>
      <c r="EW95" s="700"/>
      <c r="EX95" s="700"/>
      <c r="EY95" s="700"/>
      <c r="EZ95" s="700"/>
      <c r="FA95" s="700"/>
      <c r="FB95" s="700"/>
      <c r="FC95" s="700"/>
      <c r="FD95" s="700"/>
      <c r="FE95" s="700"/>
      <c r="FF95" s="700"/>
      <c r="FG95" s="700"/>
      <c r="FH95" s="700"/>
      <c r="FI95" s="700"/>
      <c r="FJ95" s="700"/>
      <c r="FK95" s="700"/>
      <c r="FL95" s="700"/>
      <c r="FM95" s="700"/>
      <c r="FN95" s="700"/>
      <c r="FO95" s="700"/>
      <c r="FP95" s="700"/>
      <c r="FQ95" s="700"/>
      <c r="FR95" s="700"/>
      <c r="FS95" s="700"/>
      <c r="FT95" s="700"/>
      <c r="FU95" s="700"/>
      <c r="FV95" s="700"/>
      <c r="FW95" s="700"/>
      <c r="FX95" s="700"/>
      <c r="FY95" s="700"/>
      <c r="FZ95" s="700"/>
      <c r="GA95" s="700"/>
      <c r="GB95" s="700"/>
      <c r="GC95" s="700"/>
      <c r="GD95" s="700"/>
      <c r="GE95" s="700"/>
      <c r="GF95" s="700"/>
      <c r="GG95" s="700"/>
      <c r="GH95" s="700"/>
      <c r="GI95" s="700"/>
      <c r="GJ95" s="700"/>
      <c r="GK95" s="700"/>
      <c r="GL95" s="700"/>
      <c r="GM95" s="700"/>
      <c r="GN95" s="700"/>
      <c r="GO95" s="700"/>
      <c r="GP95" s="700"/>
      <c r="GQ95" s="700"/>
      <c r="GR95" s="700"/>
      <c r="GS95" s="700"/>
      <c r="GT95" s="700"/>
      <c r="GU95" s="700"/>
      <c r="GV95" s="700"/>
      <c r="GW95" s="700"/>
      <c r="GX95" s="700"/>
      <c r="GY95" s="700"/>
      <c r="GZ95" s="700"/>
      <c r="HA95" s="700"/>
      <c r="HB95" s="700"/>
      <c r="HC95" s="700"/>
      <c r="HD95" s="700"/>
      <c r="HE95" s="700"/>
      <c r="HF95" s="700"/>
      <c r="HG95" s="700"/>
      <c r="HH95" s="700"/>
      <c r="HI95" s="700"/>
      <c r="HJ95" s="700"/>
      <c r="HK95" s="700"/>
      <c r="HL95" s="700"/>
      <c r="HM95" s="700"/>
      <c r="HN95" s="700"/>
      <c r="HO95" s="700"/>
      <c r="HP95" s="700"/>
      <c r="HQ95" s="700"/>
      <c r="HR95" s="700"/>
      <c r="HS95" s="700"/>
      <c r="HT95" s="700"/>
      <c r="HU95" s="700"/>
      <c r="HV95" s="700"/>
      <c r="HW95" s="700"/>
      <c r="HX95" s="700"/>
      <c r="HY95" s="700"/>
      <c r="HZ95" s="700"/>
      <c r="IA95" s="700"/>
      <c r="IB95" s="700"/>
      <c r="IC95" s="700"/>
      <c r="ID95" s="700"/>
      <c r="IE95" s="700"/>
      <c r="IF95" s="700"/>
      <c r="IG95" s="700"/>
      <c r="IH95" s="700"/>
      <c r="II95" s="700"/>
      <c r="IJ95" s="700"/>
      <c r="IK95" s="700"/>
    </row>
    <row r="96" spans="1:245" s="651" customFormat="1" ht="21.75" customHeight="1">
      <c r="A96" s="702" t="s">
        <v>96</v>
      </c>
      <c r="B96" s="697">
        <v>0</v>
      </c>
      <c r="C96" s="693"/>
      <c r="D96" s="677"/>
      <c r="E96" s="677"/>
      <c r="F96" s="677"/>
      <c r="G96" s="677"/>
      <c r="H96" s="677"/>
      <c r="I96" s="677"/>
      <c r="J96" s="677"/>
      <c r="K96" s="677"/>
      <c r="L96" s="677"/>
      <c r="M96" s="677"/>
      <c r="N96" s="677"/>
      <c r="O96" s="677"/>
      <c r="P96" s="677"/>
      <c r="Q96" s="677"/>
      <c r="R96" s="677"/>
      <c r="S96" s="677"/>
      <c r="T96" s="677"/>
      <c r="U96" s="677"/>
      <c r="V96" s="677"/>
      <c r="W96" s="677"/>
      <c r="X96" s="677"/>
      <c r="Y96" s="677"/>
      <c r="Z96" s="677"/>
      <c r="AA96" s="677"/>
      <c r="AB96" s="677"/>
      <c r="AC96" s="677"/>
      <c r="AD96" s="677"/>
      <c r="AE96" s="677"/>
      <c r="AF96" s="677"/>
      <c r="AG96" s="677"/>
      <c r="AH96" s="677"/>
      <c r="AI96" s="677"/>
      <c r="AJ96" s="677"/>
      <c r="AK96" s="677"/>
      <c r="AL96" s="677"/>
      <c r="AM96" s="677"/>
      <c r="AN96" s="677"/>
      <c r="AO96" s="677"/>
      <c r="AP96" s="677"/>
      <c r="AQ96" s="677"/>
      <c r="AR96" s="677"/>
      <c r="AS96" s="677"/>
      <c r="AT96" s="677"/>
      <c r="AU96" s="677"/>
      <c r="AV96" s="677"/>
      <c r="AW96" s="677"/>
      <c r="AX96" s="677"/>
      <c r="AY96" s="677"/>
      <c r="AZ96" s="677"/>
      <c r="BA96" s="677"/>
      <c r="BB96" s="677"/>
      <c r="BC96" s="677"/>
      <c r="BD96" s="677"/>
      <c r="BE96" s="677"/>
      <c r="BF96" s="677"/>
      <c r="BG96" s="677"/>
      <c r="BH96" s="677"/>
      <c r="BI96" s="677"/>
      <c r="BJ96" s="677"/>
      <c r="BK96" s="677"/>
      <c r="BL96" s="677"/>
      <c r="BM96" s="677"/>
      <c r="BN96" s="677"/>
      <c r="BO96" s="677"/>
      <c r="BP96" s="677"/>
      <c r="BQ96" s="677"/>
      <c r="BR96" s="677"/>
      <c r="BS96" s="677"/>
      <c r="BT96" s="677"/>
      <c r="BU96" s="677"/>
      <c r="BV96" s="677"/>
      <c r="BW96" s="677"/>
      <c r="BX96" s="677"/>
      <c r="BY96" s="677"/>
      <c r="BZ96" s="677"/>
      <c r="CA96" s="677"/>
      <c r="CB96" s="677"/>
      <c r="CC96" s="677"/>
      <c r="CD96" s="677"/>
      <c r="CE96" s="677"/>
      <c r="CF96" s="677"/>
      <c r="CG96" s="677"/>
      <c r="CH96" s="677"/>
      <c r="CI96" s="677"/>
      <c r="CJ96" s="677"/>
      <c r="CK96" s="677"/>
      <c r="CL96" s="677"/>
      <c r="CM96" s="677"/>
      <c r="CN96" s="677"/>
      <c r="CO96" s="677"/>
      <c r="CP96" s="677"/>
      <c r="CQ96" s="677"/>
      <c r="CR96" s="677"/>
      <c r="CS96" s="677"/>
      <c r="CT96" s="677"/>
      <c r="CU96" s="677"/>
      <c r="CV96" s="677"/>
      <c r="CW96" s="677"/>
      <c r="CX96" s="677"/>
      <c r="CY96" s="677"/>
      <c r="CZ96" s="677"/>
      <c r="DA96" s="677"/>
      <c r="DB96" s="677"/>
      <c r="DC96" s="677"/>
      <c r="DD96" s="677"/>
      <c r="DE96" s="677"/>
      <c r="DF96" s="677"/>
      <c r="DG96" s="677"/>
      <c r="DH96" s="677"/>
      <c r="DI96" s="677"/>
      <c r="DJ96" s="677"/>
      <c r="DK96" s="677"/>
      <c r="DL96" s="677"/>
      <c r="DM96" s="677"/>
      <c r="DN96" s="677"/>
      <c r="DO96" s="677"/>
      <c r="DP96" s="677"/>
      <c r="DQ96" s="677"/>
      <c r="DR96" s="677"/>
      <c r="DS96" s="677"/>
      <c r="DT96" s="677"/>
      <c r="DU96" s="677"/>
      <c r="DV96" s="677"/>
      <c r="DW96" s="677"/>
      <c r="DX96" s="677"/>
      <c r="DY96" s="677"/>
      <c r="DZ96" s="677"/>
      <c r="EA96" s="677"/>
      <c r="EB96" s="677"/>
      <c r="EC96" s="677"/>
      <c r="ED96" s="677"/>
      <c r="EE96" s="677"/>
      <c r="EF96" s="677"/>
      <c r="EG96" s="677"/>
      <c r="EH96" s="677"/>
      <c r="EI96" s="677"/>
      <c r="EJ96" s="677"/>
      <c r="EK96" s="677"/>
      <c r="EL96" s="677"/>
      <c r="EM96" s="677"/>
      <c r="EN96" s="677"/>
      <c r="EO96" s="677"/>
      <c r="EP96" s="677"/>
      <c r="EQ96" s="677"/>
      <c r="ER96" s="677"/>
      <c r="ES96" s="677"/>
      <c r="ET96" s="677"/>
      <c r="EU96" s="677"/>
      <c r="EV96" s="677"/>
      <c r="EW96" s="677"/>
      <c r="EX96" s="677"/>
      <c r="EY96" s="677"/>
      <c r="EZ96" s="677"/>
      <c r="FA96" s="677"/>
      <c r="FB96" s="677"/>
      <c r="FC96" s="677"/>
      <c r="FD96" s="677"/>
      <c r="FE96" s="677"/>
      <c r="FF96" s="677"/>
      <c r="FG96" s="677"/>
      <c r="FH96" s="677"/>
      <c r="FI96" s="677"/>
      <c r="FJ96" s="677"/>
      <c r="FK96" s="677"/>
      <c r="FL96" s="677"/>
      <c r="FM96" s="677"/>
      <c r="FN96" s="677"/>
      <c r="FO96" s="677"/>
      <c r="FP96" s="677"/>
      <c r="FQ96" s="677"/>
      <c r="FR96" s="677"/>
      <c r="FS96" s="677"/>
      <c r="FT96" s="677"/>
      <c r="FU96" s="677"/>
      <c r="FV96" s="677"/>
      <c r="FW96" s="677"/>
      <c r="FX96" s="677"/>
      <c r="FY96" s="677"/>
      <c r="FZ96" s="677"/>
      <c r="GA96" s="677"/>
      <c r="GB96" s="677"/>
      <c r="GC96" s="677"/>
      <c r="GD96" s="677"/>
      <c r="GE96" s="677"/>
      <c r="GF96" s="677"/>
      <c r="GG96" s="677"/>
      <c r="GH96" s="677"/>
      <c r="GI96" s="677"/>
      <c r="GJ96" s="677"/>
      <c r="GK96" s="677"/>
      <c r="GL96" s="677"/>
      <c r="GM96" s="677"/>
      <c r="GN96" s="677"/>
      <c r="GO96" s="677"/>
      <c r="GP96" s="677"/>
      <c r="GQ96" s="677"/>
      <c r="GR96" s="677"/>
      <c r="GS96" s="677"/>
      <c r="GT96" s="677"/>
      <c r="GU96" s="677"/>
      <c r="GV96" s="677"/>
      <c r="GW96" s="677"/>
      <c r="GX96" s="677"/>
      <c r="GY96" s="677"/>
      <c r="GZ96" s="677"/>
      <c r="HA96" s="677"/>
      <c r="HB96" s="677"/>
      <c r="HC96" s="677"/>
      <c r="HD96" s="677"/>
      <c r="HE96" s="677"/>
      <c r="HF96" s="677"/>
      <c r="HG96" s="677"/>
      <c r="HH96" s="677"/>
      <c r="HI96" s="677"/>
      <c r="HJ96" s="677"/>
      <c r="HK96" s="677"/>
      <c r="HL96" s="677"/>
      <c r="HM96" s="677"/>
      <c r="HN96" s="677"/>
      <c r="HO96" s="677"/>
      <c r="HP96" s="677"/>
      <c r="HQ96" s="677"/>
      <c r="HR96" s="677"/>
      <c r="HS96" s="677"/>
      <c r="HT96" s="677"/>
      <c r="HU96" s="677"/>
      <c r="HV96" s="677"/>
      <c r="HW96" s="677"/>
      <c r="HX96" s="677"/>
      <c r="HY96" s="677"/>
      <c r="HZ96" s="677"/>
      <c r="IA96" s="677"/>
      <c r="IB96" s="677"/>
      <c r="IC96" s="677"/>
      <c r="ID96" s="677"/>
      <c r="IE96" s="677"/>
      <c r="IF96" s="677"/>
      <c r="IG96" s="677"/>
      <c r="IH96" s="677"/>
      <c r="II96" s="677"/>
      <c r="IJ96" s="677"/>
      <c r="IK96" s="677"/>
    </row>
    <row r="97" spans="1:245" s="651" customFormat="1" ht="21.75" customHeight="1">
      <c r="A97" s="702" t="s">
        <v>97</v>
      </c>
      <c r="B97" s="697">
        <v>155</v>
      </c>
      <c r="C97" s="705"/>
      <c r="D97" s="677"/>
      <c r="E97" s="677"/>
      <c r="F97" s="677"/>
      <c r="G97" s="677"/>
      <c r="H97" s="677"/>
      <c r="I97" s="677"/>
      <c r="J97" s="677"/>
      <c r="K97" s="677"/>
      <c r="L97" s="677"/>
      <c r="M97" s="677"/>
      <c r="N97" s="677"/>
      <c r="O97" s="677"/>
      <c r="P97" s="677"/>
      <c r="Q97" s="677"/>
      <c r="R97" s="677"/>
      <c r="S97" s="677"/>
      <c r="T97" s="677"/>
      <c r="U97" s="677"/>
      <c r="V97" s="677"/>
      <c r="W97" s="677"/>
      <c r="X97" s="677"/>
      <c r="Y97" s="677"/>
      <c r="Z97" s="677"/>
      <c r="AA97" s="677"/>
      <c r="AB97" s="677"/>
      <c r="AC97" s="677"/>
      <c r="AD97" s="677"/>
      <c r="AE97" s="677"/>
      <c r="AF97" s="677"/>
      <c r="AG97" s="677"/>
      <c r="AH97" s="677"/>
      <c r="AI97" s="677"/>
      <c r="AJ97" s="677"/>
      <c r="AK97" s="677"/>
      <c r="AL97" s="677"/>
      <c r="AM97" s="677"/>
      <c r="AN97" s="677"/>
      <c r="AO97" s="677"/>
      <c r="AP97" s="677"/>
      <c r="AQ97" s="677"/>
      <c r="AR97" s="677"/>
      <c r="AS97" s="677"/>
      <c r="AT97" s="677"/>
      <c r="AU97" s="677"/>
      <c r="AV97" s="677"/>
      <c r="AW97" s="677"/>
      <c r="AX97" s="677"/>
      <c r="AY97" s="677"/>
      <c r="AZ97" s="677"/>
      <c r="BA97" s="677"/>
      <c r="BB97" s="677"/>
      <c r="BC97" s="677"/>
      <c r="BD97" s="677"/>
      <c r="BE97" s="677"/>
      <c r="BF97" s="677"/>
      <c r="BG97" s="677"/>
      <c r="BH97" s="677"/>
      <c r="BI97" s="677"/>
      <c r="BJ97" s="677"/>
      <c r="BK97" s="677"/>
      <c r="BL97" s="677"/>
      <c r="BM97" s="677"/>
      <c r="BN97" s="677"/>
      <c r="BO97" s="677"/>
      <c r="BP97" s="677"/>
      <c r="BQ97" s="677"/>
      <c r="BR97" s="677"/>
      <c r="BS97" s="677"/>
      <c r="BT97" s="677"/>
      <c r="BU97" s="677"/>
      <c r="BV97" s="677"/>
      <c r="BW97" s="677"/>
      <c r="BX97" s="677"/>
      <c r="BY97" s="677"/>
      <c r="BZ97" s="677"/>
      <c r="CA97" s="677"/>
      <c r="CB97" s="677"/>
      <c r="CC97" s="677"/>
      <c r="CD97" s="677"/>
      <c r="CE97" s="677"/>
      <c r="CF97" s="677"/>
      <c r="CG97" s="677"/>
      <c r="CH97" s="677"/>
      <c r="CI97" s="677"/>
      <c r="CJ97" s="677"/>
      <c r="CK97" s="677"/>
      <c r="CL97" s="677"/>
      <c r="CM97" s="677"/>
      <c r="CN97" s="677"/>
      <c r="CO97" s="677"/>
      <c r="CP97" s="677"/>
      <c r="CQ97" s="677"/>
      <c r="CR97" s="677"/>
      <c r="CS97" s="677"/>
      <c r="CT97" s="677"/>
      <c r="CU97" s="677"/>
      <c r="CV97" s="677"/>
      <c r="CW97" s="677"/>
      <c r="CX97" s="677"/>
      <c r="CY97" s="677"/>
      <c r="CZ97" s="677"/>
      <c r="DA97" s="677"/>
      <c r="DB97" s="677"/>
      <c r="DC97" s="677"/>
      <c r="DD97" s="677"/>
      <c r="DE97" s="677"/>
      <c r="DF97" s="677"/>
      <c r="DG97" s="677"/>
      <c r="DH97" s="677"/>
      <c r="DI97" s="677"/>
      <c r="DJ97" s="677"/>
      <c r="DK97" s="677"/>
      <c r="DL97" s="677"/>
      <c r="DM97" s="677"/>
      <c r="DN97" s="677"/>
      <c r="DO97" s="677"/>
      <c r="DP97" s="677"/>
      <c r="DQ97" s="677"/>
      <c r="DR97" s="677"/>
      <c r="DS97" s="677"/>
      <c r="DT97" s="677"/>
      <c r="DU97" s="677"/>
      <c r="DV97" s="677"/>
      <c r="DW97" s="677"/>
      <c r="DX97" s="677"/>
      <c r="DY97" s="677"/>
      <c r="DZ97" s="677"/>
      <c r="EA97" s="677"/>
      <c r="EB97" s="677"/>
      <c r="EC97" s="677"/>
      <c r="ED97" s="677"/>
      <c r="EE97" s="677"/>
      <c r="EF97" s="677"/>
      <c r="EG97" s="677"/>
      <c r="EH97" s="677"/>
      <c r="EI97" s="677"/>
      <c r="EJ97" s="677"/>
      <c r="EK97" s="677"/>
      <c r="EL97" s="677"/>
      <c r="EM97" s="677"/>
      <c r="EN97" s="677"/>
      <c r="EO97" s="677"/>
      <c r="EP97" s="677"/>
      <c r="EQ97" s="677"/>
      <c r="ER97" s="677"/>
      <c r="ES97" s="677"/>
      <c r="ET97" s="677"/>
      <c r="EU97" s="677"/>
      <c r="EV97" s="677"/>
      <c r="EW97" s="677"/>
      <c r="EX97" s="677"/>
      <c r="EY97" s="677"/>
      <c r="EZ97" s="677"/>
      <c r="FA97" s="677"/>
      <c r="FB97" s="677"/>
      <c r="FC97" s="677"/>
      <c r="FD97" s="677"/>
      <c r="FE97" s="677"/>
      <c r="FF97" s="677"/>
      <c r="FG97" s="677"/>
      <c r="FH97" s="677"/>
      <c r="FI97" s="677"/>
      <c r="FJ97" s="677"/>
      <c r="FK97" s="677"/>
      <c r="FL97" s="677"/>
      <c r="FM97" s="677"/>
      <c r="FN97" s="677"/>
      <c r="FO97" s="677"/>
      <c r="FP97" s="677"/>
      <c r="FQ97" s="677"/>
      <c r="FR97" s="677"/>
      <c r="FS97" s="677"/>
      <c r="FT97" s="677"/>
      <c r="FU97" s="677"/>
      <c r="FV97" s="677"/>
      <c r="FW97" s="677"/>
      <c r="FX97" s="677"/>
      <c r="FY97" s="677"/>
      <c r="FZ97" s="677"/>
      <c r="GA97" s="677"/>
      <c r="GB97" s="677"/>
      <c r="GC97" s="677"/>
      <c r="GD97" s="677"/>
      <c r="GE97" s="677"/>
      <c r="GF97" s="677"/>
      <c r="GG97" s="677"/>
      <c r="GH97" s="677"/>
      <c r="GI97" s="677"/>
      <c r="GJ97" s="677"/>
      <c r="GK97" s="677"/>
      <c r="GL97" s="677"/>
      <c r="GM97" s="677"/>
      <c r="GN97" s="677"/>
      <c r="GO97" s="677"/>
      <c r="GP97" s="677"/>
      <c r="GQ97" s="677"/>
      <c r="GR97" s="677"/>
      <c r="GS97" s="677"/>
      <c r="GT97" s="677"/>
      <c r="GU97" s="677"/>
      <c r="GV97" s="677"/>
      <c r="GW97" s="677"/>
      <c r="GX97" s="677"/>
      <c r="GY97" s="677"/>
      <c r="GZ97" s="677"/>
      <c r="HA97" s="677"/>
      <c r="HB97" s="677"/>
      <c r="HC97" s="677"/>
      <c r="HD97" s="677"/>
      <c r="HE97" s="677"/>
      <c r="HF97" s="677"/>
      <c r="HG97" s="677"/>
      <c r="HH97" s="677"/>
      <c r="HI97" s="677"/>
      <c r="HJ97" s="677"/>
      <c r="HK97" s="677"/>
      <c r="HL97" s="677"/>
      <c r="HM97" s="677"/>
      <c r="HN97" s="677"/>
      <c r="HO97" s="677"/>
      <c r="HP97" s="677"/>
      <c r="HQ97" s="677"/>
      <c r="HR97" s="677"/>
      <c r="HS97" s="677"/>
      <c r="HT97" s="677"/>
      <c r="HU97" s="677"/>
      <c r="HV97" s="677"/>
      <c r="HW97" s="677"/>
      <c r="HX97" s="677"/>
      <c r="HY97" s="677"/>
      <c r="HZ97" s="677"/>
      <c r="IA97" s="677"/>
      <c r="IB97" s="677"/>
      <c r="IC97" s="677"/>
      <c r="ID97" s="677"/>
      <c r="IE97" s="677"/>
      <c r="IF97" s="677"/>
      <c r="IG97" s="677"/>
      <c r="IH97" s="677"/>
      <c r="II97" s="677"/>
      <c r="IJ97" s="677"/>
      <c r="IK97" s="677"/>
    </row>
    <row r="98" spans="1:245" s="651" customFormat="1" ht="21.75" customHeight="1">
      <c r="A98" s="702" t="s">
        <v>98</v>
      </c>
      <c r="B98" s="697">
        <v>63</v>
      </c>
      <c r="C98" s="705"/>
      <c r="D98" s="677"/>
      <c r="E98" s="677"/>
      <c r="F98" s="677"/>
      <c r="G98" s="677"/>
      <c r="H98" s="677"/>
      <c r="I98" s="677"/>
      <c r="J98" s="677"/>
      <c r="K98" s="677"/>
      <c r="L98" s="677"/>
      <c r="M98" s="677"/>
      <c r="N98" s="677"/>
      <c r="O98" s="677"/>
      <c r="P98" s="677"/>
      <c r="Q98" s="677"/>
      <c r="R98" s="677"/>
      <c r="S98" s="677"/>
      <c r="T98" s="677"/>
      <c r="U98" s="677"/>
      <c r="V98" s="677"/>
      <c r="W98" s="677"/>
      <c r="X98" s="677"/>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7"/>
      <c r="AY98" s="677"/>
      <c r="AZ98" s="677"/>
      <c r="BA98" s="677"/>
      <c r="BB98" s="677"/>
      <c r="BC98" s="677"/>
      <c r="BD98" s="677"/>
      <c r="BE98" s="677"/>
      <c r="BF98" s="677"/>
      <c r="BG98" s="677"/>
      <c r="BH98" s="677"/>
      <c r="BI98" s="677"/>
      <c r="BJ98" s="677"/>
      <c r="BK98" s="677"/>
      <c r="BL98" s="677"/>
      <c r="BM98" s="677"/>
      <c r="BN98" s="677"/>
      <c r="BO98" s="677"/>
      <c r="BP98" s="677"/>
      <c r="BQ98" s="677"/>
      <c r="BR98" s="677"/>
      <c r="BS98" s="677"/>
      <c r="BT98" s="677"/>
      <c r="BU98" s="677"/>
      <c r="BV98" s="677"/>
      <c r="BW98" s="677"/>
      <c r="BX98" s="677"/>
      <c r="BY98" s="677"/>
      <c r="BZ98" s="677"/>
      <c r="CA98" s="677"/>
      <c r="CB98" s="677"/>
      <c r="CC98" s="677"/>
      <c r="CD98" s="677"/>
      <c r="CE98" s="677"/>
      <c r="CF98" s="677"/>
      <c r="CG98" s="677"/>
      <c r="CH98" s="677"/>
      <c r="CI98" s="677"/>
      <c r="CJ98" s="677"/>
      <c r="CK98" s="677"/>
      <c r="CL98" s="677"/>
      <c r="CM98" s="677"/>
      <c r="CN98" s="677"/>
      <c r="CO98" s="677"/>
      <c r="CP98" s="677"/>
      <c r="CQ98" s="677"/>
      <c r="CR98" s="677"/>
      <c r="CS98" s="677"/>
      <c r="CT98" s="677"/>
      <c r="CU98" s="677"/>
      <c r="CV98" s="677"/>
      <c r="CW98" s="677"/>
      <c r="CX98" s="677"/>
      <c r="CY98" s="677"/>
      <c r="CZ98" s="677"/>
      <c r="DA98" s="677"/>
      <c r="DB98" s="677"/>
      <c r="DC98" s="677"/>
      <c r="DD98" s="677"/>
      <c r="DE98" s="677"/>
      <c r="DF98" s="677"/>
      <c r="DG98" s="677"/>
      <c r="DH98" s="677"/>
      <c r="DI98" s="677"/>
      <c r="DJ98" s="677"/>
      <c r="DK98" s="677"/>
      <c r="DL98" s="677"/>
      <c r="DM98" s="677"/>
      <c r="DN98" s="677"/>
      <c r="DO98" s="677"/>
      <c r="DP98" s="677"/>
      <c r="DQ98" s="677"/>
      <c r="DR98" s="677"/>
      <c r="DS98" s="677"/>
      <c r="DT98" s="677"/>
      <c r="DU98" s="677"/>
      <c r="DV98" s="677"/>
      <c r="DW98" s="677"/>
      <c r="DX98" s="677"/>
      <c r="DY98" s="677"/>
      <c r="DZ98" s="677"/>
      <c r="EA98" s="677"/>
      <c r="EB98" s="677"/>
      <c r="EC98" s="677"/>
      <c r="ED98" s="677"/>
      <c r="EE98" s="677"/>
      <c r="EF98" s="677"/>
      <c r="EG98" s="677"/>
      <c r="EH98" s="677"/>
      <c r="EI98" s="677"/>
      <c r="EJ98" s="677"/>
      <c r="EK98" s="677"/>
      <c r="EL98" s="677"/>
      <c r="EM98" s="677"/>
      <c r="EN98" s="677"/>
      <c r="EO98" s="677"/>
      <c r="EP98" s="677"/>
      <c r="EQ98" s="677"/>
      <c r="ER98" s="677"/>
      <c r="ES98" s="677"/>
      <c r="ET98" s="677"/>
      <c r="EU98" s="677"/>
      <c r="EV98" s="677"/>
      <c r="EW98" s="677"/>
      <c r="EX98" s="677"/>
      <c r="EY98" s="677"/>
      <c r="EZ98" s="677"/>
      <c r="FA98" s="677"/>
      <c r="FB98" s="677"/>
      <c r="FC98" s="677"/>
      <c r="FD98" s="677"/>
      <c r="FE98" s="677"/>
      <c r="FF98" s="677"/>
      <c r="FG98" s="677"/>
      <c r="FH98" s="677"/>
      <c r="FI98" s="677"/>
      <c r="FJ98" s="677"/>
      <c r="FK98" s="677"/>
      <c r="FL98" s="677"/>
      <c r="FM98" s="677"/>
      <c r="FN98" s="677"/>
      <c r="FO98" s="677"/>
      <c r="FP98" s="677"/>
      <c r="FQ98" s="677"/>
      <c r="FR98" s="677"/>
      <c r="FS98" s="677"/>
      <c r="FT98" s="677"/>
      <c r="FU98" s="677"/>
      <c r="FV98" s="677"/>
      <c r="FW98" s="677"/>
      <c r="FX98" s="677"/>
      <c r="FY98" s="677"/>
      <c r="FZ98" s="677"/>
      <c r="GA98" s="677"/>
      <c r="GB98" s="677"/>
      <c r="GC98" s="677"/>
      <c r="GD98" s="677"/>
      <c r="GE98" s="677"/>
      <c r="GF98" s="677"/>
      <c r="GG98" s="677"/>
      <c r="GH98" s="677"/>
      <c r="GI98" s="677"/>
      <c r="GJ98" s="677"/>
      <c r="GK98" s="677"/>
      <c r="GL98" s="677"/>
      <c r="GM98" s="677"/>
      <c r="GN98" s="677"/>
      <c r="GO98" s="677"/>
      <c r="GP98" s="677"/>
      <c r="GQ98" s="677"/>
      <c r="GR98" s="677"/>
      <c r="GS98" s="677"/>
      <c r="GT98" s="677"/>
      <c r="GU98" s="677"/>
      <c r="GV98" s="677"/>
      <c r="GW98" s="677"/>
      <c r="GX98" s="677"/>
      <c r="GY98" s="677"/>
      <c r="GZ98" s="677"/>
      <c r="HA98" s="677"/>
      <c r="HB98" s="677"/>
      <c r="HC98" s="677"/>
      <c r="HD98" s="677"/>
      <c r="HE98" s="677"/>
      <c r="HF98" s="677"/>
      <c r="HG98" s="677"/>
      <c r="HH98" s="677"/>
      <c r="HI98" s="677"/>
      <c r="HJ98" s="677"/>
      <c r="HK98" s="677"/>
      <c r="HL98" s="677"/>
      <c r="HM98" s="677"/>
      <c r="HN98" s="677"/>
      <c r="HO98" s="677"/>
      <c r="HP98" s="677"/>
      <c r="HQ98" s="677"/>
      <c r="HR98" s="677"/>
      <c r="HS98" s="677"/>
      <c r="HT98" s="677"/>
      <c r="HU98" s="677"/>
      <c r="HV98" s="677"/>
      <c r="HW98" s="677"/>
      <c r="HX98" s="677"/>
      <c r="HY98" s="677"/>
      <c r="HZ98" s="677"/>
      <c r="IA98" s="677"/>
      <c r="IB98" s="677"/>
      <c r="IC98" s="677"/>
      <c r="ID98" s="677"/>
      <c r="IE98" s="677"/>
      <c r="IF98" s="677"/>
      <c r="IG98" s="677"/>
      <c r="IH98" s="677"/>
      <c r="II98" s="677"/>
      <c r="IJ98" s="677"/>
      <c r="IK98" s="677"/>
    </row>
    <row r="99" spans="1:245" s="651" customFormat="1" ht="21.75" customHeight="1">
      <c r="A99" s="702" t="s">
        <v>99</v>
      </c>
      <c r="B99" s="697">
        <v>349</v>
      </c>
      <c r="C99" s="705"/>
      <c r="D99" s="677"/>
      <c r="E99" s="677"/>
      <c r="F99" s="677"/>
      <c r="G99" s="677"/>
      <c r="H99" s="677"/>
      <c r="I99" s="677"/>
      <c r="J99" s="677"/>
      <c r="K99" s="677"/>
      <c r="L99" s="677"/>
      <c r="M99" s="677"/>
      <c r="N99" s="677"/>
      <c r="O99" s="677"/>
      <c r="P99" s="677"/>
      <c r="Q99" s="677"/>
      <c r="R99" s="677"/>
      <c r="S99" s="677"/>
      <c r="T99" s="677"/>
      <c r="U99" s="677"/>
      <c r="V99" s="677"/>
      <c r="W99" s="677"/>
      <c r="X99" s="677"/>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7"/>
      <c r="AY99" s="677"/>
      <c r="AZ99" s="677"/>
      <c r="BA99" s="677"/>
      <c r="BB99" s="677"/>
      <c r="BC99" s="677"/>
      <c r="BD99" s="677"/>
      <c r="BE99" s="677"/>
      <c r="BF99" s="677"/>
      <c r="BG99" s="677"/>
      <c r="BH99" s="677"/>
      <c r="BI99" s="677"/>
      <c r="BJ99" s="677"/>
      <c r="BK99" s="677"/>
      <c r="BL99" s="677"/>
      <c r="BM99" s="677"/>
      <c r="BN99" s="677"/>
      <c r="BO99" s="677"/>
      <c r="BP99" s="677"/>
      <c r="BQ99" s="677"/>
      <c r="BR99" s="677"/>
      <c r="BS99" s="677"/>
      <c r="BT99" s="677"/>
      <c r="BU99" s="677"/>
      <c r="BV99" s="677"/>
      <c r="BW99" s="677"/>
      <c r="BX99" s="677"/>
      <c r="BY99" s="677"/>
      <c r="BZ99" s="677"/>
      <c r="CA99" s="677"/>
      <c r="CB99" s="677"/>
      <c r="CC99" s="677"/>
      <c r="CD99" s="677"/>
      <c r="CE99" s="677"/>
      <c r="CF99" s="677"/>
      <c r="CG99" s="677"/>
      <c r="CH99" s="677"/>
      <c r="CI99" s="677"/>
      <c r="CJ99" s="677"/>
      <c r="CK99" s="677"/>
      <c r="CL99" s="677"/>
      <c r="CM99" s="677"/>
      <c r="CN99" s="677"/>
      <c r="CO99" s="677"/>
      <c r="CP99" s="677"/>
      <c r="CQ99" s="677"/>
      <c r="CR99" s="677"/>
      <c r="CS99" s="677"/>
      <c r="CT99" s="677"/>
      <c r="CU99" s="677"/>
      <c r="CV99" s="677"/>
      <c r="CW99" s="677"/>
      <c r="CX99" s="677"/>
      <c r="CY99" s="677"/>
      <c r="CZ99" s="677"/>
      <c r="DA99" s="677"/>
      <c r="DB99" s="677"/>
      <c r="DC99" s="677"/>
      <c r="DD99" s="677"/>
      <c r="DE99" s="677"/>
      <c r="DF99" s="677"/>
      <c r="DG99" s="677"/>
      <c r="DH99" s="677"/>
      <c r="DI99" s="677"/>
      <c r="DJ99" s="677"/>
      <c r="DK99" s="677"/>
      <c r="DL99" s="677"/>
      <c r="DM99" s="677"/>
      <c r="DN99" s="677"/>
      <c r="DO99" s="677"/>
      <c r="DP99" s="677"/>
      <c r="DQ99" s="677"/>
      <c r="DR99" s="677"/>
      <c r="DS99" s="677"/>
      <c r="DT99" s="677"/>
      <c r="DU99" s="677"/>
      <c r="DV99" s="677"/>
      <c r="DW99" s="677"/>
      <c r="DX99" s="677"/>
      <c r="DY99" s="677"/>
      <c r="DZ99" s="677"/>
      <c r="EA99" s="677"/>
      <c r="EB99" s="677"/>
      <c r="EC99" s="677"/>
      <c r="ED99" s="677"/>
      <c r="EE99" s="677"/>
      <c r="EF99" s="677"/>
      <c r="EG99" s="677"/>
      <c r="EH99" s="677"/>
      <c r="EI99" s="677"/>
      <c r="EJ99" s="677"/>
      <c r="EK99" s="677"/>
      <c r="EL99" s="677"/>
      <c r="EM99" s="677"/>
      <c r="EN99" s="677"/>
      <c r="EO99" s="677"/>
      <c r="EP99" s="677"/>
      <c r="EQ99" s="677"/>
      <c r="ER99" s="677"/>
      <c r="ES99" s="677"/>
      <c r="ET99" s="677"/>
      <c r="EU99" s="677"/>
      <c r="EV99" s="677"/>
      <c r="EW99" s="677"/>
      <c r="EX99" s="677"/>
      <c r="EY99" s="677"/>
      <c r="EZ99" s="677"/>
      <c r="FA99" s="677"/>
      <c r="FB99" s="677"/>
      <c r="FC99" s="677"/>
      <c r="FD99" s="677"/>
      <c r="FE99" s="677"/>
      <c r="FF99" s="677"/>
      <c r="FG99" s="677"/>
      <c r="FH99" s="677"/>
      <c r="FI99" s="677"/>
      <c r="FJ99" s="677"/>
      <c r="FK99" s="677"/>
      <c r="FL99" s="677"/>
      <c r="FM99" s="677"/>
      <c r="FN99" s="677"/>
      <c r="FO99" s="677"/>
      <c r="FP99" s="677"/>
      <c r="FQ99" s="677"/>
      <c r="FR99" s="677"/>
      <c r="FS99" s="677"/>
      <c r="FT99" s="677"/>
      <c r="FU99" s="677"/>
      <c r="FV99" s="677"/>
      <c r="FW99" s="677"/>
      <c r="FX99" s="677"/>
      <c r="FY99" s="677"/>
      <c r="FZ99" s="677"/>
      <c r="GA99" s="677"/>
      <c r="GB99" s="677"/>
      <c r="GC99" s="677"/>
      <c r="GD99" s="677"/>
      <c r="GE99" s="677"/>
      <c r="GF99" s="677"/>
      <c r="GG99" s="677"/>
      <c r="GH99" s="677"/>
      <c r="GI99" s="677"/>
      <c r="GJ99" s="677"/>
      <c r="GK99" s="677"/>
      <c r="GL99" s="677"/>
      <c r="GM99" s="677"/>
      <c r="GN99" s="677"/>
      <c r="GO99" s="677"/>
      <c r="GP99" s="677"/>
      <c r="GQ99" s="677"/>
      <c r="GR99" s="677"/>
      <c r="GS99" s="677"/>
      <c r="GT99" s="677"/>
      <c r="GU99" s="677"/>
      <c r="GV99" s="677"/>
      <c r="GW99" s="677"/>
      <c r="GX99" s="677"/>
      <c r="GY99" s="677"/>
      <c r="GZ99" s="677"/>
      <c r="HA99" s="677"/>
      <c r="HB99" s="677"/>
      <c r="HC99" s="677"/>
      <c r="HD99" s="677"/>
      <c r="HE99" s="677"/>
      <c r="HF99" s="677"/>
      <c r="HG99" s="677"/>
      <c r="HH99" s="677"/>
      <c r="HI99" s="677"/>
      <c r="HJ99" s="677"/>
      <c r="HK99" s="677"/>
      <c r="HL99" s="677"/>
      <c r="HM99" s="677"/>
      <c r="HN99" s="677"/>
      <c r="HO99" s="677"/>
      <c r="HP99" s="677"/>
      <c r="HQ99" s="677"/>
      <c r="HR99" s="677"/>
      <c r="HS99" s="677"/>
      <c r="HT99" s="677"/>
      <c r="HU99" s="677"/>
      <c r="HV99" s="677"/>
      <c r="HW99" s="677"/>
      <c r="HX99" s="677"/>
      <c r="HY99" s="677"/>
      <c r="HZ99" s="677"/>
      <c r="IA99" s="677"/>
      <c r="IB99" s="677"/>
      <c r="IC99" s="677"/>
      <c r="ID99" s="677"/>
      <c r="IE99" s="677"/>
      <c r="IF99" s="677"/>
      <c r="IG99" s="677"/>
      <c r="IH99" s="677"/>
      <c r="II99" s="677"/>
      <c r="IJ99" s="677"/>
      <c r="IK99" s="677"/>
    </row>
    <row r="100" spans="1:245" s="651" customFormat="1" ht="21.75" customHeight="1">
      <c r="A100" s="708" t="s">
        <v>100</v>
      </c>
      <c r="B100" s="695">
        <v>262</v>
      </c>
      <c r="C100" s="705"/>
      <c r="D100" s="677"/>
      <c r="E100" s="677"/>
      <c r="F100" s="677"/>
      <c r="G100" s="677"/>
      <c r="H100" s="677"/>
      <c r="I100" s="677"/>
      <c r="J100" s="677"/>
      <c r="K100" s="677"/>
      <c r="L100" s="677"/>
      <c r="M100" s="677"/>
      <c r="N100" s="677"/>
      <c r="O100" s="677"/>
      <c r="P100" s="677"/>
      <c r="Q100" s="677"/>
      <c r="R100" s="677"/>
      <c r="S100" s="677"/>
      <c r="T100" s="677"/>
      <c r="U100" s="677"/>
      <c r="V100" s="677"/>
      <c r="W100" s="677"/>
      <c r="X100" s="677"/>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7"/>
      <c r="AY100" s="677"/>
      <c r="AZ100" s="677"/>
      <c r="BA100" s="677"/>
      <c r="BB100" s="677"/>
      <c r="BC100" s="677"/>
      <c r="BD100" s="677"/>
      <c r="BE100" s="677"/>
      <c r="BF100" s="677"/>
      <c r="BG100" s="677"/>
      <c r="BH100" s="677"/>
      <c r="BI100" s="677"/>
      <c r="BJ100" s="677"/>
      <c r="BK100" s="677"/>
      <c r="BL100" s="677"/>
      <c r="BM100" s="677"/>
      <c r="BN100" s="677"/>
      <c r="BO100" s="677"/>
      <c r="BP100" s="677"/>
      <c r="BQ100" s="677"/>
      <c r="BR100" s="677"/>
      <c r="BS100" s="677"/>
      <c r="BT100" s="677"/>
      <c r="BU100" s="677"/>
      <c r="BV100" s="677"/>
      <c r="BW100" s="677"/>
      <c r="BX100" s="677"/>
      <c r="BY100" s="677"/>
      <c r="BZ100" s="677"/>
      <c r="CA100" s="677"/>
      <c r="CB100" s="677"/>
      <c r="CC100" s="677"/>
      <c r="CD100" s="677"/>
      <c r="CE100" s="677"/>
      <c r="CF100" s="677"/>
      <c r="CG100" s="677"/>
      <c r="CH100" s="677"/>
      <c r="CI100" s="677"/>
      <c r="CJ100" s="677"/>
      <c r="CK100" s="677"/>
      <c r="CL100" s="677"/>
      <c r="CM100" s="677"/>
      <c r="CN100" s="677"/>
      <c r="CO100" s="677"/>
      <c r="CP100" s="677"/>
      <c r="CQ100" s="677"/>
      <c r="CR100" s="677"/>
      <c r="CS100" s="677"/>
      <c r="CT100" s="677"/>
      <c r="CU100" s="677"/>
      <c r="CV100" s="677"/>
      <c r="CW100" s="677"/>
      <c r="CX100" s="677"/>
      <c r="CY100" s="677"/>
      <c r="CZ100" s="677"/>
      <c r="DA100" s="677"/>
      <c r="DB100" s="677"/>
      <c r="DC100" s="677"/>
      <c r="DD100" s="677"/>
      <c r="DE100" s="677"/>
      <c r="DF100" s="677"/>
      <c r="DG100" s="677"/>
      <c r="DH100" s="677"/>
      <c r="DI100" s="677"/>
      <c r="DJ100" s="677"/>
      <c r="DK100" s="677"/>
      <c r="DL100" s="677"/>
      <c r="DM100" s="677"/>
      <c r="DN100" s="677"/>
      <c r="DO100" s="677"/>
      <c r="DP100" s="677"/>
      <c r="DQ100" s="677"/>
      <c r="DR100" s="677"/>
      <c r="DS100" s="677"/>
      <c r="DT100" s="677"/>
      <c r="DU100" s="677"/>
      <c r="DV100" s="677"/>
      <c r="DW100" s="677"/>
      <c r="DX100" s="677"/>
      <c r="DY100" s="677"/>
      <c r="DZ100" s="677"/>
      <c r="EA100" s="677"/>
      <c r="EB100" s="677"/>
      <c r="EC100" s="677"/>
      <c r="ED100" s="677"/>
      <c r="EE100" s="677"/>
      <c r="EF100" s="677"/>
      <c r="EG100" s="677"/>
      <c r="EH100" s="677"/>
      <c r="EI100" s="677"/>
      <c r="EJ100" s="677"/>
      <c r="EK100" s="677"/>
      <c r="EL100" s="677"/>
      <c r="EM100" s="677"/>
      <c r="EN100" s="677"/>
      <c r="EO100" s="677"/>
      <c r="EP100" s="677"/>
      <c r="EQ100" s="677"/>
      <c r="ER100" s="677"/>
      <c r="ES100" s="677"/>
      <c r="ET100" s="677"/>
      <c r="EU100" s="677"/>
      <c r="EV100" s="677"/>
      <c r="EW100" s="677"/>
      <c r="EX100" s="677"/>
      <c r="EY100" s="677"/>
      <c r="EZ100" s="677"/>
      <c r="FA100" s="677"/>
      <c r="FB100" s="677"/>
      <c r="FC100" s="677"/>
      <c r="FD100" s="677"/>
      <c r="FE100" s="677"/>
      <c r="FF100" s="677"/>
      <c r="FG100" s="677"/>
      <c r="FH100" s="677"/>
      <c r="FI100" s="677"/>
      <c r="FJ100" s="677"/>
      <c r="FK100" s="677"/>
      <c r="FL100" s="677"/>
      <c r="FM100" s="677"/>
      <c r="FN100" s="677"/>
      <c r="FO100" s="677"/>
      <c r="FP100" s="677"/>
      <c r="FQ100" s="677"/>
      <c r="FR100" s="677"/>
      <c r="FS100" s="677"/>
      <c r="FT100" s="677"/>
      <c r="FU100" s="677"/>
      <c r="FV100" s="677"/>
      <c r="FW100" s="677"/>
      <c r="FX100" s="677"/>
      <c r="FY100" s="677"/>
      <c r="FZ100" s="677"/>
      <c r="GA100" s="677"/>
      <c r="GB100" s="677"/>
      <c r="GC100" s="677"/>
      <c r="GD100" s="677"/>
      <c r="GE100" s="677"/>
      <c r="GF100" s="677"/>
      <c r="GG100" s="677"/>
      <c r="GH100" s="677"/>
      <c r="GI100" s="677"/>
      <c r="GJ100" s="677"/>
      <c r="GK100" s="677"/>
      <c r="GL100" s="677"/>
      <c r="GM100" s="677"/>
      <c r="GN100" s="677"/>
      <c r="GO100" s="677"/>
      <c r="GP100" s="677"/>
      <c r="GQ100" s="677"/>
      <c r="GR100" s="677"/>
      <c r="GS100" s="677"/>
      <c r="GT100" s="677"/>
      <c r="GU100" s="677"/>
      <c r="GV100" s="677"/>
      <c r="GW100" s="677"/>
      <c r="GX100" s="677"/>
      <c r="GY100" s="677"/>
      <c r="GZ100" s="677"/>
      <c r="HA100" s="677"/>
      <c r="HB100" s="677"/>
      <c r="HC100" s="677"/>
      <c r="HD100" s="677"/>
      <c r="HE100" s="677"/>
      <c r="HF100" s="677"/>
      <c r="HG100" s="677"/>
      <c r="HH100" s="677"/>
      <c r="HI100" s="677"/>
      <c r="HJ100" s="677"/>
      <c r="HK100" s="677"/>
      <c r="HL100" s="677"/>
      <c r="HM100" s="677"/>
      <c r="HN100" s="677"/>
      <c r="HO100" s="677"/>
      <c r="HP100" s="677"/>
      <c r="HQ100" s="677"/>
      <c r="HR100" s="677"/>
      <c r="HS100" s="677"/>
      <c r="HT100" s="677"/>
      <c r="HU100" s="677"/>
      <c r="HV100" s="677"/>
      <c r="HW100" s="677"/>
      <c r="HX100" s="677"/>
      <c r="HY100" s="677"/>
      <c r="HZ100" s="677"/>
      <c r="IA100" s="677"/>
      <c r="IB100" s="677"/>
      <c r="IC100" s="677"/>
      <c r="ID100" s="677"/>
      <c r="IE100" s="677"/>
      <c r="IF100" s="677"/>
      <c r="IG100" s="677"/>
      <c r="IH100" s="677"/>
      <c r="II100" s="677"/>
      <c r="IJ100" s="677"/>
      <c r="IK100" s="677"/>
    </row>
    <row r="101" spans="1:245" s="676" customFormat="1" ht="21.75" customHeight="1">
      <c r="A101" s="704" t="s">
        <v>101</v>
      </c>
      <c r="B101" s="695">
        <v>926</v>
      </c>
      <c r="C101" s="690"/>
      <c r="D101" s="700"/>
      <c r="E101" s="700"/>
      <c r="F101" s="713"/>
      <c r="G101" s="713"/>
      <c r="H101" s="713"/>
      <c r="I101" s="700"/>
      <c r="J101" s="700"/>
      <c r="K101" s="700"/>
      <c r="L101" s="700"/>
      <c r="M101" s="700"/>
      <c r="N101" s="700"/>
      <c r="O101" s="700"/>
      <c r="P101" s="700"/>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0"/>
      <c r="BA101" s="700"/>
      <c r="BB101" s="700"/>
      <c r="BC101" s="700"/>
      <c r="BD101" s="700"/>
      <c r="BE101" s="700"/>
      <c r="BF101" s="700"/>
      <c r="BG101" s="700"/>
      <c r="BH101" s="700"/>
      <c r="BI101" s="700"/>
      <c r="BJ101" s="700"/>
      <c r="BK101" s="700"/>
      <c r="BL101" s="700"/>
      <c r="BM101" s="700"/>
      <c r="BN101" s="700"/>
      <c r="BO101" s="700"/>
      <c r="BP101" s="700"/>
      <c r="BQ101" s="700"/>
      <c r="BR101" s="700"/>
      <c r="BS101" s="700"/>
      <c r="BT101" s="700"/>
      <c r="BU101" s="700"/>
      <c r="BV101" s="700"/>
      <c r="BW101" s="700"/>
      <c r="BX101" s="700"/>
      <c r="BY101" s="700"/>
      <c r="BZ101" s="700"/>
      <c r="CA101" s="700"/>
      <c r="CB101" s="700"/>
      <c r="CC101" s="700"/>
      <c r="CD101" s="700"/>
      <c r="CE101" s="700"/>
      <c r="CF101" s="700"/>
      <c r="CG101" s="700"/>
      <c r="CH101" s="700"/>
      <c r="CI101" s="700"/>
      <c r="CJ101" s="700"/>
      <c r="CK101" s="700"/>
      <c r="CL101" s="700"/>
      <c r="CM101" s="700"/>
      <c r="CN101" s="700"/>
      <c r="CO101" s="700"/>
      <c r="CP101" s="700"/>
      <c r="CQ101" s="700"/>
      <c r="CR101" s="700"/>
      <c r="CS101" s="700"/>
      <c r="CT101" s="700"/>
      <c r="CU101" s="700"/>
      <c r="CV101" s="700"/>
      <c r="CW101" s="700"/>
      <c r="CX101" s="700"/>
      <c r="CY101" s="700"/>
      <c r="CZ101" s="700"/>
      <c r="DA101" s="700"/>
      <c r="DB101" s="700"/>
      <c r="DC101" s="700"/>
      <c r="DD101" s="700"/>
      <c r="DE101" s="700"/>
      <c r="DF101" s="700"/>
      <c r="DG101" s="700"/>
      <c r="DH101" s="700"/>
      <c r="DI101" s="700"/>
      <c r="DJ101" s="700"/>
      <c r="DK101" s="700"/>
      <c r="DL101" s="700"/>
      <c r="DM101" s="700"/>
      <c r="DN101" s="700"/>
      <c r="DO101" s="700"/>
      <c r="DP101" s="700"/>
      <c r="DQ101" s="700"/>
      <c r="DR101" s="700"/>
      <c r="DS101" s="700"/>
      <c r="DT101" s="700"/>
      <c r="DU101" s="700"/>
      <c r="DV101" s="700"/>
      <c r="DW101" s="700"/>
      <c r="DX101" s="700"/>
      <c r="DY101" s="700"/>
      <c r="DZ101" s="700"/>
      <c r="EA101" s="700"/>
      <c r="EB101" s="700"/>
      <c r="EC101" s="700"/>
      <c r="ED101" s="700"/>
      <c r="EE101" s="700"/>
      <c r="EF101" s="700"/>
      <c r="EG101" s="700"/>
      <c r="EH101" s="700"/>
      <c r="EI101" s="700"/>
      <c r="EJ101" s="700"/>
      <c r="EK101" s="700"/>
      <c r="EL101" s="700"/>
      <c r="EM101" s="700"/>
      <c r="EN101" s="700"/>
      <c r="EO101" s="700"/>
      <c r="EP101" s="700"/>
      <c r="EQ101" s="700"/>
      <c r="ER101" s="700"/>
      <c r="ES101" s="700"/>
      <c r="ET101" s="700"/>
      <c r="EU101" s="700"/>
      <c r="EV101" s="700"/>
      <c r="EW101" s="700"/>
      <c r="EX101" s="700"/>
      <c r="EY101" s="700"/>
      <c r="EZ101" s="700"/>
      <c r="FA101" s="700"/>
      <c r="FB101" s="700"/>
      <c r="FC101" s="700"/>
      <c r="FD101" s="700"/>
      <c r="FE101" s="700"/>
      <c r="FF101" s="700"/>
      <c r="FG101" s="700"/>
      <c r="FH101" s="700"/>
      <c r="FI101" s="700"/>
      <c r="FJ101" s="700"/>
      <c r="FK101" s="700"/>
      <c r="FL101" s="700"/>
      <c r="FM101" s="700"/>
      <c r="FN101" s="700"/>
      <c r="FO101" s="700"/>
      <c r="FP101" s="700"/>
      <c r="FQ101" s="700"/>
      <c r="FR101" s="700"/>
      <c r="FS101" s="700"/>
      <c r="FT101" s="700"/>
      <c r="FU101" s="700"/>
      <c r="FV101" s="700"/>
      <c r="FW101" s="700"/>
      <c r="FX101" s="700"/>
      <c r="FY101" s="700"/>
      <c r="FZ101" s="700"/>
      <c r="GA101" s="700"/>
      <c r="GB101" s="700"/>
      <c r="GC101" s="700"/>
      <c r="GD101" s="700"/>
      <c r="GE101" s="700"/>
      <c r="GF101" s="700"/>
      <c r="GG101" s="700"/>
      <c r="GH101" s="700"/>
      <c r="GI101" s="700"/>
      <c r="GJ101" s="700"/>
      <c r="GK101" s="700"/>
      <c r="GL101" s="700"/>
      <c r="GM101" s="700"/>
      <c r="GN101" s="700"/>
      <c r="GO101" s="700"/>
      <c r="GP101" s="700"/>
      <c r="GQ101" s="700"/>
      <c r="GR101" s="700"/>
      <c r="GS101" s="700"/>
      <c r="GT101" s="700"/>
      <c r="GU101" s="700"/>
      <c r="GV101" s="700"/>
      <c r="GW101" s="700"/>
      <c r="GX101" s="700"/>
      <c r="GY101" s="700"/>
      <c r="GZ101" s="700"/>
      <c r="HA101" s="700"/>
      <c r="HB101" s="700"/>
      <c r="HC101" s="700"/>
      <c r="HD101" s="700"/>
      <c r="HE101" s="700"/>
      <c r="HF101" s="700"/>
      <c r="HG101" s="700"/>
      <c r="HH101" s="700"/>
      <c r="HI101" s="700"/>
      <c r="HJ101" s="700"/>
      <c r="HK101" s="700"/>
      <c r="HL101" s="700"/>
      <c r="HM101" s="700"/>
      <c r="HN101" s="700"/>
      <c r="HO101" s="700"/>
      <c r="HP101" s="700"/>
      <c r="HQ101" s="700"/>
      <c r="HR101" s="700"/>
      <c r="HS101" s="700"/>
      <c r="HT101" s="700"/>
      <c r="HU101" s="700"/>
      <c r="HV101" s="700"/>
      <c r="HW101" s="700"/>
      <c r="HX101" s="700"/>
      <c r="HY101" s="700"/>
      <c r="HZ101" s="700"/>
      <c r="IA101" s="700"/>
      <c r="IB101" s="700"/>
      <c r="IC101" s="700"/>
      <c r="ID101" s="700"/>
      <c r="IE101" s="700"/>
      <c r="IF101" s="700"/>
      <c r="IG101" s="700"/>
      <c r="IH101" s="700"/>
      <c r="II101" s="700"/>
      <c r="IJ101" s="700"/>
      <c r="IK101" s="700"/>
    </row>
    <row r="102" spans="1:245" s="676" customFormat="1" ht="21.75" customHeight="1">
      <c r="A102" s="704" t="s">
        <v>102</v>
      </c>
      <c r="B102" s="695">
        <v>593</v>
      </c>
      <c r="C102" s="690"/>
      <c r="D102" s="700"/>
      <c r="E102" s="700"/>
      <c r="F102" s="713"/>
      <c r="G102" s="713"/>
      <c r="H102" s="713"/>
      <c r="I102" s="700"/>
      <c r="J102" s="700"/>
      <c r="K102" s="700"/>
      <c r="L102" s="700"/>
      <c r="M102" s="700"/>
      <c r="N102" s="700"/>
      <c r="O102" s="700"/>
      <c r="P102" s="700"/>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0"/>
      <c r="BA102" s="700"/>
      <c r="BB102" s="700"/>
      <c r="BC102" s="700"/>
      <c r="BD102" s="700"/>
      <c r="BE102" s="700"/>
      <c r="BF102" s="700"/>
      <c r="BG102" s="700"/>
      <c r="BH102" s="700"/>
      <c r="BI102" s="700"/>
      <c r="BJ102" s="700"/>
      <c r="BK102" s="700"/>
      <c r="BL102" s="700"/>
      <c r="BM102" s="700"/>
      <c r="BN102" s="700"/>
      <c r="BO102" s="700"/>
      <c r="BP102" s="700"/>
      <c r="BQ102" s="700"/>
      <c r="BR102" s="700"/>
      <c r="BS102" s="700"/>
      <c r="BT102" s="700"/>
      <c r="BU102" s="700"/>
      <c r="BV102" s="700"/>
      <c r="BW102" s="700"/>
      <c r="BX102" s="700"/>
      <c r="BY102" s="700"/>
      <c r="BZ102" s="700"/>
      <c r="CA102" s="700"/>
      <c r="CB102" s="700"/>
      <c r="CC102" s="700"/>
      <c r="CD102" s="700"/>
      <c r="CE102" s="700"/>
      <c r="CF102" s="700"/>
      <c r="CG102" s="700"/>
      <c r="CH102" s="700"/>
      <c r="CI102" s="700"/>
      <c r="CJ102" s="700"/>
      <c r="CK102" s="700"/>
      <c r="CL102" s="700"/>
      <c r="CM102" s="700"/>
      <c r="CN102" s="700"/>
      <c r="CO102" s="700"/>
      <c r="CP102" s="700"/>
      <c r="CQ102" s="700"/>
      <c r="CR102" s="700"/>
      <c r="CS102" s="700"/>
      <c r="CT102" s="700"/>
      <c r="CU102" s="700"/>
      <c r="CV102" s="700"/>
      <c r="CW102" s="700"/>
      <c r="CX102" s="700"/>
      <c r="CY102" s="700"/>
      <c r="CZ102" s="700"/>
      <c r="DA102" s="700"/>
      <c r="DB102" s="700"/>
      <c r="DC102" s="700"/>
      <c r="DD102" s="700"/>
      <c r="DE102" s="700"/>
      <c r="DF102" s="700"/>
      <c r="DG102" s="700"/>
      <c r="DH102" s="700"/>
      <c r="DI102" s="700"/>
      <c r="DJ102" s="700"/>
      <c r="DK102" s="700"/>
      <c r="DL102" s="700"/>
      <c r="DM102" s="700"/>
      <c r="DN102" s="700"/>
      <c r="DO102" s="700"/>
      <c r="DP102" s="700"/>
      <c r="DQ102" s="700"/>
      <c r="DR102" s="700"/>
      <c r="DS102" s="700"/>
      <c r="DT102" s="700"/>
      <c r="DU102" s="700"/>
      <c r="DV102" s="700"/>
      <c r="DW102" s="700"/>
      <c r="DX102" s="700"/>
      <c r="DY102" s="700"/>
      <c r="DZ102" s="700"/>
      <c r="EA102" s="700"/>
      <c r="EB102" s="700"/>
      <c r="EC102" s="700"/>
      <c r="ED102" s="700"/>
      <c r="EE102" s="700"/>
      <c r="EF102" s="700"/>
      <c r="EG102" s="700"/>
      <c r="EH102" s="700"/>
      <c r="EI102" s="700"/>
      <c r="EJ102" s="700"/>
      <c r="EK102" s="700"/>
      <c r="EL102" s="700"/>
      <c r="EM102" s="700"/>
      <c r="EN102" s="700"/>
      <c r="EO102" s="700"/>
      <c r="EP102" s="700"/>
      <c r="EQ102" s="700"/>
      <c r="ER102" s="700"/>
      <c r="ES102" s="700"/>
      <c r="ET102" s="700"/>
      <c r="EU102" s="700"/>
      <c r="EV102" s="700"/>
      <c r="EW102" s="700"/>
      <c r="EX102" s="700"/>
      <c r="EY102" s="700"/>
      <c r="EZ102" s="700"/>
      <c r="FA102" s="700"/>
      <c r="FB102" s="700"/>
      <c r="FC102" s="700"/>
      <c r="FD102" s="700"/>
      <c r="FE102" s="700"/>
      <c r="FF102" s="700"/>
      <c r="FG102" s="700"/>
      <c r="FH102" s="700"/>
      <c r="FI102" s="700"/>
      <c r="FJ102" s="700"/>
      <c r="FK102" s="700"/>
      <c r="FL102" s="700"/>
      <c r="FM102" s="700"/>
      <c r="FN102" s="700"/>
      <c r="FO102" s="700"/>
      <c r="FP102" s="700"/>
      <c r="FQ102" s="700"/>
      <c r="FR102" s="700"/>
      <c r="FS102" s="700"/>
      <c r="FT102" s="700"/>
      <c r="FU102" s="700"/>
      <c r="FV102" s="700"/>
      <c r="FW102" s="700"/>
      <c r="FX102" s="700"/>
      <c r="FY102" s="700"/>
      <c r="FZ102" s="700"/>
      <c r="GA102" s="700"/>
      <c r="GB102" s="700"/>
      <c r="GC102" s="700"/>
      <c r="GD102" s="700"/>
      <c r="GE102" s="700"/>
      <c r="GF102" s="700"/>
      <c r="GG102" s="700"/>
      <c r="GH102" s="700"/>
      <c r="GI102" s="700"/>
      <c r="GJ102" s="700"/>
      <c r="GK102" s="700"/>
      <c r="GL102" s="700"/>
      <c r="GM102" s="700"/>
      <c r="GN102" s="700"/>
      <c r="GO102" s="700"/>
      <c r="GP102" s="700"/>
      <c r="GQ102" s="700"/>
      <c r="GR102" s="700"/>
      <c r="GS102" s="700"/>
      <c r="GT102" s="700"/>
      <c r="GU102" s="700"/>
      <c r="GV102" s="700"/>
      <c r="GW102" s="700"/>
      <c r="GX102" s="700"/>
      <c r="GY102" s="700"/>
      <c r="GZ102" s="700"/>
      <c r="HA102" s="700"/>
      <c r="HB102" s="700"/>
      <c r="HC102" s="700"/>
      <c r="HD102" s="700"/>
      <c r="HE102" s="700"/>
      <c r="HF102" s="700"/>
      <c r="HG102" s="700"/>
      <c r="HH102" s="700"/>
      <c r="HI102" s="700"/>
      <c r="HJ102" s="700"/>
      <c r="HK102" s="700"/>
      <c r="HL102" s="700"/>
      <c r="HM102" s="700"/>
      <c r="HN102" s="700"/>
      <c r="HO102" s="700"/>
      <c r="HP102" s="700"/>
      <c r="HQ102" s="700"/>
      <c r="HR102" s="700"/>
      <c r="HS102" s="700"/>
      <c r="HT102" s="700"/>
      <c r="HU102" s="700"/>
      <c r="HV102" s="700"/>
      <c r="HW102" s="700"/>
      <c r="HX102" s="700"/>
      <c r="HY102" s="700"/>
      <c r="HZ102" s="700"/>
      <c r="IA102" s="700"/>
      <c r="IB102" s="700"/>
      <c r="IC102" s="700"/>
      <c r="ID102" s="700"/>
      <c r="IE102" s="700"/>
      <c r="IF102" s="700"/>
      <c r="IG102" s="700"/>
      <c r="IH102" s="700"/>
      <c r="II102" s="700"/>
      <c r="IJ102" s="700"/>
      <c r="IK102" s="700"/>
    </row>
    <row r="103" spans="1:245" s="676" customFormat="1" ht="21.75" customHeight="1">
      <c r="A103" s="704" t="s">
        <v>103</v>
      </c>
      <c r="B103" s="695">
        <v>742</v>
      </c>
      <c r="C103" s="690"/>
      <c r="D103" s="700"/>
      <c r="E103" s="700"/>
      <c r="F103" s="713"/>
      <c r="G103" s="713"/>
      <c r="H103" s="713"/>
      <c r="I103" s="700"/>
      <c r="J103" s="700"/>
      <c r="K103" s="700"/>
      <c r="L103" s="700"/>
      <c r="M103" s="700"/>
      <c r="N103" s="700"/>
      <c r="O103" s="700"/>
      <c r="P103" s="700"/>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0"/>
      <c r="BA103" s="700"/>
      <c r="BB103" s="700"/>
      <c r="BC103" s="700"/>
      <c r="BD103" s="700"/>
      <c r="BE103" s="700"/>
      <c r="BF103" s="700"/>
      <c r="BG103" s="700"/>
      <c r="BH103" s="700"/>
      <c r="BI103" s="700"/>
      <c r="BJ103" s="700"/>
      <c r="BK103" s="700"/>
      <c r="BL103" s="700"/>
      <c r="BM103" s="700"/>
      <c r="BN103" s="700"/>
      <c r="BO103" s="700"/>
      <c r="BP103" s="700"/>
      <c r="BQ103" s="700"/>
      <c r="BR103" s="700"/>
      <c r="BS103" s="700"/>
      <c r="BT103" s="700"/>
      <c r="BU103" s="700"/>
      <c r="BV103" s="700"/>
      <c r="BW103" s="700"/>
      <c r="BX103" s="700"/>
      <c r="BY103" s="700"/>
      <c r="BZ103" s="700"/>
      <c r="CA103" s="700"/>
      <c r="CB103" s="700"/>
      <c r="CC103" s="700"/>
      <c r="CD103" s="700"/>
      <c r="CE103" s="700"/>
      <c r="CF103" s="700"/>
      <c r="CG103" s="700"/>
      <c r="CH103" s="700"/>
      <c r="CI103" s="700"/>
      <c r="CJ103" s="700"/>
      <c r="CK103" s="700"/>
      <c r="CL103" s="700"/>
      <c r="CM103" s="700"/>
      <c r="CN103" s="700"/>
      <c r="CO103" s="700"/>
      <c r="CP103" s="700"/>
      <c r="CQ103" s="700"/>
      <c r="CR103" s="700"/>
      <c r="CS103" s="700"/>
      <c r="CT103" s="700"/>
      <c r="CU103" s="700"/>
      <c r="CV103" s="700"/>
      <c r="CW103" s="700"/>
      <c r="CX103" s="700"/>
      <c r="CY103" s="700"/>
      <c r="CZ103" s="700"/>
      <c r="DA103" s="700"/>
      <c r="DB103" s="700"/>
      <c r="DC103" s="700"/>
      <c r="DD103" s="700"/>
      <c r="DE103" s="700"/>
      <c r="DF103" s="700"/>
      <c r="DG103" s="700"/>
      <c r="DH103" s="700"/>
      <c r="DI103" s="700"/>
      <c r="DJ103" s="700"/>
      <c r="DK103" s="700"/>
      <c r="DL103" s="700"/>
      <c r="DM103" s="700"/>
      <c r="DN103" s="700"/>
      <c r="DO103" s="700"/>
      <c r="DP103" s="700"/>
      <c r="DQ103" s="700"/>
      <c r="DR103" s="700"/>
      <c r="DS103" s="700"/>
      <c r="DT103" s="700"/>
      <c r="DU103" s="700"/>
      <c r="DV103" s="700"/>
      <c r="DW103" s="700"/>
      <c r="DX103" s="700"/>
      <c r="DY103" s="700"/>
      <c r="DZ103" s="700"/>
      <c r="EA103" s="700"/>
      <c r="EB103" s="700"/>
      <c r="EC103" s="700"/>
      <c r="ED103" s="700"/>
      <c r="EE103" s="700"/>
      <c r="EF103" s="700"/>
      <c r="EG103" s="700"/>
      <c r="EH103" s="700"/>
      <c r="EI103" s="700"/>
      <c r="EJ103" s="700"/>
      <c r="EK103" s="700"/>
      <c r="EL103" s="700"/>
      <c r="EM103" s="700"/>
      <c r="EN103" s="700"/>
      <c r="EO103" s="700"/>
      <c r="EP103" s="700"/>
      <c r="EQ103" s="700"/>
      <c r="ER103" s="700"/>
      <c r="ES103" s="700"/>
      <c r="ET103" s="700"/>
      <c r="EU103" s="700"/>
      <c r="EV103" s="700"/>
      <c r="EW103" s="700"/>
      <c r="EX103" s="700"/>
      <c r="EY103" s="700"/>
      <c r="EZ103" s="700"/>
      <c r="FA103" s="700"/>
      <c r="FB103" s="700"/>
      <c r="FC103" s="700"/>
      <c r="FD103" s="700"/>
      <c r="FE103" s="700"/>
      <c r="FF103" s="700"/>
      <c r="FG103" s="700"/>
      <c r="FH103" s="700"/>
      <c r="FI103" s="700"/>
      <c r="FJ103" s="700"/>
      <c r="FK103" s="700"/>
      <c r="FL103" s="700"/>
      <c r="FM103" s="700"/>
      <c r="FN103" s="700"/>
      <c r="FO103" s="700"/>
      <c r="FP103" s="700"/>
      <c r="FQ103" s="700"/>
      <c r="FR103" s="700"/>
      <c r="FS103" s="700"/>
      <c r="FT103" s="700"/>
      <c r="FU103" s="700"/>
      <c r="FV103" s="700"/>
      <c r="FW103" s="700"/>
      <c r="FX103" s="700"/>
      <c r="FY103" s="700"/>
      <c r="FZ103" s="700"/>
      <c r="GA103" s="700"/>
      <c r="GB103" s="700"/>
      <c r="GC103" s="700"/>
      <c r="GD103" s="700"/>
      <c r="GE103" s="700"/>
      <c r="GF103" s="700"/>
      <c r="GG103" s="700"/>
      <c r="GH103" s="700"/>
      <c r="GI103" s="700"/>
      <c r="GJ103" s="700"/>
      <c r="GK103" s="700"/>
      <c r="GL103" s="700"/>
      <c r="GM103" s="700"/>
      <c r="GN103" s="700"/>
      <c r="GO103" s="700"/>
      <c r="GP103" s="700"/>
      <c r="GQ103" s="700"/>
      <c r="GR103" s="700"/>
      <c r="GS103" s="700"/>
      <c r="GT103" s="700"/>
      <c r="GU103" s="700"/>
      <c r="GV103" s="700"/>
      <c r="GW103" s="700"/>
      <c r="GX103" s="700"/>
      <c r="GY103" s="700"/>
      <c r="GZ103" s="700"/>
      <c r="HA103" s="700"/>
      <c r="HB103" s="700"/>
      <c r="HC103" s="700"/>
      <c r="HD103" s="700"/>
      <c r="HE103" s="700"/>
      <c r="HF103" s="700"/>
      <c r="HG103" s="700"/>
      <c r="HH103" s="700"/>
      <c r="HI103" s="700"/>
      <c r="HJ103" s="700"/>
      <c r="HK103" s="700"/>
      <c r="HL103" s="700"/>
      <c r="HM103" s="700"/>
      <c r="HN103" s="700"/>
      <c r="HO103" s="700"/>
      <c r="HP103" s="700"/>
      <c r="HQ103" s="700"/>
      <c r="HR103" s="700"/>
      <c r="HS103" s="700"/>
      <c r="HT103" s="700"/>
      <c r="HU103" s="700"/>
      <c r="HV103" s="700"/>
      <c r="HW103" s="700"/>
      <c r="HX103" s="700"/>
      <c r="HY103" s="700"/>
      <c r="HZ103" s="700"/>
      <c r="IA103" s="700"/>
      <c r="IB103" s="700"/>
      <c r="IC103" s="700"/>
      <c r="ID103" s="700"/>
      <c r="IE103" s="700"/>
      <c r="IF103" s="700"/>
      <c r="IG103" s="700"/>
      <c r="IH103" s="700"/>
      <c r="II103" s="700"/>
      <c r="IJ103" s="700"/>
      <c r="IK103" s="700"/>
    </row>
    <row r="104" spans="1:245" s="676" customFormat="1" ht="21.75" customHeight="1">
      <c r="A104" s="704" t="s">
        <v>104</v>
      </c>
      <c r="B104" s="695">
        <v>2829</v>
      </c>
      <c r="C104" s="690"/>
      <c r="D104" s="700"/>
      <c r="E104" s="700"/>
      <c r="F104" s="713"/>
      <c r="G104" s="713"/>
      <c r="H104" s="713"/>
      <c r="I104" s="700"/>
      <c r="J104" s="700"/>
      <c r="K104" s="700"/>
      <c r="L104" s="700"/>
      <c r="M104" s="700"/>
      <c r="N104" s="700"/>
      <c r="O104" s="700"/>
      <c r="P104" s="700"/>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0"/>
      <c r="BA104" s="700"/>
      <c r="BB104" s="700"/>
      <c r="BC104" s="700"/>
      <c r="BD104" s="700"/>
      <c r="BE104" s="700"/>
      <c r="BF104" s="700"/>
      <c r="BG104" s="700"/>
      <c r="BH104" s="700"/>
      <c r="BI104" s="700"/>
      <c r="BJ104" s="700"/>
      <c r="BK104" s="700"/>
      <c r="BL104" s="700"/>
      <c r="BM104" s="700"/>
      <c r="BN104" s="700"/>
      <c r="BO104" s="700"/>
      <c r="BP104" s="700"/>
      <c r="BQ104" s="700"/>
      <c r="BR104" s="700"/>
      <c r="BS104" s="700"/>
      <c r="BT104" s="700"/>
      <c r="BU104" s="700"/>
      <c r="BV104" s="700"/>
      <c r="BW104" s="700"/>
      <c r="BX104" s="700"/>
      <c r="BY104" s="700"/>
      <c r="BZ104" s="700"/>
      <c r="CA104" s="700"/>
      <c r="CB104" s="700"/>
      <c r="CC104" s="700"/>
      <c r="CD104" s="700"/>
      <c r="CE104" s="700"/>
      <c r="CF104" s="700"/>
      <c r="CG104" s="700"/>
      <c r="CH104" s="700"/>
      <c r="CI104" s="700"/>
      <c r="CJ104" s="700"/>
      <c r="CK104" s="700"/>
      <c r="CL104" s="700"/>
      <c r="CM104" s="700"/>
      <c r="CN104" s="700"/>
      <c r="CO104" s="700"/>
      <c r="CP104" s="700"/>
      <c r="CQ104" s="700"/>
      <c r="CR104" s="700"/>
      <c r="CS104" s="700"/>
      <c r="CT104" s="700"/>
      <c r="CU104" s="700"/>
      <c r="CV104" s="700"/>
      <c r="CW104" s="700"/>
      <c r="CX104" s="700"/>
      <c r="CY104" s="700"/>
      <c r="CZ104" s="700"/>
      <c r="DA104" s="700"/>
      <c r="DB104" s="700"/>
      <c r="DC104" s="700"/>
      <c r="DD104" s="700"/>
      <c r="DE104" s="700"/>
      <c r="DF104" s="700"/>
      <c r="DG104" s="700"/>
      <c r="DH104" s="700"/>
      <c r="DI104" s="700"/>
      <c r="DJ104" s="700"/>
      <c r="DK104" s="700"/>
      <c r="DL104" s="700"/>
      <c r="DM104" s="700"/>
      <c r="DN104" s="700"/>
      <c r="DO104" s="700"/>
      <c r="DP104" s="700"/>
      <c r="DQ104" s="700"/>
      <c r="DR104" s="700"/>
      <c r="DS104" s="700"/>
      <c r="DT104" s="700"/>
      <c r="DU104" s="700"/>
      <c r="DV104" s="700"/>
      <c r="DW104" s="700"/>
      <c r="DX104" s="700"/>
      <c r="DY104" s="700"/>
      <c r="DZ104" s="700"/>
      <c r="EA104" s="700"/>
      <c r="EB104" s="700"/>
      <c r="EC104" s="700"/>
      <c r="ED104" s="700"/>
      <c r="EE104" s="700"/>
      <c r="EF104" s="700"/>
      <c r="EG104" s="700"/>
      <c r="EH104" s="700"/>
      <c r="EI104" s="700"/>
      <c r="EJ104" s="700"/>
      <c r="EK104" s="700"/>
      <c r="EL104" s="700"/>
      <c r="EM104" s="700"/>
      <c r="EN104" s="700"/>
      <c r="EO104" s="700"/>
      <c r="EP104" s="700"/>
      <c r="EQ104" s="700"/>
      <c r="ER104" s="700"/>
      <c r="ES104" s="700"/>
      <c r="ET104" s="700"/>
      <c r="EU104" s="700"/>
      <c r="EV104" s="700"/>
      <c r="EW104" s="700"/>
      <c r="EX104" s="700"/>
      <c r="EY104" s="700"/>
      <c r="EZ104" s="700"/>
      <c r="FA104" s="700"/>
      <c r="FB104" s="700"/>
      <c r="FC104" s="700"/>
      <c r="FD104" s="700"/>
      <c r="FE104" s="700"/>
      <c r="FF104" s="700"/>
      <c r="FG104" s="700"/>
      <c r="FH104" s="700"/>
      <c r="FI104" s="700"/>
      <c r="FJ104" s="700"/>
      <c r="FK104" s="700"/>
      <c r="FL104" s="700"/>
      <c r="FM104" s="700"/>
      <c r="FN104" s="700"/>
      <c r="FO104" s="700"/>
      <c r="FP104" s="700"/>
      <c r="FQ104" s="700"/>
      <c r="FR104" s="700"/>
      <c r="FS104" s="700"/>
      <c r="FT104" s="700"/>
      <c r="FU104" s="700"/>
      <c r="FV104" s="700"/>
      <c r="FW104" s="700"/>
      <c r="FX104" s="700"/>
      <c r="FY104" s="700"/>
      <c r="FZ104" s="700"/>
      <c r="GA104" s="700"/>
      <c r="GB104" s="700"/>
      <c r="GC104" s="700"/>
      <c r="GD104" s="700"/>
      <c r="GE104" s="700"/>
      <c r="GF104" s="700"/>
      <c r="GG104" s="700"/>
      <c r="GH104" s="700"/>
      <c r="GI104" s="700"/>
      <c r="GJ104" s="700"/>
      <c r="GK104" s="700"/>
      <c r="GL104" s="700"/>
      <c r="GM104" s="700"/>
      <c r="GN104" s="700"/>
      <c r="GO104" s="700"/>
      <c r="GP104" s="700"/>
      <c r="GQ104" s="700"/>
      <c r="GR104" s="700"/>
      <c r="GS104" s="700"/>
      <c r="GT104" s="700"/>
      <c r="GU104" s="700"/>
      <c r="GV104" s="700"/>
      <c r="GW104" s="700"/>
      <c r="GX104" s="700"/>
      <c r="GY104" s="700"/>
      <c r="GZ104" s="700"/>
      <c r="HA104" s="700"/>
      <c r="HB104" s="700"/>
      <c r="HC104" s="700"/>
      <c r="HD104" s="700"/>
      <c r="HE104" s="700"/>
      <c r="HF104" s="700"/>
      <c r="HG104" s="700"/>
      <c r="HH104" s="700"/>
      <c r="HI104" s="700"/>
      <c r="HJ104" s="700"/>
      <c r="HK104" s="700"/>
      <c r="HL104" s="700"/>
      <c r="HM104" s="700"/>
      <c r="HN104" s="700"/>
      <c r="HO104" s="700"/>
      <c r="HP104" s="700"/>
      <c r="HQ104" s="700"/>
      <c r="HR104" s="700"/>
      <c r="HS104" s="700"/>
      <c r="HT104" s="700"/>
      <c r="HU104" s="700"/>
      <c r="HV104" s="700"/>
      <c r="HW104" s="700"/>
      <c r="HX104" s="700"/>
      <c r="HY104" s="700"/>
      <c r="HZ104" s="700"/>
      <c r="IA104" s="700"/>
      <c r="IB104" s="700"/>
      <c r="IC104" s="700"/>
      <c r="ID104" s="700"/>
      <c r="IE104" s="700"/>
      <c r="IF104" s="700"/>
      <c r="IG104" s="700"/>
      <c r="IH104" s="700"/>
      <c r="II104" s="700"/>
      <c r="IJ104" s="700"/>
      <c r="IK104" s="700"/>
    </row>
    <row r="105" spans="1:245" s="676" customFormat="1" ht="21.75" customHeight="1">
      <c r="A105" s="702" t="s">
        <v>105</v>
      </c>
      <c r="B105" s="697">
        <v>25</v>
      </c>
      <c r="C105" s="693"/>
      <c r="D105" s="700"/>
      <c r="E105" s="700"/>
      <c r="F105" s="700"/>
      <c r="G105" s="700"/>
      <c r="H105" s="700"/>
      <c r="I105" s="700"/>
      <c r="J105" s="700"/>
      <c r="K105" s="700"/>
      <c r="L105" s="700"/>
      <c r="M105" s="700"/>
      <c r="N105" s="700"/>
      <c r="O105" s="700"/>
      <c r="P105" s="700"/>
      <c r="Q105" s="700"/>
      <c r="R105" s="700"/>
      <c r="S105" s="700"/>
      <c r="T105" s="700"/>
      <c r="U105" s="700"/>
      <c r="V105" s="700"/>
      <c r="W105" s="700"/>
      <c r="X105" s="700"/>
      <c r="Y105" s="700"/>
      <c r="Z105" s="700"/>
      <c r="AA105" s="700"/>
      <c r="AB105" s="700"/>
      <c r="AC105" s="700"/>
      <c r="AD105" s="700"/>
      <c r="AE105" s="700"/>
      <c r="AF105" s="700"/>
      <c r="AG105" s="700"/>
      <c r="AH105" s="700"/>
      <c r="AI105" s="700"/>
      <c r="AJ105" s="700"/>
      <c r="AK105" s="700"/>
      <c r="AL105" s="700"/>
      <c r="AM105" s="700"/>
      <c r="AN105" s="700"/>
      <c r="AO105" s="700"/>
      <c r="AP105" s="700"/>
      <c r="AQ105" s="700"/>
      <c r="AR105" s="700"/>
      <c r="AS105" s="700"/>
      <c r="AT105" s="700"/>
      <c r="AU105" s="700"/>
      <c r="AV105" s="700"/>
      <c r="AW105" s="700"/>
      <c r="AX105" s="700"/>
      <c r="AY105" s="700"/>
      <c r="AZ105" s="700"/>
      <c r="BA105" s="700"/>
      <c r="BB105" s="700"/>
      <c r="BC105" s="700"/>
      <c r="BD105" s="700"/>
      <c r="BE105" s="700"/>
      <c r="BF105" s="700"/>
      <c r="BG105" s="700"/>
      <c r="BH105" s="700"/>
      <c r="BI105" s="700"/>
      <c r="BJ105" s="700"/>
      <c r="BK105" s="700"/>
      <c r="BL105" s="700"/>
      <c r="BM105" s="700"/>
      <c r="BN105" s="700"/>
      <c r="BO105" s="700"/>
      <c r="BP105" s="700"/>
      <c r="BQ105" s="700"/>
      <c r="BR105" s="700"/>
      <c r="BS105" s="700"/>
      <c r="BT105" s="700"/>
      <c r="BU105" s="700"/>
      <c r="BV105" s="700"/>
      <c r="BW105" s="700"/>
      <c r="BX105" s="700"/>
      <c r="BY105" s="700"/>
      <c r="BZ105" s="700"/>
      <c r="CA105" s="700"/>
      <c r="CB105" s="700"/>
      <c r="CC105" s="700"/>
      <c r="CD105" s="700"/>
      <c r="CE105" s="700"/>
      <c r="CF105" s="700"/>
      <c r="CG105" s="700"/>
      <c r="CH105" s="700"/>
      <c r="CI105" s="700"/>
      <c r="CJ105" s="700"/>
      <c r="CK105" s="700"/>
      <c r="CL105" s="700"/>
      <c r="CM105" s="700"/>
      <c r="CN105" s="700"/>
      <c r="CO105" s="700"/>
      <c r="CP105" s="700"/>
      <c r="CQ105" s="700"/>
      <c r="CR105" s="700"/>
      <c r="CS105" s="700"/>
      <c r="CT105" s="700"/>
      <c r="CU105" s="700"/>
      <c r="CV105" s="700"/>
      <c r="CW105" s="700"/>
      <c r="CX105" s="700"/>
      <c r="CY105" s="700"/>
      <c r="CZ105" s="700"/>
      <c r="DA105" s="700"/>
      <c r="DB105" s="700"/>
      <c r="DC105" s="700"/>
      <c r="DD105" s="700"/>
      <c r="DE105" s="700"/>
      <c r="DF105" s="700"/>
      <c r="DG105" s="700"/>
      <c r="DH105" s="700"/>
      <c r="DI105" s="700"/>
      <c r="DJ105" s="700"/>
      <c r="DK105" s="700"/>
      <c r="DL105" s="700"/>
      <c r="DM105" s="700"/>
      <c r="DN105" s="700"/>
      <c r="DO105" s="700"/>
      <c r="DP105" s="700"/>
      <c r="DQ105" s="700"/>
      <c r="DR105" s="700"/>
      <c r="DS105" s="700"/>
      <c r="DT105" s="700"/>
      <c r="DU105" s="700"/>
      <c r="DV105" s="700"/>
      <c r="DW105" s="700"/>
      <c r="DX105" s="700"/>
      <c r="DY105" s="700"/>
      <c r="DZ105" s="700"/>
      <c r="EA105" s="700"/>
      <c r="EB105" s="700"/>
      <c r="EC105" s="700"/>
      <c r="ED105" s="700"/>
      <c r="EE105" s="700"/>
      <c r="EF105" s="700"/>
      <c r="EG105" s="700"/>
      <c r="EH105" s="700"/>
      <c r="EI105" s="700"/>
      <c r="EJ105" s="700"/>
      <c r="EK105" s="700"/>
      <c r="EL105" s="700"/>
      <c r="EM105" s="700"/>
      <c r="EN105" s="700"/>
      <c r="EO105" s="700"/>
      <c r="EP105" s="700"/>
      <c r="EQ105" s="700"/>
      <c r="ER105" s="700"/>
      <c r="ES105" s="700"/>
      <c r="ET105" s="700"/>
      <c r="EU105" s="700"/>
      <c r="EV105" s="700"/>
      <c r="EW105" s="700"/>
      <c r="EX105" s="700"/>
      <c r="EY105" s="700"/>
      <c r="EZ105" s="700"/>
      <c r="FA105" s="700"/>
      <c r="FB105" s="700"/>
      <c r="FC105" s="700"/>
      <c r="FD105" s="700"/>
      <c r="FE105" s="700"/>
      <c r="FF105" s="700"/>
      <c r="FG105" s="700"/>
      <c r="FH105" s="700"/>
      <c r="FI105" s="700"/>
      <c r="FJ105" s="700"/>
      <c r="FK105" s="700"/>
      <c r="FL105" s="700"/>
      <c r="FM105" s="700"/>
      <c r="FN105" s="700"/>
      <c r="FO105" s="700"/>
      <c r="FP105" s="700"/>
      <c r="FQ105" s="700"/>
      <c r="FR105" s="700"/>
      <c r="FS105" s="700"/>
      <c r="FT105" s="700"/>
      <c r="FU105" s="700"/>
      <c r="FV105" s="700"/>
      <c r="FW105" s="700"/>
      <c r="FX105" s="700"/>
      <c r="FY105" s="700"/>
      <c r="FZ105" s="700"/>
      <c r="GA105" s="700"/>
      <c r="GB105" s="700"/>
      <c r="GC105" s="700"/>
      <c r="GD105" s="700"/>
      <c r="GE105" s="700"/>
      <c r="GF105" s="700"/>
      <c r="GG105" s="700"/>
      <c r="GH105" s="700"/>
      <c r="GI105" s="700"/>
      <c r="GJ105" s="700"/>
      <c r="GK105" s="700"/>
      <c r="GL105" s="700"/>
      <c r="GM105" s="700"/>
      <c r="GN105" s="700"/>
      <c r="GO105" s="700"/>
      <c r="GP105" s="700"/>
      <c r="GQ105" s="700"/>
      <c r="GR105" s="700"/>
      <c r="GS105" s="700"/>
      <c r="GT105" s="700"/>
      <c r="GU105" s="700"/>
      <c r="GV105" s="700"/>
      <c r="GW105" s="700"/>
      <c r="GX105" s="700"/>
      <c r="GY105" s="700"/>
      <c r="GZ105" s="700"/>
      <c r="HA105" s="700"/>
      <c r="HB105" s="700"/>
      <c r="HC105" s="700"/>
      <c r="HD105" s="700"/>
      <c r="HE105" s="700"/>
      <c r="HF105" s="700"/>
      <c r="HG105" s="700"/>
      <c r="HH105" s="700"/>
      <c r="HI105" s="700"/>
      <c r="HJ105" s="700"/>
      <c r="HK105" s="700"/>
      <c r="HL105" s="700"/>
      <c r="HM105" s="700"/>
      <c r="HN105" s="700"/>
      <c r="HO105" s="700"/>
      <c r="HP105" s="700"/>
      <c r="HQ105" s="700"/>
      <c r="HR105" s="700"/>
      <c r="HS105" s="700"/>
      <c r="HT105" s="700"/>
      <c r="HU105" s="700"/>
      <c r="HV105" s="700"/>
      <c r="HW105" s="700"/>
      <c r="HX105" s="700"/>
      <c r="HY105" s="700"/>
      <c r="HZ105" s="700"/>
      <c r="IA105" s="700"/>
      <c r="IB105" s="700"/>
      <c r="IC105" s="700"/>
      <c r="ID105" s="700"/>
      <c r="IE105" s="700"/>
      <c r="IF105" s="700"/>
      <c r="IG105" s="700"/>
      <c r="IH105" s="700"/>
      <c r="II105" s="700"/>
      <c r="IJ105" s="700"/>
      <c r="IK105" s="700"/>
    </row>
    <row r="106" spans="1:245" s="651" customFormat="1" ht="21.75" customHeight="1">
      <c r="A106" s="709" t="s">
        <v>106</v>
      </c>
      <c r="B106" s="697">
        <v>94</v>
      </c>
      <c r="C106" s="710"/>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7"/>
      <c r="AY106" s="677"/>
      <c r="AZ106" s="677"/>
      <c r="BA106" s="677"/>
      <c r="BB106" s="677"/>
      <c r="BC106" s="677"/>
      <c r="BD106" s="677"/>
      <c r="BE106" s="677"/>
      <c r="BF106" s="677"/>
      <c r="BG106" s="677"/>
      <c r="BH106" s="677"/>
      <c r="BI106" s="677"/>
      <c r="BJ106" s="677"/>
      <c r="BK106" s="677"/>
      <c r="BL106" s="677"/>
      <c r="BM106" s="677"/>
      <c r="BN106" s="677"/>
      <c r="BO106" s="677"/>
      <c r="BP106" s="677"/>
      <c r="BQ106" s="677"/>
      <c r="BR106" s="677"/>
      <c r="BS106" s="677"/>
      <c r="BT106" s="677"/>
      <c r="BU106" s="677"/>
      <c r="BV106" s="677"/>
      <c r="BW106" s="677"/>
      <c r="BX106" s="677"/>
      <c r="BY106" s="677"/>
      <c r="BZ106" s="677"/>
      <c r="CA106" s="677"/>
      <c r="CB106" s="677"/>
      <c r="CC106" s="677"/>
      <c r="CD106" s="677"/>
      <c r="CE106" s="677"/>
      <c r="CF106" s="677"/>
      <c r="CG106" s="677"/>
      <c r="CH106" s="677"/>
      <c r="CI106" s="677"/>
      <c r="CJ106" s="677"/>
      <c r="CK106" s="677"/>
      <c r="CL106" s="677"/>
      <c r="CM106" s="677"/>
      <c r="CN106" s="677"/>
      <c r="CO106" s="677"/>
      <c r="CP106" s="677"/>
      <c r="CQ106" s="677"/>
      <c r="CR106" s="677"/>
      <c r="CS106" s="677"/>
      <c r="CT106" s="677"/>
      <c r="CU106" s="677"/>
      <c r="CV106" s="677"/>
      <c r="CW106" s="677"/>
      <c r="CX106" s="677"/>
      <c r="CY106" s="677"/>
      <c r="CZ106" s="677"/>
      <c r="DA106" s="677"/>
      <c r="DB106" s="677"/>
      <c r="DC106" s="677"/>
      <c r="DD106" s="677"/>
      <c r="DE106" s="677"/>
      <c r="DF106" s="677"/>
      <c r="DG106" s="677"/>
      <c r="DH106" s="677"/>
      <c r="DI106" s="677"/>
      <c r="DJ106" s="677"/>
      <c r="DK106" s="677"/>
      <c r="DL106" s="677"/>
      <c r="DM106" s="677"/>
      <c r="DN106" s="677"/>
      <c r="DO106" s="677"/>
      <c r="DP106" s="677"/>
      <c r="DQ106" s="677"/>
      <c r="DR106" s="677"/>
      <c r="DS106" s="677"/>
      <c r="DT106" s="677"/>
      <c r="DU106" s="677"/>
      <c r="DV106" s="677"/>
      <c r="DW106" s="677"/>
      <c r="DX106" s="677"/>
      <c r="DY106" s="677"/>
      <c r="DZ106" s="677"/>
      <c r="EA106" s="677"/>
      <c r="EB106" s="677"/>
      <c r="EC106" s="677"/>
      <c r="ED106" s="677"/>
      <c r="EE106" s="677"/>
      <c r="EF106" s="677"/>
      <c r="EG106" s="677"/>
      <c r="EH106" s="677"/>
      <c r="EI106" s="677"/>
      <c r="EJ106" s="677"/>
      <c r="EK106" s="677"/>
      <c r="EL106" s="677"/>
      <c r="EM106" s="677"/>
      <c r="EN106" s="677"/>
      <c r="EO106" s="677"/>
      <c r="EP106" s="677"/>
      <c r="EQ106" s="677"/>
      <c r="ER106" s="677"/>
      <c r="ES106" s="677"/>
      <c r="ET106" s="677"/>
      <c r="EU106" s="677"/>
      <c r="EV106" s="677"/>
      <c r="EW106" s="677"/>
      <c r="EX106" s="677"/>
      <c r="EY106" s="677"/>
      <c r="EZ106" s="677"/>
      <c r="FA106" s="677"/>
      <c r="FB106" s="677"/>
      <c r="FC106" s="677"/>
      <c r="FD106" s="677"/>
      <c r="FE106" s="677"/>
      <c r="FF106" s="677"/>
      <c r="FG106" s="677"/>
      <c r="FH106" s="677"/>
      <c r="FI106" s="677"/>
      <c r="FJ106" s="677"/>
      <c r="FK106" s="677"/>
      <c r="FL106" s="677"/>
      <c r="FM106" s="677"/>
      <c r="FN106" s="677"/>
      <c r="FO106" s="677"/>
      <c r="FP106" s="677"/>
      <c r="FQ106" s="677"/>
      <c r="FR106" s="677"/>
      <c r="FS106" s="677"/>
      <c r="FT106" s="677"/>
      <c r="FU106" s="677"/>
      <c r="FV106" s="677"/>
      <c r="FW106" s="677"/>
      <c r="FX106" s="677"/>
      <c r="FY106" s="677"/>
      <c r="FZ106" s="677"/>
      <c r="GA106" s="677"/>
      <c r="GB106" s="677"/>
      <c r="GC106" s="677"/>
      <c r="GD106" s="677"/>
      <c r="GE106" s="677"/>
      <c r="GF106" s="677"/>
      <c r="GG106" s="677"/>
      <c r="GH106" s="677"/>
      <c r="GI106" s="677"/>
      <c r="GJ106" s="677"/>
      <c r="GK106" s="677"/>
      <c r="GL106" s="677"/>
      <c r="GM106" s="677"/>
      <c r="GN106" s="677"/>
      <c r="GO106" s="677"/>
      <c r="GP106" s="677"/>
      <c r="GQ106" s="677"/>
      <c r="GR106" s="677"/>
      <c r="GS106" s="677"/>
      <c r="GT106" s="677"/>
      <c r="GU106" s="677"/>
      <c r="GV106" s="677"/>
      <c r="GW106" s="677"/>
      <c r="GX106" s="677"/>
      <c r="GY106" s="677"/>
      <c r="GZ106" s="677"/>
      <c r="HA106" s="677"/>
      <c r="HB106" s="677"/>
      <c r="HC106" s="677"/>
      <c r="HD106" s="677"/>
      <c r="HE106" s="677"/>
      <c r="HF106" s="677"/>
      <c r="HG106" s="677"/>
      <c r="HH106" s="677"/>
      <c r="HI106" s="677"/>
      <c r="HJ106" s="677"/>
      <c r="HK106" s="677"/>
      <c r="HL106" s="677"/>
      <c r="HM106" s="677"/>
      <c r="HN106" s="677"/>
      <c r="HO106" s="677"/>
      <c r="HP106" s="677"/>
      <c r="HQ106" s="677"/>
      <c r="HR106" s="677"/>
      <c r="HS106" s="677"/>
      <c r="HT106" s="677"/>
      <c r="HU106" s="677"/>
      <c r="HV106" s="677"/>
      <c r="HW106" s="677"/>
      <c r="HX106" s="677"/>
      <c r="HY106" s="677"/>
      <c r="HZ106" s="677"/>
      <c r="IA106" s="677"/>
      <c r="IB106" s="677"/>
      <c r="IC106" s="677"/>
      <c r="ID106" s="677"/>
      <c r="IE106" s="677"/>
      <c r="IF106" s="677"/>
      <c r="IG106" s="677"/>
      <c r="IH106" s="677"/>
      <c r="II106" s="677"/>
      <c r="IJ106" s="677"/>
      <c r="IK106" s="677"/>
    </row>
    <row r="107" spans="1:245" s="651" customFormat="1" ht="21.75" customHeight="1">
      <c r="A107" s="709" t="s">
        <v>107</v>
      </c>
      <c r="B107" s="697">
        <v>126</v>
      </c>
      <c r="C107" s="710"/>
      <c r="D107" s="677"/>
      <c r="E107" s="677"/>
      <c r="F107" s="677"/>
      <c r="G107" s="677"/>
      <c r="H107" s="677"/>
      <c r="I107" s="677"/>
      <c r="J107" s="677"/>
      <c r="K107" s="677"/>
      <c r="L107" s="677"/>
      <c r="M107" s="677"/>
      <c r="N107" s="677"/>
      <c r="O107" s="677"/>
      <c r="P107" s="677"/>
      <c r="Q107" s="677"/>
      <c r="R107" s="677"/>
      <c r="S107" s="677"/>
      <c r="T107" s="677"/>
      <c r="U107" s="677"/>
      <c r="V107" s="677"/>
      <c r="W107" s="677"/>
      <c r="X107" s="677"/>
      <c r="Y107" s="677"/>
      <c r="Z107" s="677"/>
      <c r="AA107" s="677"/>
      <c r="AB107" s="677"/>
      <c r="AC107" s="677"/>
      <c r="AD107" s="677"/>
      <c r="AE107" s="677"/>
      <c r="AF107" s="677"/>
      <c r="AG107" s="677"/>
      <c r="AH107" s="677"/>
      <c r="AI107" s="677"/>
      <c r="AJ107" s="677"/>
      <c r="AK107" s="677"/>
      <c r="AL107" s="677"/>
      <c r="AM107" s="677"/>
      <c r="AN107" s="677"/>
      <c r="AO107" s="677"/>
      <c r="AP107" s="677"/>
      <c r="AQ107" s="677"/>
      <c r="AR107" s="677"/>
      <c r="AS107" s="677"/>
      <c r="AT107" s="677"/>
      <c r="AU107" s="677"/>
      <c r="AV107" s="677"/>
      <c r="AW107" s="677"/>
      <c r="AX107" s="677"/>
      <c r="AY107" s="677"/>
      <c r="AZ107" s="677"/>
      <c r="BA107" s="677"/>
      <c r="BB107" s="677"/>
      <c r="BC107" s="677"/>
      <c r="BD107" s="677"/>
      <c r="BE107" s="677"/>
      <c r="BF107" s="677"/>
      <c r="BG107" s="677"/>
      <c r="BH107" s="677"/>
      <c r="BI107" s="677"/>
      <c r="BJ107" s="677"/>
      <c r="BK107" s="677"/>
      <c r="BL107" s="677"/>
      <c r="BM107" s="677"/>
      <c r="BN107" s="677"/>
      <c r="BO107" s="677"/>
      <c r="BP107" s="677"/>
      <c r="BQ107" s="677"/>
      <c r="BR107" s="677"/>
      <c r="BS107" s="677"/>
      <c r="BT107" s="677"/>
      <c r="BU107" s="677"/>
      <c r="BV107" s="677"/>
      <c r="BW107" s="677"/>
      <c r="BX107" s="677"/>
      <c r="BY107" s="677"/>
      <c r="BZ107" s="677"/>
      <c r="CA107" s="677"/>
      <c r="CB107" s="677"/>
      <c r="CC107" s="677"/>
      <c r="CD107" s="677"/>
      <c r="CE107" s="677"/>
      <c r="CF107" s="677"/>
      <c r="CG107" s="677"/>
      <c r="CH107" s="677"/>
      <c r="CI107" s="677"/>
      <c r="CJ107" s="677"/>
      <c r="CK107" s="677"/>
      <c r="CL107" s="677"/>
      <c r="CM107" s="677"/>
      <c r="CN107" s="677"/>
      <c r="CO107" s="677"/>
      <c r="CP107" s="677"/>
      <c r="CQ107" s="677"/>
      <c r="CR107" s="677"/>
      <c r="CS107" s="677"/>
      <c r="CT107" s="677"/>
      <c r="CU107" s="677"/>
      <c r="CV107" s="677"/>
      <c r="CW107" s="677"/>
      <c r="CX107" s="677"/>
      <c r="CY107" s="677"/>
      <c r="CZ107" s="677"/>
      <c r="DA107" s="677"/>
      <c r="DB107" s="677"/>
      <c r="DC107" s="677"/>
      <c r="DD107" s="677"/>
      <c r="DE107" s="677"/>
      <c r="DF107" s="677"/>
      <c r="DG107" s="677"/>
      <c r="DH107" s="677"/>
      <c r="DI107" s="677"/>
      <c r="DJ107" s="677"/>
      <c r="DK107" s="677"/>
      <c r="DL107" s="677"/>
      <c r="DM107" s="677"/>
      <c r="DN107" s="677"/>
      <c r="DO107" s="677"/>
      <c r="DP107" s="677"/>
      <c r="DQ107" s="677"/>
      <c r="DR107" s="677"/>
      <c r="DS107" s="677"/>
      <c r="DT107" s="677"/>
      <c r="DU107" s="677"/>
      <c r="DV107" s="677"/>
      <c r="DW107" s="677"/>
      <c r="DX107" s="677"/>
      <c r="DY107" s="677"/>
      <c r="DZ107" s="677"/>
      <c r="EA107" s="677"/>
      <c r="EB107" s="677"/>
      <c r="EC107" s="677"/>
      <c r="ED107" s="677"/>
      <c r="EE107" s="677"/>
      <c r="EF107" s="677"/>
      <c r="EG107" s="677"/>
      <c r="EH107" s="677"/>
      <c r="EI107" s="677"/>
      <c r="EJ107" s="677"/>
      <c r="EK107" s="677"/>
      <c r="EL107" s="677"/>
      <c r="EM107" s="677"/>
      <c r="EN107" s="677"/>
      <c r="EO107" s="677"/>
      <c r="EP107" s="677"/>
      <c r="EQ107" s="677"/>
      <c r="ER107" s="677"/>
      <c r="ES107" s="677"/>
      <c r="ET107" s="677"/>
      <c r="EU107" s="677"/>
      <c r="EV107" s="677"/>
      <c r="EW107" s="677"/>
      <c r="EX107" s="677"/>
      <c r="EY107" s="677"/>
      <c r="EZ107" s="677"/>
      <c r="FA107" s="677"/>
      <c r="FB107" s="677"/>
      <c r="FC107" s="677"/>
      <c r="FD107" s="677"/>
      <c r="FE107" s="677"/>
      <c r="FF107" s="677"/>
      <c r="FG107" s="677"/>
      <c r="FH107" s="677"/>
      <c r="FI107" s="677"/>
      <c r="FJ107" s="677"/>
      <c r="FK107" s="677"/>
      <c r="FL107" s="677"/>
      <c r="FM107" s="677"/>
      <c r="FN107" s="677"/>
      <c r="FO107" s="677"/>
      <c r="FP107" s="677"/>
      <c r="FQ107" s="677"/>
      <c r="FR107" s="677"/>
      <c r="FS107" s="677"/>
      <c r="FT107" s="677"/>
      <c r="FU107" s="677"/>
      <c r="FV107" s="677"/>
      <c r="FW107" s="677"/>
      <c r="FX107" s="677"/>
      <c r="FY107" s="677"/>
      <c r="FZ107" s="677"/>
      <c r="GA107" s="677"/>
      <c r="GB107" s="677"/>
      <c r="GC107" s="677"/>
      <c r="GD107" s="677"/>
      <c r="GE107" s="677"/>
      <c r="GF107" s="677"/>
      <c r="GG107" s="677"/>
      <c r="GH107" s="677"/>
      <c r="GI107" s="677"/>
      <c r="GJ107" s="677"/>
      <c r="GK107" s="677"/>
      <c r="GL107" s="677"/>
      <c r="GM107" s="677"/>
      <c r="GN107" s="677"/>
      <c r="GO107" s="677"/>
      <c r="GP107" s="677"/>
      <c r="GQ107" s="677"/>
      <c r="GR107" s="677"/>
      <c r="GS107" s="677"/>
      <c r="GT107" s="677"/>
      <c r="GU107" s="677"/>
      <c r="GV107" s="677"/>
      <c r="GW107" s="677"/>
      <c r="GX107" s="677"/>
      <c r="GY107" s="677"/>
      <c r="GZ107" s="677"/>
      <c r="HA107" s="677"/>
      <c r="HB107" s="677"/>
      <c r="HC107" s="677"/>
      <c r="HD107" s="677"/>
      <c r="HE107" s="677"/>
      <c r="HF107" s="677"/>
      <c r="HG107" s="677"/>
      <c r="HH107" s="677"/>
      <c r="HI107" s="677"/>
      <c r="HJ107" s="677"/>
      <c r="HK107" s="677"/>
      <c r="HL107" s="677"/>
      <c r="HM107" s="677"/>
      <c r="HN107" s="677"/>
      <c r="HO107" s="677"/>
      <c r="HP107" s="677"/>
      <c r="HQ107" s="677"/>
      <c r="HR107" s="677"/>
      <c r="HS107" s="677"/>
      <c r="HT107" s="677"/>
      <c r="HU107" s="677"/>
      <c r="HV107" s="677"/>
      <c r="HW107" s="677"/>
      <c r="HX107" s="677"/>
      <c r="HY107" s="677"/>
      <c r="HZ107" s="677"/>
      <c r="IA107" s="677"/>
      <c r="IB107" s="677"/>
      <c r="IC107" s="677"/>
      <c r="ID107" s="677"/>
      <c r="IE107" s="677"/>
      <c r="IF107" s="677"/>
      <c r="IG107" s="677"/>
      <c r="IH107" s="677"/>
      <c r="II107" s="677"/>
      <c r="IJ107" s="677"/>
      <c r="IK107" s="677"/>
    </row>
    <row r="108" spans="1:245" s="651" customFormat="1" ht="21.75" customHeight="1">
      <c r="A108" s="702" t="s">
        <v>108</v>
      </c>
      <c r="B108" s="697">
        <v>1180</v>
      </c>
      <c r="C108" s="710"/>
      <c r="D108" s="677"/>
      <c r="E108" s="677"/>
      <c r="F108" s="677"/>
      <c r="G108" s="677"/>
      <c r="H108" s="677"/>
      <c r="I108" s="677"/>
      <c r="J108" s="677"/>
      <c r="K108" s="677"/>
      <c r="L108" s="677"/>
      <c r="M108" s="677"/>
      <c r="N108" s="677"/>
      <c r="O108" s="677"/>
      <c r="P108" s="677"/>
      <c r="Q108" s="677"/>
      <c r="R108" s="677"/>
      <c r="S108" s="677"/>
      <c r="T108" s="677"/>
      <c r="U108" s="677"/>
      <c r="V108" s="677"/>
      <c r="W108" s="677"/>
      <c r="X108" s="677"/>
      <c r="Y108" s="677"/>
      <c r="Z108" s="677"/>
      <c r="AA108" s="677"/>
      <c r="AB108" s="677"/>
      <c r="AC108" s="677"/>
      <c r="AD108" s="677"/>
      <c r="AE108" s="677"/>
      <c r="AF108" s="677"/>
      <c r="AG108" s="677"/>
      <c r="AH108" s="677"/>
      <c r="AI108" s="677"/>
      <c r="AJ108" s="677"/>
      <c r="AK108" s="677"/>
      <c r="AL108" s="677"/>
      <c r="AM108" s="677"/>
      <c r="AN108" s="677"/>
      <c r="AO108" s="677"/>
      <c r="AP108" s="677"/>
      <c r="AQ108" s="677"/>
      <c r="AR108" s="677"/>
      <c r="AS108" s="677"/>
      <c r="AT108" s="677"/>
      <c r="AU108" s="677"/>
      <c r="AV108" s="677"/>
      <c r="AW108" s="677"/>
      <c r="AX108" s="677"/>
      <c r="AY108" s="677"/>
      <c r="AZ108" s="677"/>
      <c r="BA108" s="677"/>
      <c r="BB108" s="677"/>
      <c r="BC108" s="677"/>
      <c r="BD108" s="677"/>
      <c r="BE108" s="677"/>
      <c r="BF108" s="677"/>
      <c r="BG108" s="677"/>
      <c r="BH108" s="677"/>
      <c r="BI108" s="677"/>
      <c r="BJ108" s="677"/>
      <c r="BK108" s="677"/>
      <c r="BL108" s="677"/>
      <c r="BM108" s="677"/>
      <c r="BN108" s="677"/>
      <c r="BO108" s="677"/>
      <c r="BP108" s="677"/>
      <c r="BQ108" s="677"/>
      <c r="BR108" s="677"/>
      <c r="BS108" s="677"/>
      <c r="BT108" s="677"/>
      <c r="BU108" s="677"/>
      <c r="BV108" s="677"/>
      <c r="BW108" s="677"/>
      <c r="BX108" s="677"/>
      <c r="BY108" s="677"/>
      <c r="BZ108" s="677"/>
      <c r="CA108" s="677"/>
      <c r="CB108" s="677"/>
      <c r="CC108" s="677"/>
      <c r="CD108" s="677"/>
      <c r="CE108" s="677"/>
      <c r="CF108" s="677"/>
      <c r="CG108" s="677"/>
      <c r="CH108" s="677"/>
      <c r="CI108" s="677"/>
      <c r="CJ108" s="677"/>
      <c r="CK108" s="677"/>
      <c r="CL108" s="677"/>
      <c r="CM108" s="677"/>
      <c r="CN108" s="677"/>
      <c r="CO108" s="677"/>
      <c r="CP108" s="677"/>
      <c r="CQ108" s="677"/>
      <c r="CR108" s="677"/>
      <c r="CS108" s="677"/>
      <c r="CT108" s="677"/>
      <c r="CU108" s="677"/>
      <c r="CV108" s="677"/>
      <c r="CW108" s="677"/>
      <c r="CX108" s="677"/>
      <c r="CY108" s="677"/>
      <c r="CZ108" s="677"/>
      <c r="DA108" s="677"/>
      <c r="DB108" s="677"/>
      <c r="DC108" s="677"/>
      <c r="DD108" s="677"/>
      <c r="DE108" s="677"/>
      <c r="DF108" s="677"/>
      <c r="DG108" s="677"/>
      <c r="DH108" s="677"/>
      <c r="DI108" s="677"/>
      <c r="DJ108" s="677"/>
      <c r="DK108" s="677"/>
      <c r="DL108" s="677"/>
      <c r="DM108" s="677"/>
      <c r="DN108" s="677"/>
      <c r="DO108" s="677"/>
      <c r="DP108" s="677"/>
      <c r="DQ108" s="677"/>
      <c r="DR108" s="677"/>
      <c r="DS108" s="677"/>
      <c r="DT108" s="677"/>
      <c r="DU108" s="677"/>
      <c r="DV108" s="677"/>
      <c r="DW108" s="677"/>
      <c r="DX108" s="677"/>
      <c r="DY108" s="677"/>
      <c r="DZ108" s="677"/>
      <c r="EA108" s="677"/>
      <c r="EB108" s="677"/>
      <c r="EC108" s="677"/>
      <c r="ED108" s="677"/>
      <c r="EE108" s="677"/>
      <c r="EF108" s="677"/>
      <c r="EG108" s="677"/>
      <c r="EH108" s="677"/>
      <c r="EI108" s="677"/>
      <c r="EJ108" s="677"/>
      <c r="EK108" s="677"/>
      <c r="EL108" s="677"/>
      <c r="EM108" s="677"/>
      <c r="EN108" s="677"/>
      <c r="EO108" s="677"/>
      <c r="EP108" s="677"/>
      <c r="EQ108" s="677"/>
      <c r="ER108" s="677"/>
      <c r="ES108" s="677"/>
      <c r="ET108" s="677"/>
      <c r="EU108" s="677"/>
      <c r="EV108" s="677"/>
      <c r="EW108" s="677"/>
      <c r="EX108" s="677"/>
      <c r="EY108" s="677"/>
      <c r="EZ108" s="677"/>
      <c r="FA108" s="677"/>
      <c r="FB108" s="677"/>
      <c r="FC108" s="677"/>
      <c r="FD108" s="677"/>
      <c r="FE108" s="677"/>
      <c r="FF108" s="677"/>
      <c r="FG108" s="677"/>
      <c r="FH108" s="677"/>
      <c r="FI108" s="677"/>
      <c r="FJ108" s="677"/>
      <c r="FK108" s="677"/>
      <c r="FL108" s="677"/>
      <c r="FM108" s="677"/>
      <c r="FN108" s="677"/>
      <c r="FO108" s="677"/>
      <c r="FP108" s="677"/>
      <c r="FQ108" s="677"/>
      <c r="FR108" s="677"/>
      <c r="FS108" s="677"/>
      <c r="FT108" s="677"/>
      <c r="FU108" s="677"/>
      <c r="FV108" s="677"/>
      <c r="FW108" s="677"/>
      <c r="FX108" s="677"/>
      <c r="FY108" s="677"/>
      <c r="FZ108" s="677"/>
      <c r="GA108" s="677"/>
      <c r="GB108" s="677"/>
      <c r="GC108" s="677"/>
      <c r="GD108" s="677"/>
      <c r="GE108" s="677"/>
      <c r="GF108" s="677"/>
      <c r="GG108" s="677"/>
      <c r="GH108" s="677"/>
      <c r="GI108" s="677"/>
      <c r="GJ108" s="677"/>
      <c r="GK108" s="677"/>
      <c r="GL108" s="677"/>
      <c r="GM108" s="677"/>
      <c r="GN108" s="677"/>
      <c r="GO108" s="677"/>
      <c r="GP108" s="677"/>
      <c r="GQ108" s="677"/>
      <c r="GR108" s="677"/>
      <c r="GS108" s="677"/>
      <c r="GT108" s="677"/>
      <c r="GU108" s="677"/>
      <c r="GV108" s="677"/>
      <c r="GW108" s="677"/>
      <c r="GX108" s="677"/>
      <c r="GY108" s="677"/>
      <c r="GZ108" s="677"/>
      <c r="HA108" s="677"/>
      <c r="HB108" s="677"/>
      <c r="HC108" s="677"/>
      <c r="HD108" s="677"/>
      <c r="HE108" s="677"/>
      <c r="HF108" s="677"/>
      <c r="HG108" s="677"/>
      <c r="HH108" s="677"/>
      <c r="HI108" s="677"/>
      <c r="HJ108" s="677"/>
      <c r="HK108" s="677"/>
      <c r="HL108" s="677"/>
      <c r="HM108" s="677"/>
      <c r="HN108" s="677"/>
      <c r="HO108" s="677"/>
      <c r="HP108" s="677"/>
      <c r="HQ108" s="677"/>
      <c r="HR108" s="677"/>
      <c r="HS108" s="677"/>
      <c r="HT108" s="677"/>
      <c r="HU108" s="677"/>
      <c r="HV108" s="677"/>
      <c r="HW108" s="677"/>
      <c r="HX108" s="677"/>
      <c r="HY108" s="677"/>
      <c r="HZ108" s="677"/>
      <c r="IA108" s="677"/>
      <c r="IB108" s="677"/>
      <c r="IC108" s="677"/>
      <c r="ID108" s="677"/>
      <c r="IE108" s="677"/>
      <c r="IF108" s="677"/>
      <c r="IG108" s="677"/>
      <c r="IH108" s="677"/>
      <c r="II108" s="677"/>
      <c r="IJ108" s="677"/>
      <c r="IK108" s="677"/>
    </row>
    <row r="109" spans="1:245" s="651" customFormat="1" ht="21.75" customHeight="1">
      <c r="A109" s="702" t="s">
        <v>109</v>
      </c>
      <c r="B109" s="697">
        <v>1404</v>
      </c>
      <c r="C109" s="710"/>
      <c r="D109" s="677"/>
      <c r="E109" s="677"/>
      <c r="F109" s="677"/>
      <c r="G109" s="677"/>
      <c r="H109" s="677"/>
      <c r="I109" s="677"/>
      <c r="J109" s="677"/>
      <c r="K109" s="677"/>
      <c r="L109" s="677"/>
      <c r="M109" s="677"/>
      <c r="N109" s="677"/>
      <c r="O109" s="677"/>
      <c r="P109" s="677"/>
      <c r="Q109" s="677"/>
      <c r="R109" s="677"/>
      <c r="S109" s="677"/>
      <c r="T109" s="677"/>
      <c r="U109" s="677"/>
      <c r="V109" s="677"/>
      <c r="W109" s="677"/>
      <c r="X109" s="677"/>
      <c r="Y109" s="677"/>
      <c r="Z109" s="677"/>
      <c r="AA109" s="677"/>
      <c r="AB109" s="677"/>
      <c r="AC109" s="677"/>
      <c r="AD109" s="677"/>
      <c r="AE109" s="677"/>
      <c r="AF109" s="677"/>
      <c r="AG109" s="677"/>
      <c r="AH109" s="677"/>
      <c r="AI109" s="677"/>
      <c r="AJ109" s="677"/>
      <c r="AK109" s="677"/>
      <c r="AL109" s="677"/>
      <c r="AM109" s="677"/>
      <c r="AN109" s="677"/>
      <c r="AO109" s="677"/>
      <c r="AP109" s="677"/>
      <c r="AQ109" s="677"/>
      <c r="AR109" s="677"/>
      <c r="AS109" s="677"/>
      <c r="AT109" s="677"/>
      <c r="AU109" s="677"/>
      <c r="AV109" s="677"/>
      <c r="AW109" s="677"/>
      <c r="AX109" s="677"/>
      <c r="AY109" s="677"/>
      <c r="AZ109" s="677"/>
      <c r="BA109" s="677"/>
      <c r="BB109" s="677"/>
      <c r="BC109" s="677"/>
      <c r="BD109" s="677"/>
      <c r="BE109" s="677"/>
      <c r="BF109" s="677"/>
      <c r="BG109" s="677"/>
      <c r="BH109" s="677"/>
      <c r="BI109" s="677"/>
      <c r="BJ109" s="677"/>
      <c r="BK109" s="677"/>
      <c r="BL109" s="677"/>
      <c r="BM109" s="677"/>
      <c r="BN109" s="677"/>
      <c r="BO109" s="677"/>
      <c r="BP109" s="677"/>
      <c r="BQ109" s="677"/>
      <c r="BR109" s="677"/>
      <c r="BS109" s="677"/>
      <c r="BT109" s="677"/>
      <c r="BU109" s="677"/>
      <c r="BV109" s="677"/>
      <c r="BW109" s="677"/>
      <c r="BX109" s="677"/>
      <c r="BY109" s="677"/>
      <c r="BZ109" s="677"/>
      <c r="CA109" s="677"/>
      <c r="CB109" s="677"/>
      <c r="CC109" s="677"/>
      <c r="CD109" s="677"/>
      <c r="CE109" s="677"/>
      <c r="CF109" s="677"/>
      <c r="CG109" s="677"/>
      <c r="CH109" s="677"/>
      <c r="CI109" s="677"/>
      <c r="CJ109" s="677"/>
      <c r="CK109" s="677"/>
      <c r="CL109" s="677"/>
      <c r="CM109" s="677"/>
      <c r="CN109" s="677"/>
      <c r="CO109" s="677"/>
      <c r="CP109" s="677"/>
      <c r="CQ109" s="677"/>
      <c r="CR109" s="677"/>
      <c r="CS109" s="677"/>
      <c r="CT109" s="677"/>
      <c r="CU109" s="677"/>
      <c r="CV109" s="677"/>
      <c r="CW109" s="677"/>
      <c r="CX109" s="677"/>
      <c r="CY109" s="677"/>
      <c r="CZ109" s="677"/>
      <c r="DA109" s="677"/>
      <c r="DB109" s="677"/>
      <c r="DC109" s="677"/>
      <c r="DD109" s="677"/>
      <c r="DE109" s="677"/>
      <c r="DF109" s="677"/>
      <c r="DG109" s="677"/>
      <c r="DH109" s="677"/>
      <c r="DI109" s="677"/>
      <c r="DJ109" s="677"/>
      <c r="DK109" s="677"/>
      <c r="DL109" s="677"/>
      <c r="DM109" s="677"/>
      <c r="DN109" s="677"/>
      <c r="DO109" s="677"/>
      <c r="DP109" s="677"/>
      <c r="DQ109" s="677"/>
      <c r="DR109" s="677"/>
      <c r="DS109" s="677"/>
      <c r="DT109" s="677"/>
      <c r="DU109" s="677"/>
      <c r="DV109" s="677"/>
      <c r="DW109" s="677"/>
      <c r="DX109" s="677"/>
      <c r="DY109" s="677"/>
      <c r="DZ109" s="677"/>
      <c r="EA109" s="677"/>
      <c r="EB109" s="677"/>
      <c r="EC109" s="677"/>
      <c r="ED109" s="677"/>
      <c r="EE109" s="677"/>
      <c r="EF109" s="677"/>
      <c r="EG109" s="677"/>
      <c r="EH109" s="677"/>
      <c r="EI109" s="677"/>
      <c r="EJ109" s="677"/>
      <c r="EK109" s="677"/>
      <c r="EL109" s="677"/>
      <c r="EM109" s="677"/>
      <c r="EN109" s="677"/>
      <c r="EO109" s="677"/>
      <c r="EP109" s="677"/>
      <c r="EQ109" s="677"/>
      <c r="ER109" s="677"/>
      <c r="ES109" s="677"/>
      <c r="ET109" s="677"/>
      <c r="EU109" s="677"/>
      <c r="EV109" s="677"/>
      <c r="EW109" s="677"/>
      <c r="EX109" s="677"/>
      <c r="EY109" s="677"/>
      <c r="EZ109" s="677"/>
      <c r="FA109" s="677"/>
      <c r="FB109" s="677"/>
      <c r="FC109" s="677"/>
      <c r="FD109" s="677"/>
      <c r="FE109" s="677"/>
      <c r="FF109" s="677"/>
      <c r="FG109" s="677"/>
      <c r="FH109" s="677"/>
      <c r="FI109" s="677"/>
      <c r="FJ109" s="677"/>
      <c r="FK109" s="677"/>
      <c r="FL109" s="677"/>
      <c r="FM109" s="677"/>
      <c r="FN109" s="677"/>
      <c r="FO109" s="677"/>
      <c r="FP109" s="677"/>
      <c r="FQ109" s="677"/>
      <c r="FR109" s="677"/>
      <c r="FS109" s="677"/>
      <c r="FT109" s="677"/>
      <c r="FU109" s="677"/>
      <c r="FV109" s="677"/>
      <c r="FW109" s="677"/>
      <c r="FX109" s="677"/>
      <c r="FY109" s="677"/>
      <c r="FZ109" s="677"/>
      <c r="GA109" s="677"/>
      <c r="GB109" s="677"/>
      <c r="GC109" s="677"/>
      <c r="GD109" s="677"/>
      <c r="GE109" s="677"/>
      <c r="GF109" s="677"/>
      <c r="GG109" s="677"/>
      <c r="GH109" s="677"/>
      <c r="GI109" s="677"/>
      <c r="GJ109" s="677"/>
      <c r="GK109" s="677"/>
      <c r="GL109" s="677"/>
      <c r="GM109" s="677"/>
      <c r="GN109" s="677"/>
      <c r="GO109" s="677"/>
      <c r="GP109" s="677"/>
      <c r="GQ109" s="677"/>
      <c r="GR109" s="677"/>
      <c r="GS109" s="677"/>
      <c r="GT109" s="677"/>
      <c r="GU109" s="677"/>
      <c r="GV109" s="677"/>
      <c r="GW109" s="677"/>
      <c r="GX109" s="677"/>
      <c r="GY109" s="677"/>
      <c r="GZ109" s="677"/>
      <c r="HA109" s="677"/>
      <c r="HB109" s="677"/>
      <c r="HC109" s="677"/>
      <c r="HD109" s="677"/>
      <c r="HE109" s="677"/>
      <c r="HF109" s="677"/>
      <c r="HG109" s="677"/>
      <c r="HH109" s="677"/>
      <c r="HI109" s="677"/>
      <c r="HJ109" s="677"/>
      <c r="HK109" s="677"/>
      <c r="HL109" s="677"/>
      <c r="HM109" s="677"/>
      <c r="HN109" s="677"/>
      <c r="HO109" s="677"/>
      <c r="HP109" s="677"/>
      <c r="HQ109" s="677"/>
      <c r="HR109" s="677"/>
      <c r="HS109" s="677"/>
      <c r="HT109" s="677"/>
      <c r="HU109" s="677"/>
      <c r="HV109" s="677"/>
      <c r="HW109" s="677"/>
      <c r="HX109" s="677"/>
      <c r="HY109" s="677"/>
      <c r="HZ109" s="677"/>
      <c r="IA109" s="677"/>
      <c r="IB109" s="677"/>
      <c r="IC109" s="677"/>
      <c r="ID109" s="677"/>
      <c r="IE109" s="677"/>
      <c r="IF109" s="677"/>
      <c r="IG109" s="677"/>
      <c r="IH109" s="677"/>
      <c r="II109" s="677"/>
      <c r="IJ109" s="677"/>
      <c r="IK109" s="677"/>
    </row>
    <row r="110" spans="1:245" s="676" customFormat="1" ht="21.75" customHeight="1">
      <c r="A110" s="704" t="s">
        <v>110</v>
      </c>
      <c r="B110" s="695">
        <v>1017</v>
      </c>
      <c r="C110" s="711"/>
      <c r="D110" s="700"/>
      <c r="E110" s="700"/>
      <c r="F110" s="700"/>
      <c r="G110" s="700"/>
      <c r="H110" s="700"/>
      <c r="I110" s="700"/>
      <c r="J110" s="700"/>
      <c r="K110" s="700"/>
      <c r="L110" s="700"/>
      <c r="M110" s="700"/>
      <c r="N110" s="700"/>
      <c r="O110" s="700"/>
      <c r="P110" s="700"/>
      <c r="Q110" s="700"/>
      <c r="R110" s="700"/>
      <c r="S110" s="700"/>
      <c r="T110" s="700"/>
      <c r="U110" s="700"/>
      <c r="V110" s="700"/>
      <c r="W110" s="700"/>
      <c r="X110" s="700"/>
      <c r="Y110" s="700"/>
      <c r="Z110" s="700"/>
      <c r="AA110" s="700"/>
      <c r="AB110" s="700"/>
      <c r="AC110" s="700"/>
      <c r="AD110" s="700"/>
      <c r="AE110" s="700"/>
      <c r="AF110" s="700"/>
      <c r="AG110" s="700"/>
      <c r="AH110" s="700"/>
      <c r="AI110" s="700"/>
      <c r="AJ110" s="700"/>
      <c r="AK110" s="700"/>
      <c r="AL110" s="700"/>
      <c r="AM110" s="700"/>
      <c r="AN110" s="700"/>
      <c r="AO110" s="700"/>
      <c r="AP110" s="700"/>
      <c r="AQ110" s="700"/>
      <c r="AR110" s="700"/>
      <c r="AS110" s="700"/>
      <c r="AT110" s="700"/>
      <c r="AU110" s="700"/>
      <c r="AV110" s="700"/>
      <c r="AW110" s="700"/>
      <c r="AX110" s="700"/>
      <c r="AY110" s="700"/>
      <c r="AZ110" s="700"/>
      <c r="BA110" s="700"/>
      <c r="BB110" s="700"/>
      <c r="BC110" s="700"/>
      <c r="BD110" s="700"/>
      <c r="BE110" s="700"/>
      <c r="BF110" s="700"/>
      <c r="BG110" s="700"/>
      <c r="BH110" s="700"/>
      <c r="BI110" s="700"/>
      <c r="BJ110" s="700"/>
      <c r="BK110" s="700"/>
      <c r="BL110" s="700"/>
      <c r="BM110" s="700"/>
      <c r="BN110" s="700"/>
      <c r="BO110" s="700"/>
      <c r="BP110" s="700"/>
      <c r="BQ110" s="700"/>
      <c r="BR110" s="700"/>
      <c r="BS110" s="700"/>
      <c r="BT110" s="700"/>
      <c r="BU110" s="700"/>
      <c r="BV110" s="700"/>
      <c r="BW110" s="700"/>
      <c r="BX110" s="700"/>
      <c r="BY110" s="700"/>
      <c r="BZ110" s="700"/>
      <c r="CA110" s="700"/>
      <c r="CB110" s="700"/>
      <c r="CC110" s="700"/>
      <c r="CD110" s="700"/>
      <c r="CE110" s="700"/>
      <c r="CF110" s="700"/>
      <c r="CG110" s="700"/>
      <c r="CH110" s="700"/>
      <c r="CI110" s="700"/>
      <c r="CJ110" s="700"/>
      <c r="CK110" s="700"/>
      <c r="CL110" s="700"/>
      <c r="CM110" s="700"/>
      <c r="CN110" s="700"/>
      <c r="CO110" s="700"/>
      <c r="CP110" s="700"/>
      <c r="CQ110" s="700"/>
      <c r="CR110" s="700"/>
      <c r="CS110" s="700"/>
      <c r="CT110" s="700"/>
      <c r="CU110" s="700"/>
      <c r="CV110" s="700"/>
      <c r="CW110" s="700"/>
      <c r="CX110" s="700"/>
      <c r="CY110" s="700"/>
      <c r="CZ110" s="700"/>
      <c r="DA110" s="700"/>
      <c r="DB110" s="700"/>
      <c r="DC110" s="700"/>
      <c r="DD110" s="700"/>
      <c r="DE110" s="700"/>
      <c r="DF110" s="700"/>
      <c r="DG110" s="700"/>
      <c r="DH110" s="700"/>
      <c r="DI110" s="700"/>
      <c r="DJ110" s="700"/>
      <c r="DK110" s="700"/>
      <c r="DL110" s="700"/>
      <c r="DM110" s="700"/>
      <c r="DN110" s="700"/>
      <c r="DO110" s="700"/>
      <c r="DP110" s="700"/>
      <c r="DQ110" s="700"/>
      <c r="DR110" s="700"/>
      <c r="DS110" s="700"/>
      <c r="DT110" s="700"/>
      <c r="DU110" s="700"/>
      <c r="DV110" s="700"/>
      <c r="DW110" s="700"/>
      <c r="DX110" s="700"/>
      <c r="DY110" s="700"/>
      <c r="DZ110" s="700"/>
      <c r="EA110" s="700"/>
      <c r="EB110" s="700"/>
      <c r="EC110" s="700"/>
      <c r="ED110" s="700"/>
      <c r="EE110" s="700"/>
      <c r="EF110" s="700"/>
      <c r="EG110" s="700"/>
      <c r="EH110" s="700"/>
      <c r="EI110" s="700"/>
      <c r="EJ110" s="700"/>
      <c r="EK110" s="700"/>
      <c r="EL110" s="700"/>
      <c r="EM110" s="700"/>
      <c r="EN110" s="700"/>
      <c r="EO110" s="700"/>
      <c r="EP110" s="700"/>
      <c r="EQ110" s="700"/>
      <c r="ER110" s="700"/>
      <c r="ES110" s="700"/>
      <c r="ET110" s="700"/>
      <c r="EU110" s="700"/>
      <c r="EV110" s="700"/>
      <c r="EW110" s="700"/>
      <c r="EX110" s="700"/>
      <c r="EY110" s="700"/>
      <c r="EZ110" s="700"/>
      <c r="FA110" s="700"/>
      <c r="FB110" s="700"/>
      <c r="FC110" s="700"/>
      <c r="FD110" s="700"/>
      <c r="FE110" s="700"/>
      <c r="FF110" s="700"/>
      <c r="FG110" s="700"/>
      <c r="FH110" s="700"/>
      <c r="FI110" s="700"/>
      <c r="FJ110" s="700"/>
      <c r="FK110" s="700"/>
      <c r="FL110" s="700"/>
      <c r="FM110" s="700"/>
      <c r="FN110" s="700"/>
      <c r="FO110" s="700"/>
      <c r="FP110" s="700"/>
      <c r="FQ110" s="700"/>
      <c r="FR110" s="700"/>
      <c r="FS110" s="700"/>
      <c r="FT110" s="700"/>
      <c r="FU110" s="700"/>
      <c r="FV110" s="700"/>
      <c r="FW110" s="700"/>
      <c r="FX110" s="700"/>
      <c r="FY110" s="700"/>
      <c r="FZ110" s="700"/>
      <c r="GA110" s="700"/>
      <c r="GB110" s="700"/>
      <c r="GC110" s="700"/>
      <c r="GD110" s="700"/>
      <c r="GE110" s="700"/>
      <c r="GF110" s="700"/>
      <c r="GG110" s="700"/>
      <c r="GH110" s="700"/>
      <c r="GI110" s="700"/>
      <c r="GJ110" s="700"/>
      <c r="GK110" s="700"/>
      <c r="GL110" s="700"/>
      <c r="GM110" s="700"/>
      <c r="GN110" s="700"/>
      <c r="GO110" s="700"/>
      <c r="GP110" s="700"/>
      <c r="GQ110" s="700"/>
      <c r="GR110" s="700"/>
      <c r="GS110" s="700"/>
      <c r="GT110" s="700"/>
      <c r="GU110" s="700"/>
      <c r="GV110" s="700"/>
      <c r="GW110" s="700"/>
      <c r="GX110" s="700"/>
      <c r="GY110" s="700"/>
      <c r="GZ110" s="700"/>
      <c r="HA110" s="700"/>
      <c r="HB110" s="700"/>
      <c r="HC110" s="700"/>
      <c r="HD110" s="700"/>
      <c r="HE110" s="700"/>
      <c r="HF110" s="700"/>
      <c r="HG110" s="700"/>
      <c r="HH110" s="700"/>
      <c r="HI110" s="700"/>
      <c r="HJ110" s="700"/>
      <c r="HK110" s="700"/>
      <c r="HL110" s="700"/>
      <c r="HM110" s="700"/>
      <c r="HN110" s="700"/>
      <c r="HO110" s="700"/>
      <c r="HP110" s="700"/>
      <c r="HQ110" s="700"/>
      <c r="HR110" s="700"/>
      <c r="HS110" s="700"/>
      <c r="HT110" s="700"/>
      <c r="HU110" s="700"/>
      <c r="HV110" s="700"/>
      <c r="HW110" s="700"/>
      <c r="HX110" s="700"/>
      <c r="HY110" s="700"/>
      <c r="HZ110" s="700"/>
      <c r="IA110" s="700"/>
      <c r="IB110" s="700"/>
      <c r="IC110" s="700"/>
      <c r="ID110" s="700"/>
      <c r="IE110" s="700"/>
      <c r="IF110" s="700"/>
      <c r="IG110" s="700"/>
      <c r="IH110" s="700"/>
      <c r="II110" s="700"/>
      <c r="IJ110" s="700"/>
      <c r="IK110" s="700"/>
    </row>
    <row r="111" spans="1:245" s="676" customFormat="1" ht="21.75" customHeight="1">
      <c r="A111" s="704" t="s">
        <v>111</v>
      </c>
      <c r="B111" s="695">
        <v>1452</v>
      </c>
      <c r="C111" s="711"/>
      <c r="D111" s="700"/>
      <c r="E111" s="700"/>
      <c r="F111" s="700"/>
      <c r="G111" s="700"/>
      <c r="H111" s="700"/>
      <c r="I111" s="700"/>
      <c r="J111" s="700"/>
      <c r="K111" s="700"/>
      <c r="L111" s="700"/>
      <c r="M111" s="700"/>
      <c r="N111" s="700"/>
      <c r="O111" s="700"/>
      <c r="P111" s="700"/>
      <c r="Q111" s="700"/>
      <c r="R111" s="700"/>
      <c r="S111" s="700"/>
      <c r="T111" s="700"/>
      <c r="U111" s="700"/>
      <c r="V111" s="700"/>
      <c r="W111" s="700"/>
      <c r="X111" s="700"/>
      <c r="Y111" s="700"/>
      <c r="Z111" s="700"/>
      <c r="AA111" s="700"/>
      <c r="AB111" s="700"/>
      <c r="AC111" s="700"/>
      <c r="AD111" s="700"/>
      <c r="AE111" s="700"/>
      <c r="AF111" s="700"/>
      <c r="AG111" s="700"/>
      <c r="AH111" s="700"/>
      <c r="AI111" s="700"/>
      <c r="AJ111" s="700"/>
      <c r="AK111" s="700"/>
      <c r="AL111" s="700"/>
      <c r="AM111" s="700"/>
      <c r="AN111" s="700"/>
      <c r="AO111" s="700"/>
      <c r="AP111" s="700"/>
      <c r="AQ111" s="700"/>
      <c r="AR111" s="700"/>
      <c r="AS111" s="700"/>
      <c r="AT111" s="700"/>
      <c r="AU111" s="700"/>
      <c r="AV111" s="700"/>
      <c r="AW111" s="700"/>
      <c r="AX111" s="700"/>
      <c r="AY111" s="700"/>
      <c r="AZ111" s="700"/>
      <c r="BA111" s="700"/>
      <c r="BB111" s="700"/>
      <c r="BC111" s="700"/>
      <c r="BD111" s="700"/>
      <c r="BE111" s="700"/>
      <c r="BF111" s="700"/>
      <c r="BG111" s="700"/>
      <c r="BH111" s="700"/>
      <c r="BI111" s="700"/>
      <c r="BJ111" s="700"/>
      <c r="BK111" s="700"/>
      <c r="BL111" s="700"/>
      <c r="BM111" s="700"/>
      <c r="BN111" s="700"/>
      <c r="BO111" s="700"/>
      <c r="BP111" s="700"/>
      <c r="BQ111" s="700"/>
      <c r="BR111" s="700"/>
      <c r="BS111" s="700"/>
      <c r="BT111" s="700"/>
      <c r="BU111" s="700"/>
      <c r="BV111" s="700"/>
      <c r="BW111" s="700"/>
      <c r="BX111" s="700"/>
      <c r="BY111" s="700"/>
      <c r="BZ111" s="700"/>
      <c r="CA111" s="700"/>
      <c r="CB111" s="700"/>
      <c r="CC111" s="700"/>
      <c r="CD111" s="700"/>
      <c r="CE111" s="700"/>
      <c r="CF111" s="700"/>
      <c r="CG111" s="700"/>
      <c r="CH111" s="700"/>
      <c r="CI111" s="700"/>
      <c r="CJ111" s="700"/>
      <c r="CK111" s="700"/>
      <c r="CL111" s="700"/>
      <c r="CM111" s="700"/>
      <c r="CN111" s="700"/>
      <c r="CO111" s="700"/>
      <c r="CP111" s="700"/>
      <c r="CQ111" s="700"/>
      <c r="CR111" s="700"/>
      <c r="CS111" s="700"/>
      <c r="CT111" s="700"/>
      <c r="CU111" s="700"/>
      <c r="CV111" s="700"/>
      <c r="CW111" s="700"/>
      <c r="CX111" s="700"/>
      <c r="CY111" s="700"/>
      <c r="CZ111" s="700"/>
      <c r="DA111" s="700"/>
      <c r="DB111" s="700"/>
      <c r="DC111" s="700"/>
      <c r="DD111" s="700"/>
      <c r="DE111" s="700"/>
      <c r="DF111" s="700"/>
      <c r="DG111" s="700"/>
      <c r="DH111" s="700"/>
      <c r="DI111" s="700"/>
      <c r="DJ111" s="700"/>
      <c r="DK111" s="700"/>
      <c r="DL111" s="700"/>
      <c r="DM111" s="700"/>
      <c r="DN111" s="700"/>
      <c r="DO111" s="700"/>
      <c r="DP111" s="700"/>
      <c r="DQ111" s="700"/>
      <c r="DR111" s="700"/>
      <c r="DS111" s="700"/>
      <c r="DT111" s="700"/>
      <c r="DU111" s="700"/>
      <c r="DV111" s="700"/>
      <c r="DW111" s="700"/>
      <c r="DX111" s="700"/>
      <c r="DY111" s="700"/>
      <c r="DZ111" s="700"/>
      <c r="EA111" s="700"/>
      <c r="EB111" s="700"/>
      <c r="EC111" s="700"/>
      <c r="ED111" s="700"/>
      <c r="EE111" s="700"/>
      <c r="EF111" s="700"/>
      <c r="EG111" s="700"/>
      <c r="EH111" s="700"/>
      <c r="EI111" s="700"/>
      <c r="EJ111" s="700"/>
      <c r="EK111" s="700"/>
      <c r="EL111" s="700"/>
      <c r="EM111" s="700"/>
      <c r="EN111" s="700"/>
      <c r="EO111" s="700"/>
      <c r="EP111" s="700"/>
      <c r="EQ111" s="700"/>
      <c r="ER111" s="700"/>
      <c r="ES111" s="700"/>
      <c r="ET111" s="700"/>
      <c r="EU111" s="700"/>
      <c r="EV111" s="700"/>
      <c r="EW111" s="700"/>
      <c r="EX111" s="700"/>
      <c r="EY111" s="700"/>
      <c r="EZ111" s="700"/>
      <c r="FA111" s="700"/>
      <c r="FB111" s="700"/>
      <c r="FC111" s="700"/>
      <c r="FD111" s="700"/>
      <c r="FE111" s="700"/>
      <c r="FF111" s="700"/>
      <c r="FG111" s="700"/>
      <c r="FH111" s="700"/>
      <c r="FI111" s="700"/>
      <c r="FJ111" s="700"/>
      <c r="FK111" s="700"/>
      <c r="FL111" s="700"/>
      <c r="FM111" s="700"/>
      <c r="FN111" s="700"/>
      <c r="FO111" s="700"/>
      <c r="FP111" s="700"/>
      <c r="FQ111" s="700"/>
      <c r="FR111" s="700"/>
      <c r="FS111" s="700"/>
      <c r="FT111" s="700"/>
      <c r="FU111" s="700"/>
      <c r="FV111" s="700"/>
      <c r="FW111" s="700"/>
      <c r="FX111" s="700"/>
      <c r="FY111" s="700"/>
      <c r="FZ111" s="700"/>
      <c r="GA111" s="700"/>
      <c r="GB111" s="700"/>
      <c r="GC111" s="700"/>
      <c r="GD111" s="700"/>
      <c r="GE111" s="700"/>
      <c r="GF111" s="700"/>
      <c r="GG111" s="700"/>
      <c r="GH111" s="700"/>
      <c r="GI111" s="700"/>
      <c r="GJ111" s="700"/>
      <c r="GK111" s="700"/>
      <c r="GL111" s="700"/>
      <c r="GM111" s="700"/>
      <c r="GN111" s="700"/>
      <c r="GO111" s="700"/>
      <c r="GP111" s="700"/>
      <c r="GQ111" s="700"/>
      <c r="GR111" s="700"/>
      <c r="GS111" s="700"/>
      <c r="GT111" s="700"/>
      <c r="GU111" s="700"/>
      <c r="GV111" s="700"/>
      <c r="GW111" s="700"/>
      <c r="GX111" s="700"/>
      <c r="GY111" s="700"/>
      <c r="GZ111" s="700"/>
      <c r="HA111" s="700"/>
      <c r="HB111" s="700"/>
      <c r="HC111" s="700"/>
      <c r="HD111" s="700"/>
      <c r="HE111" s="700"/>
      <c r="HF111" s="700"/>
      <c r="HG111" s="700"/>
      <c r="HH111" s="700"/>
      <c r="HI111" s="700"/>
      <c r="HJ111" s="700"/>
      <c r="HK111" s="700"/>
      <c r="HL111" s="700"/>
      <c r="HM111" s="700"/>
      <c r="HN111" s="700"/>
      <c r="HO111" s="700"/>
      <c r="HP111" s="700"/>
      <c r="HQ111" s="700"/>
      <c r="HR111" s="700"/>
      <c r="HS111" s="700"/>
      <c r="HT111" s="700"/>
      <c r="HU111" s="700"/>
      <c r="HV111" s="700"/>
      <c r="HW111" s="700"/>
      <c r="HX111" s="700"/>
      <c r="HY111" s="700"/>
      <c r="HZ111" s="700"/>
      <c r="IA111" s="700"/>
      <c r="IB111" s="700"/>
      <c r="IC111" s="700"/>
      <c r="ID111" s="700"/>
      <c r="IE111" s="700"/>
      <c r="IF111" s="700"/>
      <c r="IG111" s="700"/>
      <c r="IH111" s="700"/>
      <c r="II111" s="700"/>
      <c r="IJ111" s="700"/>
      <c r="IK111" s="700"/>
    </row>
    <row r="112" spans="1:245" s="676" customFormat="1" ht="21.75" customHeight="1">
      <c r="A112" s="704" t="s">
        <v>112</v>
      </c>
      <c r="B112" s="695">
        <v>1334</v>
      </c>
      <c r="C112" s="711"/>
      <c r="D112" s="700"/>
      <c r="E112" s="700"/>
      <c r="F112" s="700"/>
      <c r="G112" s="700"/>
      <c r="H112" s="700"/>
      <c r="I112" s="700"/>
      <c r="J112" s="700"/>
      <c r="K112" s="700"/>
      <c r="L112" s="700"/>
      <c r="M112" s="700"/>
      <c r="N112" s="700"/>
      <c r="O112" s="700"/>
      <c r="P112" s="700"/>
      <c r="Q112" s="700"/>
      <c r="R112" s="700"/>
      <c r="S112" s="700"/>
      <c r="T112" s="700"/>
      <c r="U112" s="700"/>
      <c r="V112" s="700"/>
      <c r="W112" s="700"/>
      <c r="X112" s="700"/>
      <c r="Y112" s="700"/>
      <c r="Z112" s="700"/>
      <c r="AA112" s="700"/>
      <c r="AB112" s="700"/>
      <c r="AC112" s="700"/>
      <c r="AD112" s="700"/>
      <c r="AE112" s="700"/>
      <c r="AF112" s="700"/>
      <c r="AG112" s="700"/>
      <c r="AH112" s="700"/>
      <c r="AI112" s="700"/>
      <c r="AJ112" s="700"/>
      <c r="AK112" s="700"/>
      <c r="AL112" s="700"/>
      <c r="AM112" s="700"/>
      <c r="AN112" s="700"/>
      <c r="AO112" s="700"/>
      <c r="AP112" s="700"/>
      <c r="AQ112" s="700"/>
      <c r="AR112" s="700"/>
      <c r="AS112" s="700"/>
      <c r="AT112" s="700"/>
      <c r="AU112" s="700"/>
      <c r="AV112" s="700"/>
      <c r="AW112" s="700"/>
      <c r="AX112" s="700"/>
      <c r="AY112" s="700"/>
      <c r="AZ112" s="700"/>
      <c r="BA112" s="700"/>
      <c r="BB112" s="700"/>
      <c r="BC112" s="700"/>
      <c r="BD112" s="700"/>
      <c r="BE112" s="700"/>
      <c r="BF112" s="700"/>
      <c r="BG112" s="700"/>
      <c r="BH112" s="700"/>
      <c r="BI112" s="700"/>
      <c r="BJ112" s="700"/>
      <c r="BK112" s="700"/>
      <c r="BL112" s="700"/>
      <c r="BM112" s="700"/>
      <c r="BN112" s="700"/>
      <c r="BO112" s="700"/>
      <c r="BP112" s="700"/>
      <c r="BQ112" s="700"/>
      <c r="BR112" s="700"/>
      <c r="BS112" s="700"/>
      <c r="BT112" s="700"/>
      <c r="BU112" s="700"/>
      <c r="BV112" s="700"/>
      <c r="BW112" s="700"/>
      <c r="BX112" s="700"/>
      <c r="BY112" s="700"/>
      <c r="BZ112" s="700"/>
      <c r="CA112" s="700"/>
      <c r="CB112" s="700"/>
      <c r="CC112" s="700"/>
      <c r="CD112" s="700"/>
      <c r="CE112" s="700"/>
      <c r="CF112" s="700"/>
      <c r="CG112" s="700"/>
      <c r="CH112" s="700"/>
      <c r="CI112" s="700"/>
      <c r="CJ112" s="700"/>
      <c r="CK112" s="700"/>
      <c r="CL112" s="700"/>
      <c r="CM112" s="700"/>
      <c r="CN112" s="700"/>
      <c r="CO112" s="700"/>
      <c r="CP112" s="700"/>
      <c r="CQ112" s="700"/>
      <c r="CR112" s="700"/>
      <c r="CS112" s="700"/>
      <c r="CT112" s="700"/>
      <c r="CU112" s="700"/>
      <c r="CV112" s="700"/>
      <c r="CW112" s="700"/>
      <c r="CX112" s="700"/>
      <c r="CY112" s="700"/>
      <c r="CZ112" s="700"/>
      <c r="DA112" s="700"/>
      <c r="DB112" s="700"/>
      <c r="DC112" s="700"/>
      <c r="DD112" s="700"/>
      <c r="DE112" s="700"/>
      <c r="DF112" s="700"/>
      <c r="DG112" s="700"/>
      <c r="DH112" s="700"/>
      <c r="DI112" s="700"/>
      <c r="DJ112" s="700"/>
      <c r="DK112" s="700"/>
      <c r="DL112" s="700"/>
      <c r="DM112" s="700"/>
      <c r="DN112" s="700"/>
      <c r="DO112" s="700"/>
      <c r="DP112" s="700"/>
      <c r="DQ112" s="700"/>
      <c r="DR112" s="700"/>
      <c r="DS112" s="700"/>
      <c r="DT112" s="700"/>
      <c r="DU112" s="700"/>
      <c r="DV112" s="700"/>
      <c r="DW112" s="700"/>
      <c r="DX112" s="700"/>
      <c r="DY112" s="700"/>
      <c r="DZ112" s="700"/>
      <c r="EA112" s="700"/>
      <c r="EB112" s="700"/>
      <c r="EC112" s="700"/>
      <c r="ED112" s="700"/>
      <c r="EE112" s="700"/>
      <c r="EF112" s="700"/>
      <c r="EG112" s="700"/>
      <c r="EH112" s="700"/>
      <c r="EI112" s="700"/>
      <c r="EJ112" s="700"/>
      <c r="EK112" s="700"/>
      <c r="EL112" s="700"/>
      <c r="EM112" s="700"/>
      <c r="EN112" s="700"/>
      <c r="EO112" s="700"/>
      <c r="EP112" s="700"/>
      <c r="EQ112" s="700"/>
      <c r="ER112" s="700"/>
      <c r="ES112" s="700"/>
      <c r="ET112" s="700"/>
      <c r="EU112" s="700"/>
      <c r="EV112" s="700"/>
      <c r="EW112" s="700"/>
      <c r="EX112" s="700"/>
      <c r="EY112" s="700"/>
      <c r="EZ112" s="700"/>
      <c r="FA112" s="700"/>
      <c r="FB112" s="700"/>
      <c r="FC112" s="700"/>
      <c r="FD112" s="700"/>
      <c r="FE112" s="700"/>
      <c r="FF112" s="700"/>
      <c r="FG112" s="700"/>
      <c r="FH112" s="700"/>
      <c r="FI112" s="700"/>
      <c r="FJ112" s="700"/>
      <c r="FK112" s="700"/>
      <c r="FL112" s="700"/>
      <c r="FM112" s="700"/>
      <c r="FN112" s="700"/>
      <c r="FO112" s="700"/>
      <c r="FP112" s="700"/>
      <c r="FQ112" s="700"/>
      <c r="FR112" s="700"/>
      <c r="FS112" s="700"/>
      <c r="FT112" s="700"/>
      <c r="FU112" s="700"/>
      <c r="FV112" s="700"/>
      <c r="FW112" s="700"/>
      <c r="FX112" s="700"/>
      <c r="FY112" s="700"/>
      <c r="FZ112" s="700"/>
      <c r="GA112" s="700"/>
      <c r="GB112" s="700"/>
      <c r="GC112" s="700"/>
      <c r="GD112" s="700"/>
      <c r="GE112" s="700"/>
      <c r="GF112" s="700"/>
      <c r="GG112" s="700"/>
      <c r="GH112" s="700"/>
      <c r="GI112" s="700"/>
      <c r="GJ112" s="700"/>
      <c r="GK112" s="700"/>
      <c r="GL112" s="700"/>
      <c r="GM112" s="700"/>
      <c r="GN112" s="700"/>
      <c r="GO112" s="700"/>
      <c r="GP112" s="700"/>
      <c r="GQ112" s="700"/>
      <c r="GR112" s="700"/>
      <c r="GS112" s="700"/>
      <c r="GT112" s="700"/>
      <c r="GU112" s="700"/>
      <c r="GV112" s="700"/>
      <c r="GW112" s="700"/>
      <c r="GX112" s="700"/>
      <c r="GY112" s="700"/>
      <c r="GZ112" s="700"/>
      <c r="HA112" s="700"/>
      <c r="HB112" s="700"/>
      <c r="HC112" s="700"/>
      <c r="HD112" s="700"/>
      <c r="HE112" s="700"/>
      <c r="HF112" s="700"/>
      <c r="HG112" s="700"/>
      <c r="HH112" s="700"/>
      <c r="HI112" s="700"/>
      <c r="HJ112" s="700"/>
      <c r="HK112" s="700"/>
      <c r="HL112" s="700"/>
      <c r="HM112" s="700"/>
      <c r="HN112" s="700"/>
      <c r="HO112" s="700"/>
      <c r="HP112" s="700"/>
      <c r="HQ112" s="700"/>
      <c r="HR112" s="700"/>
      <c r="HS112" s="700"/>
      <c r="HT112" s="700"/>
      <c r="HU112" s="700"/>
      <c r="HV112" s="700"/>
      <c r="HW112" s="700"/>
      <c r="HX112" s="700"/>
      <c r="HY112" s="700"/>
      <c r="HZ112" s="700"/>
      <c r="IA112" s="700"/>
      <c r="IB112" s="700"/>
      <c r="IC112" s="700"/>
      <c r="ID112" s="700"/>
      <c r="IE112" s="700"/>
      <c r="IF112" s="700"/>
      <c r="IG112" s="700"/>
      <c r="IH112" s="700"/>
      <c r="II112" s="700"/>
      <c r="IJ112" s="700"/>
      <c r="IK112" s="700"/>
    </row>
    <row r="113" spans="1:245" s="676" customFormat="1" ht="21.75" customHeight="1">
      <c r="A113" s="702" t="s">
        <v>113</v>
      </c>
      <c r="B113" s="697">
        <v>0</v>
      </c>
      <c r="C113" s="693"/>
      <c r="D113" s="700"/>
      <c r="E113" s="700"/>
      <c r="F113" s="700"/>
      <c r="G113" s="700"/>
      <c r="H113" s="700"/>
      <c r="I113" s="700"/>
      <c r="J113" s="700"/>
      <c r="K113" s="700"/>
      <c r="L113" s="700"/>
      <c r="M113" s="700"/>
      <c r="N113" s="700"/>
      <c r="O113" s="700"/>
      <c r="P113" s="700"/>
      <c r="Q113" s="700"/>
      <c r="R113" s="700"/>
      <c r="S113" s="700"/>
      <c r="T113" s="700"/>
      <c r="U113" s="700"/>
      <c r="V113" s="700"/>
      <c r="W113" s="700"/>
      <c r="X113" s="700"/>
      <c r="Y113" s="700"/>
      <c r="Z113" s="700"/>
      <c r="AA113" s="700"/>
      <c r="AB113" s="700"/>
      <c r="AC113" s="700"/>
      <c r="AD113" s="700"/>
      <c r="AE113" s="700"/>
      <c r="AF113" s="700"/>
      <c r="AG113" s="700"/>
      <c r="AH113" s="700"/>
      <c r="AI113" s="700"/>
      <c r="AJ113" s="700"/>
      <c r="AK113" s="700"/>
      <c r="AL113" s="700"/>
      <c r="AM113" s="700"/>
      <c r="AN113" s="700"/>
      <c r="AO113" s="700"/>
      <c r="AP113" s="700"/>
      <c r="AQ113" s="700"/>
      <c r="AR113" s="700"/>
      <c r="AS113" s="700"/>
      <c r="AT113" s="700"/>
      <c r="AU113" s="700"/>
      <c r="AV113" s="700"/>
      <c r="AW113" s="700"/>
      <c r="AX113" s="700"/>
      <c r="AY113" s="700"/>
      <c r="AZ113" s="700"/>
      <c r="BA113" s="700"/>
      <c r="BB113" s="700"/>
      <c r="BC113" s="700"/>
      <c r="BD113" s="700"/>
      <c r="BE113" s="700"/>
      <c r="BF113" s="700"/>
      <c r="BG113" s="700"/>
      <c r="BH113" s="700"/>
      <c r="BI113" s="700"/>
      <c r="BJ113" s="700"/>
      <c r="BK113" s="700"/>
      <c r="BL113" s="700"/>
      <c r="BM113" s="700"/>
      <c r="BN113" s="700"/>
      <c r="BO113" s="700"/>
      <c r="BP113" s="700"/>
      <c r="BQ113" s="700"/>
      <c r="BR113" s="700"/>
      <c r="BS113" s="700"/>
      <c r="BT113" s="700"/>
      <c r="BU113" s="700"/>
      <c r="BV113" s="700"/>
      <c r="BW113" s="700"/>
      <c r="BX113" s="700"/>
      <c r="BY113" s="700"/>
      <c r="BZ113" s="700"/>
      <c r="CA113" s="700"/>
      <c r="CB113" s="700"/>
      <c r="CC113" s="700"/>
      <c r="CD113" s="700"/>
      <c r="CE113" s="700"/>
      <c r="CF113" s="700"/>
      <c r="CG113" s="700"/>
      <c r="CH113" s="700"/>
      <c r="CI113" s="700"/>
      <c r="CJ113" s="700"/>
      <c r="CK113" s="700"/>
      <c r="CL113" s="700"/>
      <c r="CM113" s="700"/>
      <c r="CN113" s="700"/>
      <c r="CO113" s="700"/>
      <c r="CP113" s="700"/>
      <c r="CQ113" s="700"/>
      <c r="CR113" s="700"/>
      <c r="CS113" s="700"/>
      <c r="CT113" s="700"/>
      <c r="CU113" s="700"/>
      <c r="CV113" s="700"/>
      <c r="CW113" s="700"/>
      <c r="CX113" s="700"/>
      <c r="CY113" s="700"/>
      <c r="CZ113" s="700"/>
      <c r="DA113" s="700"/>
      <c r="DB113" s="700"/>
      <c r="DC113" s="700"/>
      <c r="DD113" s="700"/>
      <c r="DE113" s="700"/>
      <c r="DF113" s="700"/>
      <c r="DG113" s="700"/>
      <c r="DH113" s="700"/>
      <c r="DI113" s="700"/>
      <c r="DJ113" s="700"/>
      <c r="DK113" s="700"/>
      <c r="DL113" s="700"/>
      <c r="DM113" s="700"/>
      <c r="DN113" s="700"/>
      <c r="DO113" s="700"/>
      <c r="DP113" s="700"/>
      <c r="DQ113" s="700"/>
      <c r="DR113" s="700"/>
      <c r="DS113" s="700"/>
      <c r="DT113" s="700"/>
      <c r="DU113" s="700"/>
      <c r="DV113" s="700"/>
      <c r="DW113" s="700"/>
      <c r="DX113" s="700"/>
      <c r="DY113" s="700"/>
      <c r="DZ113" s="700"/>
      <c r="EA113" s="700"/>
      <c r="EB113" s="700"/>
      <c r="EC113" s="700"/>
      <c r="ED113" s="700"/>
      <c r="EE113" s="700"/>
      <c r="EF113" s="700"/>
      <c r="EG113" s="700"/>
      <c r="EH113" s="700"/>
      <c r="EI113" s="700"/>
      <c r="EJ113" s="700"/>
      <c r="EK113" s="700"/>
      <c r="EL113" s="700"/>
      <c r="EM113" s="700"/>
      <c r="EN113" s="700"/>
      <c r="EO113" s="700"/>
      <c r="EP113" s="700"/>
      <c r="EQ113" s="700"/>
      <c r="ER113" s="700"/>
      <c r="ES113" s="700"/>
      <c r="ET113" s="700"/>
      <c r="EU113" s="700"/>
      <c r="EV113" s="700"/>
      <c r="EW113" s="700"/>
      <c r="EX113" s="700"/>
      <c r="EY113" s="700"/>
      <c r="EZ113" s="700"/>
      <c r="FA113" s="700"/>
      <c r="FB113" s="700"/>
      <c r="FC113" s="700"/>
      <c r="FD113" s="700"/>
      <c r="FE113" s="700"/>
      <c r="FF113" s="700"/>
      <c r="FG113" s="700"/>
      <c r="FH113" s="700"/>
      <c r="FI113" s="700"/>
      <c r="FJ113" s="700"/>
      <c r="FK113" s="700"/>
      <c r="FL113" s="700"/>
      <c r="FM113" s="700"/>
      <c r="FN113" s="700"/>
      <c r="FO113" s="700"/>
      <c r="FP113" s="700"/>
      <c r="FQ113" s="700"/>
      <c r="FR113" s="700"/>
      <c r="FS113" s="700"/>
      <c r="FT113" s="700"/>
      <c r="FU113" s="700"/>
      <c r="FV113" s="700"/>
      <c r="FW113" s="700"/>
      <c r="FX113" s="700"/>
      <c r="FY113" s="700"/>
      <c r="FZ113" s="700"/>
      <c r="GA113" s="700"/>
      <c r="GB113" s="700"/>
      <c r="GC113" s="700"/>
      <c r="GD113" s="700"/>
      <c r="GE113" s="700"/>
      <c r="GF113" s="700"/>
      <c r="GG113" s="700"/>
      <c r="GH113" s="700"/>
      <c r="GI113" s="700"/>
      <c r="GJ113" s="700"/>
      <c r="GK113" s="700"/>
      <c r="GL113" s="700"/>
      <c r="GM113" s="700"/>
      <c r="GN113" s="700"/>
      <c r="GO113" s="700"/>
      <c r="GP113" s="700"/>
      <c r="GQ113" s="700"/>
      <c r="GR113" s="700"/>
      <c r="GS113" s="700"/>
      <c r="GT113" s="700"/>
      <c r="GU113" s="700"/>
      <c r="GV113" s="700"/>
      <c r="GW113" s="700"/>
      <c r="GX113" s="700"/>
      <c r="GY113" s="700"/>
      <c r="GZ113" s="700"/>
      <c r="HA113" s="700"/>
      <c r="HB113" s="700"/>
      <c r="HC113" s="700"/>
      <c r="HD113" s="700"/>
      <c r="HE113" s="700"/>
      <c r="HF113" s="700"/>
      <c r="HG113" s="700"/>
      <c r="HH113" s="700"/>
      <c r="HI113" s="700"/>
      <c r="HJ113" s="700"/>
      <c r="HK113" s="700"/>
      <c r="HL113" s="700"/>
      <c r="HM113" s="700"/>
      <c r="HN113" s="700"/>
      <c r="HO113" s="700"/>
      <c r="HP113" s="700"/>
      <c r="HQ113" s="700"/>
      <c r="HR113" s="700"/>
      <c r="HS113" s="700"/>
      <c r="HT113" s="700"/>
      <c r="HU113" s="700"/>
      <c r="HV113" s="700"/>
      <c r="HW113" s="700"/>
      <c r="HX113" s="700"/>
      <c r="HY113" s="700"/>
      <c r="HZ113" s="700"/>
      <c r="IA113" s="700"/>
      <c r="IB113" s="700"/>
      <c r="IC113" s="700"/>
      <c r="ID113" s="700"/>
      <c r="IE113" s="700"/>
      <c r="IF113" s="700"/>
      <c r="IG113" s="700"/>
      <c r="IH113" s="700"/>
      <c r="II113" s="700"/>
      <c r="IJ113" s="700"/>
      <c r="IK113" s="700"/>
    </row>
    <row r="114" spans="1:245" s="651" customFormat="1" ht="21.75" customHeight="1">
      <c r="A114" s="595" t="s">
        <v>114</v>
      </c>
      <c r="B114" s="697">
        <v>412</v>
      </c>
      <c r="C114" s="710"/>
      <c r="D114" s="677"/>
      <c r="E114" s="677"/>
      <c r="F114" s="677"/>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677"/>
      <c r="AE114" s="677"/>
      <c r="AF114" s="677"/>
      <c r="AG114" s="677"/>
      <c r="AH114" s="677"/>
      <c r="AI114" s="677"/>
      <c r="AJ114" s="677"/>
      <c r="AK114" s="677"/>
      <c r="AL114" s="677"/>
      <c r="AM114" s="677"/>
      <c r="AN114" s="677"/>
      <c r="AO114" s="677"/>
      <c r="AP114" s="677"/>
      <c r="AQ114" s="677"/>
      <c r="AR114" s="677"/>
      <c r="AS114" s="677"/>
      <c r="AT114" s="677"/>
      <c r="AU114" s="677"/>
      <c r="AV114" s="677"/>
      <c r="AW114" s="677"/>
      <c r="AX114" s="677"/>
      <c r="AY114" s="677"/>
      <c r="AZ114" s="677"/>
      <c r="BA114" s="677"/>
      <c r="BB114" s="677"/>
      <c r="BC114" s="677"/>
      <c r="BD114" s="677"/>
      <c r="BE114" s="677"/>
      <c r="BF114" s="677"/>
      <c r="BG114" s="677"/>
      <c r="BH114" s="677"/>
      <c r="BI114" s="677"/>
      <c r="BJ114" s="677"/>
      <c r="BK114" s="677"/>
      <c r="BL114" s="677"/>
      <c r="BM114" s="677"/>
      <c r="BN114" s="677"/>
      <c r="BO114" s="677"/>
      <c r="BP114" s="677"/>
      <c r="BQ114" s="677"/>
      <c r="BR114" s="677"/>
      <c r="BS114" s="677"/>
      <c r="BT114" s="677"/>
      <c r="BU114" s="677"/>
      <c r="BV114" s="677"/>
      <c r="BW114" s="677"/>
      <c r="BX114" s="677"/>
      <c r="BY114" s="677"/>
      <c r="BZ114" s="677"/>
      <c r="CA114" s="677"/>
      <c r="CB114" s="677"/>
      <c r="CC114" s="677"/>
      <c r="CD114" s="677"/>
      <c r="CE114" s="677"/>
      <c r="CF114" s="677"/>
      <c r="CG114" s="677"/>
      <c r="CH114" s="677"/>
      <c r="CI114" s="677"/>
      <c r="CJ114" s="677"/>
      <c r="CK114" s="677"/>
      <c r="CL114" s="677"/>
      <c r="CM114" s="677"/>
      <c r="CN114" s="677"/>
      <c r="CO114" s="677"/>
      <c r="CP114" s="677"/>
      <c r="CQ114" s="677"/>
      <c r="CR114" s="677"/>
      <c r="CS114" s="677"/>
      <c r="CT114" s="677"/>
      <c r="CU114" s="677"/>
      <c r="CV114" s="677"/>
      <c r="CW114" s="677"/>
      <c r="CX114" s="677"/>
      <c r="CY114" s="677"/>
      <c r="CZ114" s="677"/>
      <c r="DA114" s="677"/>
      <c r="DB114" s="677"/>
      <c r="DC114" s="677"/>
      <c r="DD114" s="677"/>
      <c r="DE114" s="677"/>
      <c r="DF114" s="677"/>
      <c r="DG114" s="677"/>
      <c r="DH114" s="677"/>
      <c r="DI114" s="677"/>
      <c r="DJ114" s="677"/>
      <c r="DK114" s="677"/>
      <c r="DL114" s="677"/>
      <c r="DM114" s="677"/>
      <c r="DN114" s="677"/>
      <c r="DO114" s="677"/>
      <c r="DP114" s="677"/>
      <c r="DQ114" s="677"/>
      <c r="DR114" s="677"/>
      <c r="DS114" s="677"/>
      <c r="DT114" s="677"/>
      <c r="DU114" s="677"/>
      <c r="DV114" s="677"/>
      <c r="DW114" s="677"/>
      <c r="DX114" s="677"/>
      <c r="DY114" s="677"/>
      <c r="DZ114" s="677"/>
      <c r="EA114" s="677"/>
      <c r="EB114" s="677"/>
      <c r="EC114" s="677"/>
      <c r="ED114" s="677"/>
      <c r="EE114" s="677"/>
      <c r="EF114" s="677"/>
      <c r="EG114" s="677"/>
      <c r="EH114" s="677"/>
      <c r="EI114" s="677"/>
      <c r="EJ114" s="677"/>
      <c r="EK114" s="677"/>
      <c r="EL114" s="677"/>
      <c r="EM114" s="677"/>
      <c r="EN114" s="677"/>
      <c r="EO114" s="677"/>
      <c r="EP114" s="677"/>
      <c r="EQ114" s="677"/>
      <c r="ER114" s="677"/>
      <c r="ES114" s="677"/>
      <c r="ET114" s="677"/>
      <c r="EU114" s="677"/>
      <c r="EV114" s="677"/>
      <c r="EW114" s="677"/>
      <c r="EX114" s="677"/>
      <c r="EY114" s="677"/>
      <c r="EZ114" s="677"/>
      <c r="FA114" s="677"/>
      <c r="FB114" s="677"/>
      <c r="FC114" s="677"/>
      <c r="FD114" s="677"/>
      <c r="FE114" s="677"/>
      <c r="FF114" s="677"/>
      <c r="FG114" s="677"/>
      <c r="FH114" s="677"/>
      <c r="FI114" s="677"/>
      <c r="FJ114" s="677"/>
      <c r="FK114" s="677"/>
      <c r="FL114" s="677"/>
      <c r="FM114" s="677"/>
      <c r="FN114" s="677"/>
      <c r="FO114" s="677"/>
      <c r="FP114" s="677"/>
      <c r="FQ114" s="677"/>
      <c r="FR114" s="677"/>
      <c r="FS114" s="677"/>
      <c r="FT114" s="677"/>
      <c r="FU114" s="677"/>
      <c r="FV114" s="677"/>
      <c r="FW114" s="677"/>
      <c r="FX114" s="677"/>
      <c r="FY114" s="677"/>
      <c r="FZ114" s="677"/>
      <c r="GA114" s="677"/>
      <c r="GB114" s="677"/>
      <c r="GC114" s="677"/>
      <c r="GD114" s="677"/>
      <c r="GE114" s="677"/>
      <c r="GF114" s="677"/>
      <c r="GG114" s="677"/>
      <c r="GH114" s="677"/>
      <c r="GI114" s="677"/>
      <c r="GJ114" s="677"/>
      <c r="GK114" s="677"/>
      <c r="GL114" s="677"/>
      <c r="GM114" s="677"/>
      <c r="GN114" s="677"/>
      <c r="GO114" s="677"/>
      <c r="GP114" s="677"/>
      <c r="GQ114" s="677"/>
      <c r="GR114" s="677"/>
      <c r="GS114" s="677"/>
      <c r="GT114" s="677"/>
      <c r="GU114" s="677"/>
      <c r="GV114" s="677"/>
      <c r="GW114" s="677"/>
      <c r="GX114" s="677"/>
      <c r="GY114" s="677"/>
      <c r="GZ114" s="677"/>
      <c r="HA114" s="677"/>
      <c r="HB114" s="677"/>
      <c r="HC114" s="677"/>
      <c r="HD114" s="677"/>
      <c r="HE114" s="677"/>
      <c r="HF114" s="677"/>
      <c r="HG114" s="677"/>
      <c r="HH114" s="677"/>
      <c r="HI114" s="677"/>
      <c r="HJ114" s="677"/>
      <c r="HK114" s="677"/>
      <c r="HL114" s="677"/>
      <c r="HM114" s="677"/>
      <c r="HN114" s="677"/>
      <c r="HO114" s="677"/>
      <c r="HP114" s="677"/>
      <c r="HQ114" s="677"/>
      <c r="HR114" s="677"/>
      <c r="HS114" s="677"/>
      <c r="HT114" s="677"/>
      <c r="HU114" s="677"/>
      <c r="HV114" s="677"/>
      <c r="HW114" s="677"/>
      <c r="HX114" s="677"/>
      <c r="HY114" s="677"/>
      <c r="HZ114" s="677"/>
      <c r="IA114" s="677"/>
      <c r="IB114" s="677"/>
      <c r="IC114" s="677"/>
      <c r="ID114" s="677"/>
      <c r="IE114" s="677"/>
      <c r="IF114" s="677"/>
      <c r="IG114" s="677"/>
      <c r="IH114" s="677"/>
      <c r="II114" s="677"/>
      <c r="IJ114" s="677"/>
      <c r="IK114" s="677"/>
    </row>
    <row r="115" spans="1:245" s="651" customFormat="1" ht="21.75" customHeight="1">
      <c r="A115" s="702" t="s">
        <v>115</v>
      </c>
      <c r="B115" s="697">
        <v>401</v>
      </c>
      <c r="C115" s="710"/>
      <c r="D115" s="677"/>
      <c r="E115" s="677"/>
      <c r="F115" s="677"/>
      <c r="G115" s="677"/>
      <c r="H115" s="677"/>
      <c r="I115" s="677"/>
      <c r="J115" s="677"/>
      <c r="K115" s="677"/>
      <c r="L115" s="677"/>
      <c r="M115" s="677"/>
      <c r="N115" s="677"/>
      <c r="O115" s="677"/>
      <c r="P115" s="677"/>
      <c r="Q115" s="677"/>
      <c r="R115" s="677"/>
      <c r="S115" s="677"/>
      <c r="T115" s="677"/>
      <c r="U115" s="677"/>
      <c r="V115" s="677"/>
      <c r="W115" s="677"/>
      <c r="X115" s="677"/>
      <c r="Y115" s="677"/>
      <c r="Z115" s="677"/>
      <c r="AA115" s="677"/>
      <c r="AB115" s="677"/>
      <c r="AC115" s="677"/>
      <c r="AD115" s="677"/>
      <c r="AE115" s="677"/>
      <c r="AF115" s="677"/>
      <c r="AG115" s="677"/>
      <c r="AH115" s="677"/>
      <c r="AI115" s="677"/>
      <c r="AJ115" s="677"/>
      <c r="AK115" s="677"/>
      <c r="AL115" s="677"/>
      <c r="AM115" s="677"/>
      <c r="AN115" s="677"/>
      <c r="AO115" s="677"/>
      <c r="AP115" s="677"/>
      <c r="AQ115" s="677"/>
      <c r="AR115" s="677"/>
      <c r="AS115" s="677"/>
      <c r="AT115" s="677"/>
      <c r="AU115" s="677"/>
      <c r="AV115" s="677"/>
      <c r="AW115" s="677"/>
      <c r="AX115" s="677"/>
      <c r="AY115" s="677"/>
      <c r="AZ115" s="677"/>
      <c r="BA115" s="677"/>
      <c r="BB115" s="677"/>
      <c r="BC115" s="677"/>
      <c r="BD115" s="677"/>
      <c r="BE115" s="677"/>
      <c r="BF115" s="677"/>
      <c r="BG115" s="677"/>
      <c r="BH115" s="677"/>
      <c r="BI115" s="677"/>
      <c r="BJ115" s="677"/>
      <c r="BK115" s="677"/>
      <c r="BL115" s="677"/>
      <c r="BM115" s="677"/>
      <c r="BN115" s="677"/>
      <c r="BO115" s="677"/>
      <c r="BP115" s="677"/>
      <c r="BQ115" s="677"/>
      <c r="BR115" s="677"/>
      <c r="BS115" s="677"/>
      <c r="BT115" s="677"/>
      <c r="BU115" s="677"/>
      <c r="BV115" s="677"/>
      <c r="BW115" s="677"/>
      <c r="BX115" s="677"/>
      <c r="BY115" s="677"/>
      <c r="BZ115" s="677"/>
      <c r="CA115" s="677"/>
      <c r="CB115" s="677"/>
      <c r="CC115" s="677"/>
      <c r="CD115" s="677"/>
      <c r="CE115" s="677"/>
      <c r="CF115" s="677"/>
      <c r="CG115" s="677"/>
      <c r="CH115" s="677"/>
      <c r="CI115" s="677"/>
      <c r="CJ115" s="677"/>
      <c r="CK115" s="677"/>
      <c r="CL115" s="677"/>
      <c r="CM115" s="677"/>
      <c r="CN115" s="677"/>
      <c r="CO115" s="677"/>
      <c r="CP115" s="677"/>
      <c r="CQ115" s="677"/>
      <c r="CR115" s="677"/>
      <c r="CS115" s="677"/>
      <c r="CT115" s="677"/>
      <c r="CU115" s="677"/>
      <c r="CV115" s="677"/>
      <c r="CW115" s="677"/>
      <c r="CX115" s="677"/>
      <c r="CY115" s="677"/>
      <c r="CZ115" s="677"/>
      <c r="DA115" s="677"/>
      <c r="DB115" s="677"/>
      <c r="DC115" s="677"/>
      <c r="DD115" s="677"/>
      <c r="DE115" s="677"/>
      <c r="DF115" s="677"/>
      <c r="DG115" s="677"/>
      <c r="DH115" s="677"/>
      <c r="DI115" s="677"/>
      <c r="DJ115" s="677"/>
      <c r="DK115" s="677"/>
      <c r="DL115" s="677"/>
      <c r="DM115" s="677"/>
      <c r="DN115" s="677"/>
      <c r="DO115" s="677"/>
      <c r="DP115" s="677"/>
      <c r="DQ115" s="677"/>
      <c r="DR115" s="677"/>
      <c r="DS115" s="677"/>
      <c r="DT115" s="677"/>
      <c r="DU115" s="677"/>
      <c r="DV115" s="677"/>
      <c r="DW115" s="677"/>
      <c r="DX115" s="677"/>
      <c r="DY115" s="677"/>
      <c r="DZ115" s="677"/>
      <c r="EA115" s="677"/>
      <c r="EB115" s="677"/>
      <c r="EC115" s="677"/>
      <c r="ED115" s="677"/>
      <c r="EE115" s="677"/>
      <c r="EF115" s="677"/>
      <c r="EG115" s="677"/>
      <c r="EH115" s="677"/>
      <c r="EI115" s="677"/>
      <c r="EJ115" s="677"/>
      <c r="EK115" s="677"/>
      <c r="EL115" s="677"/>
      <c r="EM115" s="677"/>
      <c r="EN115" s="677"/>
      <c r="EO115" s="677"/>
      <c r="EP115" s="677"/>
      <c r="EQ115" s="677"/>
      <c r="ER115" s="677"/>
      <c r="ES115" s="677"/>
      <c r="ET115" s="677"/>
      <c r="EU115" s="677"/>
      <c r="EV115" s="677"/>
      <c r="EW115" s="677"/>
      <c r="EX115" s="677"/>
      <c r="EY115" s="677"/>
      <c r="EZ115" s="677"/>
      <c r="FA115" s="677"/>
      <c r="FB115" s="677"/>
      <c r="FC115" s="677"/>
      <c r="FD115" s="677"/>
      <c r="FE115" s="677"/>
      <c r="FF115" s="677"/>
      <c r="FG115" s="677"/>
      <c r="FH115" s="677"/>
      <c r="FI115" s="677"/>
      <c r="FJ115" s="677"/>
      <c r="FK115" s="677"/>
      <c r="FL115" s="677"/>
      <c r="FM115" s="677"/>
      <c r="FN115" s="677"/>
      <c r="FO115" s="677"/>
      <c r="FP115" s="677"/>
      <c r="FQ115" s="677"/>
      <c r="FR115" s="677"/>
      <c r="FS115" s="677"/>
      <c r="FT115" s="677"/>
      <c r="FU115" s="677"/>
      <c r="FV115" s="677"/>
      <c r="FW115" s="677"/>
      <c r="FX115" s="677"/>
      <c r="FY115" s="677"/>
      <c r="FZ115" s="677"/>
      <c r="GA115" s="677"/>
      <c r="GB115" s="677"/>
      <c r="GC115" s="677"/>
      <c r="GD115" s="677"/>
      <c r="GE115" s="677"/>
      <c r="GF115" s="677"/>
      <c r="GG115" s="677"/>
      <c r="GH115" s="677"/>
      <c r="GI115" s="677"/>
      <c r="GJ115" s="677"/>
      <c r="GK115" s="677"/>
      <c r="GL115" s="677"/>
      <c r="GM115" s="677"/>
      <c r="GN115" s="677"/>
      <c r="GO115" s="677"/>
      <c r="GP115" s="677"/>
      <c r="GQ115" s="677"/>
      <c r="GR115" s="677"/>
      <c r="GS115" s="677"/>
      <c r="GT115" s="677"/>
      <c r="GU115" s="677"/>
      <c r="GV115" s="677"/>
      <c r="GW115" s="677"/>
      <c r="GX115" s="677"/>
      <c r="GY115" s="677"/>
      <c r="GZ115" s="677"/>
      <c r="HA115" s="677"/>
      <c r="HB115" s="677"/>
      <c r="HC115" s="677"/>
      <c r="HD115" s="677"/>
      <c r="HE115" s="677"/>
      <c r="HF115" s="677"/>
      <c r="HG115" s="677"/>
      <c r="HH115" s="677"/>
      <c r="HI115" s="677"/>
      <c r="HJ115" s="677"/>
      <c r="HK115" s="677"/>
      <c r="HL115" s="677"/>
      <c r="HM115" s="677"/>
      <c r="HN115" s="677"/>
      <c r="HO115" s="677"/>
      <c r="HP115" s="677"/>
      <c r="HQ115" s="677"/>
      <c r="HR115" s="677"/>
      <c r="HS115" s="677"/>
      <c r="HT115" s="677"/>
      <c r="HU115" s="677"/>
      <c r="HV115" s="677"/>
      <c r="HW115" s="677"/>
      <c r="HX115" s="677"/>
      <c r="HY115" s="677"/>
      <c r="HZ115" s="677"/>
      <c r="IA115" s="677"/>
      <c r="IB115" s="677"/>
      <c r="IC115" s="677"/>
      <c r="ID115" s="677"/>
      <c r="IE115" s="677"/>
      <c r="IF115" s="677"/>
      <c r="IG115" s="677"/>
      <c r="IH115" s="677"/>
      <c r="II115" s="677"/>
      <c r="IJ115" s="677"/>
      <c r="IK115" s="677"/>
    </row>
    <row r="116" spans="1:245" s="651" customFormat="1" ht="21.75" customHeight="1">
      <c r="A116" s="702" t="s">
        <v>116</v>
      </c>
      <c r="B116" s="697">
        <v>256</v>
      </c>
      <c r="C116" s="710"/>
      <c r="D116" s="677"/>
      <c r="E116" s="677"/>
      <c r="F116" s="677"/>
      <c r="G116" s="677"/>
      <c r="H116" s="677"/>
      <c r="I116" s="677"/>
      <c r="J116" s="677"/>
      <c r="K116" s="677"/>
      <c r="L116" s="677"/>
      <c r="M116" s="677"/>
      <c r="N116" s="677"/>
      <c r="O116" s="677"/>
      <c r="P116" s="677"/>
      <c r="Q116" s="677"/>
      <c r="R116" s="677"/>
      <c r="S116" s="677"/>
      <c r="T116" s="677"/>
      <c r="U116" s="677"/>
      <c r="V116" s="677"/>
      <c r="W116" s="677"/>
      <c r="X116" s="677"/>
      <c r="Y116" s="677"/>
      <c r="Z116" s="677"/>
      <c r="AA116" s="677"/>
      <c r="AB116" s="677"/>
      <c r="AC116" s="677"/>
      <c r="AD116" s="677"/>
      <c r="AE116" s="677"/>
      <c r="AF116" s="677"/>
      <c r="AG116" s="677"/>
      <c r="AH116" s="677"/>
      <c r="AI116" s="677"/>
      <c r="AJ116" s="677"/>
      <c r="AK116" s="677"/>
      <c r="AL116" s="677"/>
      <c r="AM116" s="677"/>
      <c r="AN116" s="677"/>
      <c r="AO116" s="677"/>
      <c r="AP116" s="677"/>
      <c r="AQ116" s="677"/>
      <c r="AR116" s="677"/>
      <c r="AS116" s="677"/>
      <c r="AT116" s="677"/>
      <c r="AU116" s="677"/>
      <c r="AV116" s="677"/>
      <c r="AW116" s="677"/>
      <c r="AX116" s="677"/>
      <c r="AY116" s="677"/>
      <c r="AZ116" s="677"/>
      <c r="BA116" s="677"/>
      <c r="BB116" s="677"/>
      <c r="BC116" s="677"/>
      <c r="BD116" s="677"/>
      <c r="BE116" s="677"/>
      <c r="BF116" s="677"/>
      <c r="BG116" s="677"/>
      <c r="BH116" s="677"/>
      <c r="BI116" s="677"/>
      <c r="BJ116" s="677"/>
      <c r="BK116" s="677"/>
      <c r="BL116" s="677"/>
      <c r="BM116" s="677"/>
      <c r="BN116" s="677"/>
      <c r="BO116" s="677"/>
      <c r="BP116" s="677"/>
      <c r="BQ116" s="677"/>
      <c r="BR116" s="677"/>
      <c r="BS116" s="677"/>
      <c r="BT116" s="677"/>
      <c r="BU116" s="677"/>
      <c r="BV116" s="677"/>
      <c r="BW116" s="677"/>
      <c r="BX116" s="677"/>
      <c r="BY116" s="677"/>
      <c r="BZ116" s="677"/>
      <c r="CA116" s="677"/>
      <c r="CB116" s="677"/>
      <c r="CC116" s="677"/>
      <c r="CD116" s="677"/>
      <c r="CE116" s="677"/>
      <c r="CF116" s="677"/>
      <c r="CG116" s="677"/>
      <c r="CH116" s="677"/>
      <c r="CI116" s="677"/>
      <c r="CJ116" s="677"/>
      <c r="CK116" s="677"/>
      <c r="CL116" s="677"/>
      <c r="CM116" s="677"/>
      <c r="CN116" s="677"/>
      <c r="CO116" s="677"/>
      <c r="CP116" s="677"/>
      <c r="CQ116" s="677"/>
      <c r="CR116" s="677"/>
      <c r="CS116" s="677"/>
      <c r="CT116" s="677"/>
      <c r="CU116" s="677"/>
      <c r="CV116" s="677"/>
      <c r="CW116" s="677"/>
      <c r="CX116" s="677"/>
      <c r="CY116" s="677"/>
      <c r="CZ116" s="677"/>
      <c r="DA116" s="677"/>
      <c r="DB116" s="677"/>
      <c r="DC116" s="677"/>
      <c r="DD116" s="677"/>
      <c r="DE116" s="677"/>
      <c r="DF116" s="677"/>
      <c r="DG116" s="677"/>
      <c r="DH116" s="677"/>
      <c r="DI116" s="677"/>
      <c r="DJ116" s="677"/>
      <c r="DK116" s="677"/>
      <c r="DL116" s="677"/>
      <c r="DM116" s="677"/>
      <c r="DN116" s="677"/>
      <c r="DO116" s="677"/>
      <c r="DP116" s="677"/>
      <c r="DQ116" s="677"/>
      <c r="DR116" s="677"/>
      <c r="DS116" s="677"/>
      <c r="DT116" s="677"/>
      <c r="DU116" s="677"/>
      <c r="DV116" s="677"/>
      <c r="DW116" s="677"/>
      <c r="DX116" s="677"/>
      <c r="DY116" s="677"/>
      <c r="DZ116" s="677"/>
      <c r="EA116" s="677"/>
      <c r="EB116" s="677"/>
      <c r="EC116" s="677"/>
      <c r="ED116" s="677"/>
      <c r="EE116" s="677"/>
      <c r="EF116" s="677"/>
      <c r="EG116" s="677"/>
      <c r="EH116" s="677"/>
      <c r="EI116" s="677"/>
      <c r="EJ116" s="677"/>
      <c r="EK116" s="677"/>
      <c r="EL116" s="677"/>
      <c r="EM116" s="677"/>
      <c r="EN116" s="677"/>
      <c r="EO116" s="677"/>
      <c r="EP116" s="677"/>
      <c r="EQ116" s="677"/>
      <c r="ER116" s="677"/>
      <c r="ES116" s="677"/>
      <c r="ET116" s="677"/>
      <c r="EU116" s="677"/>
      <c r="EV116" s="677"/>
      <c r="EW116" s="677"/>
      <c r="EX116" s="677"/>
      <c r="EY116" s="677"/>
      <c r="EZ116" s="677"/>
      <c r="FA116" s="677"/>
      <c r="FB116" s="677"/>
      <c r="FC116" s="677"/>
      <c r="FD116" s="677"/>
      <c r="FE116" s="677"/>
      <c r="FF116" s="677"/>
      <c r="FG116" s="677"/>
      <c r="FH116" s="677"/>
      <c r="FI116" s="677"/>
      <c r="FJ116" s="677"/>
      <c r="FK116" s="677"/>
      <c r="FL116" s="677"/>
      <c r="FM116" s="677"/>
      <c r="FN116" s="677"/>
      <c r="FO116" s="677"/>
      <c r="FP116" s="677"/>
      <c r="FQ116" s="677"/>
      <c r="FR116" s="677"/>
      <c r="FS116" s="677"/>
      <c r="FT116" s="677"/>
      <c r="FU116" s="677"/>
      <c r="FV116" s="677"/>
      <c r="FW116" s="677"/>
      <c r="FX116" s="677"/>
      <c r="FY116" s="677"/>
      <c r="FZ116" s="677"/>
      <c r="GA116" s="677"/>
      <c r="GB116" s="677"/>
      <c r="GC116" s="677"/>
      <c r="GD116" s="677"/>
      <c r="GE116" s="677"/>
      <c r="GF116" s="677"/>
      <c r="GG116" s="677"/>
      <c r="GH116" s="677"/>
      <c r="GI116" s="677"/>
      <c r="GJ116" s="677"/>
      <c r="GK116" s="677"/>
      <c r="GL116" s="677"/>
      <c r="GM116" s="677"/>
      <c r="GN116" s="677"/>
      <c r="GO116" s="677"/>
      <c r="GP116" s="677"/>
      <c r="GQ116" s="677"/>
      <c r="GR116" s="677"/>
      <c r="GS116" s="677"/>
      <c r="GT116" s="677"/>
      <c r="GU116" s="677"/>
      <c r="GV116" s="677"/>
      <c r="GW116" s="677"/>
      <c r="GX116" s="677"/>
      <c r="GY116" s="677"/>
      <c r="GZ116" s="677"/>
      <c r="HA116" s="677"/>
      <c r="HB116" s="677"/>
      <c r="HC116" s="677"/>
      <c r="HD116" s="677"/>
      <c r="HE116" s="677"/>
      <c r="HF116" s="677"/>
      <c r="HG116" s="677"/>
      <c r="HH116" s="677"/>
      <c r="HI116" s="677"/>
      <c r="HJ116" s="677"/>
      <c r="HK116" s="677"/>
      <c r="HL116" s="677"/>
      <c r="HM116" s="677"/>
      <c r="HN116" s="677"/>
      <c r="HO116" s="677"/>
      <c r="HP116" s="677"/>
      <c r="HQ116" s="677"/>
      <c r="HR116" s="677"/>
      <c r="HS116" s="677"/>
      <c r="HT116" s="677"/>
      <c r="HU116" s="677"/>
      <c r="HV116" s="677"/>
      <c r="HW116" s="677"/>
      <c r="HX116" s="677"/>
      <c r="HY116" s="677"/>
      <c r="HZ116" s="677"/>
      <c r="IA116" s="677"/>
      <c r="IB116" s="677"/>
      <c r="IC116" s="677"/>
      <c r="ID116" s="677"/>
      <c r="IE116" s="677"/>
      <c r="IF116" s="677"/>
      <c r="IG116" s="677"/>
      <c r="IH116" s="677"/>
      <c r="II116" s="677"/>
      <c r="IJ116" s="677"/>
      <c r="IK116" s="677"/>
    </row>
    <row r="117" spans="1:245" s="651" customFormat="1" ht="21.75" customHeight="1">
      <c r="A117" s="702" t="s">
        <v>117</v>
      </c>
      <c r="B117" s="697">
        <v>265</v>
      </c>
      <c r="C117" s="710"/>
      <c r="D117" s="677"/>
      <c r="E117" s="677"/>
      <c r="F117" s="677"/>
      <c r="G117" s="677"/>
      <c r="H117" s="677"/>
      <c r="I117" s="677"/>
      <c r="J117" s="677"/>
      <c r="K117" s="677"/>
      <c r="L117" s="677"/>
      <c r="M117" s="677"/>
      <c r="N117" s="677"/>
      <c r="O117" s="677"/>
      <c r="P117" s="677"/>
      <c r="Q117" s="677"/>
      <c r="R117" s="677"/>
      <c r="S117" s="677"/>
      <c r="T117" s="677"/>
      <c r="U117" s="677"/>
      <c r="V117" s="677"/>
      <c r="W117" s="677"/>
      <c r="X117" s="677"/>
      <c r="Y117" s="677"/>
      <c r="Z117" s="677"/>
      <c r="AA117" s="677"/>
      <c r="AB117" s="677"/>
      <c r="AC117" s="677"/>
      <c r="AD117" s="677"/>
      <c r="AE117" s="677"/>
      <c r="AF117" s="677"/>
      <c r="AG117" s="677"/>
      <c r="AH117" s="677"/>
      <c r="AI117" s="677"/>
      <c r="AJ117" s="677"/>
      <c r="AK117" s="677"/>
      <c r="AL117" s="677"/>
      <c r="AM117" s="677"/>
      <c r="AN117" s="677"/>
      <c r="AO117" s="677"/>
      <c r="AP117" s="677"/>
      <c r="AQ117" s="677"/>
      <c r="AR117" s="677"/>
      <c r="AS117" s="677"/>
      <c r="AT117" s="677"/>
      <c r="AU117" s="677"/>
      <c r="AV117" s="677"/>
      <c r="AW117" s="677"/>
      <c r="AX117" s="677"/>
      <c r="AY117" s="677"/>
      <c r="AZ117" s="677"/>
      <c r="BA117" s="677"/>
      <c r="BB117" s="677"/>
      <c r="BC117" s="677"/>
      <c r="BD117" s="677"/>
      <c r="BE117" s="677"/>
      <c r="BF117" s="677"/>
      <c r="BG117" s="677"/>
      <c r="BH117" s="677"/>
      <c r="BI117" s="677"/>
      <c r="BJ117" s="677"/>
      <c r="BK117" s="677"/>
      <c r="BL117" s="677"/>
      <c r="BM117" s="677"/>
      <c r="BN117" s="677"/>
      <c r="BO117" s="677"/>
      <c r="BP117" s="677"/>
      <c r="BQ117" s="677"/>
      <c r="BR117" s="677"/>
      <c r="BS117" s="677"/>
      <c r="BT117" s="677"/>
      <c r="BU117" s="677"/>
      <c r="BV117" s="677"/>
      <c r="BW117" s="677"/>
      <c r="BX117" s="677"/>
      <c r="BY117" s="677"/>
      <c r="BZ117" s="677"/>
      <c r="CA117" s="677"/>
      <c r="CB117" s="677"/>
      <c r="CC117" s="677"/>
      <c r="CD117" s="677"/>
      <c r="CE117" s="677"/>
      <c r="CF117" s="677"/>
      <c r="CG117" s="677"/>
      <c r="CH117" s="677"/>
      <c r="CI117" s="677"/>
      <c r="CJ117" s="677"/>
      <c r="CK117" s="677"/>
      <c r="CL117" s="677"/>
      <c r="CM117" s="677"/>
      <c r="CN117" s="677"/>
      <c r="CO117" s="677"/>
      <c r="CP117" s="677"/>
      <c r="CQ117" s="677"/>
      <c r="CR117" s="677"/>
      <c r="CS117" s="677"/>
      <c r="CT117" s="677"/>
      <c r="CU117" s="677"/>
      <c r="CV117" s="677"/>
      <c r="CW117" s="677"/>
      <c r="CX117" s="677"/>
      <c r="CY117" s="677"/>
      <c r="CZ117" s="677"/>
      <c r="DA117" s="677"/>
      <c r="DB117" s="677"/>
      <c r="DC117" s="677"/>
      <c r="DD117" s="677"/>
      <c r="DE117" s="677"/>
      <c r="DF117" s="677"/>
      <c r="DG117" s="677"/>
      <c r="DH117" s="677"/>
      <c r="DI117" s="677"/>
      <c r="DJ117" s="677"/>
      <c r="DK117" s="677"/>
      <c r="DL117" s="677"/>
      <c r="DM117" s="677"/>
      <c r="DN117" s="677"/>
      <c r="DO117" s="677"/>
      <c r="DP117" s="677"/>
      <c r="DQ117" s="677"/>
      <c r="DR117" s="677"/>
      <c r="DS117" s="677"/>
      <c r="DT117" s="677"/>
      <c r="DU117" s="677"/>
      <c r="DV117" s="677"/>
      <c r="DW117" s="677"/>
      <c r="DX117" s="677"/>
      <c r="DY117" s="677"/>
      <c r="DZ117" s="677"/>
      <c r="EA117" s="677"/>
      <c r="EB117" s="677"/>
      <c r="EC117" s="677"/>
      <c r="ED117" s="677"/>
      <c r="EE117" s="677"/>
      <c r="EF117" s="677"/>
      <c r="EG117" s="677"/>
      <c r="EH117" s="677"/>
      <c r="EI117" s="677"/>
      <c r="EJ117" s="677"/>
      <c r="EK117" s="677"/>
      <c r="EL117" s="677"/>
      <c r="EM117" s="677"/>
      <c r="EN117" s="677"/>
      <c r="EO117" s="677"/>
      <c r="EP117" s="677"/>
      <c r="EQ117" s="677"/>
      <c r="ER117" s="677"/>
      <c r="ES117" s="677"/>
      <c r="ET117" s="677"/>
      <c r="EU117" s="677"/>
      <c r="EV117" s="677"/>
      <c r="EW117" s="677"/>
      <c r="EX117" s="677"/>
      <c r="EY117" s="677"/>
      <c r="EZ117" s="677"/>
      <c r="FA117" s="677"/>
      <c r="FB117" s="677"/>
      <c r="FC117" s="677"/>
      <c r="FD117" s="677"/>
      <c r="FE117" s="677"/>
      <c r="FF117" s="677"/>
      <c r="FG117" s="677"/>
      <c r="FH117" s="677"/>
      <c r="FI117" s="677"/>
      <c r="FJ117" s="677"/>
      <c r="FK117" s="677"/>
      <c r="FL117" s="677"/>
      <c r="FM117" s="677"/>
      <c r="FN117" s="677"/>
      <c r="FO117" s="677"/>
      <c r="FP117" s="677"/>
      <c r="FQ117" s="677"/>
      <c r="FR117" s="677"/>
      <c r="FS117" s="677"/>
      <c r="FT117" s="677"/>
      <c r="FU117" s="677"/>
      <c r="FV117" s="677"/>
      <c r="FW117" s="677"/>
      <c r="FX117" s="677"/>
      <c r="FY117" s="677"/>
      <c r="FZ117" s="677"/>
      <c r="GA117" s="677"/>
      <c r="GB117" s="677"/>
      <c r="GC117" s="677"/>
      <c r="GD117" s="677"/>
      <c r="GE117" s="677"/>
      <c r="GF117" s="677"/>
      <c r="GG117" s="677"/>
      <c r="GH117" s="677"/>
      <c r="GI117" s="677"/>
      <c r="GJ117" s="677"/>
      <c r="GK117" s="677"/>
      <c r="GL117" s="677"/>
      <c r="GM117" s="677"/>
      <c r="GN117" s="677"/>
      <c r="GO117" s="677"/>
      <c r="GP117" s="677"/>
      <c r="GQ117" s="677"/>
      <c r="GR117" s="677"/>
      <c r="GS117" s="677"/>
      <c r="GT117" s="677"/>
      <c r="GU117" s="677"/>
      <c r="GV117" s="677"/>
      <c r="GW117" s="677"/>
      <c r="GX117" s="677"/>
      <c r="GY117" s="677"/>
      <c r="GZ117" s="677"/>
      <c r="HA117" s="677"/>
      <c r="HB117" s="677"/>
      <c r="HC117" s="677"/>
      <c r="HD117" s="677"/>
      <c r="HE117" s="677"/>
      <c r="HF117" s="677"/>
      <c r="HG117" s="677"/>
      <c r="HH117" s="677"/>
      <c r="HI117" s="677"/>
      <c r="HJ117" s="677"/>
      <c r="HK117" s="677"/>
      <c r="HL117" s="677"/>
      <c r="HM117" s="677"/>
      <c r="HN117" s="677"/>
      <c r="HO117" s="677"/>
      <c r="HP117" s="677"/>
      <c r="HQ117" s="677"/>
      <c r="HR117" s="677"/>
      <c r="HS117" s="677"/>
      <c r="HT117" s="677"/>
      <c r="HU117" s="677"/>
      <c r="HV117" s="677"/>
      <c r="HW117" s="677"/>
      <c r="HX117" s="677"/>
      <c r="HY117" s="677"/>
      <c r="HZ117" s="677"/>
      <c r="IA117" s="677"/>
      <c r="IB117" s="677"/>
      <c r="IC117" s="677"/>
      <c r="ID117" s="677"/>
      <c r="IE117" s="677"/>
      <c r="IF117" s="677"/>
      <c r="IG117" s="677"/>
      <c r="IH117" s="677"/>
      <c r="II117" s="677"/>
      <c r="IJ117" s="677"/>
      <c r="IK117" s="677"/>
    </row>
    <row r="118" spans="1:245" s="651" customFormat="1" ht="21.75" customHeight="1">
      <c r="A118" s="702" t="s">
        <v>118</v>
      </c>
      <c r="B118" s="697">
        <v>0</v>
      </c>
      <c r="C118" s="710"/>
      <c r="D118" s="677"/>
      <c r="E118" s="677"/>
      <c r="F118" s="677"/>
      <c r="G118" s="677"/>
      <c r="H118" s="677"/>
      <c r="I118" s="677"/>
      <c r="J118" s="677"/>
      <c r="K118" s="677"/>
      <c r="L118" s="677"/>
      <c r="M118" s="677"/>
      <c r="N118" s="677"/>
      <c r="O118" s="677"/>
      <c r="P118" s="677"/>
      <c r="Q118" s="677"/>
      <c r="R118" s="677"/>
      <c r="S118" s="677"/>
      <c r="T118" s="677"/>
      <c r="U118" s="677"/>
      <c r="V118" s="677"/>
      <c r="W118" s="677"/>
      <c r="X118" s="677"/>
      <c r="Y118" s="677"/>
      <c r="Z118" s="677"/>
      <c r="AA118" s="677"/>
      <c r="AB118" s="677"/>
      <c r="AC118" s="677"/>
      <c r="AD118" s="677"/>
      <c r="AE118" s="677"/>
      <c r="AF118" s="677"/>
      <c r="AG118" s="677"/>
      <c r="AH118" s="677"/>
      <c r="AI118" s="677"/>
      <c r="AJ118" s="677"/>
      <c r="AK118" s="677"/>
      <c r="AL118" s="677"/>
      <c r="AM118" s="677"/>
      <c r="AN118" s="677"/>
      <c r="AO118" s="677"/>
      <c r="AP118" s="677"/>
      <c r="AQ118" s="677"/>
      <c r="AR118" s="677"/>
      <c r="AS118" s="677"/>
      <c r="AT118" s="677"/>
      <c r="AU118" s="677"/>
      <c r="AV118" s="677"/>
      <c r="AW118" s="677"/>
      <c r="AX118" s="677"/>
      <c r="AY118" s="677"/>
      <c r="AZ118" s="677"/>
      <c r="BA118" s="677"/>
      <c r="BB118" s="677"/>
      <c r="BC118" s="677"/>
      <c r="BD118" s="677"/>
      <c r="BE118" s="677"/>
      <c r="BF118" s="677"/>
      <c r="BG118" s="677"/>
      <c r="BH118" s="677"/>
      <c r="BI118" s="677"/>
      <c r="BJ118" s="677"/>
      <c r="BK118" s="677"/>
      <c r="BL118" s="677"/>
      <c r="BM118" s="677"/>
      <c r="BN118" s="677"/>
      <c r="BO118" s="677"/>
      <c r="BP118" s="677"/>
      <c r="BQ118" s="677"/>
      <c r="BR118" s="677"/>
      <c r="BS118" s="677"/>
      <c r="BT118" s="677"/>
      <c r="BU118" s="677"/>
      <c r="BV118" s="677"/>
      <c r="BW118" s="677"/>
      <c r="BX118" s="677"/>
      <c r="BY118" s="677"/>
      <c r="BZ118" s="677"/>
      <c r="CA118" s="677"/>
      <c r="CB118" s="677"/>
      <c r="CC118" s="677"/>
      <c r="CD118" s="677"/>
      <c r="CE118" s="677"/>
      <c r="CF118" s="677"/>
      <c r="CG118" s="677"/>
      <c r="CH118" s="677"/>
      <c r="CI118" s="677"/>
      <c r="CJ118" s="677"/>
      <c r="CK118" s="677"/>
      <c r="CL118" s="677"/>
      <c r="CM118" s="677"/>
      <c r="CN118" s="677"/>
      <c r="CO118" s="677"/>
      <c r="CP118" s="677"/>
      <c r="CQ118" s="677"/>
      <c r="CR118" s="677"/>
      <c r="CS118" s="677"/>
      <c r="CT118" s="677"/>
      <c r="CU118" s="677"/>
      <c r="CV118" s="677"/>
      <c r="CW118" s="677"/>
      <c r="CX118" s="677"/>
      <c r="CY118" s="677"/>
      <c r="CZ118" s="677"/>
      <c r="DA118" s="677"/>
      <c r="DB118" s="677"/>
      <c r="DC118" s="677"/>
      <c r="DD118" s="677"/>
      <c r="DE118" s="677"/>
      <c r="DF118" s="677"/>
      <c r="DG118" s="677"/>
      <c r="DH118" s="677"/>
      <c r="DI118" s="677"/>
      <c r="DJ118" s="677"/>
      <c r="DK118" s="677"/>
      <c r="DL118" s="677"/>
      <c r="DM118" s="677"/>
      <c r="DN118" s="677"/>
      <c r="DO118" s="677"/>
      <c r="DP118" s="677"/>
      <c r="DQ118" s="677"/>
      <c r="DR118" s="677"/>
      <c r="DS118" s="677"/>
      <c r="DT118" s="677"/>
      <c r="DU118" s="677"/>
      <c r="DV118" s="677"/>
      <c r="DW118" s="677"/>
      <c r="DX118" s="677"/>
      <c r="DY118" s="677"/>
      <c r="DZ118" s="677"/>
      <c r="EA118" s="677"/>
      <c r="EB118" s="677"/>
      <c r="EC118" s="677"/>
      <c r="ED118" s="677"/>
      <c r="EE118" s="677"/>
      <c r="EF118" s="677"/>
      <c r="EG118" s="677"/>
      <c r="EH118" s="677"/>
      <c r="EI118" s="677"/>
      <c r="EJ118" s="677"/>
      <c r="EK118" s="677"/>
      <c r="EL118" s="677"/>
      <c r="EM118" s="677"/>
      <c r="EN118" s="677"/>
      <c r="EO118" s="677"/>
      <c r="EP118" s="677"/>
      <c r="EQ118" s="677"/>
      <c r="ER118" s="677"/>
      <c r="ES118" s="677"/>
      <c r="ET118" s="677"/>
      <c r="EU118" s="677"/>
      <c r="EV118" s="677"/>
      <c r="EW118" s="677"/>
      <c r="EX118" s="677"/>
      <c r="EY118" s="677"/>
      <c r="EZ118" s="677"/>
      <c r="FA118" s="677"/>
      <c r="FB118" s="677"/>
      <c r="FC118" s="677"/>
      <c r="FD118" s="677"/>
      <c r="FE118" s="677"/>
      <c r="FF118" s="677"/>
      <c r="FG118" s="677"/>
      <c r="FH118" s="677"/>
      <c r="FI118" s="677"/>
      <c r="FJ118" s="677"/>
      <c r="FK118" s="677"/>
      <c r="FL118" s="677"/>
      <c r="FM118" s="677"/>
      <c r="FN118" s="677"/>
      <c r="FO118" s="677"/>
      <c r="FP118" s="677"/>
      <c r="FQ118" s="677"/>
      <c r="FR118" s="677"/>
      <c r="FS118" s="677"/>
      <c r="FT118" s="677"/>
      <c r="FU118" s="677"/>
      <c r="FV118" s="677"/>
      <c r="FW118" s="677"/>
      <c r="FX118" s="677"/>
      <c r="FY118" s="677"/>
      <c r="FZ118" s="677"/>
      <c r="GA118" s="677"/>
      <c r="GB118" s="677"/>
      <c r="GC118" s="677"/>
      <c r="GD118" s="677"/>
      <c r="GE118" s="677"/>
      <c r="GF118" s="677"/>
      <c r="GG118" s="677"/>
      <c r="GH118" s="677"/>
      <c r="GI118" s="677"/>
      <c r="GJ118" s="677"/>
      <c r="GK118" s="677"/>
      <c r="GL118" s="677"/>
      <c r="GM118" s="677"/>
      <c r="GN118" s="677"/>
      <c r="GO118" s="677"/>
      <c r="GP118" s="677"/>
      <c r="GQ118" s="677"/>
      <c r="GR118" s="677"/>
      <c r="GS118" s="677"/>
      <c r="GT118" s="677"/>
      <c r="GU118" s="677"/>
      <c r="GV118" s="677"/>
      <c r="GW118" s="677"/>
      <c r="GX118" s="677"/>
      <c r="GY118" s="677"/>
      <c r="GZ118" s="677"/>
      <c r="HA118" s="677"/>
      <c r="HB118" s="677"/>
      <c r="HC118" s="677"/>
      <c r="HD118" s="677"/>
      <c r="HE118" s="677"/>
      <c r="HF118" s="677"/>
      <c r="HG118" s="677"/>
      <c r="HH118" s="677"/>
      <c r="HI118" s="677"/>
      <c r="HJ118" s="677"/>
      <c r="HK118" s="677"/>
      <c r="HL118" s="677"/>
      <c r="HM118" s="677"/>
      <c r="HN118" s="677"/>
      <c r="HO118" s="677"/>
      <c r="HP118" s="677"/>
      <c r="HQ118" s="677"/>
      <c r="HR118" s="677"/>
      <c r="HS118" s="677"/>
      <c r="HT118" s="677"/>
      <c r="HU118" s="677"/>
      <c r="HV118" s="677"/>
      <c r="HW118" s="677"/>
      <c r="HX118" s="677"/>
      <c r="HY118" s="677"/>
      <c r="HZ118" s="677"/>
      <c r="IA118" s="677"/>
      <c r="IB118" s="677"/>
      <c r="IC118" s="677"/>
      <c r="ID118" s="677"/>
      <c r="IE118" s="677"/>
      <c r="IF118" s="677"/>
      <c r="IG118" s="677"/>
      <c r="IH118" s="677"/>
      <c r="II118" s="677"/>
      <c r="IJ118" s="677"/>
      <c r="IK118" s="677"/>
    </row>
    <row r="119" spans="1:245" s="651" customFormat="1" ht="21.75" customHeight="1">
      <c r="A119" s="704" t="s">
        <v>119</v>
      </c>
      <c r="B119" s="695">
        <v>2216</v>
      </c>
      <c r="C119" s="710"/>
      <c r="D119" s="677"/>
      <c r="E119" s="677"/>
      <c r="F119" s="677"/>
      <c r="G119" s="677"/>
      <c r="H119" s="677"/>
      <c r="I119" s="677"/>
      <c r="J119" s="677"/>
      <c r="K119" s="677"/>
      <c r="L119" s="677"/>
      <c r="M119" s="677"/>
      <c r="N119" s="677"/>
      <c r="O119" s="677"/>
      <c r="P119" s="677"/>
      <c r="Q119" s="677"/>
      <c r="R119" s="677"/>
      <c r="S119" s="677"/>
      <c r="T119" s="677"/>
      <c r="U119" s="677"/>
      <c r="V119" s="677"/>
      <c r="W119" s="677"/>
      <c r="X119" s="677"/>
      <c r="Y119" s="677"/>
      <c r="Z119" s="677"/>
      <c r="AA119" s="677"/>
      <c r="AB119" s="677"/>
      <c r="AC119" s="677"/>
      <c r="AD119" s="677"/>
      <c r="AE119" s="677"/>
      <c r="AF119" s="677"/>
      <c r="AG119" s="677"/>
      <c r="AH119" s="677"/>
      <c r="AI119" s="677"/>
      <c r="AJ119" s="677"/>
      <c r="AK119" s="677"/>
      <c r="AL119" s="677"/>
      <c r="AM119" s="677"/>
      <c r="AN119" s="677"/>
      <c r="AO119" s="677"/>
      <c r="AP119" s="677"/>
      <c r="AQ119" s="677"/>
      <c r="AR119" s="677"/>
      <c r="AS119" s="677"/>
      <c r="AT119" s="677"/>
      <c r="AU119" s="677"/>
      <c r="AV119" s="677"/>
      <c r="AW119" s="677"/>
      <c r="AX119" s="677"/>
      <c r="AY119" s="677"/>
      <c r="AZ119" s="677"/>
      <c r="BA119" s="677"/>
      <c r="BB119" s="677"/>
      <c r="BC119" s="677"/>
      <c r="BD119" s="677"/>
      <c r="BE119" s="677"/>
      <c r="BF119" s="677"/>
      <c r="BG119" s="677"/>
      <c r="BH119" s="677"/>
      <c r="BI119" s="677"/>
      <c r="BJ119" s="677"/>
      <c r="BK119" s="677"/>
      <c r="BL119" s="677"/>
      <c r="BM119" s="677"/>
      <c r="BN119" s="677"/>
      <c r="BO119" s="677"/>
      <c r="BP119" s="677"/>
      <c r="BQ119" s="677"/>
      <c r="BR119" s="677"/>
      <c r="BS119" s="677"/>
      <c r="BT119" s="677"/>
      <c r="BU119" s="677"/>
      <c r="BV119" s="677"/>
      <c r="BW119" s="677"/>
      <c r="BX119" s="677"/>
      <c r="BY119" s="677"/>
      <c r="BZ119" s="677"/>
      <c r="CA119" s="677"/>
      <c r="CB119" s="677"/>
      <c r="CC119" s="677"/>
      <c r="CD119" s="677"/>
      <c r="CE119" s="677"/>
      <c r="CF119" s="677"/>
      <c r="CG119" s="677"/>
      <c r="CH119" s="677"/>
      <c r="CI119" s="677"/>
      <c r="CJ119" s="677"/>
      <c r="CK119" s="677"/>
      <c r="CL119" s="677"/>
      <c r="CM119" s="677"/>
      <c r="CN119" s="677"/>
      <c r="CO119" s="677"/>
      <c r="CP119" s="677"/>
      <c r="CQ119" s="677"/>
      <c r="CR119" s="677"/>
      <c r="CS119" s="677"/>
      <c r="CT119" s="677"/>
      <c r="CU119" s="677"/>
      <c r="CV119" s="677"/>
      <c r="CW119" s="677"/>
      <c r="CX119" s="677"/>
      <c r="CY119" s="677"/>
      <c r="CZ119" s="677"/>
      <c r="DA119" s="677"/>
      <c r="DB119" s="677"/>
      <c r="DC119" s="677"/>
      <c r="DD119" s="677"/>
      <c r="DE119" s="677"/>
      <c r="DF119" s="677"/>
      <c r="DG119" s="677"/>
      <c r="DH119" s="677"/>
      <c r="DI119" s="677"/>
      <c r="DJ119" s="677"/>
      <c r="DK119" s="677"/>
      <c r="DL119" s="677"/>
      <c r="DM119" s="677"/>
      <c r="DN119" s="677"/>
      <c r="DO119" s="677"/>
      <c r="DP119" s="677"/>
      <c r="DQ119" s="677"/>
      <c r="DR119" s="677"/>
      <c r="DS119" s="677"/>
      <c r="DT119" s="677"/>
      <c r="DU119" s="677"/>
      <c r="DV119" s="677"/>
      <c r="DW119" s="677"/>
      <c r="DX119" s="677"/>
      <c r="DY119" s="677"/>
      <c r="DZ119" s="677"/>
      <c r="EA119" s="677"/>
      <c r="EB119" s="677"/>
      <c r="EC119" s="677"/>
      <c r="ED119" s="677"/>
      <c r="EE119" s="677"/>
      <c r="EF119" s="677"/>
      <c r="EG119" s="677"/>
      <c r="EH119" s="677"/>
      <c r="EI119" s="677"/>
      <c r="EJ119" s="677"/>
      <c r="EK119" s="677"/>
      <c r="EL119" s="677"/>
      <c r="EM119" s="677"/>
      <c r="EN119" s="677"/>
      <c r="EO119" s="677"/>
      <c r="EP119" s="677"/>
      <c r="EQ119" s="677"/>
      <c r="ER119" s="677"/>
      <c r="ES119" s="677"/>
      <c r="ET119" s="677"/>
      <c r="EU119" s="677"/>
      <c r="EV119" s="677"/>
      <c r="EW119" s="677"/>
      <c r="EX119" s="677"/>
      <c r="EY119" s="677"/>
      <c r="EZ119" s="677"/>
      <c r="FA119" s="677"/>
      <c r="FB119" s="677"/>
      <c r="FC119" s="677"/>
      <c r="FD119" s="677"/>
      <c r="FE119" s="677"/>
      <c r="FF119" s="677"/>
      <c r="FG119" s="677"/>
      <c r="FH119" s="677"/>
      <c r="FI119" s="677"/>
      <c r="FJ119" s="677"/>
      <c r="FK119" s="677"/>
      <c r="FL119" s="677"/>
      <c r="FM119" s="677"/>
      <c r="FN119" s="677"/>
      <c r="FO119" s="677"/>
      <c r="FP119" s="677"/>
      <c r="FQ119" s="677"/>
      <c r="FR119" s="677"/>
      <c r="FS119" s="677"/>
      <c r="FT119" s="677"/>
      <c r="FU119" s="677"/>
      <c r="FV119" s="677"/>
      <c r="FW119" s="677"/>
      <c r="FX119" s="677"/>
      <c r="FY119" s="677"/>
      <c r="FZ119" s="677"/>
      <c r="GA119" s="677"/>
      <c r="GB119" s="677"/>
      <c r="GC119" s="677"/>
      <c r="GD119" s="677"/>
      <c r="GE119" s="677"/>
      <c r="GF119" s="677"/>
      <c r="GG119" s="677"/>
      <c r="GH119" s="677"/>
      <c r="GI119" s="677"/>
      <c r="GJ119" s="677"/>
      <c r="GK119" s="677"/>
      <c r="GL119" s="677"/>
      <c r="GM119" s="677"/>
      <c r="GN119" s="677"/>
      <c r="GO119" s="677"/>
      <c r="GP119" s="677"/>
      <c r="GQ119" s="677"/>
      <c r="GR119" s="677"/>
      <c r="GS119" s="677"/>
      <c r="GT119" s="677"/>
      <c r="GU119" s="677"/>
      <c r="GV119" s="677"/>
      <c r="GW119" s="677"/>
      <c r="GX119" s="677"/>
      <c r="GY119" s="677"/>
      <c r="GZ119" s="677"/>
      <c r="HA119" s="677"/>
      <c r="HB119" s="677"/>
      <c r="HC119" s="677"/>
      <c r="HD119" s="677"/>
      <c r="HE119" s="677"/>
      <c r="HF119" s="677"/>
      <c r="HG119" s="677"/>
      <c r="HH119" s="677"/>
      <c r="HI119" s="677"/>
      <c r="HJ119" s="677"/>
      <c r="HK119" s="677"/>
      <c r="HL119" s="677"/>
      <c r="HM119" s="677"/>
      <c r="HN119" s="677"/>
      <c r="HO119" s="677"/>
      <c r="HP119" s="677"/>
      <c r="HQ119" s="677"/>
      <c r="HR119" s="677"/>
      <c r="HS119" s="677"/>
      <c r="HT119" s="677"/>
      <c r="HU119" s="677"/>
      <c r="HV119" s="677"/>
      <c r="HW119" s="677"/>
      <c r="HX119" s="677"/>
      <c r="HY119" s="677"/>
      <c r="HZ119" s="677"/>
      <c r="IA119" s="677"/>
      <c r="IB119" s="677"/>
      <c r="IC119" s="677"/>
      <c r="ID119" s="677"/>
      <c r="IE119" s="677"/>
      <c r="IF119" s="677"/>
      <c r="IG119" s="677"/>
      <c r="IH119" s="677"/>
      <c r="II119" s="677"/>
      <c r="IJ119" s="677"/>
      <c r="IK119" s="677"/>
    </row>
    <row r="120" spans="1:245" s="676" customFormat="1" ht="21.75" customHeight="1">
      <c r="A120" s="704" t="s">
        <v>120</v>
      </c>
      <c r="B120" s="695">
        <v>1820</v>
      </c>
      <c r="C120" s="711"/>
      <c r="D120" s="700"/>
      <c r="E120" s="700"/>
      <c r="F120" s="700"/>
      <c r="G120" s="700"/>
      <c r="H120" s="700"/>
      <c r="I120" s="700"/>
      <c r="J120" s="700"/>
      <c r="K120" s="700"/>
      <c r="L120" s="700"/>
      <c r="M120" s="700"/>
      <c r="N120" s="700"/>
      <c r="O120" s="700"/>
      <c r="P120" s="700"/>
      <c r="Q120" s="700"/>
      <c r="R120" s="700"/>
      <c r="S120" s="700"/>
      <c r="T120" s="700"/>
      <c r="U120" s="700"/>
      <c r="V120" s="700"/>
      <c r="W120" s="700"/>
      <c r="X120" s="700"/>
      <c r="Y120" s="700"/>
      <c r="Z120" s="700"/>
      <c r="AA120" s="700"/>
      <c r="AB120" s="700"/>
      <c r="AC120" s="700"/>
      <c r="AD120" s="700"/>
      <c r="AE120" s="700"/>
      <c r="AF120" s="700"/>
      <c r="AG120" s="700"/>
      <c r="AH120" s="700"/>
      <c r="AI120" s="700"/>
      <c r="AJ120" s="700"/>
      <c r="AK120" s="700"/>
      <c r="AL120" s="700"/>
      <c r="AM120" s="700"/>
      <c r="AN120" s="700"/>
      <c r="AO120" s="700"/>
      <c r="AP120" s="700"/>
      <c r="AQ120" s="700"/>
      <c r="AR120" s="700"/>
      <c r="AS120" s="700"/>
      <c r="AT120" s="700"/>
      <c r="AU120" s="700"/>
      <c r="AV120" s="700"/>
      <c r="AW120" s="700"/>
      <c r="AX120" s="700"/>
      <c r="AY120" s="700"/>
      <c r="AZ120" s="700"/>
      <c r="BA120" s="700"/>
      <c r="BB120" s="700"/>
      <c r="BC120" s="700"/>
      <c r="BD120" s="700"/>
      <c r="BE120" s="700"/>
      <c r="BF120" s="700"/>
      <c r="BG120" s="700"/>
      <c r="BH120" s="700"/>
      <c r="BI120" s="700"/>
      <c r="BJ120" s="700"/>
      <c r="BK120" s="700"/>
      <c r="BL120" s="700"/>
      <c r="BM120" s="700"/>
      <c r="BN120" s="700"/>
      <c r="BO120" s="700"/>
      <c r="BP120" s="700"/>
      <c r="BQ120" s="700"/>
      <c r="BR120" s="700"/>
      <c r="BS120" s="700"/>
      <c r="BT120" s="700"/>
      <c r="BU120" s="700"/>
      <c r="BV120" s="700"/>
      <c r="BW120" s="700"/>
      <c r="BX120" s="700"/>
      <c r="BY120" s="700"/>
      <c r="BZ120" s="700"/>
      <c r="CA120" s="700"/>
      <c r="CB120" s="700"/>
      <c r="CC120" s="700"/>
      <c r="CD120" s="700"/>
      <c r="CE120" s="700"/>
      <c r="CF120" s="700"/>
      <c r="CG120" s="700"/>
      <c r="CH120" s="700"/>
      <c r="CI120" s="700"/>
      <c r="CJ120" s="700"/>
      <c r="CK120" s="700"/>
      <c r="CL120" s="700"/>
      <c r="CM120" s="700"/>
      <c r="CN120" s="700"/>
      <c r="CO120" s="700"/>
      <c r="CP120" s="700"/>
      <c r="CQ120" s="700"/>
      <c r="CR120" s="700"/>
      <c r="CS120" s="700"/>
      <c r="CT120" s="700"/>
      <c r="CU120" s="700"/>
      <c r="CV120" s="700"/>
      <c r="CW120" s="700"/>
      <c r="CX120" s="700"/>
      <c r="CY120" s="700"/>
      <c r="CZ120" s="700"/>
      <c r="DA120" s="700"/>
      <c r="DB120" s="700"/>
      <c r="DC120" s="700"/>
      <c r="DD120" s="700"/>
      <c r="DE120" s="700"/>
      <c r="DF120" s="700"/>
      <c r="DG120" s="700"/>
      <c r="DH120" s="700"/>
      <c r="DI120" s="700"/>
      <c r="DJ120" s="700"/>
      <c r="DK120" s="700"/>
      <c r="DL120" s="700"/>
      <c r="DM120" s="700"/>
      <c r="DN120" s="700"/>
      <c r="DO120" s="700"/>
      <c r="DP120" s="700"/>
      <c r="DQ120" s="700"/>
      <c r="DR120" s="700"/>
      <c r="DS120" s="700"/>
      <c r="DT120" s="700"/>
      <c r="DU120" s="700"/>
      <c r="DV120" s="700"/>
      <c r="DW120" s="700"/>
      <c r="DX120" s="700"/>
      <c r="DY120" s="700"/>
      <c r="DZ120" s="700"/>
      <c r="EA120" s="700"/>
      <c r="EB120" s="700"/>
      <c r="EC120" s="700"/>
      <c r="ED120" s="700"/>
      <c r="EE120" s="700"/>
      <c r="EF120" s="700"/>
      <c r="EG120" s="700"/>
      <c r="EH120" s="700"/>
      <c r="EI120" s="700"/>
      <c r="EJ120" s="700"/>
      <c r="EK120" s="700"/>
      <c r="EL120" s="700"/>
      <c r="EM120" s="700"/>
      <c r="EN120" s="700"/>
      <c r="EO120" s="700"/>
      <c r="EP120" s="700"/>
      <c r="EQ120" s="700"/>
      <c r="ER120" s="700"/>
      <c r="ES120" s="700"/>
      <c r="ET120" s="700"/>
      <c r="EU120" s="700"/>
      <c r="EV120" s="700"/>
      <c r="EW120" s="700"/>
      <c r="EX120" s="700"/>
      <c r="EY120" s="700"/>
      <c r="EZ120" s="700"/>
      <c r="FA120" s="700"/>
      <c r="FB120" s="700"/>
      <c r="FC120" s="700"/>
      <c r="FD120" s="700"/>
      <c r="FE120" s="700"/>
      <c r="FF120" s="700"/>
      <c r="FG120" s="700"/>
      <c r="FH120" s="700"/>
      <c r="FI120" s="700"/>
      <c r="FJ120" s="700"/>
      <c r="FK120" s="700"/>
      <c r="FL120" s="700"/>
      <c r="FM120" s="700"/>
      <c r="FN120" s="700"/>
      <c r="FO120" s="700"/>
      <c r="FP120" s="700"/>
      <c r="FQ120" s="700"/>
      <c r="FR120" s="700"/>
      <c r="FS120" s="700"/>
      <c r="FT120" s="700"/>
      <c r="FU120" s="700"/>
      <c r="FV120" s="700"/>
      <c r="FW120" s="700"/>
      <c r="FX120" s="700"/>
      <c r="FY120" s="700"/>
      <c r="FZ120" s="700"/>
      <c r="GA120" s="700"/>
      <c r="GB120" s="700"/>
      <c r="GC120" s="700"/>
      <c r="GD120" s="700"/>
      <c r="GE120" s="700"/>
      <c r="GF120" s="700"/>
      <c r="GG120" s="700"/>
      <c r="GH120" s="700"/>
      <c r="GI120" s="700"/>
      <c r="GJ120" s="700"/>
      <c r="GK120" s="700"/>
      <c r="GL120" s="700"/>
      <c r="GM120" s="700"/>
      <c r="GN120" s="700"/>
      <c r="GO120" s="700"/>
      <c r="GP120" s="700"/>
      <c r="GQ120" s="700"/>
      <c r="GR120" s="700"/>
      <c r="GS120" s="700"/>
      <c r="GT120" s="700"/>
      <c r="GU120" s="700"/>
      <c r="GV120" s="700"/>
      <c r="GW120" s="700"/>
      <c r="GX120" s="700"/>
      <c r="GY120" s="700"/>
      <c r="GZ120" s="700"/>
      <c r="HA120" s="700"/>
      <c r="HB120" s="700"/>
      <c r="HC120" s="700"/>
      <c r="HD120" s="700"/>
      <c r="HE120" s="700"/>
      <c r="HF120" s="700"/>
      <c r="HG120" s="700"/>
      <c r="HH120" s="700"/>
      <c r="HI120" s="700"/>
      <c r="HJ120" s="700"/>
      <c r="HK120" s="700"/>
      <c r="HL120" s="700"/>
      <c r="HM120" s="700"/>
      <c r="HN120" s="700"/>
      <c r="HO120" s="700"/>
      <c r="HP120" s="700"/>
      <c r="HQ120" s="700"/>
      <c r="HR120" s="700"/>
      <c r="HS120" s="700"/>
      <c r="HT120" s="700"/>
      <c r="HU120" s="700"/>
      <c r="HV120" s="700"/>
      <c r="HW120" s="700"/>
      <c r="HX120" s="700"/>
      <c r="HY120" s="700"/>
      <c r="HZ120" s="700"/>
      <c r="IA120" s="700"/>
      <c r="IB120" s="700"/>
      <c r="IC120" s="700"/>
      <c r="ID120" s="700"/>
      <c r="IE120" s="700"/>
      <c r="IF120" s="700"/>
      <c r="IG120" s="700"/>
      <c r="IH120" s="700"/>
      <c r="II120" s="700"/>
      <c r="IJ120" s="700"/>
      <c r="IK120" s="700"/>
    </row>
    <row r="121" spans="1:245" s="676" customFormat="1" ht="21.75" customHeight="1">
      <c r="A121" s="704" t="s">
        <v>121</v>
      </c>
      <c r="B121" s="695">
        <v>692</v>
      </c>
      <c r="C121" s="693"/>
      <c r="D121" s="700"/>
      <c r="E121" s="700"/>
      <c r="F121" s="700"/>
      <c r="G121" s="700"/>
      <c r="H121" s="700"/>
      <c r="I121" s="700"/>
      <c r="J121" s="700"/>
      <c r="K121" s="700"/>
      <c r="L121" s="700"/>
      <c r="M121" s="700"/>
      <c r="N121" s="700"/>
      <c r="O121" s="700"/>
      <c r="P121" s="700"/>
      <c r="Q121" s="700"/>
      <c r="R121" s="700"/>
      <c r="S121" s="700"/>
      <c r="T121" s="700"/>
      <c r="U121" s="700"/>
      <c r="V121" s="700"/>
      <c r="W121" s="700"/>
      <c r="X121" s="700"/>
      <c r="Y121" s="700"/>
      <c r="Z121" s="700"/>
      <c r="AA121" s="700"/>
      <c r="AB121" s="700"/>
      <c r="AC121" s="700"/>
      <c r="AD121" s="700"/>
      <c r="AE121" s="700"/>
      <c r="AF121" s="700"/>
      <c r="AG121" s="700"/>
      <c r="AH121" s="700"/>
      <c r="AI121" s="700"/>
      <c r="AJ121" s="700"/>
      <c r="AK121" s="700"/>
      <c r="AL121" s="700"/>
      <c r="AM121" s="700"/>
      <c r="AN121" s="700"/>
      <c r="AO121" s="700"/>
      <c r="AP121" s="700"/>
      <c r="AQ121" s="700"/>
      <c r="AR121" s="700"/>
      <c r="AS121" s="700"/>
      <c r="AT121" s="700"/>
      <c r="AU121" s="700"/>
      <c r="AV121" s="700"/>
      <c r="AW121" s="700"/>
      <c r="AX121" s="700"/>
      <c r="AY121" s="700"/>
      <c r="AZ121" s="700"/>
      <c r="BA121" s="700"/>
      <c r="BB121" s="700"/>
      <c r="BC121" s="700"/>
      <c r="BD121" s="700"/>
      <c r="BE121" s="700"/>
      <c r="BF121" s="700"/>
      <c r="BG121" s="700"/>
      <c r="BH121" s="700"/>
      <c r="BI121" s="700"/>
      <c r="BJ121" s="700"/>
      <c r="BK121" s="700"/>
      <c r="BL121" s="700"/>
      <c r="BM121" s="700"/>
      <c r="BN121" s="700"/>
      <c r="BO121" s="700"/>
      <c r="BP121" s="700"/>
      <c r="BQ121" s="700"/>
      <c r="BR121" s="700"/>
      <c r="BS121" s="700"/>
      <c r="BT121" s="700"/>
      <c r="BU121" s="700"/>
      <c r="BV121" s="700"/>
      <c r="BW121" s="700"/>
      <c r="BX121" s="700"/>
      <c r="BY121" s="700"/>
      <c r="BZ121" s="700"/>
      <c r="CA121" s="700"/>
      <c r="CB121" s="700"/>
      <c r="CC121" s="700"/>
      <c r="CD121" s="700"/>
      <c r="CE121" s="700"/>
      <c r="CF121" s="700"/>
      <c r="CG121" s="700"/>
      <c r="CH121" s="700"/>
      <c r="CI121" s="700"/>
      <c r="CJ121" s="700"/>
      <c r="CK121" s="700"/>
      <c r="CL121" s="700"/>
      <c r="CM121" s="700"/>
      <c r="CN121" s="700"/>
      <c r="CO121" s="700"/>
      <c r="CP121" s="700"/>
      <c r="CQ121" s="700"/>
      <c r="CR121" s="700"/>
      <c r="CS121" s="700"/>
      <c r="CT121" s="700"/>
      <c r="CU121" s="700"/>
      <c r="CV121" s="700"/>
      <c r="CW121" s="700"/>
      <c r="CX121" s="700"/>
      <c r="CY121" s="700"/>
      <c r="CZ121" s="700"/>
      <c r="DA121" s="700"/>
      <c r="DB121" s="700"/>
      <c r="DC121" s="700"/>
      <c r="DD121" s="700"/>
      <c r="DE121" s="700"/>
      <c r="DF121" s="700"/>
      <c r="DG121" s="700"/>
      <c r="DH121" s="700"/>
      <c r="DI121" s="700"/>
      <c r="DJ121" s="700"/>
      <c r="DK121" s="700"/>
      <c r="DL121" s="700"/>
      <c r="DM121" s="700"/>
      <c r="DN121" s="700"/>
      <c r="DO121" s="700"/>
      <c r="DP121" s="700"/>
      <c r="DQ121" s="700"/>
      <c r="DR121" s="700"/>
      <c r="DS121" s="700"/>
      <c r="DT121" s="700"/>
      <c r="DU121" s="700"/>
      <c r="DV121" s="700"/>
      <c r="DW121" s="700"/>
      <c r="DX121" s="700"/>
      <c r="DY121" s="700"/>
      <c r="DZ121" s="700"/>
      <c r="EA121" s="700"/>
      <c r="EB121" s="700"/>
      <c r="EC121" s="700"/>
      <c r="ED121" s="700"/>
      <c r="EE121" s="700"/>
      <c r="EF121" s="700"/>
      <c r="EG121" s="700"/>
      <c r="EH121" s="700"/>
      <c r="EI121" s="700"/>
      <c r="EJ121" s="700"/>
      <c r="EK121" s="700"/>
      <c r="EL121" s="700"/>
      <c r="EM121" s="700"/>
      <c r="EN121" s="700"/>
      <c r="EO121" s="700"/>
      <c r="EP121" s="700"/>
      <c r="EQ121" s="700"/>
      <c r="ER121" s="700"/>
      <c r="ES121" s="700"/>
      <c r="ET121" s="700"/>
      <c r="EU121" s="700"/>
      <c r="EV121" s="700"/>
      <c r="EW121" s="700"/>
      <c r="EX121" s="700"/>
      <c r="EY121" s="700"/>
      <c r="EZ121" s="700"/>
      <c r="FA121" s="700"/>
      <c r="FB121" s="700"/>
      <c r="FC121" s="700"/>
      <c r="FD121" s="700"/>
      <c r="FE121" s="700"/>
      <c r="FF121" s="700"/>
      <c r="FG121" s="700"/>
      <c r="FH121" s="700"/>
      <c r="FI121" s="700"/>
      <c r="FJ121" s="700"/>
      <c r="FK121" s="700"/>
      <c r="FL121" s="700"/>
      <c r="FM121" s="700"/>
      <c r="FN121" s="700"/>
      <c r="FO121" s="700"/>
      <c r="FP121" s="700"/>
      <c r="FQ121" s="700"/>
      <c r="FR121" s="700"/>
      <c r="FS121" s="700"/>
      <c r="FT121" s="700"/>
      <c r="FU121" s="700"/>
      <c r="FV121" s="700"/>
      <c r="FW121" s="700"/>
      <c r="FX121" s="700"/>
      <c r="FY121" s="700"/>
      <c r="FZ121" s="700"/>
      <c r="GA121" s="700"/>
      <c r="GB121" s="700"/>
      <c r="GC121" s="700"/>
      <c r="GD121" s="700"/>
      <c r="GE121" s="700"/>
      <c r="GF121" s="700"/>
      <c r="GG121" s="700"/>
      <c r="GH121" s="700"/>
      <c r="GI121" s="700"/>
      <c r="GJ121" s="700"/>
      <c r="GK121" s="700"/>
      <c r="GL121" s="700"/>
      <c r="GM121" s="700"/>
      <c r="GN121" s="700"/>
      <c r="GO121" s="700"/>
      <c r="GP121" s="700"/>
      <c r="GQ121" s="700"/>
      <c r="GR121" s="700"/>
      <c r="GS121" s="700"/>
      <c r="GT121" s="700"/>
      <c r="GU121" s="700"/>
      <c r="GV121" s="700"/>
      <c r="GW121" s="700"/>
      <c r="GX121" s="700"/>
      <c r="GY121" s="700"/>
      <c r="GZ121" s="700"/>
      <c r="HA121" s="700"/>
      <c r="HB121" s="700"/>
      <c r="HC121" s="700"/>
      <c r="HD121" s="700"/>
      <c r="HE121" s="700"/>
      <c r="HF121" s="700"/>
      <c r="HG121" s="700"/>
      <c r="HH121" s="700"/>
      <c r="HI121" s="700"/>
      <c r="HJ121" s="700"/>
      <c r="HK121" s="700"/>
      <c r="HL121" s="700"/>
      <c r="HM121" s="700"/>
      <c r="HN121" s="700"/>
      <c r="HO121" s="700"/>
      <c r="HP121" s="700"/>
      <c r="HQ121" s="700"/>
      <c r="HR121" s="700"/>
      <c r="HS121" s="700"/>
      <c r="HT121" s="700"/>
      <c r="HU121" s="700"/>
      <c r="HV121" s="700"/>
      <c r="HW121" s="700"/>
      <c r="HX121" s="700"/>
      <c r="HY121" s="700"/>
      <c r="HZ121" s="700"/>
      <c r="IA121" s="700"/>
      <c r="IB121" s="700"/>
      <c r="IC121" s="700"/>
      <c r="ID121" s="700"/>
      <c r="IE121" s="700"/>
      <c r="IF121" s="700"/>
      <c r="IG121" s="700"/>
      <c r="IH121" s="700"/>
      <c r="II121" s="700"/>
      <c r="IJ121" s="700"/>
      <c r="IK121" s="700"/>
    </row>
    <row r="122" spans="1:245" s="651" customFormat="1" ht="21.75" customHeight="1">
      <c r="A122" s="704" t="s">
        <v>122</v>
      </c>
      <c r="B122" s="695">
        <v>1323</v>
      </c>
      <c r="C122" s="710"/>
      <c r="D122" s="677"/>
      <c r="E122" s="677"/>
      <c r="F122" s="677"/>
      <c r="G122" s="677"/>
      <c r="H122" s="677"/>
      <c r="I122" s="677"/>
      <c r="J122" s="677"/>
      <c r="K122" s="677"/>
      <c r="L122" s="677"/>
      <c r="M122" s="677"/>
      <c r="N122" s="677"/>
      <c r="O122" s="677"/>
      <c r="P122" s="677"/>
      <c r="Q122" s="677"/>
      <c r="R122" s="677"/>
      <c r="S122" s="677"/>
      <c r="T122" s="677"/>
      <c r="U122" s="677"/>
      <c r="V122" s="677"/>
      <c r="W122" s="677"/>
      <c r="X122" s="677"/>
      <c r="Y122" s="677"/>
      <c r="Z122" s="677"/>
      <c r="AA122" s="677"/>
      <c r="AB122" s="677"/>
      <c r="AC122" s="677"/>
      <c r="AD122" s="677"/>
      <c r="AE122" s="677"/>
      <c r="AF122" s="677"/>
      <c r="AG122" s="677"/>
      <c r="AH122" s="677"/>
      <c r="AI122" s="677"/>
      <c r="AJ122" s="677"/>
      <c r="AK122" s="677"/>
      <c r="AL122" s="677"/>
      <c r="AM122" s="677"/>
      <c r="AN122" s="677"/>
      <c r="AO122" s="677"/>
      <c r="AP122" s="677"/>
      <c r="AQ122" s="677"/>
      <c r="AR122" s="677"/>
      <c r="AS122" s="677"/>
      <c r="AT122" s="677"/>
      <c r="AU122" s="677"/>
      <c r="AV122" s="677"/>
      <c r="AW122" s="677"/>
      <c r="AX122" s="677"/>
      <c r="AY122" s="677"/>
      <c r="AZ122" s="677"/>
      <c r="BA122" s="677"/>
      <c r="BB122" s="677"/>
      <c r="BC122" s="677"/>
      <c r="BD122" s="677"/>
      <c r="BE122" s="677"/>
      <c r="BF122" s="677"/>
      <c r="BG122" s="677"/>
      <c r="BH122" s="677"/>
      <c r="BI122" s="677"/>
      <c r="BJ122" s="677"/>
      <c r="BK122" s="677"/>
      <c r="BL122" s="677"/>
      <c r="BM122" s="677"/>
      <c r="BN122" s="677"/>
      <c r="BO122" s="677"/>
      <c r="BP122" s="677"/>
      <c r="BQ122" s="677"/>
      <c r="BR122" s="677"/>
      <c r="BS122" s="677"/>
      <c r="BT122" s="677"/>
      <c r="BU122" s="677"/>
      <c r="BV122" s="677"/>
      <c r="BW122" s="677"/>
      <c r="BX122" s="677"/>
      <c r="BY122" s="677"/>
      <c r="BZ122" s="677"/>
      <c r="CA122" s="677"/>
      <c r="CB122" s="677"/>
      <c r="CC122" s="677"/>
      <c r="CD122" s="677"/>
      <c r="CE122" s="677"/>
      <c r="CF122" s="677"/>
      <c r="CG122" s="677"/>
      <c r="CH122" s="677"/>
      <c r="CI122" s="677"/>
      <c r="CJ122" s="677"/>
      <c r="CK122" s="677"/>
      <c r="CL122" s="677"/>
      <c r="CM122" s="677"/>
      <c r="CN122" s="677"/>
      <c r="CO122" s="677"/>
      <c r="CP122" s="677"/>
      <c r="CQ122" s="677"/>
      <c r="CR122" s="677"/>
      <c r="CS122" s="677"/>
      <c r="CT122" s="677"/>
      <c r="CU122" s="677"/>
      <c r="CV122" s="677"/>
      <c r="CW122" s="677"/>
      <c r="CX122" s="677"/>
      <c r="CY122" s="677"/>
      <c r="CZ122" s="677"/>
      <c r="DA122" s="677"/>
      <c r="DB122" s="677"/>
      <c r="DC122" s="677"/>
      <c r="DD122" s="677"/>
      <c r="DE122" s="677"/>
      <c r="DF122" s="677"/>
      <c r="DG122" s="677"/>
      <c r="DH122" s="677"/>
      <c r="DI122" s="677"/>
      <c r="DJ122" s="677"/>
      <c r="DK122" s="677"/>
      <c r="DL122" s="677"/>
      <c r="DM122" s="677"/>
      <c r="DN122" s="677"/>
      <c r="DO122" s="677"/>
      <c r="DP122" s="677"/>
      <c r="DQ122" s="677"/>
      <c r="DR122" s="677"/>
      <c r="DS122" s="677"/>
      <c r="DT122" s="677"/>
      <c r="DU122" s="677"/>
      <c r="DV122" s="677"/>
      <c r="DW122" s="677"/>
      <c r="DX122" s="677"/>
      <c r="DY122" s="677"/>
      <c r="DZ122" s="677"/>
      <c r="EA122" s="677"/>
      <c r="EB122" s="677"/>
      <c r="EC122" s="677"/>
      <c r="ED122" s="677"/>
      <c r="EE122" s="677"/>
      <c r="EF122" s="677"/>
      <c r="EG122" s="677"/>
      <c r="EH122" s="677"/>
      <c r="EI122" s="677"/>
      <c r="EJ122" s="677"/>
      <c r="EK122" s="677"/>
      <c r="EL122" s="677"/>
      <c r="EM122" s="677"/>
      <c r="EN122" s="677"/>
      <c r="EO122" s="677"/>
      <c r="EP122" s="677"/>
      <c r="EQ122" s="677"/>
      <c r="ER122" s="677"/>
      <c r="ES122" s="677"/>
      <c r="ET122" s="677"/>
      <c r="EU122" s="677"/>
      <c r="EV122" s="677"/>
      <c r="EW122" s="677"/>
      <c r="EX122" s="677"/>
      <c r="EY122" s="677"/>
      <c r="EZ122" s="677"/>
      <c r="FA122" s="677"/>
      <c r="FB122" s="677"/>
      <c r="FC122" s="677"/>
      <c r="FD122" s="677"/>
      <c r="FE122" s="677"/>
      <c r="FF122" s="677"/>
      <c r="FG122" s="677"/>
      <c r="FH122" s="677"/>
      <c r="FI122" s="677"/>
      <c r="FJ122" s="677"/>
      <c r="FK122" s="677"/>
      <c r="FL122" s="677"/>
      <c r="FM122" s="677"/>
      <c r="FN122" s="677"/>
      <c r="FO122" s="677"/>
      <c r="FP122" s="677"/>
      <c r="FQ122" s="677"/>
      <c r="FR122" s="677"/>
      <c r="FS122" s="677"/>
      <c r="FT122" s="677"/>
      <c r="FU122" s="677"/>
      <c r="FV122" s="677"/>
      <c r="FW122" s="677"/>
      <c r="FX122" s="677"/>
      <c r="FY122" s="677"/>
      <c r="FZ122" s="677"/>
      <c r="GA122" s="677"/>
      <c r="GB122" s="677"/>
      <c r="GC122" s="677"/>
      <c r="GD122" s="677"/>
      <c r="GE122" s="677"/>
      <c r="GF122" s="677"/>
      <c r="GG122" s="677"/>
      <c r="GH122" s="677"/>
      <c r="GI122" s="677"/>
      <c r="GJ122" s="677"/>
      <c r="GK122" s="677"/>
      <c r="GL122" s="677"/>
      <c r="GM122" s="677"/>
      <c r="GN122" s="677"/>
      <c r="GO122" s="677"/>
      <c r="GP122" s="677"/>
      <c r="GQ122" s="677"/>
      <c r="GR122" s="677"/>
      <c r="GS122" s="677"/>
      <c r="GT122" s="677"/>
      <c r="GU122" s="677"/>
      <c r="GV122" s="677"/>
      <c r="GW122" s="677"/>
      <c r="GX122" s="677"/>
      <c r="GY122" s="677"/>
      <c r="GZ122" s="677"/>
      <c r="HA122" s="677"/>
      <c r="HB122" s="677"/>
      <c r="HC122" s="677"/>
      <c r="HD122" s="677"/>
      <c r="HE122" s="677"/>
      <c r="HF122" s="677"/>
      <c r="HG122" s="677"/>
      <c r="HH122" s="677"/>
      <c r="HI122" s="677"/>
      <c r="HJ122" s="677"/>
      <c r="HK122" s="677"/>
      <c r="HL122" s="677"/>
      <c r="HM122" s="677"/>
      <c r="HN122" s="677"/>
      <c r="HO122" s="677"/>
      <c r="HP122" s="677"/>
      <c r="HQ122" s="677"/>
      <c r="HR122" s="677"/>
      <c r="HS122" s="677"/>
      <c r="HT122" s="677"/>
      <c r="HU122" s="677"/>
      <c r="HV122" s="677"/>
      <c r="HW122" s="677"/>
      <c r="HX122" s="677"/>
      <c r="HY122" s="677"/>
      <c r="HZ122" s="677"/>
      <c r="IA122" s="677"/>
      <c r="IB122" s="677"/>
      <c r="IC122" s="677"/>
      <c r="ID122" s="677"/>
      <c r="IE122" s="677"/>
      <c r="IF122" s="677"/>
      <c r="IG122" s="677"/>
      <c r="IH122" s="677"/>
      <c r="II122" s="677"/>
      <c r="IJ122" s="677"/>
      <c r="IK122" s="677"/>
    </row>
    <row r="123" spans="1:245" s="651" customFormat="1" ht="21.75" customHeight="1">
      <c r="A123" s="704" t="s">
        <v>123</v>
      </c>
      <c r="B123" s="695">
        <v>0</v>
      </c>
      <c r="C123" s="710"/>
      <c r="D123" s="677"/>
      <c r="E123" s="677"/>
      <c r="F123" s="677"/>
      <c r="G123" s="677"/>
      <c r="H123" s="677"/>
      <c r="I123" s="677"/>
      <c r="J123" s="677"/>
      <c r="K123" s="677"/>
      <c r="L123" s="677"/>
      <c r="M123" s="677"/>
      <c r="N123" s="677"/>
      <c r="O123" s="677"/>
      <c r="P123" s="677"/>
      <c r="Q123" s="677"/>
      <c r="R123" s="677"/>
      <c r="S123" s="677"/>
      <c r="T123" s="677"/>
      <c r="U123" s="677"/>
      <c r="V123" s="677"/>
      <c r="W123" s="677"/>
      <c r="X123" s="677"/>
      <c r="Y123" s="677"/>
      <c r="Z123" s="677"/>
      <c r="AA123" s="677"/>
      <c r="AB123" s="677"/>
      <c r="AC123" s="677"/>
      <c r="AD123" s="677"/>
      <c r="AE123" s="677"/>
      <c r="AF123" s="677"/>
      <c r="AG123" s="677"/>
      <c r="AH123" s="677"/>
      <c r="AI123" s="677"/>
      <c r="AJ123" s="677"/>
      <c r="AK123" s="677"/>
      <c r="AL123" s="677"/>
      <c r="AM123" s="677"/>
      <c r="AN123" s="677"/>
      <c r="AO123" s="677"/>
      <c r="AP123" s="677"/>
      <c r="AQ123" s="677"/>
      <c r="AR123" s="677"/>
      <c r="AS123" s="677"/>
      <c r="AT123" s="677"/>
      <c r="AU123" s="677"/>
      <c r="AV123" s="677"/>
      <c r="AW123" s="677"/>
      <c r="AX123" s="677"/>
      <c r="AY123" s="677"/>
      <c r="AZ123" s="677"/>
      <c r="BA123" s="677"/>
      <c r="BB123" s="677"/>
      <c r="BC123" s="677"/>
      <c r="BD123" s="677"/>
      <c r="BE123" s="677"/>
      <c r="BF123" s="677"/>
      <c r="BG123" s="677"/>
      <c r="BH123" s="677"/>
      <c r="BI123" s="677"/>
      <c r="BJ123" s="677"/>
      <c r="BK123" s="677"/>
      <c r="BL123" s="677"/>
      <c r="BM123" s="677"/>
      <c r="BN123" s="677"/>
      <c r="BO123" s="677"/>
      <c r="BP123" s="677"/>
      <c r="BQ123" s="677"/>
      <c r="BR123" s="677"/>
      <c r="BS123" s="677"/>
      <c r="BT123" s="677"/>
      <c r="BU123" s="677"/>
      <c r="BV123" s="677"/>
      <c r="BW123" s="677"/>
      <c r="BX123" s="677"/>
      <c r="BY123" s="677"/>
      <c r="BZ123" s="677"/>
      <c r="CA123" s="677"/>
      <c r="CB123" s="677"/>
      <c r="CC123" s="677"/>
      <c r="CD123" s="677"/>
      <c r="CE123" s="677"/>
      <c r="CF123" s="677"/>
      <c r="CG123" s="677"/>
      <c r="CH123" s="677"/>
      <c r="CI123" s="677"/>
      <c r="CJ123" s="677"/>
      <c r="CK123" s="677"/>
      <c r="CL123" s="677"/>
      <c r="CM123" s="677"/>
      <c r="CN123" s="677"/>
      <c r="CO123" s="677"/>
      <c r="CP123" s="677"/>
      <c r="CQ123" s="677"/>
      <c r="CR123" s="677"/>
      <c r="CS123" s="677"/>
      <c r="CT123" s="677"/>
      <c r="CU123" s="677"/>
      <c r="CV123" s="677"/>
      <c r="CW123" s="677"/>
      <c r="CX123" s="677"/>
      <c r="CY123" s="677"/>
      <c r="CZ123" s="677"/>
      <c r="DA123" s="677"/>
      <c r="DB123" s="677"/>
      <c r="DC123" s="677"/>
      <c r="DD123" s="677"/>
      <c r="DE123" s="677"/>
      <c r="DF123" s="677"/>
      <c r="DG123" s="677"/>
      <c r="DH123" s="677"/>
      <c r="DI123" s="677"/>
      <c r="DJ123" s="677"/>
      <c r="DK123" s="677"/>
      <c r="DL123" s="677"/>
      <c r="DM123" s="677"/>
      <c r="DN123" s="677"/>
      <c r="DO123" s="677"/>
      <c r="DP123" s="677"/>
      <c r="DQ123" s="677"/>
      <c r="DR123" s="677"/>
      <c r="DS123" s="677"/>
      <c r="DT123" s="677"/>
      <c r="DU123" s="677"/>
      <c r="DV123" s="677"/>
      <c r="DW123" s="677"/>
      <c r="DX123" s="677"/>
      <c r="DY123" s="677"/>
      <c r="DZ123" s="677"/>
      <c r="EA123" s="677"/>
      <c r="EB123" s="677"/>
      <c r="EC123" s="677"/>
      <c r="ED123" s="677"/>
      <c r="EE123" s="677"/>
      <c r="EF123" s="677"/>
      <c r="EG123" s="677"/>
      <c r="EH123" s="677"/>
      <c r="EI123" s="677"/>
      <c r="EJ123" s="677"/>
      <c r="EK123" s="677"/>
      <c r="EL123" s="677"/>
      <c r="EM123" s="677"/>
      <c r="EN123" s="677"/>
      <c r="EO123" s="677"/>
      <c r="EP123" s="677"/>
      <c r="EQ123" s="677"/>
      <c r="ER123" s="677"/>
      <c r="ES123" s="677"/>
      <c r="ET123" s="677"/>
      <c r="EU123" s="677"/>
      <c r="EV123" s="677"/>
      <c r="EW123" s="677"/>
      <c r="EX123" s="677"/>
      <c r="EY123" s="677"/>
      <c r="EZ123" s="677"/>
      <c r="FA123" s="677"/>
      <c r="FB123" s="677"/>
      <c r="FC123" s="677"/>
      <c r="FD123" s="677"/>
      <c r="FE123" s="677"/>
      <c r="FF123" s="677"/>
      <c r="FG123" s="677"/>
      <c r="FH123" s="677"/>
      <c r="FI123" s="677"/>
      <c r="FJ123" s="677"/>
      <c r="FK123" s="677"/>
      <c r="FL123" s="677"/>
      <c r="FM123" s="677"/>
      <c r="FN123" s="677"/>
      <c r="FO123" s="677"/>
      <c r="FP123" s="677"/>
      <c r="FQ123" s="677"/>
      <c r="FR123" s="677"/>
      <c r="FS123" s="677"/>
      <c r="FT123" s="677"/>
      <c r="FU123" s="677"/>
      <c r="FV123" s="677"/>
      <c r="FW123" s="677"/>
      <c r="FX123" s="677"/>
      <c r="FY123" s="677"/>
      <c r="FZ123" s="677"/>
      <c r="GA123" s="677"/>
      <c r="GB123" s="677"/>
      <c r="GC123" s="677"/>
      <c r="GD123" s="677"/>
      <c r="GE123" s="677"/>
      <c r="GF123" s="677"/>
      <c r="GG123" s="677"/>
      <c r="GH123" s="677"/>
      <c r="GI123" s="677"/>
      <c r="GJ123" s="677"/>
      <c r="GK123" s="677"/>
      <c r="GL123" s="677"/>
      <c r="GM123" s="677"/>
      <c r="GN123" s="677"/>
      <c r="GO123" s="677"/>
      <c r="GP123" s="677"/>
      <c r="GQ123" s="677"/>
      <c r="GR123" s="677"/>
      <c r="GS123" s="677"/>
      <c r="GT123" s="677"/>
      <c r="GU123" s="677"/>
      <c r="GV123" s="677"/>
      <c r="GW123" s="677"/>
      <c r="GX123" s="677"/>
      <c r="GY123" s="677"/>
      <c r="GZ123" s="677"/>
      <c r="HA123" s="677"/>
      <c r="HB123" s="677"/>
      <c r="HC123" s="677"/>
      <c r="HD123" s="677"/>
      <c r="HE123" s="677"/>
      <c r="HF123" s="677"/>
      <c r="HG123" s="677"/>
      <c r="HH123" s="677"/>
      <c r="HI123" s="677"/>
      <c r="HJ123" s="677"/>
      <c r="HK123" s="677"/>
      <c r="HL123" s="677"/>
      <c r="HM123" s="677"/>
      <c r="HN123" s="677"/>
      <c r="HO123" s="677"/>
      <c r="HP123" s="677"/>
      <c r="HQ123" s="677"/>
      <c r="HR123" s="677"/>
      <c r="HS123" s="677"/>
      <c r="HT123" s="677"/>
      <c r="HU123" s="677"/>
      <c r="HV123" s="677"/>
      <c r="HW123" s="677"/>
      <c r="HX123" s="677"/>
      <c r="HY123" s="677"/>
      <c r="HZ123" s="677"/>
      <c r="IA123" s="677"/>
      <c r="IB123" s="677"/>
      <c r="IC123" s="677"/>
      <c r="ID123" s="677"/>
      <c r="IE123" s="677"/>
      <c r="IF123" s="677"/>
      <c r="IG123" s="677"/>
      <c r="IH123" s="677"/>
      <c r="II123" s="677"/>
      <c r="IJ123" s="677"/>
      <c r="IK123" s="677"/>
    </row>
    <row r="124" spans="1:245" s="651" customFormat="1" ht="21.75" customHeight="1">
      <c r="A124" s="704" t="s">
        <v>124</v>
      </c>
      <c r="B124" s="695">
        <v>3292</v>
      </c>
      <c r="C124" s="710"/>
      <c r="D124" s="677"/>
      <c r="E124" s="677"/>
      <c r="F124" s="677"/>
      <c r="G124" s="677"/>
      <c r="H124" s="677"/>
      <c r="I124" s="677"/>
      <c r="J124" s="677"/>
      <c r="K124" s="677"/>
      <c r="L124" s="677"/>
      <c r="M124" s="677"/>
      <c r="N124" s="677"/>
      <c r="O124" s="677"/>
      <c r="P124" s="677"/>
      <c r="Q124" s="677"/>
      <c r="R124" s="677"/>
      <c r="S124" s="677"/>
      <c r="T124" s="677"/>
      <c r="U124" s="677"/>
      <c r="V124" s="677"/>
      <c r="W124" s="677"/>
      <c r="X124" s="677"/>
      <c r="Y124" s="677"/>
      <c r="Z124" s="677"/>
      <c r="AA124" s="677"/>
      <c r="AB124" s="677"/>
      <c r="AC124" s="677"/>
      <c r="AD124" s="677"/>
      <c r="AE124" s="677"/>
      <c r="AF124" s="677"/>
      <c r="AG124" s="677"/>
      <c r="AH124" s="677"/>
      <c r="AI124" s="677"/>
      <c r="AJ124" s="677"/>
      <c r="AK124" s="677"/>
      <c r="AL124" s="677"/>
      <c r="AM124" s="677"/>
      <c r="AN124" s="677"/>
      <c r="AO124" s="677"/>
      <c r="AP124" s="677"/>
      <c r="AQ124" s="677"/>
      <c r="AR124" s="677"/>
      <c r="AS124" s="677"/>
      <c r="AT124" s="677"/>
      <c r="AU124" s="677"/>
      <c r="AV124" s="677"/>
      <c r="AW124" s="677"/>
      <c r="AX124" s="677"/>
      <c r="AY124" s="677"/>
      <c r="AZ124" s="677"/>
      <c r="BA124" s="677"/>
      <c r="BB124" s="677"/>
      <c r="BC124" s="677"/>
      <c r="BD124" s="677"/>
      <c r="BE124" s="677"/>
      <c r="BF124" s="677"/>
      <c r="BG124" s="677"/>
      <c r="BH124" s="677"/>
      <c r="BI124" s="677"/>
      <c r="BJ124" s="677"/>
      <c r="BK124" s="677"/>
      <c r="BL124" s="677"/>
      <c r="BM124" s="677"/>
      <c r="BN124" s="677"/>
      <c r="BO124" s="677"/>
      <c r="BP124" s="677"/>
      <c r="BQ124" s="677"/>
      <c r="BR124" s="677"/>
      <c r="BS124" s="677"/>
      <c r="BT124" s="677"/>
      <c r="BU124" s="677"/>
      <c r="BV124" s="677"/>
      <c r="BW124" s="677"/>
      <c r="BX124" s="677"/>
      <c r="BY124" s="677"/>
      <c r="BZ124" s="677"/>
      <c r="CA124" s="677"/>
      <c r="CB124" s="677"/>
      <c r="CC124" s="677"/>
      <c r="CD124" s="677"/>
      <c r="CE124" s="677"/>
      <c r="CF124" s="677"/>
      <c r="CG124" s="677"/>
      <c r="CH124" s="677"/>
      <c r="CI124" s="677"/>
      <c r="CJ124" s="677"/>
      <c r="CK124" s="677"/>
      <c r="CL124" s="677"/>
      <c r="CM124" s="677"/>
      <c r="CN124" s="677"/>
      <c r="CO124" s="677"/>
      <c r="CP124" s="677"/>
      <c r="CQ124" s="677"/>
      <c r="CR124" s="677"/>
      <c r="CS124" s="677"/>
      <c r="CT124" s="677"/>
      <c r="CU124" s="677"/>
      <c r="CV124" s="677"/>
      <c r="CW124" s="677"/>
      <c r="CX124" s="677"/>
      <c r="CY124" s="677"/>
      <c r="CZ124" s="677"/>
      <c r="DA124" s="677"/>
      <c r="DB124" s="677"/>
      <c r="DC124" s="677"/>
      <c r="DD124" s="677"/>
      <c r="DE124" s="677"/>
      <c r="DF124" s="677"/>
      <c r="DG124" s="677"/>
      <c r="DH124" s="677"/>
      <c r="DI124" s="677"/>
      <c r="DJ124" s="677"/>
      <c r="DK124" s="677"/>
      <c r="DL124" s="677"/>
      <c r="DM124" s="677"/>
      <c r="DN124" s="677"/>
      <c r="DO124" s="677"/>
      <c r="DP124" s="677"/>
      <c r="DQ124" s="677"/>
      <c r="DR124" s="677"/>
      <c r="DS124" s="677"/>
      <c r="DT124" s="677"/>
      <c r="DU124" s="677"/>
      <c r="DV124" s="677"/>
      <c r="DW124" s="677"/>
      <c r="DX124" s="677"/>
      <c r="DY124" s="677"/>
      <c r="DZ124" s="677"/>
      <c r="EA124" s="677"/>
      <c r="EB124" s="677"/>
      <c r="EC124" s="677"/>
      <c r="ED124" s="677"/>
      <c r="EE124" s="677"/>
      <c r="EF124" s="677"/>
      <c r="EG124" s="677"/>
      <c r="EH124" s="677"/>
      <c r="EI124" s="677"/>
      <c r="EJ124" s="677"/>
      <c r="EK124" s="677"/>
      <c r="EL124" s="677"/>
      <c r="EM124" s="677"/>
      <c r="EN124" s="677"/>
      <c r="EO124" s="677"/>
      <c r="EP124" s="677"/>
      <c r="EQ124" s="677"/>
      <c r="ER124" s="677"/>
      <c r="ES124" s="677"/>
      <c r="ET124" s="677"/>
      <c r="EU124" s="677"/>
      <c r="EV124" s="677"/>
      <c r="EW124" s="677"/>
      <c r="EX124" s="677"/>
      <c r="EY124" s="677"/>
      <c r="EZ124" s="677"/>
      <c r="FA124" s="677"/>
      <c r="FB124" s="677"/>
      <c r="FC124" s="677"/>
      <c r="FD124" s="677"/>
      <c r="FE124" s="677"/>
      <c r="FF124" s="677"/>
      <c r="FG124" s="677"/>
      <c r="FH124" s="677"/>
      <c r="FI124" s="677"/>
      <c r="FJ124" s="677"/>
      <c r="FK124" s="677"/>
      <c r="FL124" s="677"/>
      <c r="FM124" s="677"/>
      <c r="FN124" s="677"/>
      <c r="FO124" s="677"/>
      <c r="FP124" s="677"/>
      <c r="FQ124" s="677"/>
      <c r="FR124" s="677"/>
      <c r="FS124" s="677"/>
      <c r="FT124" s="677"/>
      <c r="FU124" s="677"/>
      <c r="FV124" s="677"/>
      <c r="FW124" s="677"/>
      <c r="FX124" s="677"/>
      <c r="FY124" s="677"/>
      <c r="FZ124" s="677"/>
      <c r="GA124" s="677"/>
      <c r="GB124" s="677"/>
      <c r="GC124" s="677"/>
      <c r="GD124" s="677"/>
      <c r="GE124" s="677"/>
      <c r="GF124" s="677"/>
      <c r="GG124" s="677"/>
      <c r="GH124" s="677"/>
      <c r="GI124" s="677"/>
      <c r="GJ124" s="677"/>
      <c r="GK124" s="677"/>
      <c r="GL124" s="677"/>
      <c r="GM124" s="677"/>
      <c r="GN124" s="677"/>
      <c r="GO124" s="677"/>
      <c r="GP124" s="677"/>
      <c r="GQ124" s="677"/>
      <c r="GR124" s="677"/>
      <c r="GS124" s="677"/>
      <c r="GT124" s="677"/>
      <c r="GU124" s="677"/>
      <c r="GV124" s="677"/>
      <c r="GW124" s="677"/>
      <c r="GX124" s="677"/>
      <c r="GY124" s="677"/>
      <c r="GZ124" s="677"/>
      <c r="HA124" s="677"/>
      <c r="HB124" s="677"/>
      <c r="HC124" s="677"/>
      <c r="HD124" s="677"/>
      <c r="HE124" s="677"/>
      <c r="HF124" s="677"/>
      <c r="HG124" s="677"/>
      <c r="HH124" s="677"/>
      <c r="HI124" s="677"/>
      <c r="HJ124" s="677"/>
      <c r="HK124" s="677"/>
      <c r="HL124" s="677"/>
      <c r="HM124" s="677"/>
      <c r="HN124" s="677"/>
      <c r="HO124" s="677"/>
      <c r="HP124" s="677"/>
      <c r="HQ124" s="677"/>
      <c r="HR124" s="677"/>
      <c r="HS124" s="677"/>
      <c r="HT124" s="677"/>
      <c r="HU124" s="677"/>
      <c r="HV124" s="677"/>
      <c r="HW124" s="677"/>
      <c r="HX124" s="677"/>
      <c r="HY124" s="677"/>
      <c r="HZ124" s="677"/>
      <c r="IA124" s="677"/>
      <c r="IB124" s="677"/>
      <c r="IC124" s="677"/>
      <c r="ID124" s="677"/>
      <c r="IE124" s="677"/>
      <c r="IF124" s="677"/>
      <c r="IG124" s="677"/>
      <c r="IH124" s="677"/>
      <c r="II124" s="677"/>
      <c r="IJ124" s="677"/>
      <c r="IK124" s="677"/>
    </row>
    <row r="125" spans="1:245" s="651" customFormat="1" ht="21.75" customHeight="1">
      <c r="A125" s="702" t="s">
        <v>125</v>
      </c>
      <c r="B125" s="697">
        <v>74</v>
      </c>
      <c r="C125" s="710"/>
      <c r="D125" s="677"/>
      <c r="E125" s="677"/>
      <c r="F125" s="677"/>
      <c r="G125" s="677"/>
      <c r="H125" s="677"/>
      <c r="I125" s="677"/>
      <c r="J125" s="677"/>
      <c r="K125" s="677"/>
      <c r="L125" s="677"/>
      <c r="M125" s="677"/>
      <c r="N125" s="677"/>
      <c r="O125" s="677"/>
      <c r="P125" s="677"/>
      <c r="Q125" s="677"/>
      <c r="R125" s="677"/>
      <c r="S125" s="677"/>
      <c r="T125" s="677"/>
      <c r="U125" s="677"/>
      <c r="V125" s="677"/>
      <c r="W125" s="677"/>
      <c r="X125" s="677"/>
      <c r="Y125" s="677"/>
      <c r="Z125" s="677"/>
      <c r="AA125" s="677"/>
      <c r="AB125" s="677"/>
      <c r="AC125" s="677"/>
      <c r="AD125" s="677"/>
      <c r="AE125" s="677"/>
      <c r="AF125" s="677"/>
      <c r="AG125" s="677"/>
      <c r="AH125" s="677"/>
      <c r="AI125" s="677"/>
      <c r="AJ125" s="677"/>
      <c r="AK125" s="677"/>
      <c r="AL125" s="677"/>
      <c r="AM125" s="677"/>
      <c r="AN125" s="677"/>
      <c r="AO125" s="677"/>
      <c r="AP125" s="677"/>
      <c r="AQ125" s="677"/>
      <c r="AR125" s="677"/>
      <c r="AS125" s="677"/>
      <c r="AT125" s="677"/>
      <c r="AU125" s="677"/>
      <c r="AV125" s="677"/>
      <c r="AW125" s="677"/>
      <c r="AX125" s="677"/>
      <c r="AY125" s="677"/>
      <c r="AZ125" s="677"/>
      <c r="BA125" s="677"/>
      <c r="BB125" s="677"/>
      <c r="BC125" s="677"/>
      <c r="BD125" s="677"/>
      <c r="BE125" s="677"/>
      <c r="BF125" s="677"/>
      <c r="BG125" s="677"/>
      <c r="BH125" s="677"/>
      <c r="BI125" s="677"/>
      <c r="BJ125" s="677"/>
      <c r="BK125" s="677"/>
      <c r="BL125" s="677"/>
      <c r="BM125" s="677"/>
      <c r="BN125" s="677"/>
      <c r="BO125" s="677"/>
      <c r="BP125" s="677"/>
      <c r="BQ125" s="677"/>
      <c r="BR125" s="677"/>
      <c r="BS125" s="677"/>
      <c r="BT125" s="677"/>
      <c r="BU125" s="677"/>
      <c r="BV125" s="677"/>
      <c r="BW125" s="677"/>
      <c r="BX125" s="677"/>
      <c r="BY125" s="677"/>
      <c r="BZ125" s="677"/>
      <c r="CA125" s="677"/>
      <c r="CB125" s="677"/>
      <c r="CC125" s="677"/>
      <c r="CD125" s="677"/>
      <c r="CE125" s="677"/>
      <c r="CF125" s="677"/>
      <c r="CG125" s="677"/>
      <c r="CH125" s="677"/>
      <c r="CI125" s="677"/>
      <c r="CJ125" s="677"/>
      <c r="CK125" s="677"/>
      <c r="CL125" s="677"/>
      <c r="CM125" s="677"/>
      <c r="CN125" s="677"/>
      <c r="CO125" s="677"/>
      <c r="CP125" s="677"/>
      <c r="CQ125" s="677"/>
      <c r="CR125" s="677"/>
      <c r="CS125" s="677"/>
      <c r="CT125" s="677"/>
      <c r="CU125" s="677"/>
      <c r="CV125" s="677"/>
      <c r="CW125" s="677"/>
      <c r="CX125" s="677"/>
      <c r="CY125" s="677"/>
      <c r="CZ125" s="677"/>
      <c r="DA125" s="677"/>
      <c r="DB125" s="677"/>
      <c r="DC125" s="677"/>
      <c r="DD125" s="677"/>
      <c r="DE125" s="677"/>
      <c r="DF125" s="677"/>
      <c r="DG125" s="677"/>
      <c r="DH125" s="677"/>
      <c r="DI125" s="677"/>
      <c r="DJ125" s="677"/>
      <c r="DK125" s="677"/>
      <c r="DL125" s="677"/>
      <c r="DM125" s="677"/>
      <c r="DN125" s="677"/>
      <c r="DO125" s="677"/>
      <c r="DP125" s="677"/>
      <c r="DQ125" s="677"/>
      <c r="DR125" s="677"/>
      <c r="DS125" s="677"/>
      <c r="DT125" s="677"/>
      <c r="DU125" s="677"/>
      <c r="DV125" s="677"/>
      <c r="DW125" s="677"/>
      <c r="DX125" s="677"/>
      <c r="DY125" s="677"/>
      <c r="DZ125" s="677"/>
      <c r="EA125" s="677"/>
      <c r="EB125" s="677"/>
      <c r="EC125" s="677"/>
      <c r="ED125" s="677"/>
      <c r="EE125" s="677"/>
      <c r="EF125" s="677"/>
      <c r="EG125" s="677"/>
      <c r="EH125" s="677"/>
      <c r="EI125" s="677"/>
      <c r="EJ125" s="677"/>
      <c r="EK125" s="677"/>
      <c r="EL125" s="677"/>
      <c r="EM125" s="677"/>
      <c r="EN125" s="677"/>
      <c r="EO125" s="677"/>
      <c r="EP125" s="677"/>
      <c r="EQ125" s="677"/>
      <c r="ER125" s="677"/>
      <c r="ES125" s="677"/>
      <c r="ET125" s="677"/>
      <c r="EU125" s="677"/>
      <c r="EV125" s="677"/>
      <c r="EW125" s="677"/>
      <c r="EX125" s="677"/>
      <c r="EY125" s="677"/>
      <c r="EZ125" s="677"/>
      <c r="FA125" s="677"/>
      <c r="FB125" s="677"/>
      <c r="FC125" s="677"/>
      <c r="FD125" s="677"/>
      <c r="FE125" s="677"/>
      <c r="FF125" s="677"/>
      <c r="FG125" s="677"/>
      <c r="FH125" s="677"/>
      <c r="FI125" s="677"/>
      <c r="FJ125" s="677"/>
      <c r="FK125" s="677"/>
      <c r="FL125" s="677"/>
      <c r="FM125" s="677"/>
      <c r="FN125" s="677"/>
      <c r="FO125" s="677"/>
      <c r="FP125" s="677"/>
      <c r="FQ125" s="677"/>
      <c r="FR125" s="677"/>
      <c r="FS125" s="677"/>
      <c r="FT125" s="677"/>
      <c r="FU125" s="677"/>
      <c r="FV125" s="677"/>
      <c r="FW125" s="677"/>
      <c r="FX125" s="677"/>
      <c r="FY125" s="677"/>
      <c r="FZ125" s="677"/>
      <c r="GA125" s="677"/>
      <c r="GB125" s="677"/>
      <c r="GC125" s="677"/>
      <c r="GD125" s="677"/>
      <c r="GE125" s="677"/>
      <c r="GF125" s="677"/>
      <c r="GG125" s="677"/>
      <c r="GH125" s="677"/>
      <c r="GI125" s="677"/>
      <c r="GJ125" s="677"/>
      <c r="GK125" s="677"/>
      <c r="GL125" s="677"/>
      <c r="GM125" s="677"/>
      <c r="GN125" s="677"/>
      <c r="GO125" s="677"/>
      <c r="GP125" s="677"/>
      <c r="GQ125" s="677"/>
      <c r="GR125" s="677"/>
      <c r="GS125" s="677"/>
      <c r="GT125" s="677"/>
      <c r="GU125" s="677"/>
      <c r="GV125" s="677"/>
      <c r="GW125" s="677"/>
      <c r="GX125" s="677"/>
      <c r="GY125" s="677"/>
      <c r="GZ125" s="677"/>
      <c r="HA125" s="677"/>
      <c r="HB125" s="677"/>
      <c r="HC125" s="677"/>
      <c r="HD125" s="677"/>
      <c r="HE125" s="677"/>
      <c r="HF125" s="677"/>
      <c r="HG125" s="677"/>
      <c r="HH125" s="677"/>
      <c r="HI125" s="677"/>
      <c r="HJ125" s="677"/>
      <c r="HK125" s="677"/>
      <c r="HL125" s="677"/>
      <c r="HM125" s="677"/>
      <c r="HN125" s="677"/>
      <c r="HO125" s="677"/>
      <c r="HP125" s="677"/>
      <c r="HQ125" s="677"/>
      <c r="HR125" s="677"/>
      <c r="HS125" s="677"/>
      <c r="HT125" s="677"/>
      <c r="HU125" s="677"/>
      <c r="HV125" s="677"/>
      <c r="HW125" s="677"/>
      <c r="HX125" s="677"/>
      <c r="HY125" s="677"/>
      <c r="HZ125" s="677"/>
      <c r="IA125" s="677"/>
      <c r="IB125" s="677"/>
      <c r="IC125" s="677"/>
      <c r="ID125" s="677"/>
      <c r="IE125" s="677"/>
      <c r="IF125" s="677"/>
      <c r="IG125" s="677"/>
      <c r="IH125" s="677"/>
      <c r="II125" s="677"/>
      <c r="IJ125" s="677"/>
      <c r="IK125" s="677"/>
    </row>
    <row r="126" spans="1:245" s="651" customFormat="1" ht="21.75" customHeight="1">
      <c r="A126" s="582" t="s">
        <v>126</v>
      </c>
      <c r="B126" s="697">
        <v>49</v>
      </c>
      <c r="C126" s="710"/>
      <c r="D126" s="677"/>
      <c r="E126" s="677"/>
      <c r="F126" s="677"/>
      <c r="G126" s="677"/>
      <c r="H126" s="677"/>
      <c r="I126" s="677"/>
      <c r="J126" s="677"/>
      <c r="K126" s="677"/>
      <c r="L126" s="677"/>
      <c r="M126" s="677"/>
      <c r="N126" s="677"/>
      <c r="O126" s="677"/>
      <c r="P126" s="677"/>
      <c r="Q126" s="677"/>
      <c r="R126" s="677"/>
      <c r="S126" s="677"/>
      <c r="T126" s="677"/>
      <c r="U126" s="677"/>
      <c r="V126" s="677"/>
      <c r="W126" s="677"/>
      <c r="X126" s="677"/>
      <c r="Y126" s="677"/>
      <c r="Z126" s="677"/>
      <c r="AA126" s="677"/>
      <c r="AB126" s="677"/>
      <c r="AC126" s="677"/>
      <c r="AD126" s="677"/>
      <c r="AE126" s="677"/>
      <c r="AF126" s="677"/>
      <c r="AG126" s="677"/>
      <c r="AH126" s="677"/>
      <c r="AI126" s="677"/>
      <c r="AJ126" s="677"/>
      <c r="AK126" s="677"/>
      <c r="AL126" s="677"/>
      <c r="AM126" s="677"/>
      <c r="AN126" s="677"/>
      <c r="AO126" s="677"/>
      <c r="AP126" s="677"/>
      <c r="AQ126" s="677"/>
      <c r="AR126" s="677"/>
      <c r="AS126" s="677"/>
      <c r="AT126" s="677"/>
      <c r="AU126" s="677"/>
      <c r="AV126" s="677"/>
      <c r="AW126" s="677"/>
      <c r="AX126" s="677"/>
      <c r="AY126" s="677"/>
      <c r="AZ126" s="677"/>
      <c r="BA126" s="677"/>
      <c r="BB126" s="677"/>
      <c r="BC126" s="677"/>
      <c r="BD126" s="677"/>
      <c r="BE126" s="677"/>
      <c r="BF126" s="677"/>
      <c r="BG126" s="677"/>
      <c r="BH126" s="677"/>
      <c r="BI126" s="677"/>
      <c r="BJ126" s="677"/>
      <c r="BK126" s="677"/>
      <c r="BL126" s="677"/>
      <c r="BM126" s="677"/>
      <c r="BN126" s="677"/>
      <c r="BO126" s="677"/>
      <c r="BP126" s="677"/>
      <c r="BQ126" s="677"/>
      <c r="BR126" s="677"/>
      <c r="BS126" s="677"/>
      <c r="BT126" s="677"/>
      <c r="BU126" s="677"/>
      <c r="BV126" s="677"/>
      <c r="BW126" s="677"/>
      <c r="BX126" s="677"/>
      <c r="BY126" s="677"/>
      <c r="BZ126" s="677"/>
      <c r="CA126" s="677"/>
      <c r="CB126" s="677"/>
      <c r="CC126" s="677"/>
      <c r="CD126" s="677"/>
      <c r="CE126" s="677"/>
      <c r="CF126" s="677"/>
      <c r="CG126" s="677"/>
      <c r="CH126" s="677"/>
      <c r="CI126" s="677"/>
      <c r="CJ126" s="677"/>
      <c r="CK126" s="677"/>
      <c r="CL126" s="677"/>
      <c r="CM126" s="677"/>
      <c r="CN126" s="677"/>
      <c r="CO126" s="677"/>
      <c r="CP126" s="677"/>
      <c r="CQ126" s="677"/>
      <c r="CR126" s="677"/>
      <c r="CS126" s="677"/>
      <c r="CT126" s="677"/>
      <c r="CU126" s="677"/>
      <c r="CV126" s="677"/>
      <c r="CW126" s="677"/>
      <c r="CX126" s="677"/>
      <c r="CY126" s="677"/>
      <c r="CZ126" s="677"/>
      <c r="DA126" s="677"/>
      <c r="DB126" s="677"/>
      <c r="DC126" s="677"/>
      <c r="DD126" s="677"/>
      <c r="DE126" s="677"/>
      <c r="DF126" s="677"/>
      <c r="DG126" s="677"/>
      <c r="DH126" s="677"/>
      <c r="DI126" s="677"/>
      <c r="DJ126" s="677"/>
      <c r="DK126" s="677"/>
      <c r="DL126" s="677"/>
      <c r="DM126" s="677"/>
      <c r="DN126" s="677"/>
      <c r="DO126" s="677"/>
      <c r="DP126" s="677"/>
      <c r="DQ126" s="677"/>
      <c r="DR126" s="677"/>
      <c r="DS126" s="677"/>
      <c r="DT126" s="677"/>
      <c r="DU126" s="677"/>
      <c r="DV126" s="677"/>
      <c r="DW126" s="677"/>
      <c r="DX126" s="677"/>
      <c r="DY126" s="677"/>
      <c r="DZ126" s="677"/>
      <c r="EA126" s="677"/>
      <c r="EB126" s="677"/>
      <c r="EC126" s="677"/>
      <c r="ED126" s="677"/>
      <c r="EE126" s="677"/>
      <c r="EF126" s="677"/>
      <c r="EG126" s="677"/>
      <c r="EH126" s="677"/>
      <c r="EI126" s="677"/>
      <c r="EJ126" s="677"/>
      <c r="EK126" s="677"/>
      <c r="EL126" s="677"/>
      <c r="EM126" s="677"/>
      <c r="EN126" s="677"/>
      <c r="EO126" s="677"/>
      <c r="EP126" s="677"/>
      <c r="EQ126" s="677"/>
      <c r="ER126" s="677"/>
      <c r="ES126" s="677"/>
      <c r="ET126" s="677"/>
      <c r="EU126" s="677"/>
      <c r="EV126" s="677"/>
      <c r="EW126" s="677"/>
      <c r="EX126" s="677"/>
      <c r="EY126" s="677"/>
      <c r="EZ126" s="677"/>
      <c r="FA126" s="677"/>
      <c r="FB126" s="677"/>
      <c r="FC126" s="677"/>
      <c r="FD126" s="677"/>
      <c r="FE126" s="677"/>
      <c r="FF126" s="677"/>
      <c r="FG126" s="677"/>
      <c r="FH126" s="677"/>
      <c r="FI126" s="677"/>
      <c r="FJ126" s="677"/>
      <c r="FK126" s="677"/>
      <c r="FL126" s="677"/>
      <c r="FM126" s="677"/>
      <c r="FN126" s="677"/>
      <c r="FO126" s="677"/>
      <c r="FP126" s="677"/>
      <c r="FQ126" s="677"/>
      <c r="FR126" s="677"/>
      <c r="FS126" s="677"/>
      <c r="FT126" s="677"/>
      <c r="FU126" s="677"/>
      <c r="FV126" s="677"/>
      <c r="FW126" s="677"/>
      <c r="FX126" s="677"/>
      <c r="FY126" s="677"/>
      <c r="FZ126" s="677"/>
      <c r="GA126" s="677"/>
      <c r="GB126" s="677"/>
      <c r="GC126" s="677"/>
      <c r="GD126" s="677"/>
      <c r="GE126" s="677"/>
      <c r="GF126" s="677"/>
      <c r="GG126" s="677"/>
      <c r="GH126" s="677"/>
      <c r="GI126" s="677"/>
      <c r="GJ126" s="677"/>
      <c r="GK126" s="677"/>
      <c r="GL126" s="677"/>
      <c r="GM126" s="677"/>
      <c r="GN126" s="677"/>
      <c r="GO126" s="677"/>
      <c r="GP126" s="677"/>
      <c r="GQ126" s="677"/>
      <c r="GR126" s="677"/>
      <c r="GS126" s="677"/>
      <c r="GT126" s="677"/>
      <c r="GU126" s="677"/>
      <c r="GV126" s="677"/>
      <c r="GW126" s="677"/>
      <c r="GX126" s="677"/>
      <c r="GY126" s="677"/>
      <c r="GZ126" s="677"/>
      <c r="HA126" s="677"/>
      <c r="HB126" s="677"/>
      <c r="HC126" s="677"/>
      <c r="HD126" s="677"/>
      <c r="HE126" s="677"/>
      <c r="HF126" s="677"/>
      <c r="HG126" s="677"/>
      <c r="HH126" s="677"/>
      <c r="HI126" s="677"/>
      <c r="HJ126" s="677"/>
      <c r="HK126" s="677"/>
      <c r="HL126" s="677"/>
      <c r="HM126" s="677"/>
      <c r="HN126" s="677"/>
      <c r="HO126" s="677"/>
      <c r="HP126" s="677"/>
      <c r="HQ126" s="677"/>
      <c r="HR126" s="677"/>
      <c r="HS126" s="677"/>
      <c r="HT126" s="677"/>
      <c r="HU126" s="677"/>
      <c r="HV126" s="677"/>
      <c r="HW126" s="677"/>
      <c r="HX126" s="677"/>
      <c r="HY126" s="677"/>
      <c r="HZ126" s="677"/>
      <c r="IA126" s="677"/>
      <c r="IB126" s="677"/>
      <c r="IC126" s="677"/>
      <c r="ID126" s="677"/>
      <c r="IE126" s="677"/>
      <c r="IF126" s="677"/>
      <c r="IG126" s="677"/>
      <c r="IH126" s="677"/>
      <c r="II126" s="677"/>
      <c r="IJ126" s="677"/>
      <c r="IK126" s="677"/>
    </row>
    <row r="127" spans="1:245" s="651" customFormat="1" ht="21.75" customHeight="1">
      <c r="A127" s="712" t="s">
        <v>127</v>
      </c>
      <c r="B127" s="697">
        <v>89</v>
      </c>
      <c r="C127" s="710"/>
      <c r="D127" s="677"/>
      <c r="E127" s="677"/>
      <c r="F127" s="677"/>
      <c r="G127" s="677"/>
      <c r="H127" s="677"/>
      <c r="I127" s="677"/>
      <c r="J127" s="677"/>
      <c r="K127" s="677"/>
      <c r="L127" s="677"/>
      <c r="M127" s="677"/>
      <c r="N127" s="677"/>
      <c r="O127" s="677"/>
      <c r="P127" s="677"/>
      <c r="Q127" s="677"/>
      <c r="R127" s="677"/>
      <c r="S127" s="677"/>
      <c r="T127" s="677"/>
      <c r="U127" s="677"/>
      <c r="V127" s="677"/>
      <c r="W127" s="677"/>
      <c r="X127" s="677"/>
      <c r="Y127" s="677"/>
      <c r="Z127" s="677"/>
      <c r="AA127" s="677"/>
      <c r="AB127" s="677"/>
      <c r="AC127" s="677"/>
      <c r="AD127" s="677"/>
      <c r="AE127" s="677"/>
      <c r="AF127" s="677"/>
      <c r="AG127" s="677"/>
      <c r="AH127" s="677"/>
      <c r="AI127" s="677"/>
      <c r="AJ127" s="677"/>
      <c r="AK127" s="677"/>
      <c r="AL127" s="677"/>
      <c r="AM127" s="677"/>
      <c r="AN127" s="677"/>
      <c r="AO127" s="677"/>
      <c r="AP127" s="677"/>
      <c r="AQ127" s="677"/>
      <c r="AR127" s="677"/>
      <c r="AS127" s="677"/>
      <c r="AT127" s="677"/>
      <c r="AU127" s="677"/>
      <c r="AV127" s="677"/>
      <c r="AW127" s="677"/>
      <c r="AX127" s="677"/>
      <c r="AY127" s="677"/>
      <c r="AZ127" s="677"/>
      <c r="BA127" s="677"/>
      <c r="BB127" s="677"/>
      <c r="BC127" s="677"/>
      <c r="BD127" s="677"/>
      <c r="BE127" s="677"/>
      <c r="BF127" s="677"/>
      <c r="BG127" s="677"/>
      <c r="BH127" s="677"/>
      <c r="BI127" s="677"/>
      <c r="BJ127" s="677"/>
      <c r="BK127" s="677"/>
      <c r="BL127" s="677"/>
      <c r="BM127" s="677"/>
      <c r="BN127" s="677"/>
      <c r="BO127" s="677"/>
      <c r="BP127" s="677"/>
      <c r="BQ127" s="677"/>
      <c r="BR127" s="677"/>
      <c r="BS127" s="677"/>
      <c r="BT127" s="677"/>
      <c r="BU127" s="677"/>
      <c r="BV127" s="677"/>
      <c r="BW127" s="677"/>
      <c r="BX127" s="677"/>
      <c r="BY127" s="677"/>
      <c r="BZ127" s="677"/>
      <c r="CA127" s="677"/>
      <c r="CB127" s="677"/>
      <c r="CC127" s="677"/>
      <c r="CD127" s="677"/>
      <c r="CE127" s="677"/>
      <c r="CF127" s="677"/>
      <c r="CG127" s="677"/>
      <c r="CH127" s="677"/>
      <c r="CI127" s="677"/>
      <c r="CJ127" s="677"/>
      <c r="CK127" s="677"/>
      <c r="CL127" s="677"/>
      <c r="CM127" s="677"/>
      <c r="CN127" s="677"/>
      <c r="CO127" s="677"/>
      <c r="CP127" s="677"/>
      <c r="CQ127" s="677"/>
      <c r="CR127" s="677"/>
      <c r="CS127" s="677"/>
      <c r="CT127" s="677"/>
      <c r="CU127" s="677"/>
      <c r="CV127" s="677"/>
      <c r="CW127" s="677"/>
      <c r="CX127" s="677"/>
      <c r="CY127" s="677"/>
      <c r="CZ127" s="677"/>
      <c r="DA127" s="677"/>
      <c r="DB127" s="677"/>
      <c r="DC127" s="677"/>
      <c r="DD127" s="677"/>
      <c r="DE127" s="677"/>
      <c r="DF127" s="677"/>
      <c r="DG127" s="677"/>
      <c r="DH127" s="677"/>
      <c r="DI127" s="677"/>
      <c r="DJ127" s="677"/>
      <c r="DK127" s="677"/>
      <c r="DL127" s="677"/>
      <c r="DM127" s="677"/>
      <c r="DN127" s="677"/>
      <c r="DO127" s="677"/>
      <c r="DP127" s="677"/>
      <c r="DQ127" s="677"/>
      <c r="DR127" s="677"/>
      <c r="DS127" s="677"/>
      <c r="DT127" s="677"/>
      <c r="DU127" s="677"/>
      <c r="DV127" s="677"/>
      <c r="DW127" s="677"/>
      <c r="DX127" s="677"/>
      <c r="DY127" s="677"/>
      <c r="DZ127" s="677"/>
      <c r="EA127" s="677"/>
      <c r="EB127" s="677"/>
      <c r="EC127" s="677"/>
      <c r="ED127" s="677"/>
      <c r="EE127" s="677"/>
      <c r="EF127" s="677"/>
      <c r="EG127" s="677"/>
      <c r="EH127" s="677"/>
      <c r="EI127" s="677"/>
      <c r="EJ127" s="677"/>
      <c r="EK127" s="677"/>
      <c r="EL127" s="677"/>
      <c r="EM127" s="677"/>
      <c r="EN127" s="677"/>
      <c r="EO127" s="677"/>
      <c r="EP127" s="677"/>
      <c r="EQ127" s="677"/>
      <c r="ER127" s="677"/>
      <c r="ES127" s="677"/>
      <c r="ET127" s="677"/>
      <c r="EU127" s="677"/>
      <c r="EV127" s="677"/>
      <c r="EW127" s="677"/>
      <c r="EX127" s="677"/>
      <c r="EY127" s="677"/>
      <c r="EZ127" s="677"/>
      <c r="FA127" s="677"/>
      <c r="FB127" s="677"/>
      <c r="FC127" s="677"/>
      <c r="FD127" s="677"/>
      <c r="FE127" s="677"/>
      <c r="FF127" s="677"/>
      <c r="FG127" s="677"/>
      <c r="FH127" s="677"/>
      <c r="FI127" s="677"/>
      <c r="FJ127" s="677"/>
      <c r="FK127" s="677"/>
      <c r="FL127" s="677"/>
      <c r="FM127" s="677"/>
      <c r="FN127" s="677"/>
      <c r="FO127" s="677"/>
      <c r="FP127" s="677"/>
      <c r="FQ127" s="677"/>
      <c r="FR127" s="677"/>
      <c r="FS127" s="677"/>
      <c r="FT127" s="677"/>
      <c r="FU127" s="677"/>
      <c r="FV127" s="677"/>
      <c r="FW127" s="677"/>
      <c r="FX127" s="677"/>
      <c r="FY127" s="677"/>
      <c r="FZ127" s="677"/>
      <c r="GA127" s="677"/>
      <c r="GB127" s="677"/>
      <c r="GC127" s="677"/>
      <c r="GD127" s="677"/>
      <c r="GE127" s="677"/>
      <c r="GF127" s="677"/>
      <c r="GG127" s="677"/>
      <c r="GH127" s="677"/>
      <c r="GI127" s="677"/>
      <c r="GJ127" s="677"/>
      <c r="GK127" s="677"/>
      <c r="GL127" s="677"/>
      <c r="GM127" s="677"/>
      <c r="GN127" s="677"/>
      <c r="GO127" s="677"/>
      <c r="GP127" s="677"/>
      <c r="GQ127" s="677"/>
      <c r="GR127" s="677"/>
      <c r="GS127" s="677"/>
      <c r="GT127" s="677"/>
      <c r="GU127" s="677"/>
      <c r="GV127" s="677"/>
      <c r="GW127" s="677"/>
      <c r="GX127" s="677"/>
      <c r="GY127" s="677"/>
      <c r="GZ127" s="677"/>
      <c r="HA127" s="677"/>
      <c r="HB127" s="677"/>
      <c r="HC127" s="677"/>
      <c r="HD127" s="677"/>
      <c r="HE127" s="677"/>
      <c r="HF127" s="677"/>
      <c r="HG127" s="677"/>
      <c r="HH127" s="677"/>
      <c r="HI127" s="677"/>
      <c r="HJ127" s="677"/>
      <c r="HK127" s="677"/>
      <c r="HL127" s="677"/>
      <c r="HM127" s="677"/>
      <c r="HN127" s="677"/>
      <c r="HO127" s="677"/>
      <c r="HP127" s="677"/>
      <c r="HQ127" s="677"/>
      <c r="HR127" s="677"/>
      <c r="HS127" s="677"/>
      <c r="HT127" s="677"/>
      <c r="HU127" s="677"/>
      <c r="HV127" s="677"/>
      <c r="HW127" s="677"/>
      <c r="HX127" s="677"/>
      <c r="HY127" s="677"/>
      <c r="HZ127" s="677"/>
      <c r="IA127" s="677"/>
      <c r="IB127" s="677"/>
      <c r="IC127" s="677"/>
      <c r="ID127" s="677"/>
      <c r="IE127" s="677"/>
      <c r="IF127" s="677"/>
      <c r="IG127" s="677"/>
      <c r="IH127" s="677"/>
      <c r="II127" s="677"/>
      <c r="IJ127" s="677"/>
      <c r="IK127" s="677"/>
    </row>
    <row r="128" spans="1:245" s="651" customFormat="1" ht="21.75" customHeight="1">
      <c r="A128" s="702" t="s">
        <v>128</v>
      </c>
      <c r="B128" s="697">
        <v>1658</v>
      </c>
      <c r="C128" s="710"/>
      <c r="D128" s="677"/>
      <c r="E128" s="677"/>
      <c r="F128" s="677"/>
      <c r="G128" s="677"/>
      <c r="H128" s="677"/>
      <c r="I128" s="677"/>
      <c r="J128" s="677"/>
      <c r="K128" s="677"/>
      <c r="L128" s="677"/>
      <c r="M128" s="677"/>
      <c r="N128" s="677"/>
      <c r="O128" s="677"/>
      <c r="P128" s="677"/>
      <c r="Q128" s="677"/>
      <c r="R128" s="677"/>
      <c r="S128" s="677"/>
      <c r="T128" s="677"/>
      <c r="U128" s="677"/>
      <c r="V128" s="677"/>
      <c r="W128" s="677"/>
      <c r="X128" s="677"/>
      <c r="Y128" s="677"/>
      <c r="Z128" s="677"/>
      <c r="AA128" s="677"/>
      <c r="AB128" s="677"/>
      <c r="AC128" s="677"/>
      <c r="AD128" s="677"/>
      <c r="AE128" s="677"/>
      <c r="AF128" s="677"/>
      <c r="AG128" s="677"/>
      <c r="AH128" s="677"/>
      <c r="AI128" s="677"/>
      <c r="AJ128" s="677"/>
      <c r="AK128" s="677"/>
      <c r="AL128" s="677"/>
      <c r="AM128" s="677"/>
      <c r="AN128" s="677"/>
      <c r="AO128" s="677"/>
      <c r="AP128" s="677"/>
      <c r="AQ128" s="677"/>
      <c r="AR128" s="677"/>
      <c r="AS128" s="677"/>
      <c r="AT128" s="677"/>
      <c r="AU128" s="677"/>
      <c r="AV128" s="677"/>
      <c r="AW128" s="677"/>
      <c r="AX128" s="677"/>
      <c r="AY128" s="677"/>
      <c r="AZ128" s="677"/>
      <c r="BA128" s="677"/>
      <c r="BB128" s="677"/>
      <c r="BC128" s="677"/>
      <c r="BD128" s="677"/>
      <c r="BE128" s="677"/>
      <c r="BF128" s="677"/>
      <c r="BG128" s="677"/>
      <c r="BH128" s="677"/>
      <c r="BI128" s="677"/>
      <c r="BJ128" s="677"/>
      <c r="BK128" s="677"/>
      <c r="BL128" s="677"/>
      <c r="BM128" s="677"/>
      <c r="BN128" s="677"/>
      <c r="BO128" s="677"/>
      <c r="BP128" s="677"/>
      <c r="BQ128" s="677"/>
      <c r="BR128" s="677"/>
      <c r="BS128" s="677"/>
      <c r="BT128" s="677"/>
      <c r="BU128" s="677"/>
      <c r="BV128" s="677"/>
      <c r="BW128" s="677"/>
      <c r="BX128" s="677"/>
      <c r="BY128" s="677"/>
      <c r="BZ128" s="677"/>
      <c r="CA128" s="677"/>
      <c r="CB128" s="677"/>
      <c r="CC128" s="677"/>
      <c r="CD128" s="677"/>
      <c r="CE128" s="677"/>
      <c r="CF128" s="677"/>
      <c r="CG128" s="677"/>
      <c r="CH128" s="677"/>
      <c r="CI128" s="677"/>
      <c r="CJ128" s="677"/>
      <c r="CK128" s="677"/>
      <c r="CL128" s="677"/>
      <c r="CM128" s="677"/>
      <c r="CN128" s="677"/>
      <c r="CO128" s="677"/>
      <c r="CP128" s="677"/>
      <c r="CQ128" s="677"/>
      <c r="CR128" s="677"/>
      <c r="CS128" s="677"/>
      <c r="CT128" s="677"/>
      <c r="CU128" s="677"/>
      <c r="CV128" s="677"/>
      <c r="CW128" s="677"/>
      <c r="CX128" s="677"/>
      <c r="CY128" s="677"/>
      <c r="CZ128" s="677"/>
      <c r="DA128" s="677"/>
      <c r="DB128" s="677"/>
      <c r="DC128" s="677"/>
      <c r="DD128" s="677"/>
      <c r="DE128" s="677"/>
      <c r="DF128" s="677"/>
      <c r="DG128" s="677"/>
      <c r="DH128" s="677"/>
      <c r="DI128" s="677"/>
      <c r="DJ128" s="677"/>
      <c r="DK128" s="677"/>
      <c r="DL128" s="677"/>
      <c r="DM128" s="677"/>
      <c r="DN128" s="677"/>
      <c r="DO128" s="677"/>
      <c r="DP128" s="677"/>
      <c r="DQ128" s="677"/>
      <c r="DR128" s="677"/>
      <c r="DS128" s="677"/>
      <c r="DT128" s="677"/>
      <c r="DU128" s="677"/>
      <c r="DV128" s="677"/>
      <c r="DW128" s="677"/>
      <c r="DX128" s="677"/>
      <c r="DY128" s="677"/>
      <c r="DZ128" s="677"/>
      <c r="EA128" s="677"/>
      <c r="EB128" s="677"/>
      <c r="EC128" s="677"/>
      <c r="ED128" s="677"/>
      <c r="EE128" s="677"/>
      <c r="EF128" s="677"/>
      <c r="EG128" s="677"/>
      <c r="EH128" s="677"/>
      <c r="EI128" s="677"/>
      <c r="EJ128" s="677"/>
      <c r="EK128" s="677"/>
      <c r="EL128" s="677"/>
      <c r="EM128" s="677"/>
      <c r="EN128" s="677"/>
      <c r="EO128" s="677"/>
      <c r="EP128" s="677"/>
      <c r="EQ128" s="677"/>
      <c r="ER128" s="677"/>
      <c r="ES128" s="677"/>
      <c r="ET128" s="677"/>
      <c r="EU128" s="677"/>
      <c r="EV128" s="677"/>
      <c r="EW128" s="677"/>
      <c r="EX128" s="677"/>
      <c r="EY128" s="677"/>
      <c r="EZ128" s="677"/>
      <c r="FA128" s="677"/>
      <c r="FB128" s="677"/>
      <c r="FC128" s="677"/>
      <c r="FD128" s="677"/>
      <c r="FE128" s="677"/>
      <c r="FF128" s="677"/>
      <c r="FG128" s="677"/>
      <c r="FH128" s="677"/>
      <c r="FI128" s="677"/>
      <c r="FJ128" s="677"/>
      <c r="FK128" s="677"/>
      <c r="FL128" s="677"/>
      <c r="FM128" s="677"/>
      <c r="FN128" s="677"/>
      <c r="FO128" s="677"/>
      <c r="FP128" s="677"/>
      <c r="FQ128" s="677"/>
      <c r="FR128" s="677"/>
      <c r="FS128" s="677"/>
      <c r="FT128" s="677"/>
      <c r="FU128" s="677"/>
      <c r="FV128" s="677"/>
      <c r="FW128" s="677"/>
      <c r="FX128" s="677"/>
      <c r="FY128" s="677"/>
      <c r="FZ128" s="677"/>
      <c r="GA128" s="677"/>
      <c r="GB128" s="677"/>
      <c r="GC128" s="677"/>
      <c r="GD128" s="677"/>
      <c r="GE128" s="677"/>
      <c r="GF128" s="677"/>
      <c r="GG128" s="677"/>
      <c r="GH128" s="677"/>
      <c r="GI128" s="677"/>
      <c r="GJ128" s="677"/>
      <c r="GK128" s="677"/>
      <c r="GL128" s="677"/>
      <c r="GM128" s="677"/>
      <c r="GN128" s="677"/>
      <c r="GO128" s="677"/>
      <c r="GP128" s="677"/>
      <c r="GQ128" s="677"/>
      <c r="GR128" s="677"/>
      <c r="GS128" s="677"/>
      <c r="GT128" s="677"/>
      <c r="GU128" s="677"/>
      <c r="GV128" s="677"/>
      <c r="GW128" s="677"/>
      <c r="GX128" s="677"/>
      <c r="GY128" s="677"/>
      <c r="GZ128" s="677"/>
      <c r="HA128" s="677"/>
      <c r="HB128" s="677"/>
      <c r="HC128" s="677"/>
      <c r="HD128" s="677"/>
      <c r="HE128" s="677"/>
      <c r="HF128" s="677"/>
      <c r="HG128" s="677"/>
      <c r="HH128" s="677"/>
      <c r="HI128" s="677"/>
      <c r="HJ128" s="677"/>
      <c r="HK128" s="677"/>
      <c r="HL128" s="677"/>
      <c r="HM128" s="677"/>
      <c r="HN128" s="677"/>
      <c r="HO128" s="677"/>
      <c r="HP128" s="677"/>
      <c r="HQ128" s="677"/>
      <c r="HR128" s="677"/>
      <c r="HS128" s="677"/>
      <c r="HT128" s="677"/>
      <c r="HU128" s="677"/>
      <c r="HV128" s="677"/>
      <c r="HW128" s="677"/>
      <c r="HX128" s="677"/>
      <c r="HY128" s="677"/>
      <c r="HZ128" s="677"/>
      <c r="IA128" s="677"/>
      <c r="IB128" s="677"/>
      <c r="IC128" s="677"/>
      <c r="ID128" s="677"/>
      <c r="IE128" s="677"/>
      <c r="IF128" s="677"/>
      <c r="IG128" s="677"/>
      <c r="IH128" s="677"/>
      <c r="II128" s="677"/>
      <c r="IJ128" s="677"/>
      <c r="IK128" s="677"/>
    </row>
    <row r="129" spans="1:245" s="651" customFormat="1" ht="21.75" customHeight="1">
      <c r="A129" s="702" t="s">
        <v>129</v>
      </c>
      <c r="B129" s="697">
        <v>1422</v>
      </c>
      <c r="C129" s="710"/>
      <c r="D129" s="677"/>
      <c r="E129" s="677"/>
      <c r="F129" s="677"/>
      <c r="G129" s="677"/>
      <c r="H129" s="677"/>
      <c r="I129" s="677"/>
      <c r="J129" s="677"/>
      <c r="K129" s="677"/>
      <c r="L129" s="677"/>
      <c r="M129" s="677"/>
      <c r="N129" s="677"/>
      <c r="O129" s="677"/>
      <c r="P129" s="677"/>
      <c r="Q129" s="677"/>
      <c r="R129" s="677"/>
      <c r="S129" s="677"/>
      <c r="T129" s="677"/>
      <c r="U129" s="677"/>
      <c r="V129" s="677"/>
      <c r="W129" s="677"/>
      <c r="X129" s="677"/>
      <c r="Y129" s="677"/>
      <c r="Z129" s="677"/>
      <c r="AA129" s="677"/>
      <c r="AB129" s="677"/>
      <c r="AC129" s="677"/>
      <c r="AD129" s="677"/>
      <c r="AE129" s="677"/>
      <c r="AF129" s="677"/>
      <c r="AG129" s="677"/>
      <c r="AH129" s="677"/>
      <c r="AI129" s="677"/>
      <c r="AJ129" s="677"/>
      <c r="AK129" s="677"/>
      <c r="AL129" s="677"/>
      <c r="AM129" s="677"/>
      <c r="AN129" s="677"/>
      <c r="AO129" s="677"/>
      <c r="AP129" s="677"/>
      <c r="AQ129" s="677"/>
      <c r="AR129" s="677"/>
      <c r="AS129" s="677"/>
      <c r="AT129" s="677"/>
      <c r="AU129" s="677"/>
      <c r="AV129" s="677"/>
      <c r="AW129" s="677"/>
      <c r="AX129" s="677"/>
      <c r="AY129" s="677"/>
      <c r="AZ129" s="677"/>
      <c r="BA129" s="677"/>
      <c r="BB129" s="677"/>
      <c r="BC129" s="677"/>
      <c r="BD129" s="677"/>
      <c r="BE129" s="677"/>
      <c r="BF129" s="677"/>
      <c r="BG129" s="677"/>
      <c r="BH129" s="677"/>
      <c r="BI129" s="677"/>
      <c r="BJ129" s="677"/>
      <c r="BK129" s="677"/>
      <c r="BL129" s="677"/>
      <c r="BM129" s="677"/>
      <c r="BN129" s="677"/>
      <c r="BO129" s="677"/>
      <c r="BP129" s="677"/>
      <c r="BQ129" s="677"/>
      <c r="BR129" s="677"/>
      <c r="BS129" s="677"/>
      <c r="BT129" s="677"/>
      <c r="BU129" s="677"/>
      <c r="BV129" s="677"/>
      <c r="BW129" s="677"/>
      <c r="BX129" s="677"/>
      <c r="BY129" s="677"/>
      <c r="BZ129" s="677"/>
      <c r="CA129" s="677"/>
      <c r="CB129" s="677"/>
      <c r="CC129" s="677"/>
      <c r="CD129" s="677"/>
      <c r="CE129" s="677"/>
      <c r="CF129" s="677"/>
      <c r="CG129" s="677"/>
      <c r="CH129" s="677"/>
      <c r="CI129" s="677"/>
      <c r="CJ129" s="677"/>
      <c r="CK129" s="677"/>
      <c r="CL129" s="677"/>
      <c r="CM129" s="677"/>
      <c r="CN129" s="677"/>
      <c r="CO129" s="677"/>
      <c r="CP129" s="677"/>
      <c r="CQ129" s="677"/>
      <c r="CR129" s="677"/>
      <c r="CS129" s="677"/>
      <c r="CT129" s="677"/>
      <c r="CU129" s="677"/>
      <c r="CV129" s="677"/>
      <c r="CW129" s="677"/>
      <c r="CX129" s="677"/>
      <c r="CY129" s="677"/>
      <c r="CZ129" s="677"/>
      <c r="DA129" s="677"/>
      <c r="DB129" s="677"/>
      <c r="DC129" s="677"/>
      <c r="DD129" s="677"/>
      <c r="DE129" s="677"/>
      <c r="DF129" s="677"/>
      <c r="DG129" s="677"/>
      <c r="DH129" s="677"/>
      <c r="DI129" s="677"/>
      <c r="DJ129" s="677"/>
      <c r="DK129" s="677"/>
      <c r="DL129" s="677"/>
      <c r="DM129" s="677"/>
      <c r="DN129" s="677"/>
      <c r="DO129" s="677"/>
      <c r="DP129" s="677"/>
      <c r="DQ129" s="677"/>
      <c r="DR129" s="677"/>
      <c r="DS129" s="677"/>
      <c r="DT129" s="677"/>
      <c r="DU129" s="677"/>
      <c r="DV129" s="677"/>
      <c r="DW129" s="677"/>
      <c r="DX129" s="677"/>
      <c r="DY129" s="677"/>
      <c r="DZ129" s="677"/>
      <c r="EA129" s="677"/>
      <c r="EB129" s="677"/>
      <c r="EC129" s="677"/>
      <c r="ED129" s="677"/>
      <c r="EE129" s="677"/>
      <c r="EF129" s="677"/>
      <c r="EG129" s="677"/>
      <c r="EH129" s="677"/>
      <c r="EI129" s="677"/>
      <c r="EJ129" s="677"/>
      <c r="EK129" s="677"/>
      <c r="EL129" s="677"/>
      <c r="EM129" s="677"/>
      <c r="EN129" s="677"/>
      <c r="EO129" s="677"/>
      <c r="EP129" s="677"/>
      <c r="EQ129" s="677"/>
      <c r="ER129" s="677"/>
      <c r="ES129" s="677"/>
      <c r="ET129" s="677"/>
      <c r="EU129" s="677"/>
      <c r="EV129" s="677"/>
      <c r="EW129" s="677"/>
      <c r="EX129" s="677"/>
      <c r="EY129" s="677"/>
      <c r="EZ129" s="677"/>
      <c r="FA129" s="677"/>
      <c r="FB129" s="677"/>
      <c r="FC129" s="677"/>
      <c r="FD129" s="677"/>
      <c r="FE129" s="677"/>
      <c r="FF129" s="677"/>
      <c r="FG129" s="677"/>
      <c r="FH129" s="677"/>
      <c r="FI129" s="677"/>
      <c r="FJ129" s="677"/>
      <c r="FK129" s="677"/>
      <c r="FL129" s="677"/>
      <c r="FM129" s="677"/>
      <c r="FN129" s="677"/>
      <c r="FO129" s="677"/>
      <c r="FP129" s="677"/>
      <c r="FQ129" s="677"/>
      <c r="FR129" s="677"/>
      <c r="FS129" s="677"/>
      <c r="FT129" s="677"/>
      <c r="FU129" s="677"/>
      <c r="FV129" s="677"/>
      <c r="FW129" s="677"/>
      <c r="FX129" s="677"/>
      <c r="FY129" s="677"/>
      <c r="FZ129" s="677"/>
      <c r="GA129" s="677"/>
      <c r="GB129" s="677"/>
      <c r="GC129" s="677"/>
      <c r="GD129" s="677"/>
      <c r="GE129" s="677"/>
      <c r="GF129" s="677"/>
      <c r="GG129" s="677"/>
      <c r="GH129" s="677"/>
      <c r="GI129" s="677"/>
      <c r="GJ129" s="677"/>
      <c r="GK129" s="677"/>
      <c r="GL129" s="677"/>
      <c r="GM129" s="677"/>
      <c r="GN129" s="677"/>
      <c r="GO129" s="677"/>
      <c r="GP129" s="677"/>
      <c r="GQ129" s="677"/>
      <c r="GR129" s="677"/>
      <c r="GS129" s="677"/>
      <c r="GT129" s="677"/>
      <c r="GU129" s="677"/>
      <c r="GV129" s="677"/>
      <c r="GW129" s="677"/>
      <c r="GX129" s="677"/>
      <c r="GY129" s="677"/>
      <c r="GZ129" s="677"/>
      <c r="HA129" s="677"/>
      <c r="HB129" s="677"/>
      <c r="HC129" s="677"/>
      <c r="HD129" s="677"/>
      <c r="HE129" s="677"/>
      <c r="HF129" s="677"/>
      <c r="HG129" s="677"/>
      <c r="HH129" s="677"/>
      <c r="HI129" s="677"/>
      <c r="HJ129" s="677"/>
      <c r="HK129" s="677"/>
      <c r="HL129" s="677"/>
      <c r="HM129" s="677"/>
      <c r="HN129" s="677"/>
      <c r="HO129" s="677"/>
      <c r="HP129" s="677"/>
      <c r="HQ129" s="677"/>
      <c r="HR129" s="677"/>
      <c r="HS129" s="677"/>
      <c r="HT129" s="677"/>
      <c r="HU129" s="677"/>
      <c r="HV129" s="677"/>
      <c r="HW129" s="677"/>
      <c r="HX129" s="677"/>
      <c r="HY129" s="677"/>
      <c r="HZ129" s="677"/>
      <c r="IA129" s="677"/>
      <c r="IB129" s="677"/>
      <c r="IC129" s="677"/>
      <c r="ID129" s="677"/>
      <c r="IE129" s="677"/>
      <c r="IF129" s="677"/>
      <c r="IG129" s="677"/>
      <c r="IH129" s="677"/>
      <c r="II129" s="677"/>
      <c r="IJ129" s="677"/>
      <c r="IK129" s="677"/>
    </row>
    <row r="130" spans="1:245" s="651" customFormat="1" ht="21.75" customHeight="1">
      <c r="A130" s="704" t="s">
        <v>130</v>
      </c>
      <c r="B130" s="695">
        <v>2199</v>
      </c>
      <c r="C130" s="710"/>
      <c r="D130" s="677"/>
      <c r="E130" s="677"/>
      <c r="F130" s="677"/>
      <c r="G130" s="677"/>
      <c r="H130" s="677"/>
      <c r="I130" s="677"/>
      <c r="J130" s="677"/>
      <c r="K130" s="677"/>
      <c r="L130" s="677"/>
      <c r="M130" s="677"/>
      <c r="N130" s="677"/>
      <c r="O130" s="677"/>
      <c r="P130" s="677"/>
      <c r="Q130" s="677"/>
      <c r="R130" s="677"/>
      <c r="S130" s="677"/>
      <c r="T130" s="677"/>
      <c r="U130" s="677"/>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7"/>
      <c r="AY130" s="677"/>
      <c r="AZ130" s="677"/>
      <c r="BA130" s="677"/>
      <c r="BB130" s="677"/>
      <c r="BC130" s="677"/>
      <c r="BD130" s="677"/>
      <c r="BE130" s="677"/>
      <c r="BF130" s="677"/>
      <c r="BG130" s="677"/>
      <c r="BH130" s="677"/>
      <c r="BI130" s="677"/>
      <c r="BJ130" s="677"/>
      <c r="BK130" s="677"/>
      <c r="BL130" s="677"/>
      <c r="BM130" s="677"/>
      <c r="BN130" s="677"/>
      <c r="BO130" s="677"/>
      <c r="BP130" s="677"/>
      <c r="BQ130" s="677"/>
      <c r="BR130" s="677"/>
      <c r="BS130" s="677"/>
      <c r="BT130" s="677"/>
      <c r="BU130" s="677"/>
      <c r="BV130" s="677"/>
      <c r="BW130" s="677"/>
      <c r="BX130" s="677"/>
      <c r="BY130" s="677"/>
      <c r="BZ130" s="677"/>
      <c r="CA130" s="677"/>
      <c r="CB130" s="677"/>
      <c r="CC130" s="677"/>
      <c r="CD130" s="677"/>
      <c r="CE130" s="677"/>
      <c r="CF130" s="677"/>
      <c r="CG130" s="677"/>
      <c r="CH130" s="677"/>
      <c r="CI130" s="677"/>
      <c r="CJ130" s="677"/>
      <c r="CK130" s="677"/>
      <c r="CL130" s="677"/>
      <c r="CM130" s="677"/>
      <c r="CN130" s="677"/>
      <c r="CO130" s="677"/>
      <c r="CP130" s="677"/>
      <c r="CQ130" s="677"/>
      <c r="CR130" s="677"/>
      <c r="CS130" s="677"/>
      <c r="CT130" s="677"/>
      <c r="CU130" s="677"/>
      <c r="CV130" s="677"/>
      <c r="CW130" s="677"/>
      <c r="CX130" s="677"/>
      <c r="CY130" s="677"/>
      <c r="CZ130" s="677"/>
      <c r="DA130" s="677"/>
      <c r="DB130" s="677"/>
      <c r="DC130" s="677"/>
      <c r="DD130" s="677"/>
      <c r="DE130" s="677"/>
      <c r="DF130" s="677"/>
      <c r="DG130" s="677"/>
      <c r="DH130" s="677"/>
      <c r="DI130" s="677"/>
      <c r="DJ130" s="677"/>
      <c r="DK130" s="677"/>
      <c r="DL130" s="677"/>
      <c r="DM130" s="677"/>
      <c r="DN130" s="677"/>
      <c r="DO130" s="677"/>
      <c r="DP130" s="677"/>
      <c r="DQ130" s="677"/>
      <c r="DR130" s="677"/>
      <c r="DS130" s="677"/>
      <c r="DT130" s="677"/>
      <c r="DU130" s="677"/>
      <c r="DV130" s="677"/>
      <c r="DW130" s="677"/>
      <c r="DX130" s="677"/>
      <c r="DY130" s="677"/>
      <c r="DZ130" s="677"/>
      <c r="EA130" s="677"/>
      <c r="EB130" s="677"/>
      <c r="EC130" s="677"/>
      <c r="ED130" s="677"/>
      <c r="EE130" s="677"/>
      <c r="EF130" s="677"/>
      <c r="EG130" s="677"/>
      <c r="EH130" s="677"/>
      <c r="EI130" s="677"/>
      <c r="EJ130" s="677"/>
      <c r="EK130" s="677"/>
      <c r="EL130" s="677"/>
      <c r="EM130" s="677"/>
      <c r="EN130" s="677"/>
      <c r="EO130" s="677"/>
      <c r="EP130" s="677"/>
      <c r="EQ130" s="677"/>
      <c r="ER130" s="677"/>
      <c r="ES130" s="677"/>
      <c r="ET130" s="677"/>
      <c r="EU130" s="677"/>
      <c r="EV130" s="677"/>
      <c r="EW130" s="677"/>
      <c r="EX130" s="677"/>
      <c r="EY130" s="677"/>
      <c r="EZ130" s="677"/>
      <c r="FA130" s="677"/>
      <c r="FB130" s="677"/>
      <c r="FC130" s="677"/>
      <c r="FD130" s="677"/>
      <c r="FE130" s="677"/>
      <c r="FF130" s="677"/>
      <c r="FG130" s="677"/>
      <c r="FH130" s="677"/>
      <c r="FI130" s="677"/>
      <c r="FJ130" s="677"/>
      <c r="FK130" s="677"/>
      <c r="FL130" s="677"/>
      <c r="FM130" s="677"/>
      <c r="FN130" s="677"/>
      <c r="FO130" s="677"/>
      <c r="FP130" s="677"/>
      <c r="FQ130" s="677"/>
      <c r="FR130" s="677"/>
      <c r="FS130" s="677"/>
      <c r="FT130" s="677"/>
      <c r="FU130" s="677"/>
      <c r="FV130" s="677"/>
      <c r="FW130" s="677"/>
      <c r="FX130" s="677"/>
      <c r="FY130" s="677"/>
      <c r="FZ130" s="677"/>
      <c r="GA130" s="677"/>
      <c r="GB130" s="677"/>
      <c r="GC130" s="677"/>
      <c r="GD130" s="677"/>
      <c r="GE130" s="677"/>
      <c r="GF130" s="677"/>
      <c r="GG130" s="677"/>
      <c r="GH130" s="677"/>
      <c r="GI130" s="677"/>
      <c r="GJ130" s="677"/>
      <c r="GK130" s="677"/>
      <c r="GL130" s="677"/>
      <c r="GM130" s="677"/>
      <c r="GN130" s="677"/>
      <c r="GO130" s="677"/>
      <c r="GP130" s="677"/>
      <c r="GQ130" s="677"/>
      <c r="GR130" s="677"/>
      <c r="GS130" s="677"/>
      <c r="GT130" s="677"/>
      <c r="GU130" s="677"/>
      <c r="GV130" s="677"/>
      <c r="GW130" s="677"/>
      <c r="GX130" s="677"/>
      <c r="GY130" s="677"/>
      <c r="GZ130" s="677"/>
      <c r="HA130" s="677"/>
      <c r="HB130" s="677"/>
      <c r="HC130" s="677"/>
      <c r="HD130" s="677"/>
      <c r="HE130" s="677"/>
      <c r="HF130" s="677"/>
      <c r="HG130" s="677"/>
      <c r="HH130" s="677"/>
      <c r="HI130" s="677"/>
      <c r="HJ130" s="677"/>
      <c r="HK130" s="677"/>
      <c r="HL130" s="677"/>
      <c r="HM130" s="677"/>
      <c r="HN130" s="677"/>
      <c r="HO130" s="677"/>
      <c r="HP130" s="677"/>
      <c r="HQ130" s="677"/>
      <c r="HR130" s="677"/>
      <c r="HS130" s="677"/>
      <c r="HT130" s="677"/>
      <c r="HU130" s="677"/>
      <c r="HV130" s="677"/>
      <c r="HW130" s="677"/>
      <c r="HX130" s="677"/>
      <c r="HY130" s="677"/>
      <c r="HZ130" s="677"/>
      <c r="IA130" s="677"/>
      <c r="IB130" s="677"/>
      <c r="IC130" s="677"/>
      <c r="ID130" s="677"/>
      <c r="IE130" s="677"/>
      <c r="IF130" s="677"/>
      <c r="IG130" s="677"/>
      <c r="IH130" s="677"/>
      <c r="II130" s="677"/>
      <c r="IJ130" s="677"/>
      <c r="IK130" s="677"/>
    </row>
    <row r="131" spans="1:245" s="676" customFormat="1" ht="21.75" customHeight="1">
      <c r="A131" s="704" t="s">
        <v>131</v>
      </c>
      <c r="B131" s="695">
        <v>1330</v>
      </c>
      <c r="C131" s="711"/>
      <c r="D131" s="700"/>
      <c r="E131" s="700"/>
      <c r="F131" s="700"/>
      <c r="G131" s="700"/>
      <c r="H131" s="700"/>
      <c r="I131" s="700"/>
      <c r="J131" s="700"/>
      <c r="K131" s="700"/>
      <c r="L131" s="700"/>
      <c r="M131" s="700"/>
      <c r="N131" s="700"/>
      <c r="O131" s="700"/>
      <c r="P131" s="700"/>
      <c r="Q131" s="700"/>
      <c r="R131" s="700"/>
      <c r="S131" s="700"/>
      <c r="T131" s="700"/>
      <c r="U131" s="700"/>
      <c r="V131" s="700"/>
      <c r="W131" s="700"/>
      <c r="X131" s="700"/>
      <c r="Y131" s="700"/>
      <c r="Z131" s="700"/>
      <c r="AA131" s="700"/>
      <c r="AB131" s="700"/>
      <c r="AC131" s="700"/>
      <c r="AD131" s="700"/>
      <c r="AE131" s="700"/>
      <c r="AF131" s="700"/>
      <c r="AG131" s="700"/>
      <c r="AH131" s="700"/>
      <c r="AI131" s="700"/>
      <c r="AJ131" s="700"/>
      <c r="AK131" s="700"/>
      <c r="AL131" s="700"/>
      <c r="AM131" s="700"/>
      <c r="AN131" s="700"/>
      <c r="AO131" s="700"/>
      <c r="AP131" s="700"/>
      <c r="AQ131" s="700"/>
      <c r="AR131" s="700"/>
      <c r="AS131" s="700"/>
      <c r="AT131" s="700"/>
      <c r="AU131" s="700"/>
      <c r="AV131" s="700"/>
      <c r="AW131" s="700"/>
      <c r="AX131" s="700"/>
      <c r="AY131" s="700"/>
      <c r="AZ131" s="700"/>
      <c r="BA131" s="700"/>
      <c r="BB131" s="700"/>
      <c r="BC131" s="700"/>
      <c r="BD131" s="700"/>
      <c r="BE131" s="700"/>
      <c r="BF131" s="700"/>
      <c r="BG131" s="700"/>
      <c r="BH131" s="700"/>
      <c r="BI131" s="700"/>
      <c r="BJ131" s="700"/>
      <c r="BK131" s="700"/>
      <c r="BL131" s="700"/>
      <c r="BM131" s="700"/>
      <c r="BN131" s="700"/>
      <c r="BO131" s="700"/>
      <c r="BP131" s="700"/>
      <c r="BQ131" s="700"/>
      <c r="BR131" s="700"/>
      <c r="BS131" s="700"/>
      <c r="BT131" s="700"/>
      <c r="BU131" s="700"/>
      <c r="BV131" s="700"/>
      <c r="BW131" s="700"/>
      <c r="BX131" s="700"/>
      <c r="BY131" s="700"/>
      <c r="BZ131" s="700"/>
      <c r="CA131" s="700"/>
      <c r="CB131" s="700"/>
      <c r="CC131" s="700"/>
      <c r="CD131" s="700"/>
      <c r="CE131" s="700"/>
      <c r="CF131" s="700"/>
      <c r="CG131" s="700"/>
      <c r="CH131" s="700"/>
      <c r="CI131" s="700"/>
      <c r="CJ131" s="700"/>
      <c r="CK131" s="700"/>
      <c r="CL131" s="700"/>
      <c r="CM131" s="700"/>
      <c r="CN131" s="700"/>
      <c r="CO131" s="700"/>
      <c r="CP131" s="700"/>
      <c r="CQ131" s="700"/>
      <c r="CR131" s="700"/>
      <c r="CS131" s="700"/>
      <c r="CT131" s="700"/>
      <c r="CU131" s="700"/>
      <c r="CV131" s="700"/>
      <c r="CW131" s="700"/>
      <c r="CX131" s="700"/>
      <c r="CY131" s="700"/>
      <c r="CZ131" s="700"/>
      <c r="DA131" s="700"/>
      <c r="DB131" s="700"/>
      <c r="DC131" s="700"/>
      <c r="DD131" s="700"/>
      <c r="DE131" s="700"/>
      <c r="DF131" s="700"/>
      <c r="DG131" s="700"/>
      <c r="DH131" s="700"/>
      <c r="DI131" s="700"/>
      <c r="DJ131" s="700"/>
      <c r="DK131" s="700"/>
      <c r="DL131" s="700"/>
      <c r="DM131" s="700"/>
      <c r="DN131" s="700"/>
      <c r="DO131" s="700"/>
      <c r="DP131" s="700"/>
      <c r="DQ131" s="700"/>
      <c r="DR131" s="700"/>
      <c r="DS131" s="700"/>
      <c r="DT131" s="700"/>
      <c r="DU131" s="700"/>
      <c r="DV131" s="700"/>
      <c r="DW131" s="700"/>
      <c r="DX131" s="700"/>
      <c r="DY131" s="700"/>
      <c r="DZ131" s="700"/>
      <c r="EA131" s="700"/>
      <c r="EB131" s="700"/>
      <c r="EC131" s="700"/>
      <c r="ED131" s="700"/>
      <c r="EE131" s="700"/>
      <c r="EF131" s="700"/>
      <c r="EG131" s="700"/>
      <c r="EH131" s="700"/>
      <c r="EI131" s="700"/>
      <c r="EJ131" s="700"/>
      <c r="EK131" s="700"/>
      <c r="EL131" s="700"/>
      <c r="EM131" s="700"/>
      <c r="EN131" s="700"/>
      <c r="EO131" s="700"/>
      <c r="EP131" s="700"/>
      <c r="EQ131" s="700"/>
      <c r="ER131" s="700"/>
      <c r="ES131" s="700"/>
      <c r="ET131" s="700"/>
      <c r="EU131" s="700"/>
      <c r="EV131" s="700"/>
      <c r="EW131" s="700"/>
      <c r="EX131" s="700"/>
      <c r="EY131" s="700"/>
      <c r="EZ131" s="700"/>
      <c r="FA131" s="700"/>
      <c r="FB131" s="700"/>
      <c r="FC131" s="700"/>
      <c r="FD131" s="700"/>
      <c r="FE131" s="700"/>
      <c r="FF131" s="700"/>
      <c r="FG131" s="700"/>
      <c r="FH131" s="700"/>
      <c r="FI131" s="700"/>
      <c r="FJ131" s="700"/>
      <c r="FK131" s="700"/>
      <c r="FL131" s="700"/>
      <c r="FM131" s="700"/>
      <c r="FN131" s="700"/>
      <c r="FO131" s="700"/>
      <c r="FP131" s="700"/>
      <c r="FQ131" s="700"/>
      <c r="FR131" s="700"/>
      <c r="FS131" s="700"/>
      <c r="FT131" s="700"/>
      <c r="FU131" s="700"/>
      <c r="FV131" s="700"/>
      <c r="FW131" s="700"/>
      <c r="FX131" s="700"/>
      <c r="FY131" s="700"/>
      <c r="FZ131" s="700"/>
      <c r="GA131" s="700"/>
      <c r="GB131" s="700"/>
      <c r="GC131" s="700"/>
      <c r="GD131" s="700"/>
      <c r="GE131" s="700"/>
      <c r="GF131" s="700"/>
      <c r="GG131" s="700"/>
      <c r="GH131" s="700"/>
      <c r="GI131" s="700"/>
      <c r="GJ131" s="700"/>
      <c r="GK131" s="700"/>
      <c r="GL131" s="700"/>
      <c r="GM131" s="700"/>
      <c r="GN131" s="700"/>
      <c r="GO131" s="700"/>
      <c r="GP131" s="700"/>
      <c r="GQ131" s="700"/>
      <c r="GR131" s="700"/>
      <c r="GS131" s="700"/>
      <c r="GT131" s="700"/>
      <c r="GU131" s="700"/>
      <c r="GV131" s="700"/>
      <c r="GW131" s="700"/>
      <c r="GX131" s="700"/>
      <c r="GY131" s="700"/>
      <c r="GZ131" s="700"/>
      <c r="HA131" s="700"/>
      <c r="HB131" s="700"/>
      <c r="HC131" s="700"/>
      <c r="HD131" s="700"/>
      <c r="HE131" s="700"/>
      <c r="HF131" s="700"/>
      <c r="HG131" s="700"/>
      <c r="HH131" s="700"/>
      <c r="HI131" s="700"/>
      <c r="HJ131" s="700"/>
      <c r="HK131" s="700"/>
      <c r="HL131" s="700"/>
      <c r="HM131" s="700"/>
      <c r="HN131" s="700"/>
      <c r="HO131" s="700"/>
      <c r="HP131" s="700"/>
      <c r="HQ131" s="700"/>
      <c r="HR131" s="700"/>
      <c r="HS131" s="700"/>
      <c r="HT131" s="700"/>
      <c r="HU131" s="700"/>
      <c r="HV131" s="700"/>
      <c r="HW131" s="700"/>
      <c r="HX131" s="700"/>
      <c r="HY131" s="700"/>
      <c r="HZ131" s="700"/>
      <c r="IA131" s="700"/>
      <c r="IB131" s="700"/>
      <c r="IC131" s="700"/>
      <c r="ID131" s="700"/>
      <c r="IE131" s="700"/>
      <c r="IF131" s="700"/>
      <c r="IG131" s="700"/>
      <c r="IH131" s="700"/>
      <c r="II131" s="700"/>
      <c r="IJ131" s="700"/>
      <c r="IK131" s="700"/>
    </row>
    <row r="132" spans="1:245" s="676" customFormat="1" ht="21.75" customHeight="1">
      <c r="A132" s="704" t="s">
        <v>132</v>
      </c>
      <c r="B132" s="695">
        <v>2942</v>
      </c>
      <c r="C132" s="711"/>
      <c r="D132" s="700"/>
      <c r="E132" s="700"/>
      <c r="F132" s="700"/>
      <c r="G132" s="700"/>
      <c r="H132" s="700"/>
      <c r="I132" s="700"/>
      <c r="J132" s="700"/>
      <c r="K132" s="700"/>
      <c r="L132" s="700"/>
      <c r="M132" s="700"/>
      <c r="N132" s="700"/>
      <c r="O132" s="700"/>
      <c r="P132" s="700"/>
      <c r="Q132" s="700"/>
      <c r="R132" s="700"/>
      <c r="S132" s="700"/>
      <c r="T132" s="700"/>
      <c r="U132" s="700"/>
      <c r="V132" s="700"/>
      <c r="W132" s="700"/>
      <c r="X132" s="700"/>
      <c r="Y132" s="700"/>
      <c r="Z132" s="700"/>
      <c r="AA132" s="700"/>
      <c r="AB132" s="700"/>
      <c r="AC132" s="700"/>
      <c r="AD132" s="700"/>
      <c r="AE132" s="700"/>
      <c r="AF132" s="700"/>
      <c r="AG132" s="700"/>
      <c r="AH132" s="700"/>
      <c r="AI132" s="700"/>
      <c r="AJ132" s="700"/>
      <c r="AK132" s="700"/>
      <c r="AL132" s="700"/>
      <c r="AM132" s="700"/>
      <c r="AN132" s="700"/>
      <c r="AO132" s="700"/>
      <c r="AP132" s="700"/>
      <c r="AQ132" s="700"/>
      <c r="AR132" s="700"/>
      <c r="AS132" s="700"/>
      <c r="AT132" s="700"/>
      <c r="AU132" s="700"/>
      <c r="AV132" s="700"/>
      <c r="AW132" s="700"/>
      <c r="AX132" s="700"/>
      <c r="AY132" s="700"/>
      <c r="AZ132" s="700"/>
      <c r="BA132" s="700"/>
      <c r="BB132" s="700"/>
      <c r="BC132" s="700"/>
      <c r="BD132" s="700"/>
      <c r="BE132" s="700"/>
      <c r="BF132" s="700"/>
      <c r="BG132" s="700"/>
      <c r="BH132" s="700"/>
      <c r="BI132" s="700"/>
      <c r="BJ132" s="700"/>
      <c r="BK132" s="700"/>
      <c r="BL132" s="700"/>
      <c r="BM132" s="700"/>
      <c r="BN132" s="700"/>
      <c r="BO132" s="700"/>
      <c r="BP132" s="700"/>
      <c r="BQ132" s="700"/>
      <c r="BR132" s="700"/>
      <c r="BS132" s="700"/>
      <c r="BT132" s="700"/>
      <c r="BU132" s="700"/>
      <c r="BV132" s="700"/>
      <c r="BW132" s="700"/>
      <c r="BX132" s="700"/>
      <c r="BY132" s="700"/>
      <c r="BZ132" s="700"/>
      <c r="CA132" s="700"/>
      <c r="CB132" s="700"/>
      <c r="CC132" s="700"/>
      <c r="CD132" s="700"/>
      <c r="CE132" s="700"/>
      <c r="CF132" s="700"/>
      <c r="CG132" s="700"/>
      <c r="CH132" s="700"/>
      <c r="CI132" s="700"/>
      <c r="CJ132" s="700"/>
      <c r="CK132" s="700"/>
      <c r="CL132" s="700"/>
      <c r="CM132" s="700"/>
      <c r="CN132" s="700"/>
      <c r="CO132" s="700"/>
      <c r="CP132" s="700"/>
      <c r="CQ132" s="700"/>
      <c r="CR132" s="700"/>
      <c r="CS132" s="700"/>
      <c r="CT132" s="700"/>
      <c r="CU132" s="700"/>
      <c r="CV132" s="700"/>
      <c r="CW132" s="700"/>
      <c r="CX132" s="700"/>
      <c r="CY132" s="700"/>
      <c r="CZ132" s="700"/>
      <c r="DA132" s="700"/>
      <c r="DB132" s="700"/>
      <c r="DC132" s="700"/>
      <c r="DD132" s="700"/>
      <c r="DE132" s="700"/>
      <c r="DF132" s="700"/>
      <c r="DG132" s="700"/>
      <c r="DH132" s="700"/>
      <c r="DI132" s="700"/>
      <c r="DJ132" s="700"/>
      <c r="DK132" s="700"/>
      <c r="DL132" s="700"/>
      <c r="DM132" s="700"/>
      <c r="DN132" s="700"/>
      <c r="DO132" s="700"/>
      <c r="DP132" s="700"/>
      <c r="DQ132" s="700"/>
      <c r="DR132" s="700"/>
      <c r="DS132" s="700"/>
      <c r="DT132" s="700"/>
      <c r="DU132" s="700"/>
      <c r="DV132" s="700"/>
      <c r="DW132" s="700"/>
      <c r="DX132" s="700"/>
      <c r="DY132" s="700"/>
      <c r="DZ132" s="700"/>
      <c r="EA132" s="700"/>
      <c r="EB132" s="700"/>
      <c r="EC132" s="700"/>
      <c r="ED132" s="700"/>
      <c r="EE132" s="700"/>
      <c r="EF132" s="700"/>
      <c r="EG132" s="700"/>
      <c r="EH132" s="700"/>
      <c r="EI132" s="700"/>
      <c r="EJ132" s="700"/>
      <c r="EK132" s="700"/>
      <c r="EL132" s="700"/>
      <c r="EM132" s="700"/>
      <c r="EN132" s="700"/>
      <c r="EO132" s="700"/>
      <c r="EP132" s="700"/>
      <c r="EQ132" s="700"/>
      <c r="ER132" s="700"/>
      <c r="ES132" s="700"/>
      <c r="ET132" s="700"/>
      <c r="EU132" s="700"/>
      <c r="EV132" s="700"/>
      <c r="EW132" s="700"/>
      <c r="EX132" s="700"/>
      <c r="EY132" s="700"/>
      <c r="EZ132" s="700"/>
      <c r="FA132" s="700"/>
      <c r="FB132" s="700"/>
      <c r="FC132" s="700"/>
      <c r="FD132" s="700"/>
      <c r="FE132" s="700"/>
      <c r="FF132" s="700"/>
      <c r="FG132" s="700"/>
      <c r="FH132" s="700"/>
      <c r="FI132" s="700"/>
      <c r="FJ132" s="700"/>
      <c r="FK132" s="700"/>
      <c r="FL132" s="700"/>
      <c r="FM132" s="700"/>
      <c r="FN132" s="700"/>
      <c r="FO132" s="700"/>
      <c r="FP132" s="700"/>
      <c r="FQ132" s="700"/>
      <c r="FR132" s="700"/>
      <c r="FS132" s="700"/>
      <c r="FT132" s="700"/>
      <c r="FU132" s="700"/>
      <c r="FV132" s="700"/>
      <c r="FW132" s="700"/>
      <c r="FX132" s="700"/>
      <c r="FY132" s="700"/>
      <c r="FZ132" s="700"/>
      <c r="GA132" s="700"/>
      <c r="GB132" s="700"/>
      <c r="GC132" s="700"/>
      <c r="GD132" s="700"/>
      <c r="GE132" s="700"/>
      <c r="GF132" s="700"/>
      <c r="GG132" s="700"/>
      <c r="GH132" s="700"/>
      <c r="GI132" s="700"/>
      <c r="GJ132" s="700"/>
      <c r="GK132" s="700"/>
      <c r="GL132" s="700"/>
      <c r="GM132" s="700"/>
      <c r="GN132" s="700"/>
      <c r="GO132" s="700"/>
      <c r="GP132" s="700"/>
      <c r="GQ132" s="700"/>
      <c r="GR132" s="700"/>
      <c r="GS132" s="700"/>
      <c r="GT132" s="700"/>
      <c r="GU132" s="700"/>
      <c r="GV132" s="700"/>
      <c r="GW132" s="700"/>
      <c r="GX132" s="700"/>
      <c r="GY132" s="700"/>
      <c r="GZ132" s="700"/>
      <c r="HA132" s="700"/>
      <c r="HB132" s="700"/>
      <c r="HC132" s="700"/>
      <c r="HD132" s="700"/>
      <c r="HE132" s="700"/>
      <c r="HF132" s="700"/>
      <c r="HG132" s="700"/>
      <c r="HH132" s="700"/>
      <c r="HI132" s="700"/>
      <c r="HJ132" s="700"/>
      <c r="HK132" s="700"/>
      <c r="HL132" s="700"/>
      <c r="HM132" s="700"/>
      <c r="HN132" s="700"/>
      <c r="HO132" s="700"/>
      <c r="HP132" s="700"/>
      <c r="HQ132" s="700"/>
      <c r="HR132" s="700"/>
      <c r="HS132" s="700"/>
      <c r="HT132" s="700"/>
      <c r="HU132" s="700"/>
      <c r="HV132" s="700"/>
      <c r="HW132" s="700"/>
      <c r="HX132" s="700"/>
      <c r="HY132" s="700"/>
      <c r="HZ132" s="700"/>
      <c r="IA132" s="700"/>
      <c r="IB132" s="700"/>
      <c r="IC132" s="700"/>
      <c r="ID132" s="700"/>
      <c r="IE132" s="700"/>
      <c r="IF132" s="700"/>
      <c r="IG132" s="700"/>
      <c r="IH132" s="700"/>
      <c r="II132" s="700"/>
      <c r="IJ132" s="700"/>
      <c r="IK132" s="700"/>
    </row>
    <row r="133" spans="1:245" s="676" customFormat="1" ht="21.75" customHeight="1">
      <c r="A133" s="704" t="s">
        <v>133</v>
      </c>
      <c r="B133" s="695">
        <v>1964</v>
      </c>
      <c r="C133" s="711"/>
      <c r="D133" s="700"/>
      <c r="E133" s="700"/>
      <c r="F133" s="700"/>
      <c r="G133" s="700"/>
      <c r="H133" s="700"/>
      <c r="I133" s="700"/>
      <c r="J133" s="700"/>
      <c r="K133" s="700"/>
      <c r="L133" s="700"/>
      <c r="M133" s="700"/>
      <c r="N133" s="700"/>
      <c r="O133" s="700"/>
      <c r="P133" s="700"/>
      <c r="Q133" s="700"/>
      <c r="R133" s="700"/>
      <c r="S133" s="700"/>
      <c r="T133" s="700"/>
      <c r="U133" s="700"/>
      <c r="V133" s="700"/>
      <c r="W133" s="700"/>
      <c r="X133" s="700"/>
      <c r="Y133" s="700"/>
      <c r="Z133" s="700"/>
      <c r="AA133" s="700"/>
      <c r="AB133" s="700"/>
      <c r="AC133" s="700"/>
      <c r="AD133" s="700"/>
      <c r="AE133" s="700"/>
      <c r="AF133" s="700"/>
      <c r="AG133" s="700"/>
      <c r="AH133" s="700"/>
      <c r="AI133" s="700"/>
      <c r="AJ133" s="700"/>
      <c r="AK133" s="700"/>
      <c r="AL133" s="700"/>
      <c r="AM133" s="700"/>
      <c r="AN133" s="700"/>
      <c r="AO133" s="700"/>
      <c r="AP133" s="700"/>
      <c r="AQ133" s="700"/>
      <c r="AR133" s="700"/>
      <c r="AS133" s="700"/>
      <c r="AT133" s="700"/>
      <c r="AU133" s="700"/>
      <c r="AV133" s="700"/>
      <c r="AW133" s="700"/>
      <c r="AX133" s="700"/>
      <c r="AY133" s="700"/>
      <c r="AZ133" s="700"/>
      <c r="BA133" s="700"/>
      <c r="BB133" s="700"/>
      <c r="BC133" s="700"/>
      <c r="BD133" s="700"/>
      <c r="BE133" s="700"/>
      <c r="BF133" s="700"/>
      <c r="BG133" s="700"/>
      <c r="BH133" s="700"/>
      <c r="BI133" s="700"/>
      <c r="BJ133" s="700"/>
      <c r="BK133" s="700"/>
      <c r="BL133" s="700"/>
      <c r="BM133" s="700"/>
      <c r="BN133" s="700"/>
      <c r="BO133" s="700"/>
      <c r="BP133" s="700"/>
      <c r="BQ133" s="700"/>
      <c r="BR133" s="700"/>
      <c r="BS133" s="700"/>
      <c r="BT133" s="700"/>
      <c r="BU133" s="700"/>
      <c r="BV133" s="700"/>
      <c r="BW133" s="700"/>
      <c r="BX133" s="700"/>
      <c r="BY133" s="700"/>
      <c r="BZ133" s="700"/>
      <c r="CA133" s="700"/>
      <c r="CB133" s="700"/>
      <c r="CC133" s="700"/>
      <c r="CD133" s="700"/>
      <c r="CE133" s="700"/>
      <c r="CF133" s="700"/>
      <c r="CG133" s="700"/>
      <c r="CH133" s="700"/>
      <c r="CI133" s="700"/>
      <c r="CJ133" s="700"/>
      <c r="CK133" s="700"/>
      <c r="CL133" s="700"/>
      <c r="CM133" s="700"/>
      <c r="CN133" s="700"/>
      <c r="CO133" s="700"/>
      <c r="CP133" s="700"/>
      <c r="CQ133" s="700"/>
      <c r="CR133" s="700"/>
      <c r="CS133" s="700"/>
      <c r="CT133" s="700"/>
      <c r="CU133" s="700"/>
      <c r="CV133" s="700"/>
      <c r="CW133" s="700"/>
      <c r="CX133" s="700"/>
      <c r="CY133" s="700"/>
      <c r="CZ133" s="700"/>
      <c r="DA133" s="700"/>
      <c r="DB133" s="700"/>
      <c r="DC133" s="700"/>
      <c r="DD133" s="700"/>
      <c r="DE133" s="700"/>
      <c r="DF133" s="700"/>
      <c r="DG133" s="700"/>
      <c r="DH133" s="700"/>
      <c r="DI133" s="700"/>
      <c r="DJ133" s="700"/>
      <c r="DK133" s="700"/>
      <c r="DL133" s="700"/>
      <c r="DM133" s="700"/>
      <c r="DN133" s="700"/>
      <c r="DO133" s="700"/>
      <c r="DP133" s="700"/>
      <c r="DQ133" s="700"/>
      <c r="DR133" s="700"/>
      <c r="DS133" s="700"/>
      <c r="DT133" s="700"/>
      <c r="DU133" s="700"/>
      <c r="DV133" s="700"/>
      <c r="DW133" s="700"/>
      <c r="DX133" s="700"/>
      <c r="DY133" s="700"/>
      <c r="DZ133" s="700"/>
      <c r="EA133" s="700"/>
      <c r="EB133" s="700"/>
      <c r="EC133" s="700"/>
      <c r="ED133" s="700"/>
      <c r="EE133" s="700"/>
      <c r="EF133" s="700"/>
      <c r="EG133" s="700"/>
      <c r="EH133" s="700"/>
      <c r="EI133" s="700"/>
      <c r="EJ133" s="700"/>
      <c r="EK133" s="700"/>
      <c r="EL133" s="700"/>
      <c r="EM133" s="700"/>
      <c r="EN133" s="700"/>
      <c r="EO133" s="700"/>
      <c r="EP133" s="700"/>
      <c r="EQ133" s="700"/>
      <c r="ER133" s="700"/>
      <c r="ES133" s="700"/>
      <c r="ET133" s="700"/>
      <c r="EU133" s="700"/>
      <c r="EV133" s="700"/>
      <c r="EW133" s="700"/>
      <c r="EX133" s="700"/>
      <c r="EY133" s="700"/>
      <c r="EZ133" s="700"/>
      <c r="FA133" s="700"/>
      <c r="FB133" s="700"/>
      <c r="FC133" s="700"/>
      <c r="FD133" s="700"/>
      <c r="FE133" s="700"/>
      <c r="FF133" s="700"/>
      <c r="FG133" s="700"/>
      <c r="FH133" s="700"/>
      <c r="FI133" s="700"/>
      <c r="FJ133" s="700"/>
      <c r="FK133" s="700"/>
      <c r="FL133" s="700"/>
      <c r="FM133" s="700"/>
      <c r="FN133" s="700"/>
      <c r="FO133" s="700"/>
      <c r="FP133" s="700"/>
      <c r="FQ133" s="700"/>
      <c r="FR133" s="700"/>
      <c r="FS133" s="700"/>
      <c r="FT133" s="700"/>
      <c r="FU133" s="700"/>
      <c r="FV133" s="700"/>
      <c r="FW133" s="700"/>
      <c r="FX133" s="700"/>
      <c r="FY133" s="700"/>
      <c r="FZ133" s="700"/>
      <c r="GA133" s="700"/>
      <c r="GB133" s="700"/>
      <c r="GC133" s="700"/>
      <c r="GD133" s="700"/>
      <c r="GE133" s="700"/>
      <c r="GF133" s="700"/>
      <c r="GG133" s="700"/>
      <c r="GH133" s="700"/>
      <c r="GI133" s="700"/>
      <c r="GJ133" s="700"/>
      <c r="GK133" s="700"/>
      <c r="GL133" s="700"/>
      <c r="GM133" s="700"/>
      <c r="GN133" s="700"/>
      <c r="GO133" s="700"/>
      <c r="GP133" s="700"/>
      <c r="GQ133" s="700"/>
      <c r="GR133" s="700"/>
      <c r="GS133" s="700"/>
      <c r="GT133" s="700"/>
      <c r="GU133" s="700"/>
      <c r="GV133" s="700"/>
      <c r="GW133" s="700"/>
      <c r="GX133" s="700"/>
      <c r="GY133" s="700"/>
      <c r="GZ133" s="700"/>
      <c r="HA133" s="700"/>
      <c r="HB133" s="700"/>
      <c r="HC133" s="700"/>
      <c r="HD133" s="700"/>
      <c r="HE133" s="700"/>
      <c r="HF133" s="700"/>
      <c r="HG133" s="700"/>
      <c r="HH133" s="700"/>
      <c r="HI133" s="700"/>
      <c r="HJ133" s="700"/>
      <c r="HK133" s="700"/>
      <c r="HL133" s="700"/>
      <c r="HM133" s="700"/>
      <c r="HN133" s="700"/>
      <c r="HO133" s="700"/>
      <c r="HP133" s="700"/>
      <c r="HQ133" s="700"/>
      <c r="HR133" s="700"/>
      <c r="HS133" s="700"/>
      <c r="HT133" s="700"/>
      <c r="HU133" s="700"/>
      <c r="HV133" s="700"/>
      <c r="HW133" s="700"/>
      <c r="HX133" s="700"/>
      <c r="HY133" s="700"/>
      <c r="HZ133" s="700"/>
      <c r="IA133" s="700"/>
      <c r="IB133" s="700"/>
      <c r="IC133" s="700"/>
      <c r="ID133" s="700"/>
      <c r="IE133" s="700"/>
      <c r="IF133" s="700"/>
      <c r="IG133" s="700"/>
      <c r="IH133" s="700"/>
      <c r="II133" s="700"/>
      <c r="IJ133" s="700"/>
      <c r="IK133" s="700"/>
    </row>
    <row r="134" spans="1:245" s="676" customFormat="1" ht="21.75" customHeight="1">
      <c r="A134" s="702" t="s">
        <v>134</v>
      </c>
      <c r="B134" s="697">
        <v>0</v>
      </c>
      <c r="C134" s="693"/>
      <c r="D134" s="700"/>
      <c r="E134" s="700"/>
      <c r="F134" s="700"/>
      <c r="G134" s="700"/>
      <c r="H134" s="700"/>
      <c r="I134" s="700"/>
      <c r="J134" s="700"/>
      <c r="K134" s="700"/>
      <c r="L134" s="700"/>
      <c r="M134" s="700"/>
      <c r="N134" s="700"/>
      <c r="O134" s="700"/>
      <c r="P134" s="700"/>
      <c r="Q134" s="700"/>
      <c r="R134" s="700"/>
      <c r="S134" s="700"/>
      <c r="T134" s="700"/>
      <c r="U134" s="700"/>
      <c r="V134" s="700"/>
      <c r="W134" s="700"/>
      <c r="X134" s="700"/>
      <c r="Y134" s="700"/>
      <c r="Z134" s="700"/>
      <c r="AA134" s="700"/>
      <c r="AB134" s="700"/>
      <c r="AC134" s="700"/>
      <c r="AD134" s="700"/>
      <c r="AE134" s="700"/>
      <c r="AF134" s="700"/>
      <c r="AG134" s="700"/>
      <c r="AH134" s="700"/>
      <c r="AI134" s="700"/>
      <c r="AJ134" s="700"/>
      <c r="AK134" s="700"/>
      <c r="AL134" s="700"/>
      <c r="AM134" s="700"/>
      <c r="AN134" s="700"/>
      <c r="AO134" s="700"/>
      <c r="AP134" s="700"/>
      <c r="AQ134" s="700"/>
      <c r="AR134" s="700"/>
      <c r="AS134" s="700"/>
      <c r="AT134" s="700"/>
      <c r="AU134" s="700"/>
      <c r="AV134" s="700"/>
      <c r="AW134" s="700"/>
      <c r="AX134" s="700"/>
      <c r="AY134" s="700"/>
      <c r="AZ134" s="700"/>
      <c r="BA134" s="700"/>
      <c r="BB134" s="700"/>
      <c r="BC134" s="700"/>
      <c r="BD134" s="700"/>
      <c r="BE134" s="700"/>
      <c r="BF134" s="700"/>
      <c r="BG134" s="700"/>
      <c r="BH134" s="700"/>
      <c r="BI134" s="700"/>
      <c r="BJ134" s="700"/>
      <c r="BK134" s="700"/>
      <c r="BL134" s="700"/>
      <c r="BM134" s="700"/>
      <c r="BN134" s="700"/>
      <c r="BO134" s="700"/>
      <c r="BP134" s="700"/>
      <c r="BQ134" s="700"/>
      <c r="BR134" s="700"/>
      <c r="BS134" s="700"/>
      <c r="BT134" s="700"/>
      <c r="BU134" s="700"/>
      <c r="BV134" s="700"/>
      <c r="BW134" s="700"/>
      <c r="BX134" s="700"/>
      <c r="BY134" s="700"/>
      <c r="BZ134" s="700"/>
      <c r="CA134" s="700"/>
      <c r="CB134" s="700"/>
      <c r="CC134" s="700"/>
      <c r="CD134" s="700"/>
      <c r="CE134" s="700"/>
      <c r="CF134" s="700"/>
      <c r="CG134" s="700"/>
      <c r="CH134" s="700"/>
      <c r="CI134" s="700"/>
      <c r="CJ134" s="700"/>
      <c r="CK134" s="700"/>
      <c r="CL134" s="700"/>
      <c r="CM134" s="700"/>
      <c r="CN134" s="700"/>
      <c r="CO134" s="700"/>
      <c r="CP134" s="700"/>
      <c r="CQ134" s="700"/>
      <c r="CR134" s="700"/>
      <c r="CS134" s="700"/>
      <c r="CT134" s="700"/>
      <c r="CU134" s="700"/>
      <c r="CV134" s="700"/>
      <c r="CW134" s="700"/>
      <c r="CX134" s="700"/>
      <c r="CY134" s="700"/>
      <c r="CZ134" s="700"/>
      <c r="DA134" s="700"/>
      <c r="DB134" s="700"/>
      <c r="DC134" s="700"/>
      <c r="DD134" s="700"/>
      <c r="DE134" s="700"/>
      <c r="DF134" s="700"/>
      <c r="DG134" s="700"/>
      <c r="DH134" s="700"/>
      <c r="DI134" s="700"/>
      <c r="DJ134" s="700"/>
      <c r="DK134" s="700"/>
      <c r="DL134" s="700"/>
      <c r="DM134" s="700"/>
      <c r="DN134" s="700"/>
      <c r="DO134" s="700"/>
      <c r="DP134" s="700"/>
      <c r="DQ134" s="700"/>
      <c r="DR134" s="700"/>
      <c r="DS134" s="700"/>
      <c r="DT134" s="700"/>
      <c r="DU134" s="700"/>
      <c r="DV134" s="700"/>
      <c r="DW134" s="700"/>
      <c r="DX134" s="700"/>
      <c r="DY134" s="700"/>
      <c r="DZ134" s="700"/>
      <c r="EA134" s="700"/>
      <c r="EB134" s="700"/>
      <c r="EC134" s="700"/>
      <c r="ED134" s="700"/>
      <c r="EE134" s="700"/>
      <c r="EF134" s="700"/>
      <c r="EG134" s="700"/>
      <c r="EH134" s="700"/>
      <c r="EI134" s="700"/>
      <c r="EJ134" s="700"/>
      <c r="EK134" s="700"/>
      <c r="EL134" s="700"/>
      <c r="EM134" s="700"/>
      <c r="EN134" s="700"/>
      <c r="EO134" s="700"/>
      <c r="EP134" s="700"/>
      <c r="EQ134" s="700"/>
      <c r="ER134" s="700"/>
      <c r="ES134" s="700"/>
      <c r="ET134" s="700"/>
      <c r="EU134" s="700"/>
      <c r="EV134" s="700"/>
      <c r="EW134" s="700"/>
      <c r="EX134" s="700"/>
      <c r="EY134" s="700"/>
      <c r="EZ134" s="700"/>
      <c r="FA134" s="700"/>
      <c r="FB134" s="700"/>
      <c r="FC134" s="700"/>
      <c r="FD134" s="700"/>
      <c r="FE134" s="700"/>
      <c r="FF134" s="700"/>
      <c r="FG134" s="700"/>
      <c r="FH134" s="700"/>
      <c r="FI134" s="700"/>
      <c r="FJ134" s="700"/>
      <c r="FK134" s="700"/>
      <c r="FL134" s="700"/>
      <c r="FM134" s="700"/>
      <c r="FN134" s="700"/>
      <c r="FO134" s="700"/>
      <c r="FP134" s="700"/>
      <c r="FQ134" s="700"/>
      <c r="FR134" s="700"/>
      <c r="FS134" s="700"/>
      <c r="FT134" s="700"/>
      <c r="FU134" s="700"/>
      <c r="FV134" s="700"/>
      <c r="FW134" s="700"/>
      <c r="FX134" s="700"/>
      <c r="FY134" s="700"/>
      <c r="FZ134" s="700"/>
      <c r="GA134" s="700"/>
      <c r="GB134" s="700"/>
      <c r="GC134" s="700"/>
      <c r="GD134" s="700"/>
      <c r="GE134" s="700"/>
      <c r="GF134" s="700"/>
      <c r="GG134" s="700"/>
      <c r="GH134" s="700"/>
      <c r="GI134" s="700"/>
      <c r="GJ134" s="700"/>
      <c r="GK134" s="700"/>
      <c r="GL134" s="700"/>
      <c r="GM134" s="700"/>
      <c r="GN134" s="700"/>
      <c r="GO134" s="700"/>
      <c r="GP134" s="700"/>
      <c r="GQ134" s="700"/>
      <c r="GR134" s="700"/>
      <c r="GS134" s="700"/>
      <c r="GT134" s="700"/>
      <c r="GU134" s="700"/>
      <c r="GV134" s="700"/>
      <c r="GW134" s="700"/>
      <c r="GX134" s="700"/>
      <c r="GY134" s="700"/>
      <c r="GZ134" s="700"/>
      <c r="HA134" s="700"/>
      <c r="HB134" s="700"/>
      <c r="HC134" s="700"/>
      <c r="HD134" s="700"/>
      <c r="HE134" s="700"/>
      <c r="HF134" s="700"/>
      <c r="HG134" s="700"/>
      <c r="HH134" s="700"/>
      <c r="HI134" s="700"/>
      <c r="HJ134" s="700"/>
      <c r="HK134" s="700"/>
      <c r="HL134" s="700"/>
      <c r="HM134" s="700"/>
      <c r="HN134" s="700"/>
      <c r="HO134" s="700"/>
      <c r="HP134" s="700"/>
      <c r="HQ134" s="700"/>
      <c r="HR134" s="700"/>
      <c r="HS134" s="700"/>
      <c r="HT134" s="700"/>
      <c r="HU134" s="700"/>
      <c r="HV134" s="700"/>
      <c r="HW134" s="700"/>
      <c r="HX134" s="700"/>
      <c r="HY134" s="700"/>
      <c r="HZ134" s="700"/>
      <c r="IA134" s="700"/>
      <c r="IB134" s="700"/>
      <c r="IC134" s="700"/>
      <c r="ID134" s="700"/>
      <c r="IE134" s="700"/>
      <c r="IF134" s="700"/>
      <c r="IG134" s="700"/>
      <c r="IH134" s="700"/>
      <c r="II134" s="700"/>
      <c r="IJ134" s="700"/>
      <c r="IK134" s="700"/>
    </row>
    <row r="135" spans="1:245" s="651" customFormat="1" ht="21.75" customHeight="1">
      <c r="A135" s="595" t="s">
        <v>135</v>
      </c>
      <c r="B135" s="697">
        <v>0</v>
      </c>
      <c r="C135" s="710"/>
      <c r="D135" s="677"/>
      <c r="E135" s="677"/>
      <c r="F135" s="677"/>
      <c r="G135" s="677"/>
      <c r="H135" s="677"/>
      <c r="I135" s="677"/>
      <c r="J135" s="677"/>
      <c r="K135" s="677"/>
      <c r="L135" s="677"/>
      <c r="M135" s="677"/>
      <c r="N135" s="677"/>
      <c r="O135" s="677"/>
      <c r="P135" s="677"/>
      <c r="Q135" s="677"/>
      <c r="R135" s="677"/>
      <c r="S135" s="677"/>
      <c r="T135" s="677"/>
      <c r="U135" s="677"/>
      <c r="V135" s="677"/>
      <c r="W135" s="677"/>
      <c r="X135" s="677"/>
      <c r="Y135" s="677"/>
      <c r="Z135" s="677"/>
      <c r="AA135" s="677"/>
      <c r="AB135" s="677"/>
      <c r="AC135" s="677"/>
      <c r="AD135" s="677"/>
      <c r="AE135" s="677"/>
      <c r="AF135" s="677"/>
      <c r="AG135" s="677"/>
      <c r="AH135" s="677"/>
      <c r="AI135" s="677"/>
      <c r="AJ135" s="677"/>
      <c r="AK135" s="677"/>
      <c r="AL135" s="677"/>
      <c r="AM135" s="677"/>
      <c r="AN135" s="677"/>
      <c r="AO135" s="677"/>
      <c r="AP135" s="677"/>
      <c r="AQ135" s="677"/>
      <c r="AR135" s="677"/>
      <c r="AS135" s="677"/>
      <c r="AT135" s="677"/>
      <c r="AU135" s="677"/>
      <c r="AV135" s="677"/>
      <c r="AW135" s="677"/>
      <c r="AX135" s="677"/>
      <c r="AY135" s="677"/>
      <c r="AZ135" s="677"/>
      <c r="BA135" s="677"/>
      <c r="BB135" s="677"/>
      <c r="BC135" s="677"/>
      <c r="BD135" s="677"/>
      <c r="BE135" s="677"/>
      <c r="BF135" s="677"/>
      <c r="BG135" s="677"/>
      <c r="BH135" s="677"/>
      <c r="BI135" s="677"/>
      <c r="BJ135" s="677"/>
      <c r="BK135" s="677"/>
      <c r="BL135" s="677"/>
      <c r="BM135" s="677"/>
      <c r="BN135" s="677"/>
      <c r="BO135" s="677"/>
      <c r="BP135" s="677"/>
      <c r="BQ135" s="677"/>
      <c r="BR135" s="677"/>
      <c r="BS135" s="677"/>
      <c r="BT135" s="677"/>
      <c r="BU135" s="677"/>
      <c r="BV135" s="677"/>
      <c r="BW135" s="677"/>
      <c r="BX135" s="677"/>
      <c r="BY135" s="677"/>
      <c r="BZ135" s="677"/>
      <c r="CA135" s="677"/>
      <c r="CB135" s="677"/>
      <c r="CC135" s="677"/>
      <c r="CD135" s="677"/>
      <c r="CE135" s="677"/>
      <c r="CF135" s="677"/>
      <c r="CG135" s="677"/>
      <c r="CH135" s="677"/>
      <c r="CI135" s="677"/>
      <c r="CJ135" s="677"/>
      <c r="CK135" s="677"/>
      <c r="CL135" s="677"/>
      <c r="CM135" s="677"/>
      <c r="CN135" s="677"/>
      <c r="CO135" s="677"/>
      <c r="CP135" s="677"/>
      <c r="CQ135" s="677"/>
      <c r="CR135" s="677"/>
      <c r="CS135" s="677"/>
      <c r="CT135" s="677"/>
      <c r="CU135" s="677"/>
      <c r="CV135" s="677"/>
      <c r="CW135" s="677"/>
      <c r="CX135" s="677"/>
      <c r="CY135" s="677"/>
      <c r="CZ135" s="677"/>
      <c r="DA135" s="677"/>
      <c r="DB135" s="677"/>
      <c r="DC135" s="677"/>
      <c r="DD135" s="677"/>
      <c r="DE135" s="677"/>
      <c r="DF135" s="677"/>
      <c r="DG135" s="677"/>
      <c r="DH135" s="677"/>
      <c r="DI135" s="677"/>
      <c r="DJ135" s="677"/>
      <c r="DK135" s="677"/>
      <c r="DL135" s="677"/>
      <c r="DM135" s="677"/>
      <c r="DN135" s="677"/>
      <c r="DO135" s="677"/>
      <c r="DP135" s="677"/>
      <c r="DQ135" s="677"/>
      <c r="DR135" s="677"/>
      <c r="DS135" s="677"/>
      <c r="DT135" s="677"/>
      <c r="DU135" s="677"/>
      <c r="DV135" s="677"/>
      <c r="DW135" s="677"/>
      <c r="DX135" s="677"/>
      <c r="DY135" s="677"/>
      <c r="DZ135" s="677"/>
      <c r="EA135" s="677"/>
      <c r="EB135" s="677"/>
      <c r="EC135" s="677"/>
      <c r="ED135" s="677"/>
      <c r="EE135" s="677"/>
      <c r="EF135" s="677"/>
      <c r="EG135" s="677"/>
      <c r="EH135" s="677"/>
      <c r="EI135" s="677"/>
      <c r="EJ135" s="677"/>
      <c r="EK135" s="677"/>
      <c r="EL135" s="677"/>
      <c r="EM135" s="677"/>
      <c r="EN135" s="677"/>
      <c r="EO135" s="677"/>
      <c r="EP135" s="677"/>
      <c r="EQ135" s="677"/>
      <c r="ER135" s="677"/>
      <c r="ES135" s="677"/>
      <c r="ET135" s="677"/>
      <c r="EU135" s="677"/>
      <c r="EV135" s="677"/>
      <c r="EW135" s="677"/>
      <c r="EX135" s="677"/>
      <c r="EY135" s="677"/>
      <c r="EZ135" s="677"/>
      <c r="FA135" s="677"/>
      <c r="FB135" s="677"/>
      <c r="FC135" s="677"/>
      <c r="FD135" s="677"/>
      <c r="FE135" s="677"/>
      <c r="FF135" s="677"/>
      <c r="FG135" s="677"/>
      <c r="FH135" s="677"/>
      <c r="FI135" s="677"/>
      <c r="FJ135" s="677"/>
      <c r="FK135" s="677"/>
      <c r="FL135" s="677"/>
      <c r="FM135" s="677"/>
      <c r="FN135" s="677"/>
      <c r="FO135" s="677"/>
      <c r="FP135" s="677"/>
      <c r="FQ135" s="677"/>
      <c r="FR135" s="677"/>
      <c r="FS135" s="677"/>
      <c r="FT135" s="677"/>
      <c r="FU135" s="677"/>
      <c r="FV135" s="677"/>
      <c r="FW135" s="677"/>
      <c r="FX135" s="677"/>
      <c r="FY135" s="677"/>
      <c r="FZ135" s="677"/>
      <c r="GA135" s="677"/>
      <c r="GB135" s="677"/>
      <c r="GC135" s="677"/>
      <c r="GD135" s="677"/>
      <c r="GE135" s="677"/>
      <c r="GF135" s="677"/>
      <c r="GG135" s="677"/>
      <c r="GH135" s="677"/>
      <c r="GI135" s="677"/>
      <c r="GJ135" s="677"/>
      <c r="GK135" s="677"/>
      <c r="GL135" s="677"/>
      <c r="GM135" s="677"/>
      <c r="GN135" s="677"/>
      <c r="GO135" s="677"/>
      <c r="GP135" s="677"/>
      <c r="GQ135" s="677"/>
      <c r="GR135" s="677"/>
      <c r="GS135" s="677"/>
      <c r="GT135" s="677"/>
      <c r="GU135" s="677"/>
      <c r="GV135" s="677"/>
      <c r="GW135" s="677"/>
      <c r="GX135" s="677"/>
      <c r="GY135" s="677"/>
      <c r="GZ135" s="677"/>
      <c r="HA135" s="677"/>
      <c r="HB135" s="677"/>
      <c r="HC135" s="677"/>
      <c r="HD135" s="677"/>
      <c r="HE135" s="677"/>
      <c r="HF135" s="677"/>
      <c r="HG135" s="677"/>
      <c r="HH135" s="677"/>
      <c r="HI135" s="677"/>
      <c r="HJ135" s="677"/>
      <c r="HK135" s="677"/>
      <c r="HL135" s="677"/>
      <c r="HM135" s="677"/>
      <c r="HN135" s="677"/>
      <c r="HO135" s="677"/>
      <c r="HP135" s="677"/>
      <c r="HQ135" s="677"/>
      <c r="HR135" s="677"/>
      <c r="HS135" s="677"/>
      <c r="HT135" s="677"/>
      <c r="HU135" s="677"/>
      <c r="HV135" s="677"/>
      <c r="HW135" s="677"/>
      <c r="HX135" s="677"/>
      <c r="HY135" s="677"/>
      <c r="HZ135" s="677"/>
      <c r="IA135" s="677"/>
      <c r="IB135" s="677"/>
      <c r="IC135" s="677"/>
      <c r="ID135" s="677"/>
      <c r="IE135" s="677"/>
      <c r="IF135" s="677"/>
      <c r="IG135" s="677"/>
      <c r="IH135" s="677"/>
      <c r="II135" s="677"/>
      <c r="IJ135" s="677"/>
      <c r="IK135" s="677"/>
    </row>
    <row r="136" spans="1:245" s="651" customFormat="1" ht="21.75" customHeight="1">
      <c r="A136" s="702" t="s">
        <v>136</v>
      </c>
      <c r="B136" s="697">
        <v>468</v>
      </c>
      <c r="C136" s="710"/>
      <c r="D136" s="677"/>
      <c r="E136" s="677"/>
      <c r="F136" s="677"/>
      <c r="G136" s="677"/>
      <c r="H136" s="677"/>
      <c r="I136" s="677"/>
      <c r="J136" s="677"/>
      <c r="K136" s="677"/>
      <c r="L136" s="677"/>
      <c r="M136" s="677"/>
      <c r="N136" s="677"/>
      <c r="O136" s="677"/>
      <c r="P136" s="677"/>
      <c r="Q136" s="677"/>
      <c r="R136" s="677"/>
      <c r="S136" s="677"/>
      <c r="T136" s="677"/>
      <c r="U136" s="677"/>
      <c r="V136" s="677"/>
      <c r="W136" s="677"/>
      <c r="X136" s="677"/>
      <c r="Y136" s="677"/>
      <c r="Z136" s="677"/>
      <c r="AA136" s="677"/>
      <c r="AB136" s="677"/>
      <c r="AC136" s="677"/>
      <c r="AD136" s="677"/>
      <c r="AE136" s="677"/>
      <c r="AF136" s="677"/>
      <c r="AG136" s="677"/>
      <c r="AH136" s="677"/>
      <c r="AI136" s="677"/>
      <c r="AJ136" s="677"/>
      <c r="AK136" s="677"/>
      <c r="AL136" s="677"/>
      <c r="AM136" s="677"/>
      <c r="AN136" s="677"/>
      <c r="AO136" s="677"/>
      <c r="AP136" s="677"/>
      <c r="AQ136" s="677"/>
      <c r="AR136" s="677"/>
      <c r="AS136" s="677"/>
      <c r="AT136" s="677"/>
      <c r="AU136" s="677"/>
      <c r="AV136" s="677"/>
      <c r="AW136" s="677"/>
      <c r="AX136" s="677"/>
      <c r="AY136" s="677"/>
      <c r="AZ136" s="677"/>
      <c r="BA136" s="677"/>
      <c r="BB136" s="677"/>
      <c r="BC136" s="677"/>
      <c r="BD136" s="677"/>
      <c r="BE136" s="677"/>
      <c r="BF136" s="677"/>
      <c r="BG136" s="677"/>
      <c r="BH136" s="677"/>
      <c r="BI136" s="677"/>
      <c r="BJ136" s="677"/>
      <c r="BK136" s="677"/>
      <c r="BL136" s="677"/>
      <c r="BM136" s="677"/>
      <c r="BN136" s="677"/>
      <c r="BO136" s="677"/>
      <c r="BP136" s="677"/>
      <c r="BQ136" s="677"/>
      <c r="BR136" s="677"/>
      <c r="BS136" s="677"/>
      <c r="BT136" s="677"/>
      <c r="BU136" s="677"/>
      <c r="BV136" s="677"/>
      <c r="BW136" s="677"/>
      <c r="BX136" s="677"/>
      <c r="BY136" s="677"/>
      <c r="BZ136" s="677"/>
      <c r="CA136" s="677"/>
      <c r="CB136" s="677"/>
      <c r="CC136" s="677"/>
      <c r="CD136" s="677"/>
      <c r="CE136" s="677"/>
      <c r="CF136" s="677"/>
      <c r="CG136" s="677"/>
      <c r="CH136" s="677"/>
      <c r="CI136" s="677"/>
      <c r="CJ136" s="677"/>
      <c r="CK136" s="677"/>
      <c r="CL136" s="677"/>
      <c r="CM136" s="677"/>
      <c r="CN136" s="677"/>
      <c r="CO136" s="677"/>
      <c r="CP136" s="677"/>
      <c r="CQ136" s="677"/>
      <c r="CR136" s="677"/>
      <c r="CS136" s="677"/>
      <c r="CT136" s="677"/>
      <c r="CU136" s="677"/>
      <c r="CV136" s="677"/>
      <c r="CW136" s="677"/>
      <c r="CX136" s="677"/>
      <c r="CY136" s="677"/>
      <c r="CZ136" s="677"/>
      <c r="DA136" s="677"/>
      <c r="DB136" s="677"/>
      <c r="DC136" s="677"/>
      <c r="DD136" s="677"/>
      <c r="DE136" s="677"/>
      <c r="DF136" s="677"/>
      <c r="DG136" s="677"/>
      <c r="DH136" s="677"/>
      <c r="DI136" s="677"/>
      <c r="DJ136" s="677"/>
      <c r="DK136" s="677"/>
      <c r="DL136" s="677"/>
      <c r="DM136" s="677"/>
      <c r="DN136" s="677"/>
      <c r="DO136" s="677"/>
      <c r="DP136" s="677"/>
      <c r="DQ136" s="677"/>
      <c r="DR136" s="677"/>
      <c r="DS136" s="677"/>
      <c r="DT136" s="677"/>
      <c r="DU136" s="677"/>
      <c r="DV136" s="677"/>
      <c r="DW136" s="677"/>
      <c r="DX136" s="677"/>
      <c r="DY136" s="677"/>
      <c r="DZ136" s="677"/>
      <c r="EA136" s="677"/>
      <c r="EB136" s="677"/>
      <c r="EC136" s="677"/>
      <c r="ED136" s="677"/>
      <c r="EE136" s="677"/>
      <c r="EF136" s="677"/>
      <c r="EG136" s="677"/>
      <c r="EH136" s="677"/>
      <c r="EI136" s="677"/>
      <c r="EJ136" s="677"/>
      <c r="EK136" s="677"/>
      <c r="EL136" s="677"/>
      <c r="EM136" s="677"/>
      <c r="EN136" s="677"/>
      <c r="EO136" s="677"/>
      <c r="EP136" s="677"/>
      <c r="EQ136" s="677"/>
      <c r="ER136" s="677"/>
      <c r="ES136" s="677"/>
      <c r="ET136" s="677"/>
      <c r="EU136" s="677"/>
      <c r="EV136" s="677"/>
      <c r="EW136" s="677"/>
      <c r="EX136" s="677"/>
      <c r="EY136" s="677"/>
      <c r="EZ136" s="677"/>
      <c r="FA136" s="677"/>
      <c r="FB136" s="677"/>
      <c r="FC136" s="677"/>
      <c r="FD136" s="677"/>
      <c r="FE136" s="677"/>
      <c r="FF136" s="677"/>
      <c r="FG136" s="677"/>
      <c r="FH136" s="677"/>
      <c r="FI136" s="677"/>
      <c r="FJ136" s="677"/>
      <c r="FK136" s="677"/>
      <c r="FL136" s="677"/>
      <c r="FM136" s="677"/>
      <c r="FN136" s="677"/>
      <c r="FO136" s="677"/>
      <c r="FP136" s="677"/>
      <c r="FQ136" s="677"/>
      <c r="FR136" s="677"/>
      <c r="FS136" s="677"/>
      <c r="FT136" s="677"/>
      <c r="FU136" s="677"/>
      <c r="FV136" s="677"/>
      <c r="FW136" s="677"/>
      <c r="FX136" s="677"/>
      <c r="FY136" s="677"/>
      <c r="FZ136" s="677"/>
      <c r="GA136" s="677"/>
      <c r="GB136" s="677"/>
      <c r="GC136" s="677"/>
      <c r="GD136" s="677"/>
      <c r="GE136" s="677"/>
      <c r="GF136" s="677"/>
      <c r="GG136" s="677"/>
      <c r="GH136" s="677"/>
      <c r="GI136" s="677"/>
      <c r="GJ136" s="677"/>
      <c r="GK136" s="677"/>
      <c r="GL136" s="677"/>
      <c r="GM136" s="677"/>
      <c r="GN136" s="677"/>
      <c r="GO136" s="677"/>
      <c r="GP136" s="677"/>
      <c r="GQ136" s="677"/>
      <c r="GR136" s="677"/>
      <c r="GS136" s="677"/>
      <c r="GT136" s="677"/>
      <c r="GU136" s="677"/>
      <c r="GV136" s="677"/>
      <c r="GW136" s="677"/>
      <c r="GX136" s="677"/>
      <c r="GY136" s="677"/>
      <c r="GZ136" s="677"/>
      <c r="HA136" s="677"/>
      <c r="HB136" s="677"/>
      <c r="HC136" s="677"/>
      <c r="HD136" s="677"/>
      <c r="HE136" s="677"/>
      <c r="HF136" s="677"/>
      <c r="HG136" s="677"/>
      <c r="HH136" s="677"/>
      <c r="HI136" s="677"/>
      <c r="HJ136" s="677"/>
      <c r="HK136" s="677"/>
      <c r="HL136" s="677"/>
      <c r="HM136" s="677"/>
      <c r="HN136" s="677"/>
      <c r="HO136" s="677"/>
      <c r="HP136" s="677"/>
      <c r="HQ136" s="677"/>
      <c r="HR136" s="677"/>
      <c r="HS136" s="677"/>
      <c r="HT136" s="677"/>
      <c r="HU136" s="677"/>
      <c r="HV136" s="677"/>
      <c r="HW136" s="677"/>
      <c r="HX136" s="677"/>
      <c r="HY136" s="677"/>
      <c r="HZ136" s="677"/>
      <c r="IA136" s="677"/>
      <c r="IB136" s="677"/>
      <c r="IC136" s="677"/>
      <c r="ID136" s="677"/>
      <c r="IE136" s="677"/>
      <c r="IF136" s="677"/>
      <c r="IG136" s="677"/>
      <c r="IH136" s="677"/>
      <c r="II136" s="677"/>
      <c r="IJ136" s="677"/>
      <c r="IK136" s="677"/>
    </row>
    <row r="137" spans="1:245" s="651" customFormat="1" ht="21.75" customHeight="1">
      <c r="A137" s="702" t="s">
        <v>137</v>
      </c>
      <c r="B137" s="697">
        <v>170</v>
      </c>
      <c r="C137" s="710"/>
      <c r="D137" s="677"/>
      <c r="E137" s="677"/>
      <c r="F137" s="677"/>
      <c r="G137" s="677"/>
      <c r="H137" s="677"/>
      <c r="I137" s="677"/>
      <c r="J137" s="677"/>
      <c r="K137" s="677"/>
      <c r="L137" s="677"/>
      <c r="M137" s="677"/>
      <c r="N137" s="677"/>
      <c r="O137" s="677"/>
      <c r="P137" s="677"/>
      <c r="Q137" s="677"/>
      <c r="R137" s="677"/>
      <c r="S137" s="677"/>
      <c r="T137" s="677"/>
      <c r="U137" s="677"/>
      <c r="V137" s="677"/>
      <c r="W137" s="677"/>
      <c r="X137" s="677"/>
      <c r="Y137" s="677"/>
      <c r="Z137" s="677"/>
      <c r="AA137" s="677"/>
      <c r="AB137" s="677"/>
      <c r="AC137" s="677"/>
      <c r="AD137" s="677"/>
      <c r="AE137" s="677"/>
      <c r="AF137" s="677"/>
      <c r="AG137" s="677"/>
      <c r="AH137" s="677"/>
      <c r="AI137" s="677"/>
      <c r="AJ137" s="677"/>
      <c r="AK137" s="677"/>
      <c r="AL137" s="677"/>
      <c r="AM137" s="677"/>
      <c r="AN137" s="677"/>
      <c r="AO137" s="677"/>
      <c r="AP137" s="677"/>
      <c r="AQ137" s="677"/>
      <c r="AR137" s="677"/>
      <c r="AS137" s="677"/>
      <c r="AT137" s="677"/>
      <c r="AU137" s="677"/>
      <c r="AV137" s="677"/>
      <c r="AW137" s="677"/>
      <c r="AX137" s="677"/>
      <c r="AY137" s="677"/>
      <c r="AZ137" s="677"/>
      <c r="BA137" s="677"/>
      <c r="BB137" s="677"/>
      <c r="BC137" s="677"/>
      <c r="BD137" s="677"/>
      <c r="BE137" s="677"/>
      <c r="BF137" s="677"/>
      <c r="BG137" s="677"/>
      <c r="BH137" s="677"/>
      <c r="BI137" s="677"/>
      <c r="BJ137" s="677"/>
      <c r="BK137" s="677"/>
      <c r="BL137" s="677"/>
      <c r="BM137" s="677"/>
      <c r="BN137" s="677"/>
      <c r="BO137" s="677"/>
      <c r="BP137" s="677"/>
      <c r="BQ137" s="677"/>
      <c r="BR137" s="677"/>
      <c r="BS137" s="677"/>
      <c r="BT137" s="677"/>
      <c r="BU137" s="677"/>
      <c r="BV137" s="677"/>
      <c r="BW137" s="677"/>
      <c r="BX137" s="677"/>
      <c r="BY137" s="677"/>
      <c r="BZ137" s="677"/>
      <c r="CA137" s="677"/>
      <c r="CB137" s="677"/>
      <c r="CC137" s="677"/>
      <c r="CD137" s="677"/>
      <c r="CE137" s="677"/>
      <c r="CF137" s="677"/>
      <c r="CG137" s="677"/>
      <c r="CH137" s="677"/>
      <c r="CI137" s="677"/>
      <c r="CJ137" s="677"/>
      <c r="CK137" s="677"/>
      <c r="CL137" s="677"/>
      <c r="CM137" s="677"/>
      <c r="CN137" s="677"/>
      <c r="CO137" s="677"/>
      <c r="CP137" s="677"/>
      <c r="CQ137" s="677"/>
      <c r="CR137" s="677"/>
      <c r="CS137" s="677"/>
      <c r="CT137" s="677"/>
      <c r="CU137" s="677"/>
      <c r="CV137" s="677"/>
      <c r="CW137" s="677"/>
      <c r="CX137" s="677"/>
      <c r="CY137" s="677"/>
      <c r="CZ137" s="677"/>
      <c r="DA137" s="677"/>
      <c r="DB137" s="677"/>
      <c r="DC137" s="677"/>
      <c r="DD137" s="677"/>
      <c r="DE137" s="677"/>
      <c r="DF137" s="677"/>
      <c r="DG137" s="677"/>
      <c r="DH137" s="677"/>
      <c r="DI137" s="677"/>
      <c r="DJ137" s="677"/>
      <c r="DK137" s="677"/>
      <c r="DL137" s="677"/>
      <c r="DM137" s="677"/>
      <c r="DN137" s="677"/>
      <c r="DO137" s="677"/>
      <c r="DP137" s="677"/>
      <c r="DQ137" s="677"/>
      <c r="DR137" s="677"/>
      <c r="DS137" s="677"/>
      <c r="DT137" s="677"/>
      <c r="DU137" s="677"/>
      <c r="DV137" s="677"/>
      <c r="DW137" s="677"/>
      <c r="DX137" s="677"/>
      <c r="DY137" s="677"/>
      <c r="DZ137" s="677"/>
      <c r="EA137" s="677"/>
      <c r="EB137" s="677"/>
      <c r="EC137" s="677"/>
      <c r="ED137" s="677"/>
      <c r="EE137" s="677"/>
      <c r="EF137" s="677"/>
      <c r="EG137" s="677"/>
      <c r="EH137" s="677"/>
      <c r="EI137" s="677"/>
      <c r="EJ137" s="677"/>
      <c r="EK137" s="677"/>
      <c r="EL137" s="677"/>
      <c r="EM137" s="677"/>
      <c r="EN137" s="677"/>
      <c r="EO137" s="677"/>
      <c r="EP137" s="677"/>
      <c r="EQ137" s="677"/>
      <c r="ER137" s="677"/>
      <c r="ES137" s="677"/>
      <c r="ET137" s="677"/>
      <c r="EU137" s="677"/>
      <c r="EV137" s="677"/>
      <c r="EW137" s="677"/>
      <c r="EX137" s="677"/>
      <c r="EY137" s="677"/>
      <c r="EZ137" s="677"/>
      <c r="FA137" s="677"/>
      <c r="FB137" s="677"/>
      <c r="FC137" s="677"/>
      <c r="FD137" s="677"/>
      <c r="FE137" s="677"/>
      <c r="FF137" s="677"/>
      <c r="FG137" s="677"/>
      <c r="FH137" s="677"/>
      <c r="FI137" s="677"/>
      <c r="FJ137" s="677"/>
      <c r="FK137" s="677"/>
      <c r="FL137" s="677"/>
      <c r="FM137" s="677"/>
      <c r="FN137" s="677"/>
      <c r="FO137" s="677"/>
      <c r="FP137" s="677"/>
      <c r="FQ137" s="677"/>
      <c r="FR137" s="677"/>
      <c r="FS137" s="677"/>
      <c r="FT137" s="677"/>
      <c r="FU137" s="677"/>
      <c r="FV137" s="677"/>
      <c r="FW137" s="677"/>
      <c r="FX137" s="677"/>
      <c r="FY137" s="677"/>
      <c r="FZ137" s="677"/>
      <c r="GA137" s="677"/>
      <c r="GB137" s="677"/>
      <c r="GC137" s="677"/>
      <c r="GD137" s="677"/>
      <c r="GE137" s="677"/>
      <c r="GF137" s="677"/>
      <c r="GG137" s="677"/>
      <c r="GH137" s="677"/>
      <c r="GI137" s="677"/>
      <c r="GJ137" s="677"/>
      <c r="GK137" s="677"/>
      <c r="GL137" s="677"/>
      <c r="GM137" s="677"/>
      <c r="GN137" s="677"/>
      <c r="GO137" s="677"/>
      <c r="GP137" s="677"/>
      <c r="GQ137" s="677"/>
      <c r="GR137" s="677"/>
      <c r="GS137" s="677"/>
      <c r="GT137" s="677"/>
      <c r="GU137" s="677"/>
      <c r="GV137" s="677"/>
      <c r="GW137" s="677"/>
      <c r="GX137" s="677"/>
      <c r="GY137" s="677"/>
      <c r="GZ137" s="677"/>
      <c r="HA137" s="677"/>
      <c r="HB137" s="677"/>
      <c r="HC137" s="677"/>
      <c r="HD137" s="677"/>
      <c r="HE137" s="677"/>
      <c r="HF137" s="677"/>
      <c r="HG137" s="677"/>
      <c r="HH137" s="677"/>
      <c r="HI137" s="677"/>
      <c r="HJ137" s="677"/>
      <c r="HK137" s="677"/>
      <c r="HL137" s="677"/>
      <c r="HM137" s="677"/>
      <c r="HN137" s="677"/>
      <c r="HO137" s="677"/>
      <c r="HP137" s="677"/>
      <c r="HQ137" s="677"/>
      <c r="HR137" s="677"/>
      <c r="HS137" s="677"/>
      <c r="HT137" s="677"/>
      <c r="HU137" s="677"/>
      <c r="HV137" s="677"/>
      <c r="HW137" s="677"/>
      <c r="HX137" s="677"/>
      <c r="HY137" s="677"/>
      <c r="HZ137" s="677"/>
      <c r="IA137" s="677"/>
      <c r="IB137" s="677"/>
      <c r="IC137" s="677"/>
      <c r="ID137" s="677"/>
      <c r="IE137" s="677"/>
      <c r="IF137" s="677"/>
      <c r="IG137" s="677"/>
      <c r="IH137" s="677"/>
      <c r="II137" s="677"/>
      <c r="IJ137" s="677"/>
      <c r="IK137" s="677"/>
    </row>
    <row r="138" spans="1:245" s="651" customFormat="1" ht="21.75" customHeight="1">
      <c r="A138" s="702" t="s">
        <v>138</v>
      </c>
      <c r="B138" s="697">
        <v>1326</v>
      </c>
      <c r="C138" s="710"/>
      <c r="D138" s="677"/>
      <c r="E138" s="677"/>
      <c r="F138" s="677"/>
      <c r="G138" s="677"/>
      <c r="H138" s="677"/>
      <c r="I138" s="677"/>
      <c r="J138" s="677"/>
      <c r="K138" s="677"/>
      <c r="L138" s="677"/>
      <c r="M138" s="677"/>
      <c r="N138" s="677"/>
      <c r="O138" s="677"/>
      <c r="P138" s="677"/>
      <c r="Q138" s="677"/>
      <c r="R138" s="677"/>
      <c r="S138" s="677"/>
      <c r="T138" s="677"/>
      <c r="U138" s="677"/>
      <c r="V138" s="677"/>
      <c r="W138" s="677"/>
      <c r="X138" s="677"/>
      <c r="Y138" s="677"/>
      <c r="Z138" s="677"/>
      <c r="AA138" s="677"/>
      <c r="AB138" s="677"/>
      <c r="AC138" s="677"/>
      <c r="AD138" s="677"/>
      <c r="AE138" s="677"/>
      <c r="AF138" s="677"/>
      <c r="AG138" s="677"/>
      <c r="AH138" s="677"/>
      <c r="AI138" s="677"/>
      <c r="AJ138" s="677"/>
      <c r="AK138" s="677"/>
      <c r="AL138" s="677"/>
      <c r="AM138" s="677"/>
      <c r="AN138" s="677"/>
      <c r="AO138" s="677"/>
      <c r="AP138" s="677"/>
      <c r="AQ138" s="677"/>
      <c r="AR138" s="677"/>
      <c r="AS138" s="677"/>
      <c r="AT138" s="677"/>
      <c r="AU138" s="677"/>
      <c r="AV138" s="677"/>
      <c r="AW138" s="677"/>
      <c r="AX138" s="677"/>
      <c r="AY138" s="677"/>
      <c r="AZ138" s="677"/>
      <c r="BA138" s="677"/>
      <c r="BB138" s="677"/>
      <c r="BC138" s="677"/>
      <c r="BD138" s="677"/>
      <c r="BE138" s="677"/>
      <c r="BF138" s="677"/>
      <c r="BG138" s="677"/>
      <c r="BH138" s="677"/>
      <c r="BI138" s="677"/>
      <c r="BJ138" s="677"/>
      <c r="BK138" s="677"/>
      <c r="BL138" s="677"/>
      <c r="BM138" s="677"/>
      <c r="BN138" s="677"/>
      <c r="BO138" s="677"/>
      <c r="BP138" s="677"/>
      <c r="BQ138" s="677"/>
      <c r="BR138" s="677"/>
      <c r="BS138" s="677"/>
      <c r="BT138" s="677"/>
      <c r="BU138" s="677"/>
      <c r="BV138" s="677"/>
      <c r="BW138" s="677"/>
      <c r="BX138" s="677"/>
      <c r="BY138" s="677"/>
      <c r="BZ138" s="677"/>
      <c r="CA138" s="677"/>
      <c r="CB138" s="677"/>
      <c r="CC138" s="677"/>
      <c r="CD138" s="677"/>
      <c r="CE138" s="677"/>
      <c r="CF138" s="677"/>
      <c r="CG138" s="677"/>
      <c r="CH138" s="677"/>
      <c r="CI138" s="677"/>
      <c r="CJ138" s="677"/>
      <c r="CK138" s="677"/>
      <c r="CL138" s="677"/>
      <c r="CM138" s="677"/>
      <c r="CN138" s="677"/>
      <c r="CO138" s="677"/>
      <c r="CP138" s="677"/>
      <c r="CQ138" s="677"/>
      <c r="CR138" s="677"/>
      <c r="CS138" s="677"/>
      <c r="CT138" s="677"/>
      <c r="CU138" s="677"/>
      <c r="CV138" s="677"/>
      <c r="CW138" s="677"/>
      <c r="CX138" s="677"/>
      <c r="CY138" s="677"/>
      <c r="CZ138" s="677"/>
      <c r="DA138" s="677"/>
      <c r="DB138" s="677"/>
      <c r="DC138" s="677"/>
      <c r="DD138" s="677"/>
      <c r="DE138" s="677"/>
      <c r="DF138" s="677"/>
      <c r="DG138" s="677"/>
      <c r="DH138" s="677"/>
      <c r="DI138" s="677"/>
      <c r="DJ138" s="677"/>
      <c r="DK138" s="677"/>
      <c r="DL138" s="677"/>
      <c r="DM138" s="677"/>
      <c r="DN138" s="677"/>
      <c r="DO138" s="677"/>
      <c r="DP138" s="677"/>
      <c r="DQ138" s="677"/>
      <c r="DR138" s="677"/>
      <c r="DS138" s="677"/>
      <c r="DT138" s="677"/>
      <c r="DU138" s="677"/>
      <c r="DV138" s="677"/>
      <c r="DW138" s="677"/>
      <c r="DX138" s="677"/>
      <c r="DY138" s="677"/>
      <c r="DZ138" s="677"/>
      <c r="EA138" s="677"/>
      <c r="EB138" s="677"/>
      <c r="EC138" s="677"/>
      <c r="ED138" s="677"/>
      <c r="EE138" s="677"/>
      <c r="EF138" s="677"/>
      <c r="EG138" s="677"/>
      <c r="EH138" s="677"/>
      <c r="EI138" s="677"/>
      <c r="EJ138" s="677"/>
      <c r="EK138" s="677"/>
      <c r="EL138" s="677"/>
      <c r="EM138" s="677"/>
      <c r="EN138" s="677"/>
      <c r="EO138" s="677"/>
      <c r="EP138" s="677"/>
      <c r="EQ138" s="677"/>
      <c r="ER138" s="677"/>
      <c r="ES138" s="677"/>
      <c r="ET138" s="677"/>
      <c r="EU138" s="677"/>
      <c r="EV138" s="677"/>
      <c r="EW138" s="677"/>
      <c r="EX138" s="677"/>
      <c r="EY138" s="677"/>
      <c r="EZ138" s="677"/>
      <c r="FA138" s="677"/>
      <c r="FB138" s="677"/>
      <c r="FC138" s="677"/>
      <c r="FD138" s="677"/>
      <c r="FE138" s="677"/>
      <c r="FF138" s="677"/>
      <c r="FG138" s="677"/>
      <c r="FH138" s="677"/>
      <c r="FI138" s="677"/>
      <c r="FJ138" s="677"/>
      <c r="FK138" s="677"/>
      <c r="FL138" s="677"/>
      <c r="FM138" s="677"/>
      <c r="FN138" s="677"/>
      <c r="FO138" s="677"/>
      <c r="FP138" s="677"/>
      <c r="FQ138" s="677"/>
      <c r="FR138" s="677"/>
      <c r="FS138" s="677"/>
      <c r="FT138" s="677"/>
      <c r="FU138" s="677"/>
      <c r="FV138" s="677"/>
      <c r="FW138" s="677"/>
      <c r="FX138" s="677"/>
      <c r="FY138" s="677"/>
      <c r="FZ138" s="677"/>
      <c r="GA138" s="677"/>
      <c r="GB138" s="677"/>
      <c r="GC138" s="677"/>
      <c r="GD138" s="677"/>
      <c r="GE138" s="677"/>
      <c r="GF138" s="677"/>
      <c r="GG138" s="677"/>
      <c r="GH138" s="677"/>
      <c r="GI138" s="677"/>
      <c r="GJ138" s="677"/>
      <c r="GK138" s="677"/>
      <c r="GL138" s="677"/>
      <c r="GM138" s="677"/>
      <c r="GN138" s="677"/>
      <c r="GO138" s="677"/>
      <c r="GP138" s="677"/>
      <c r="GQ138" s="677"/>
      <c r="GR138" s="677"/>
      <c r="GS138" s="677"/>
      <c r="GT138" s="677"/>
      <c r="GU138" s="677"/>
      <c r="GV138" s="677"/>
      <c r="GW138" s="677"/>
      <c r="GX138" s="677"/>
      <c r="GY138" s="677"/>
      <c r="GZ138" s="677"/>
      <c r="HA138" s="677"/>
      <c r="HB138" s="677"/>
      <c r="HC138" s="677"/>
      <c r="HD138" s="677"/>
      <c r="HE138" s="677"/>
      <c r="HF138" s="677"/>
      <c r="HG138" s="677"/>
      <c r="HH138" s="677"/>
      <c r="HI138" s="677"/>
      <c r="HJ138" s="677"/>
      <c r="HK138" s="677"/>
      <c r="HL138" s="677"/>
      <c r="HM138" s="677"/>
      <c r="HN138" s="677"/>
      <c r="HO138" s="677"/>
      <c r="HP138" s="677"/>
      <c r="HQ138" s="677"/>
      <c r="HR138" s="677"/>
      <c r="HS138" s="677"/>
      <c r="HT138" s="677"/>
      <c r="HU138" s="677"/>
      <c r="HV138" s="677"/>
      <c r="HW138" s="677"/>
      <c r="HX138" s="677"/>
      <c r="HY138" s="677"/>
      <c r="HZ138" s="677"/>
      <c r="IA138" s="677"/>
      <c r="IB138" s="677"/>
      <c r="IC138" s="677"/>
      <c r="ID138" s="677"/>
      <c r="IE138" s="677"/>
      <c r="IF138" s="677"/>
      <c r="IG138" s="677"/>
      <c r="IH138" s="677"/>
      <c r="II138" s="677"/>
      <c r="IJ138" s="677"/>
      <c r="IK138" s="677"/>
    </row>
    <row r="139" spans="1:245" s="651" customFormat="1" ht="21.75" customHeight="1">
      <c r="A139" s="714" t="s">
        <v>139</v>
      </c>
      <c r="B139" s="695">
        <v>1045</v>
      </c>
      <c r="C139" s="710"/>
      <c r="D139" s="677"/>
      <c r="E139" s="677"/>
      <c r="F139" s="677"/>
      <c r="G139" s="677"/>
      <c r="H139" s="677"/>
      <c r="I139" s="677"/>
      <c r="J139" s="677"/>
      <c r="K139" s="677"/>
      <c r="L139" s="677"/>
      <c r="M139" s="677"/>
      <c r="N139" s="677"/>
      <c r="O139" s="677"/>
      <c r="P139" s="677"/>
      <c r="Q139" s="677"/>
      <c r="R139" s="677"/>
      <c r="S139" s="677"/>
      <c r="T139" s="677"/>
      <c r="U139" s="677"/>
      <c r="V139" s="677"/>
      <c r="W139" s="677"/>
      <c r="X139" s="677"/>
      <c r="Y139" s="677"/>
      <c r="Z139" s="677"/>
      <c r="AA139" s="677"/>
      <c r="AB139" s="677"/>
      <c r="AC139" s="677"/>
      <c r="AD139" s="677"/>
      <c r="AE139" s="677"/>
      <c r="AF139" s="677"/>
      <c r="AG139" s="677"/>
      <c r="AH139" s="677"/>
      <c r="AI139" s="677"/>
      <c r="AJ139" s="677"/>
      <c r="AK139" s="677"/>
      <c r="AL139" s="677"/>
      <c r="AM139" s="677"/>
      <c r="AN139" s="677"/>
      <c r="AO139" s="677"/>
      <c r="AP139" s="677"/>
      <c r="AQ139" s="677"/>
      <c r="AR139" s="677"/>
      <c r="AS139" s="677"/>
      <c r="AT139" s="677"/>
      <c r="AU139" s="677"/>
      <c r="AV139" s="677"/>
      <c r="AW139" s="677"/>
      <c r="AX139" s="677"/>
      <c r="AY139" s="677"/>
      <c r="AZ139" s="677"/>
      <c r="BA139" s="677"/>
      <c r="BB139" s="677"/>
      <c r="BC139" s="677"/>
      <c r="BD139" s="677"/>
      <c r="BE139" s="677"/>
      <c r="BF139" s="677"/>
      <c r="BG139" s="677"/>
      <c r="BH139" s="677"/>
      <c r="BI139" s="677"/>
      <c r="BJ139" s="677"/>
      <c r="BK139" s="677"/>
      <c r="BL139" s="677"/>
      <c r="BM139" s="677"/>
      <c r="BN139" s="677"/>
      <c r="BO139" s="677"/>
      <c r="BP139" s="677"/>
      <c r="BQ139" s="677"/>
      <c r="BR139" s="677"/>
      <c r="BS139" s="677"/>
      <c r="BT139" s="677"/>
      <c r="BU139" s="677"/>
      <c r="BV139" s="677"/>
      <c r="BW139" s="677"/>
      <c r="BX139" s="677"/>
      <c r="BY139" s="677"/>
      <c r="BZ139" s="677"/>
      <c r="CA139" s="677"/>
      <c r="CB139" s="677"/>
      <c r="CC139" s="677"/>
      <c r="CD139" s="677"/>
      <c r="CE139" s="677"/>
      <c r="CF139" s="677"/>
      <c r="CG139" s="677"/>
      <c r="CH139" s="677"/>
      <c r="CI139" s="677"/>
      <c r="CJ139" s="677"/>
      <c r="CK139" s="677"/>
      <c r="CL139" s="677"/>
      <c r="CM139" s="677"/>
      <c r="CN139" s="677"/>
      <c r="CO139" s="677"/>
      <c r="CP139" s="677"/>
      <c r="CQ139" s="677"/>
      <c r="CR139" s="677"/>
      <c r="CS139" s="677"/>
      <c r="CT139" s="677"/>
      <c r="CU139" s="677"/>
      <c r="CV139" s="677"/>
      <c r="CW139" s="677"/>
      <c r="CX139" s="677"/>
      <c r="CY139" s="677"/>
      <c r="CZ139" s="677"/>
      <c r="DA139" s="677"/>
      <c r="DB139" s="677"/>
      <c r="DC139" s="677"/>
      <c r="DD139" s="677"/>
      <c r="DE139" s="677"/>
      <c r="DF139" s="677"/>
      <c r="DG139" s="677"/>
      <c r="DH139" s="677"/>
      <c r="DI139" s="677"/>
      <c r="DJ139" s="677"/>
      <c r="DK139" s="677"/>
      <c r="DL139" s="677"/>
      <c r="DM139" s="677"/>
      <c r="DN139" s="677"/>
      <c r="DO139" s="677"/>
      <c r="DP139" s="677"/>
      <c r="DQ139" s="677"/>
      <c r="DR139" s="677"/>
      <c r="DS139" s="677"/>
      <c r="DT139" s="677"/>
      <c r="DU139" s="677"/>
      <c r="DV139" s="677"/>
      <c r="DW139" s="677"/>
      <c r="DX139" s="677"/>
      <c r="DY139" s="677"/>
      <c r="DZ139" s="677"/>
      <c r="EA139" s="677"/>
      <c r="EB139" s="677"/>
      <c r="EC139" s="677"/>
      <c r="ED139" s="677"/>
      <c r="EE139" s="677"/>
      <c r="EF139" s="677"/>
      <c r="EG139" s="677"/>
      <c r="EH139" s="677"/>
      <c r="EI139" s="677"/>
      <c r="EJ139" s="677"/>
      <c r="EK139" s="677"/>
      <c r="EL139" s="677"/>
      <c r="EM139" s="677"/>
      <c r="EN139" s="677"/>
      <c r="EO139" s="677"/>
      <c r="EP139" s="677"/>
      <c r="EQ139" s="677"/>
      <c r="ER139" s="677"/>
      <c r="ES139" s="677"/>
      <c r="ET139" s="677"/>
      <c r="EU139" s="677"/>
      <c r="EV139" s="677"/>
      <c r="EW139" s="677"/>
      <c r="EX139" s="677"/>
      <c r="EY139" s="677"/>
      <c r="EZ139" s="677"/>
      <c r="FA139" s="677"/>
      <c r="FB139" s="677"/>
      <c r="FC139" s="677"/>
      <c r="FD139" s="677"/>
      <c r="FE139" s="677"/>
      <c r="FF139" s="677"/>
      <c r="FG139" s="677"/>
      <c r="FH139" s="677"/>
      <c r="FI139" s="677"/>
      <c r="FJ139" s="677"/>
      <c r="FK139" s="677"/>
      <c r="FL139" s="677"/>
      <c r="FM139" s="677"/>
      <c r="FN139" s="677"/>
      <c r="FO139" s="677"/>
      <c r="FP139" s="677"/>
      <c r="FQ139" s="677"/>
      <c r="FR139" s="677"/>
      <c r="FS139" s="677"/>
      <c r="FT139" s="677"/>
      <c r="FU139" s="677"/>
      <c r="FV139" s="677"/>
      <c r="FW139" s="677"/>
      <c r="FX139" s="677"/>
      <c r="FY139" s="677"/>
      <c r="FZ139" s="677"/>
      <c r="GA139" s="677"/>
      <c r="GB139" s="677"/>
      <c r="GC139" s="677"/>
      <c r="GD139" s="677"/>
      <c r="GE139" s="677"/>
      <c r="GF139" s="677"/>
      <c r="GG139" s="677"/>
      <c r="GH139" s="677"/>
      <c r="GI139" s="677"/>
      <c r="GJ139" s="677"/>
      <c r="GK139" s="677"/>
      <c r="GL139" s="677"/>
      <c r="GM139" s="677"/>
      <c r="GN139" s="677"/>
      <c r="GO139" s="677"/>
      <c r="GP139" s="677"/>
      <c r="GQ139" s="677"/>
      <c r="GR139" s="677"/>
      <c r="GS139" s="677"/>
      <c r="GT139" s="677"/>
      <c r="GU139" s="677"/>
      <c r="GV139" s="677"/>
      <c r="GW139" s="677"/>
      <c r="GX139" s="677"/>
      <c r="GY139" s="677"/>
      <c r="GZ139" s="677"/>
      <c r="HA139" s="677"/>
      <c r="HB139" s="677"/>
      <c r="HC139" s="677"/>
      <c r="HD139" s="677"/>
      <c r="HE139" s="677"/>
      <c r="HF139" s="677"/>
      <c r="HG139" s="677"/>
      <c r="HH139" s="677"/>
      <c r="HI139" s="677"/>
      <c r="HJ139" s="677"/>
      <c r="HK139" s="677"/>
      <c r="HL139" s="677"/>
      <c r="HM139" s="677"/>
      <c r="HN139" s="677"/>
      <c r="HO139" s="677"/>
      <c r="HP139" s="677"/>
      <c r="HQ139" s="677"/>
      <c r="HR139" s="677"/>
      <c r="HS139" s="677"/>
      <c r="HT139" s="677"/>
      <c r="HU139" s="677"/>
      <c r="HV139" s="677"/>
      <c r="HW139" s="677"/>
      <c r="HX139" s="677"/>
      <c r="HY139" s="677"/>
      <c r="HZ139" s="677"/>
      <c r="IA139" s="677"/>
      <c r="IB139" s="677"/>
      <c r="IC139" s="677"/>
      <c r="ID139" s="677"/>
      <c r="IE139" s="677"/>
      <c r="IF139" s="677"/>
      <c r="IG139" s="677"/>
      <c r="IH139" s="677"/>
      <c r="II139" s="677"/>
      <c r="IJ139" s="677"/>
      <c r="IK139" s="677"/>
    </row>
    <row r="140" spans="1:245" s="651" customFormat="1" ht="21.75" customHeight="1">
      <c r="A140" s="704" t="s">
        <v>140</v>
      </c>
      <c r="B140" s="695">
        <v>1166</v>
      </c>
      <c r="C140" s="710"/>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77"/>
      <c r="AE140" s="677"/>
      <c r="AF140" s="677"/>
      <c r="AG140" s="677"/>
      <c r="AH140" s="677"/>
      <c r="AI140" s="677"/>
      <c r="AJ140" s="677"/>
      <c r="AK140" s="677"/>
      <c r="AL140" s="677"/>
      <c r="AM140" s="677"/>
      <c r="AN140" s="677"/>
      <c r="AO140" s="677"/>
      <c r="AP140" s="677"/>
      <c r="AQ140" s="677"/>
      <c r="AR140" s="677"/>
      <c r="AS140" s="677"/>
      <c r="AT140" s="677"/>
      <c r="AU140" s="677"/>
      <c r="AV140" s="677"/>
      <c r="AW140" s="677"/>
      <c r="AX140" s="677"/>
      <c r="AY140" s="677"/>
      <c r="AZ140" s="677"/>
      <c r="BA140" s="677"/>
      <c r="BB140" s="677"/>
      <c r="BC140" s="677"/>
      <c r="BD140" s="677"/>
      <c r="BE140" s="677"/>
      <c r="BF140" s="677"/>
      <c r="BG140" s="677"/>
      <c r="BH140" s="677"/>
      <c r="BI140" s="677"/>
      <c r="BJ140" s="677"/>
      <c r="BK140" s="677"/>
      <c r="BL140" s="677"/>
      <c r="BM140" s="677"/>
      <c r="BN140" s="677"/>
      <c r="BO140" s="677"/>
      <c r="BP140" s="677"/>
      <c r="BQ140" s="677"/>
      <c r="BR140" s="677"/>
      <c r="BS140" s="677"/>
      <c r="BT140" s="677"/>
      <c r="BU140" s="677"/>
      <c r="BV140" s="677"/>
      <c r="BW140" s="677"/>
      <c r="BX140" s="677"/>
      <c r="BY140" s="677"/>
      <c r="BZ140" s="677"/>
      <c r="CA140" s="677"/>
      <c r="CB140" s="677"/>
      <c r="CC140" s="677"/>
      <c r="CD140" s="677"/>
      <c r="CE140" s="677"/>
      <c r="CF140" s="677"/>
      <c r="CG140" s="677"/>
      <c r="CH140" s="677"/>
      <c r="CI140" s="677"/>
      <c r="CJ140" s="677"/>
      <c r="CK140" s="677"/>
      <c r="CL140" s="677"/>
      <c r="CM140" s="677"/>
      <c r="CN140" s="677"/>
      <c r="CO140" s="677"/>
      <c r="CP140" s="677"/>
      <c r="CQ140" s="677"/>
      <c r="CR140" s="677"/>
      <c r="CS140" s="677"/>
      <c r="CT140" s="677"/>
      <c r="CU140" s="677"/>
      <c r="CV140" s="677"/>
      <c r="CW140" s="677"/>
      <c r="CX140" s="677"/>
      <c r="CY140" s="677"/>
      <c r="CZ140" s="677"/>
      <c r="DA140" s="677"/>
      <c r="DB140" s="677"/>
      <c r="DC140" s="677"/>
      <c r="DD140" s="677"/>
      <c r="DE140" s="677"/>
      <c r="DF140" s="677"/>
      <c r="DG140" s="677"/>
      <c r="DH140" s="677"/>
      <c r="DI140" s="677"/>
      <c r="DJ140" s="677"/>
      <c r="DK140" s="677"/>
      <c r="DL140" s="677"/>
      <c r="DM140" s="677"/>
      <c r="DN140" s="677"/>
      <c r="DO140" s="677"/>
      <c r="DP140" s="677"/>
      <c r="DQ140" s="677"/>
      <c r="DR140" s="677"/>
      <c r="DS140" s="677"/>
      <c r="DT140" s="677"/>
      <c r="DU140" s="677"/>
      <c r="DV140" s="677"/>
      <c r="DW140" s="677"/>
      <c r="DX140" s="677"/>
      <c r="DY140" s="677"/>
      <c r="DZ140" s="677"/>
      <c r="EA140" s="677"/>
      <c r="EB140" s="677"/>
      <c r="EC140" s="677"/>
      <c r="ED140" s="677"/>
      <c r="EE140" s="677"/>
      <c r="EF140" s="677"/>
      <c r="EG140" s="677"/>
      <c r="EH140" s="677"/>
      <c r="EI140" s="677"/>
      <c r="EJ140" s="677"/>
      <c r="EK140" s="677"/>
      <c r="EL140" s="677"/>
      <c r="EM140" s="677"/>
      <c r="EN140" s="677"/>
      <c r="EO140" s="677"/>
      <c r="EP140" s="677"/>
      <c r="EQ140" s="677"/>
      <c r="ER140" s="677"/>
      <c r="ES140" s="677"/>
      <c r="ET140" s="677"/>
      <c r="EU140" s="677"/>
      <c r="EV140" s="677"/>
      <c r="EW140" s="677"/>
      <c r="EX140" s="677"/>
      <c r="EY140" s="677"/>
      <c r="EZ140" s="677"/>
      <c r="FA140" s="677"/>
      <c r="FB140" s="677"/>
      <c r="FC140" s="677"/>
      <c r="FD140" s="677"/>
      <c r="FE140" s="677"/>
      <c r="FF140" s="677"/>
      <c r="FG140" s="677"/>
      <c r="FH140" s="677"/>
      <c r="FI140" s="677"/>
      <c r="FJ140" s="677"/>
      <c r="FK140" s="677"/>
      <c r="FL140" s="677"/>
      <c r="FM140" s="677"/>
      <c r="FN140" s="677"/>
      <c r="FO140" s="677"/>
      <c r="FP140" s="677"/>
      <c r="FQ140" s="677"/>
      <c r="FR140" s="677"/>
      <c r="FS140" s="677"/>
      <c r="FT140" s="677"/>
      <c r="FU140" s="677"/>
      <c r="FV140" s="677"/>
      <c r="FW140" s="677"/>
      <c r="FX140" s="677"/>
      <c r="FY140" s="677"/>
      <c r="FZ140" s="677"/>
      <c r="GA140" s="677"/>
      <c r="GB140" s="677"/>
      <c r="GC140" s="677"/>
      <c r="GD140" s="677"/>
      <c r="GE140" s="677"/>
      <c r="GF140" s="677"/>
      <c r="GG140" s="677"/>
      <c r="GH140" s="677"/>
      <c r="GI140" s="677"/>
      <c r="GJ140" s="677"/>
      <c r="GK140" s="677"/>
      <c r="GL140" s="677"/>
      <c r="GM140" s="677"/>
      <c r="GN140" s="677"/>
      <c r="GO140" s="677"/>
      <c r="GP140" s="677"/>
      <c r="GQ140" s="677"/>
      <c r="GR140" s="677"/>
      <c r="GS140" s="677"/>
      <c r="GT140" s="677"/>
      <c r="GU140" s="677"/>
      <c r="GV140" s="677"/>
      <c r="GW140" s="677"/>
      <c r="GX140" s="677"/>
      <c r="GY140" s="677"/>
      <c r="GZ140" s="677"/>
      <c r="HA140" s="677"/>
      <c r="HB140" s="677"/>
      <c r="HC140" s="677"/>
      <c r="HD140" s="677"/>
      <c r="HE140" s="677"/>
      <c r="HF140" s="677"/>
      <c r="HG140" s="677"/>
      <c r="HH140" s="677"/>
      <c r="HI140" s="677"/>
      <c r="HJ140" s="677"/>
      <c r="HK140" s="677"/>
      <c r="HL140" s="677"/>
      <c r="HM140" s="677"/>
      <c r="HN140" s="677"/>
      <c r="HO140" s="677"/>
      <c r="HP140" s="677"/>
      <c r="HQ140" s="677"/>
      <c r="HR140" s="677"/>
      <c r="HS140" s="677"/>
      <c r="HT140" s="677"/>
      <c r="HU140" s="677"/>
      <c r="HV140" s="677"/>
      <c r="HW140" s="677"/>
      <c r="HX140" s="677"/>
      <c r="HY140" s="677"/>
      <c r="HZ140" s="677"/>
      <c r="IA140" s="677"/>
      <c r="IB140" s="677"/>
      <c r="IC140" s="677"/>
      <c r="ID140" s="677"/>
      <c r="IE140" s="677"/>
      <c r="IF140" s="677"/>
      <c r="IG140" s="677"/>
      <c r="IH140" s="677"/>
      <c r="II140" s="677"/>
      <c r="IJ140" s="677"/>
      <c r="IK140" s="677"/>
    </row>
    <row r="141" spans="1:245" s="676" customFormat="1" ht="21.75" customHeight="1">
      <c r="A141" s="704" t="s">
        <v>141</v>
      </c>
      <c r="B141" s="695">
        <v>1005</v>
      </c>
      <c r="C141" s="711"/>
      <c r="D141" s="700"/>
      <c r="E141" s="700"/>
      <c r="F141" s="700"/>
      <c r="G141" s="700"/>
      <c r="H141" s="700"/>
      <c r="I141" s="700"/>
      <c r="J141" s="700"/>
      <c r="K141" s="700"/>
      <c r="L141" s="700"/>
      <c r="M141" s="700"/>
      <c r="N141" s="700"/>
      <c r="O141" s="700"/>
      <c r="P141" s="700"/>
      <c r="Q141" s="700"/>
      <c r="R141" s="700"/>
      <c r="S141" s="700"/>
      <c r="T141" s="700"/>
      <c r="U141" s="700"/>
      <c r="V141" s="700"/>
      <c r="W141" s="700"/>
      <c r="X141" s="700"/>
      <c r="Y141" s="700"/>
      <c r="Z141" s="700"/>
      <c r="AA141" s="700"/>
      <c r="AB141" s="700"/>
      <c r="AC141" s="700"/>
      <c r="AD141" s="700"/>
      <c r="AE141" s="700"/>
      <c r="AF141" s="700"/>
      <c r="AG141" s="700"/>
      <c r="AH141" s="700"/>
      <c r="AI141" s="700"/>
      <c r="AJ141" s="700"/>
      <c r="AK141" s="700"/>
      <c r="AL141" s="700"/>
      <c r="AM141" s="700"/>
      <c r="AN141" s="700"/>
      <c r="AO141" s="700"/>
      <c r="AP141" s="700"/>
      <c r="AQ141" s="700"/>
      <c r="AR141" s="700"/>
      <c r="AS141" s="700"/>
      <c r="AT141" s="700"/>
      <c r="AU141" s="700"/>
      <c r="AV141" s="700"/>
      <c r="AW141" s="700"/>
      <c r="AX141" s="700"/>
      <c r="AY141" s="700"/>
      <c r="AZ141" s="700"/>
      <c r="BA141" s="700"/>
      <c r="BB141" s="700"/>
      <c r="BC141" s="700"/>
      <c r="BD141" s="700"/>
      <c r="BE141" s="700"/>
      <c r="BF141" s="700"/>
      <c r="BG141" s="700"/>
      <c r="BH141" s="700"/>
      <c r="BI141" s="700"/>
      <c r="BJ141" s="700"/>
      <c r="BK141" s="700"/>
      <c r="BL141" s="700"/>
      <c r="BM141" s="700"/>
      <c r="BN141" s="700"/>
      <c r="BO141" s="700"/>
      <c r="BP141" s="700"/>
      <c r="BQ141" s="700"/>
      <c r="BR141" s="700"/>
      <c r="BS141" s="700"/>
      <c r="BT141" s="700"/>
      <c r="BU141" s="700"/>
      <c r="BV141" s="700"/>
      <c r="BW141" s="700"/>
      <c r="BX141" s="700"/>
      <c r="BY141" s="700"/>
      <c r="BZ141" s="700"/>
      <c r="CA141" s="700"/>
      <c r="CB141" s="700"/>
      <c r="CC141" s="700"/>
      <c r="CD141" s="700"/>
      <c r="CE141" s="700"/>
      <c r="CF141" s="700"/>
      <c r="CG141" s="700"/>
      <c r="CH141" s="700"/>
      <c r="CI141" s="700"/>
      <c r="CJ141" s="700"/>
      <c r="CK141" s="700"/>
      <c r="CL141" s="700"/>
      <c r="CM141" s="700"/>
      <c r="CN141" s="700"/>
      <c r="CO141" s="700"/>
      <c r="CP141" s="700"/>
      <c r="CQ141" s="700"/>
      <c r="CR141" s="700"/>
      <c r="CS141" s="700"/>
      <c r="CT141" s="700"/>
      <c r="CU141" s="700"/>
      <c r="CV141" s="700"/>
      <c r="CW141" s="700"/>
      <c r="CX141" s="700"/>
      <c r="CY141" s="700"/>
      <c r="CZ141" s="700"/>
      <c r="DA141" s="700"/>
      <c r="DB141" s="700"/>
      <c r="DC141" s="700"/>
      <c r="DD141" s="700"/>
      <c r="DE141" s="700"/>
      <c r="DF141" s="700"/>
      <c r="DG141" s="700"/>
      <c r="DH141" s="700"/>
      <c r="DI141" s="700"/>
      <c r="DJ141" s="700"/>
      <c r="DK141" s="700"/>
      <c r="DL141" s="700"/>
      <c r="DM141" s="700"/>
      <c r="DN141" s="700"/>
      <c r="DO141" s="700"/>
      <c r="DP141" s="700"/>
      <c r="DQ141" s="700"/>
      <c r="DR141" s="700"/>
      <c r="DS141" s="700"/>
      <c r="DT141" s="700"/>
      <c r="DU141" s="700"/>
      <c r="DV141" s="700"/>
      <c r="DW141" s="700"/>
      <c r="DX141" s="700"/>
      <c r="DY141" s="700"/>
      <c r="DZ141" s="700"/>
      <c r="EA141" s="700"/>
      <c r="EB141" s="700"/>
      <c r="EC141" s="700"/>
      <c r="ED141" s="700"/>
      <c r="EE141" s="700"/>
      <c r="EF141" s="700"/>
      <c r="EG141" s="700"/>
      <c r="EH141" s="700"/>
      <c r="EI141" s="700"/>
      <c r="EJ141" s="700"/>
      <c r="EK141" s="700"/>
      <c r="EL141" s="700"/>
      <c r="EM141" s="700"/>
      <c r="EN141" s="700"/>
      <c r="EO141" s="700"/>
      <c r="EP141" s="700"/>
      <c r="EQ141" s="700"/>
      <c r="ER141" s="700"/>
      <c r="ES141" s="700"/>
      <c r="ET141" s="700"/>
      <c r="EU141" s="700"/>
      <c r="EV141" s="700"/>
      <c r="EW141" s="700"/>
      <c r="EX141" s="700"/>
      <c r="EY141" s="700"/>
      <c r="EZ141" s="700"/>
      <c r="FA141" s="700"/>
      <c r="FB141" s="700"/>
      <c r="FC141" s="700"/>
      <c r="FD141" s="700"/>
      <c r="FE141" s="700"/>
      <c r="FF141" s="700"/>
      <c r="FG141" s="700"/>
      <c r="FH141" s="700"/>
      <c r="FI141" s="700"/>
      <c r="FJ141" s="700"/>
      <c r="FK141" s="700"/>
      <c r="FL141" s="700"/>
      <c r="FM141" s="700"/>
      <c r="FN141" s="700"/>
      <c r="FO141" s="700"/>
      <c r="FP141" s="700"/>
      <c r="FQ141" s="700"/>
      <c r="FR141" s="700"/>
      <c r="FS141" s="700"/>
      <c r="FT141" s="700"/>
      <c r="FU141" s="700"/>
      <c r="FV141" s="700"/>
      <c r="FW141" s="700"/>
      <c r="FX141" s="700"/>
      <c r="FY141" s="700"/>
      <c r="FZ141" s="700"/>
      <c r="GA141" s="700"/>
      <c r="GB141" s="700"/>
      <c r="GC141" s="700"/>
      <c r="GD141" s="700"/>
      <c r="GE141" s="700"/>
      <c r="GF141" s="700"/>
      <c r="GG141" s="700"/>
      <c r="GH141" s="700"/>
      <c r="GI141" s="700"/>
      <c r="GJ141" s="700"/>
      <c r="GK141" s="700"/>
      <c r="GL141" s="700"/>
      <c r="GM141" s="700"/>
      <c r="GN141" s="700"/>
      <c r="GO141" s="700"/>
      <c r="GP141" s="700"/>
      <c r="GQ141" s="700"/>
      <c r="GR141" s="700"/>
      <c r="GS141" s="700"/>
      <c r="GT141" s="700"/>
      <c r="GU141" s="700"/>
      <c r="GV141" s="700"/>
      <c r="GW141" s="700"/>
      <c r="GX141" s="700"/>
      <c r="GY141" s="700"/>
      <c r="GZ141" s="700"/>
      <c r="HA141" s="700"/>
      <c r="HB141" s="700"/>
      <c r="HC141" s="700"/>
      <c r="HD141" s="700"/>
      <c r="HE141" s="700"/>
      <c r="HF141" s="700"/>
      <c r="HG141" s="700"/>
      <c r="HH141" s="700"/>
      <c r="HI141" s="700"/>
      <c r="HJ141" s="700"/>
      <c r="HK141" s="700"/>
      <c r="HL141" s="700"/>
      <c r="HM141" s="700"/>
      <c r="HN141" s="700"/>
      <c r="HO141" s="700"/>
      <c r="HP141" s="700"/>
      <c r="HQ141" s="700"/>
      <c r="HR141" s="700"/>
      <c r="HS141" s="700"/>
      <c r="HT141" s="700"/>
      <c r="HU141" s="700"/>
      <c r="HV141" s="700"/>
      <c r="HW141" s="700"/>
      <c r="HX141" s="700"/>
      <c r="HY141" s="700"/>
      <c r="HZ141" s="700"/>
      <c r="IA141" s="700"/>
      <c r="IB141" s="700"/>
      <c r="IC141" s="700"/>
      <c r="ID141" s="700"/>
      <c r="IE141" s="700"/>
      <c r="IF141" s="700"/>
      <c r="IG141" s="700"/>
      <c r="IH141" s="700"/>
      <c r="II141" s="700"/>
      <c r="IJ141" s="700"/>
      <c r="IK141" s="700"/>
    </row>
    <row r="142" spans="1:245" s="676" customFormat="1" ht="21.75" customHeight="1">
      <c r="A142" s="704" t="s">
        <v>142</v>
      </c>
      <c r="B142" s="695">
        <v>651</v>
      </c>
      <c r="C142" s="711"/>
      <c r="D142" s="700"/>
      <c r="E142" s="700"/>
      <c r="F142" s="700"/>
      <c r="G142" s="700"/>
      <c r="H142" s="700"/>
      <c r="I142" s="700"/>
      <c r="J142" s="700"/>
      <c r="K142" s="700"/>
      <c r="L142" s="700"/>
      <c r="M142" s="700"/>
      <c r="N142" s="700"/>
      <c r="O142" s="700"/>
      <c r="P142" s="700"/>
      <c r="Q142" s="700"/>
      <c r="R142" s="700"/>
      <c r="S142" s="700"/>
      <c r="T142" s="700"/>
      <c r="U142" s="700"/>
      <c r="V142" s="700"/>
      <c r="W142" s="700"/>
      <c r="X142" s="700"/>
      <c r="Y142" s="700"/>
      <c r="Z142" s="700"/>
      <c r="AA142" s="700"/>
      <c r="AB142" s="700"/>
      <c r="AC142" s="700"/>
      <c r="AD142" s="700"/>
      <c r="AE142" s="700"/>
      <c r="AF142" s="700"/>
      <c r="AG142" s="700"/>
      <c r="AH142" s="700"/>
      <c r="AI142" s="700"/>
      <c r="AJ142" s="700"/>
      <c r="AK142" s="700"/>
      <c r="AL142" s="700"/>
      <c r="AM142" s="700"/>
      <c r="AN142" s="700"/>
      <c r="AO142" s="700"/>
      <c r="AP142" s="700"/>
      <c r="AQ142" s="700"/>
      <c r="AR142" s="700"/>
      <c r="AS142" s="700"/>
      <c r="AT142" s="700"/>
      <c r="AU142" s="700"/>
      <c r="AV142" s="700"/>
      <c r="AW142" s="700"/>
      <c r="AX142" s="700"/>
      <c r="AY142" s="700"/>
      <c r="AZ142" s="700"/>
      <c r="BA142" s="700"/>
      <c r="BB142" s="700"/>
      <c r="BC142" s="700"/>
      <c r="BD142" s="700"/>
      <c r="BE142" s="700"/>
      <c r="BF142" s="700"/>
      <c r="BG142" s="700"/>
      <c r="BH142" s="700"/>
      <c r="BI142" s="700"/>
      <c r="BJ142" s="700"/>
      <c r="BK142" s="700"/>
      <c r="BL142" s="700"/>
      <c r="BM142" s="700"/>
      <c r="BN142" s="700"/>
      <c r="BO142" s="700"/>
      <c r="BP142" s="700"/>
      <c r="BQ142" s="700"/>
      <c r="BR142" s="700"/>
      <c r="BS142" s="700"/>
      <c r="BT142" s="700"/>
      <c r="BU142" s="700"/>
      <c r="BV142" s="700"/>
      <c r="BW142" s="700"/>
      <c r="BX142" s="700"/>
      <c r="BY142" s="700"/>
      <c r="BZ142" s="700"/>
      <c r="CA142" s="700"/>
      <c r="CB142" s="700"/>
      <c r="CC142" s="700"/>
      <c r="CD142" s="700"/>
      <c r="CE142" s="700"/>
      <c r="CF142" s="700"/>
      <c r="CG142" s="700"/>
      <c r="CH142" s="700"/>
      <c r="CI142" s="700"/>
      <c r="CJ142" s="700"/>
      <c r="CK142" s="700"/>
      <c r="CL142" s="700"/>
      <c r="CM142" s="700"/>
      <c r="CN142" s="700"/>
      <c r="CO142" s="700"/>
      <c r="CP142" s="700"/>
      <c r="CQ142" s="700"/>
      <c r="CR142" s="700"/>
      <c r="CS142" s="700"/>
      <c r="CT142" s="700"/>
      <c r="CU142" s="700"/>
      <c r="CV142" s="700"/>
      <c r="CW142" s="700"/>
      <c r="CX142" s="700"/>
      <c r="CY142" s="700"/>
      <c r="CZ142" s="700"/>
      <c r="DA142" s="700"/>
      <c r="DB142" s="700"/>
      <c r="DC142" s="700"/>
      <c r="DD142" s="700"/>
      <c r="DE142" s="700"/>
      <c r="DF142" s="700"/>
      <c r="DG142" s="700"/>
      <c r="DH142" s="700"/>
      <c r="DI142" s="700"/>
      <c r="DJ142" s="700"/>
      <c r="DK142" s="700"/>
      <c r="DL142" s="700"/>
      <c r="DM142" s="700"/>
      <c r="DN142" s="700"/>
      <c r="DO142" s="700"/>
      <c r="DP142" s="700"/>
      <c r="DQ142" s="700"/>
      <c r="DR142" s="700"/>
      <c r="DS142" s="700"/>
      <c r="DT142" s="700"/>
      <c r="DU142" s="700"/>
      <c r="DV142" s="700"/>
      <c r="DW142" s="700"/>
      <c r="DX142" s="700"/>
      <c r="DY142" s="700"/>
      <c r="DZ142" s="700"/>
      <c r="EA142" s="700"/>
      <c r="EB142" s="700"/>
      <c r="EC142" s="700"/>
      <c r="ED142" s="700"/>
      <c r="EE142" s="700"/>
      <c r="EF142" s="700"/>
      <c r="EG142" s="700"/>
      <c r="EH142" s="700"/>
      <c r="EI142" s="700"/>
      <c r="EJ142" s="700"/>
      <c r="EK142" s="700"/>
      <c r="EL142" s="700"/>
      <c r="EM142" s="700"/>
      <c r="EN142" s="700"/>
      <c r="EO142" s="700"/>
      <c r="EP142" s="700"/>
      <c r="EQ142" s="700"/>
      <c r="ER142" s="700"/>
      <c r="ES142" s="700"/>
      <c r="ET142" s="700"/>
      <c r="EU142" s="700"/>
      <c r="EV142" s="700"/>
      <c r="EW142" s="700"/>
      <c r="EX142" s="700"/>
      <c r="EY142" s="700"/>
      <c r="EZ142" s="700"/>
      <c r="FA142" s="700"/>
      <c r="FB142" s="700"/>
      <c r="FC142" s="700"/>
      <c r="FD142" s="700"/>
      <c r="FE142" s="700"/>
      <c r="FF142" s="700"/>
      <c r="FG142" s="700"/>
      <c r="FH142" s="700"/>
      <c r="FI142" s="700"/>
      <c r="FJ142" s="700"/>
      <c r="FK142" s="700"/>
      <c r="FL142" s="700"/>
      <c r="FM142" s="700"/>
      <c r="FN142" s="700"/>
      <c r="FO142" s="700"/>
      <c r="FP142" s="700"/>
      <c r="FQ142" s="700"/>
      <c r="FR142" s="700"/>
      <c r="FS142" s="700"/>
      <c r="FT142" s="700"/>
      <c r="FU142" s="700"/>
      <c r="FV142" s="700"/>
      <c r="FW142" s="700"/>
      <c r="FX142" s="700"/>
      <c r="FY142" s="700"/>
      <c r="FZ142" s="700"/>
      <c r="GA142" s="700"/>
      <c r="GB142" s="700"/>
      <c r="GC142" s="700"/>
      <c r="GD142" s="700"/>
      <c r="GE142" s="700"/>
      <c r="GF142" s="700"/>
      <c r="GG142" s="700"/>
      <c r="GH142" s="700"/>
      <c r="GI142" s="700"/>
      <c r="GJ142" s="700"/>
      <c r="GK142" s="700"/>
      <c r="GL142" s="700"/>
      <c r="GM142" s="700"/>
      <c r="GN142" s="700"/>
      <c r="GO142" s="700"/>
      <c r="GP142" s="700"/>
      <c r="GQ142" s="700"/>
      <c r="GR142" s="700"/>
      <c r="GS142" s="700"/>
      <c r="GT142" s="700"/>
      <c r="GU142" s="700"/>
      <c r="GV142" s="700"/>
      <c r="GW142" s="700"/>
      <c r="GX142" s="700"/>
      <c r="GY142" s="700"/>
      <c r="GZ142" s="700"/>
      <c r="HA142" s="700"/>
      <c r="HB142" s="700"/>
      <c r="HC142" s="700"/>
      <c r="HD142" s="700"/>
      <c r="HE142" s="700"/>
      <c r="HF142" s="700"/>
      <c r="HG142" s="700"/>
      <c r="HH142" s="700"/>
      <c r="HI142" s="700"/>
      <c r="HJ142" s="700"/>
      <c r="HK142" s="700"/>
      <c r="HL142" s="700"/>
      <c r="HM142" s="700"/>
      <c r="HN142" s="700"/>
      <c r="HO142" s="700"/>
      <c r="HP142" s="700"/>
      <c r="HQ142" s="700"/>
      <c r="HR142" s="700"/>
      <c r="HS142" s="700"/>
      <c r="HT142" s="700"/>
      <c r="HU142" s="700"/>
      <c r="HV142" s="700"/>
      <c r="HW142" s="700"/>
      <c r="HX142" s="700"/>
      <c r="HY142" s="700"/>
      <c r="HZ142" s="700"/>
      <c r="IA142" s="700"/>
      <c r="IB142" s="700"/>
      <c r="IC142" s="700"/>
      <c r="ID142" s="700"/>
      <c r="IE142" s="700"/>
      <c r="IF142" s="700"/>
      <c r="IG142" s="700"/>
      <c r="IH142" s="700"/>
      <c r="II142" s="700"/>
      <c r="IJ142" s="700"/>
      <c r="IK142" s="700"/>
    </row>
    <row r="143" spans="1:245" s="676" customFormat="1" ht="21.75" customHeight="1">
      <c r="A143" s="704" t="s">
        <v>143</v>
      </c>
      <c r="B143" s="695">
        <v>1060</v>
      </c>
      <c r="C143" s="693"/>
      <c r="D143" s="700"/>
      <c r="E143" s="700"/>
      <c r="F143" s="700"/>
      <c r="G143" s="700"/>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0"/>
      <c r="AD143" s="700"/>
      <c r="AE143" s="700"/>
      <c r="AF143" s="700"/>
      <c r="AG143" s="700"/>
      <c r="AH143" s="700"/>
      <c r="AI143" s="700"/>
      <c r="AJ143" s="700"/>
      <c r="AK143" s="700"/>
      <c r="AL143" s="700"/>
      <c r="AM143" s="700"/>
      <c r="AN143" s="700"/>
      <c r="AO143" s="700"/>
      <c r="AP143" s="700"/>
      <c r="AQ143" s="700"/>
      <c r="AR143" s="700"/>
      <c r="AS143" s="700"/>
      <c r="AT143" s="700"/>
      <c r="AU143" s="700"/>
      <c r="AV143" s="700"/>
      <c r="AW143" s="700"/>
      <c r="AX143" s="700"/>
      <c r="AY143" s="700"/>
      <c r="AZ143" s="700"/>
      <c r="BA143" s="700"/>
      <c r="BB143" s="700"/>
      <c r="BC143" s="700"/>
      <c r="BD143" s="700"/>
      <c r="BE143" s="700"/>
      <c r="BF143" s="700"/>
      <c r="BG143" s="700"/>
      <c r="BH143" s="700"/>
      <c r="BI143" s="700"/>
      <c r="BJ143" s="700"/>
      <c r="BK143" s="700"/>
      <c r="BL143" s="700"/>
      <c r="BM143" s="700"/>
      <c r="BN143" s="700"/>
      <c r="BO143" s="700"/>
      <c r="BP143" s="700"/>
      <c r="BQ143" s="700"/>
      <c r="BR143" s="700"/>
      <c r="BS143" s="700"/>
      <c r="BT143" s="700"/>
      <c r="BU143" s="700"/>
      <c r="BV143" s="700"/>
      <c r="BW143" s="700"/>
      <c r="BX143" s="700"/>
      <c r="BY143" s="700"/>
      <c r="BZ143" s="700"/>
      <c r="CA143" s="700"/>
      <c r="CB143" s="700"/>
      <c r="CC143" s="700"/>
      <c r="CD143" s="700"/>
      <c r="CE143" s="700"/>
      <c r="CF143" s="700"/>
      <c r="CG143" s="700"/>
      <c r="CH143" s="700"/>
      <c r="CI143" s="700"/>
      <c r="CJ143" s="700"/>
      <c r="CK143" s="700"/>
      <c r="CL143" s="700"/>
      <c r="CM143" s="700"/>
      <c r="CN143" s="700"/>
      <c r="CO143" s="700"/>
      <c r="CP143" s="700"/>
      <c r="CQ143" s="700"/>
      <c r="CR143" s="700"/>
      <c r="CS143" s="700"/>
      <c r="CT143" s="700"/>
      <c r="CU143" s="700"/>
      <c r="CV143" s="700"/>
      <c r="CW143" s="700"/>
      <c r="CX143" s="700"/>
      <c r="CY143" s="700"/>
      <c r="CZ143" s="700"/>
      <c r="DA143" s="700"/>
      <c r="DB143" s="700"/>
      <c r="DC143" s="700"/>
      <c r="DD143" s="700"/>
      <c r="DE143" s="700"/>
      <c r="DF143" s="700"/>
      <c r="DG143" s="700"/>
      <c r="DH143" s="700"/>
      <c r="DI143" s="700"/>
      <c r="DJ143" s="700"/>
      <c r="DK143" s="700"/>
      <c r="DL143" s="700"/>
      <c r="DM143" s="700"/>
      <c r="DN143" s="700"/>
      <c r="DO143" s="700"/>
      <c r="DP143" s="700"/>
      <c r="DQ143" s="700"/>
      <c r="DR143" s="700"/>
      <c r="DS143" s="700"/>
      <c r="DT143" s="700"/>
      <c r="DU143" s="700"/>
      <c r="DV143" s="700"/>
      <c r="DW143" s="700"/>
      <c r="DX143" s="700"/>
      <c r="DY143" s="700"/>
      <c r="DZ143" s="700"/>
      <c r="EA143" s="700"/>
      <c r="EB143" s="700"/>
      <c r="EC143" s="700"/>
      <c r="ED143" s="700"/>
      <c r="EE143" s="700"/>
      <c r="EF143" s="700"/>
      <c r="EG143" s="700"/>
      <c r="EH143" s="700"/>
      <c r="EI143" s="700"/>
      <c r="EJ143" s="700"/>
      <c r="EK143" s="700"/>
      <c r="EL143" s="700"/>
      <c r="EM143" s="700"/>
      <c r="EN143" s="700"/>
      <c r="EO143" s="700"/>
      <c r="EP143" s="700"/>
      <c r="EQ143" s="700"/>
      <c r="ER143" s="700"/>
      <c r="ES143" s="700"/>
      <c r="ET143" s="700"/>
      <c r="EU143" s="700"/>
      <c r="EV143" s="700"/>
      <c r="EW143" s="700"/>
      <c r="EX143" s="700"/>
      <c r="EY143" s="700"/>
      <c r="EZ143" s="700"/>
      <c r="FA143" s="700"/>
      <c r="FB143" s="700"/>
      <c r="FC143" s="700"/>
      <c r="FD143" s="700"/>
      <c r="FE143" s="700"/>
      <c r="FF143" s="700"/>
      <c r="FG143" s="700"/>
      <c r="FH143" s="700"/>
      <c r="FI143" s="700"/>
      <c r="FJ143" s="700"/>
      <c r="FK143" s="700"/>
      <c r="FL143" s="700"/>
      <c r="FM143" s="700"/>
      <c r="FN143" s="700"/>
      <c r="FO143" s="700"/>
      <c r="FP143" s="700"/>
      <c r="FQ143" s="700"/>
      <c r="FR143" s="700"/>
      <c r="FS143" s="700"/>
      <c r="FT143" s="700"/>
      <c r="FU143" s="700"/>
      <c r="FV143" s="700"/>
      <c r="FW143" s="700"/>
      <c r="FX143" s="700"/>
      <c r="FY143" s="700"/>
      <c r="FZ143" s="700"/>
      <c r="GA143" s="700"/>
      <c r="GB143" s="700"/>
      <c r="GC143" s="700"/>
      <c r="GD143" s="700"/>
      <c r="GE143" s="700"/>
      <c r="GF143" s="700"/>
      <c r="GG143" s="700"/>
      <c r="GH143" s="700"/>
      <c r="GI143" s="700"/>
      <c r="GJ143" s="700"/>
      <c r="GK143" s="700"/>
      <c r="GL143" s="700"/>
      <c r="GM143" s="700"/>
      <c r="GN143" s="700"/>
      <c r="GO143" s="700"/>
      <c r="GP143" s="700"/>
      <c r="GQ143" s="700"/>
      <c r="GR143" s="700"/>
      <c r="GS143" s="700"/>
      <c r="GT143" s="700"/>
      <c r="GU143" s="700"/>
      <c r="GV143" s="700"/>
      <c r="GW143" s="700"/>
      <c r="GX143" s="700"/>
      <c r="GY143" s="700"/>
      <c r="GZ143" s="700"/>
      <c r="HA143" s="700"/>
      <c r="HB143" s="700"/>
      <c r="HC143" s="700"/>
      <c r="HD143" s="700"/>
      <c r="HE143" s="700"/>
      <c r="HF143" s="700"/>
      <c r="HG143" s="700"/>
      <c r="HH143" s="700"/>
      <c r="HI143" s="700"/>
      <c r="HJ143" s="700"/>
      <c r="HK143" s="700"/>
      <c r="HL143" s="700"/>
      <c r="HM143" s="700"/>
      <c r="HN143" s="700"/>
      <c r="HO143" s="700"/>
      <c r="HP143" s="700"/>
      <c r="HQ143" s="700"/>
      <c r="HR143" s="700"/>
      <c r="HS143" s="700"/>
      <c r="HT143" s="700"/>
      <c r="HU143" s="700"/>
      <c r="HV143" s="700"/>
      <c r="HW143" s="700"/>
      <c r="HX143" s="700"/>
      <c r="HY143" s="700"/>
      <c r="HZ143" s="700"/>
      <c r="IA143" s="700"/>
      <c r="IB143" s="700"/>
      <c r="IC143" s="700"/>
      <c r="ID143" s="700"/>
      <c r="IE143" s="700"/>
      <c r="IF143" s="700"/>
      <c r="IG143" s="700"/>
      <c r="IH143" s="700"/>
      <c r="II143" s="700"/>
      <c r="IJ143" s="700"/>
      <c r="IK143" s="700"/>
    </row>
    <row r="144" spans="1:245" s="651" customFormat="1" ht="21.75" customHeight="1">
      <c r="A144" s="704" t="s">
        <v>144</v>
      </c>
      <c r="B144" s="695">
        <v>1886</v>
      </c>
      <c r="C144" s="693"/>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7"/>
      <c r="AD144" s="677"/>
      <c r="AE144" s="677"/>
      <c r="AF144" s="677"/>
      <c r="AG144" s="677"/>
      <c r="AH144" s="677"/>
      <c r="AI144" s="677"/>
      <c r="AJ144" s="677"/>
      <c r="AK144" s="677"/>
      <c r="AL144" s="677"/>
      <c r="AM144" s="677"/>
      <c r="AN144" s="677"/>
      <c r="AO144" s="677"/>
      <c r="AP144" s="677"/>
      <c r="AQ144" s="677"/>
      <c r="AR144" s="677"/>
      <c r="AS144" s="677"/>
      <c r="AT144" s="677"/>
      <c r="AU144" s="677"/>
      <c r="AV144" s="677"/>
      <c r="AW144" s="677"/>
      <c r="AX144" s="677"/>
      <c r="AY144" s="677"/>
      <c r="AZ144" s="677"/>
      <c r="BA144" s="677"/>
      <c r="BB144" s="677"/>
      <c r="BC144" s="677"/>
      <c r="BD144" s="677"/>
      <c r="BE144" s="677"/>
      <c r="BF144" s="677"/>
      <c r="BG144" s="677"/>
      <c r="BH144" s="677"/>
      <c r="BI144" s="677"/>
      <c r="BJ144" s="677"/>
      <c r="BK144" s="677"/>
      <c r="BL144" s="677"/>
      <c r="BM144" s="677"/>
      <c r="BN144" s="677"/>
      <c r="BO144" s="677"/>
      <c r="BP144" s="677"/>
      <c r="BQ144" s="677"/>
      <c r="BR144" s="677"/>
      <c r="BS144" s="677"/>
      <c r="BT144" s="677"/>
      <c r="BU144" s="677"/>
      <c r="BV144" s="677"/>
      <c r="BW144" s="677"/>
      <c r="BX144" s="677"/>
      <c r="BY144" s="677"/>
      <c r="BZ144" s="677"/>
      <c r="CA144" s="677"/>
      <c r="CB144" s="677"/>
      <c r="CC144" s="677"/>
      <c r="CD144" s="677"/>
      <c r="CE144" s="677"/>
      <c r="CF144" s="677"/>
      <c r="CG144" s="677"/>
      <c r="CH144" s="677"/>
      <c r="CI144" s="677"/>
      <c r="CJ144" s="677"/>
      <c r="CK144" s="677"/>
      <c r="CL144" s="677"/>
      <c r="CM144" s="677"/>
      <c r="CN144" s="677"/>
      <c r="CO144" s="677"/>
      <c r="CP144" s="677"/>
      <c r="CQ144" s="677"/>
      <c r="CR144" s="677"/>
      <c r="CS144" s="677"/>
      <c r="CT144" s="677"/>
      <c r="CU144" s="677"/>
      <c r="CV144" s="677"/>
      <c r="CW144" s="677"/>
      <c r="CX144" s="677"/>
      <c r="CY144" s="677"/>
      <c r="CZ144" s="677"/>
      <c r="DA144" s="677"/>
      <c r="DB144" s="677"/>
      <c r="DC144" s="677"/>
      <c r="DD144" s="677"/>
      <c r="DE144" s="677"/>
      <c r="DF144" s="677"/>
      <c r="DG144" s="677"/>
      <c r="DH144" s="677"/>
      <c r="DI144" s="677"/>
      <c r="DJ144" s="677"/>
      <c r="DK144" s="677"/>
      <c r="DL144" s="677"/>
      <c r="DM144" s="677"/>
      <c r="DN144" s="677"/>
      <c r="DO144" s="677"/>
      <c r="DP144" s="677"/>
      <c r="DQ144" s="677"/>
      <c r="DR144" s="677"/>
      <c r="DS144" s="677"/>
      <c r="DT144" s="677"/>
      <c r="DU144" s="677"/>
      <c r="DV144" s="677"/>
      <c r="DW144" s="677"/>
      <c r="DX144" s="677"/>
      <c r="DY144" s="677"/>
      <c r="DZ144" s="677"/>
      <c r="EA144" s="677"/>
      <c r="EB144" s="677"/>
      <c r="EC144" s="677"/>
      <c r="ED144" s="677"/>
      <c r="EE144" s="677"/>
      <c r="EF144" s="677"/>
      <c r="EG144" s="677"/>
      <c r="EH144" s="677"/>
      <c r="EI144" s="677"/>
      <c r="EJ144" s="677"/>
      <c r="EK144" s="677"/>
      <c r="EL144" s="677"/>
      <c r="EM144" s="677"/>
      <c r="EN144" s="677"/>
      <c r="EO144" s="677"/>
      <c r="EP144" s="677"/>
      <c r="EQ144" s="677"/>
      <c r="ER144" s="677"/>
      <c r="ES144" s="677"/>
      <c r="ET144" s="677"/>
      <c r="EU144" s="677"/>
      <c r="EV144" s="677"/>
      <c r="EW144" s="677"/>
      <c r="EX144" s="677"/>
      <c r="EY144" s="677"/>
      <c r="EZ144" s="677"/>
      <c r="FA144" s="677"/>
      <c r="FB144" s="677"/>
      <c r="FC144" s="677"/>
      <c r="FD144" s="677"/>
      <c r="FE144" s="677"/>
      <c r="FF144" s="677"/>
      <c r="FG144" s="677"/>
      <c r="FH144" s="677"/>
      <c r="FI144" s="677"/>
      <c r="FJ144" s="677"/>
      <c r="FK144" s="677"/>
      <c r="FL144" s="677"/>
      <c r="FM144" s="677"/>
      <c r="FN144" s="677"/>
      <c r="FO144" s="677"/>
      <c r="FP144" s="677"/>
      <c r="FQ144" s="677"/>
      <c r="FR144" s="677"/>
      <c r="FS144" s="677"/>
      <c r="FT144" s="677"/>
      <c r="FU144" s="677"/>
      <c r="FV144" s="677"/>
      <c r="FW144" s="677"/>
      <c r="FX144" s="677"/>
      <c r="FY144" s="677"/>
      <c r="FZ144" s="677"/>
      <c r="GA144" s="677"/>
      <c r="GB144" s="677"/>
      <c r="GC144" s="677"/>
      <c r="GD144" s="677"/>
      <c r="GE144" s="677"/>
      <c r="GF144" s="677"/>
      <c r="GG144" s="677"/>
      <c r="GH144" s="677"/>
      <c r="GI144" s="677"/>
      <c r="GJ144" s="677"/>
      <c r="GK144" s="677"/>
      <c r="GL144" s="677"/>
      <c r="GM144" s="677"/>
      <c r="GN144" s="677"/>
      <c r="GO144" s="677"/>
      <c r="GP144" s="677"/>
      <c r="GQ144" s="677"/>
      <c r="GR144" s="677"/>
      <c r="GS144" s="677"/>
      <c r="GT144" s="677"/>
      <c r="GU144" s="677"/>
      <c r="GV144" s="677"/>
      <c r="GW144" s="677"/>
      <c r="GX144" s="677"/>
      <c r="GY144" s="677"/>
      <c r="GZ144" s="677"/>
      <c r="HA144" s="677"/>
      <c r="HB144" s="677"/>
      <c r="HC144" s="677"/>
      <c r="HD144" s="677"/>
      <c r="HE144" s="677"/>
      <c r="HF144" s="677"/>
      <c r="HG144" s="677"/>
      <c r="HH144" s="677"/>
      <c r="HI144" s="677"/>
      <c r="HJ144" s="677"/>
      <c r="HK144" s="677"/>
      <c r="HL144" s="677"/>
      <c r="HM144" s="677"/>
      <c r="HN144" s="677"/>
      <c r="HO144" s="677"/>
      <c r="HP144" s="677"/>
      <c r="HQ144" s="677"/>
      <c r="HR144" s="677"/>
      <c r="HS144" s="677"/>
      <c r="HT144" s="677"/>
      <c r="HU144" s="677"/>
      <c r="HV144" s="677"/>
      <c r="HW144" s="677"/>
      <c r="HX144" s="677"/>
      <c r="HY144" s="677"/>
      <c r="HZ144" s="677"/>
      <c r="IA144" s="677"/>
      <c r="IB144" s="677"/>
      <c r="IC144" s="677"/>
      <c r="ID144" s="677"/>
      <c r="IE144" s="677"/>
      <c r="IF144" s="677"/>
      <c r="IG144" s="677"/>
      <c r="IH144" s="677"/>
      <c r="II144" s="677"/>
      <c r="IJ144" s="677"/>
      <c r="IK144" s="677"/>
    </row>
    <row r="145" spans="1:245" s="651" customFormat="1" ht="21.75" customHeight="1">
      <c r="A145" s="702" t="s">
        <v>145</v>
      </c>
      <c r="B145" s="697">
        <v>0</v>
      </c>
      <c r="C145" s="705"/>
      <c r="D145" s="677"/>
      <c r="E145" s="677"/>
      <c r="F145" s="677"/>
      <c r="G145" s="677"/>
      <c r="H145" s="677"/>
      <c r="I145" s="677"/>
      <c r="J145" s="677"/>
      <c r="K145" s="677"/>
      <c r="L145" s="677"/>
      <c r="M145" s="677"/>
      <c r="N145" s="677"/>
      <c r="O145" s="677"/>
      <c r="P145" s="677"/>
      <c r="Q145" s="677"/>
      <c r="R145" s="677"/>
      <c r="S145" s="677"/>
      <c r="T145" s="677"/>
      <c r="U145" s="677"/>
      <c r="V145" s="677"/>
      <c r="W145" s="677"/>
      <c r="X145" s="677"/>
      <c r="Y145" s="677"/>
      <c r="Z145" s="677"/>
      <c r="AA145" s="677"/>
      <c r="AB145" s="677"/>
      <c r="AC145" s="677"/>
      <c r="AD145" s="677"/>
      <c r="AE145" s="677"/>
      <c r="AF145" s="677"/>
      <c r="AG145" s="677"/>
      <c r="AH145" s="677"/>
      <c r="AI145" s="677"/>
      <c r="AJ145" s="677"/>
      <c r="AK145" s="677"/>
      <c r="AL145" s="677"/>
      <c r="AM145" s="677"/>
      <c r="AN145" s="677"/>
      <c r="AO145" s="677"/>
      <c r="AP145" s="677"/>
      <c r="AQ145" s="677"/>
      <c r="AR145" s="677"/>
      <c r="AS145" s="677"/>
      <c r="AT145" s="677"/>
      <c r="AU145" s="677"/>
      <c r="AV145" s="677"/>
      <c r="AW145" s="677"/>
      <c r="AX145" s="677"/>
      <c r="AY145" s="677"/>
      <c r="AZ145" s="677"/>
      <c r="BA145" s="677"/>
      <c r="BB145" s="677"/>
      <c r="BC145" s="677"/>
      <c r="BD145" s="677"/>
      <c r="BE145" s="677"/>
      <c r="BF145" s="677"/>
      <c r="BG145" s="677"/>
      <c r="BH145" s="677"/>
      <c r="BI145" s="677"/>
      <c r="BJ145" s="677"/>
      <c r="BK145" s="677"/>
      <c r="BL145" s="677"/>
      <c r="BM145" s="677"/>
      <c r="BN145" s="677"/>
      <c r="BO145" s="677"/>
      <c r="BP145" s="677"/>
      <c r="BQ145" s="677"/>
      <c r="BR145" s="677"/>
      <c r="BS145" s="677"/>
      <c r="BT145" s="677"/>
      <c r="BU145" s="677"/>
      <c r="BV145" s="677"/>
      <c r="BW145" s="677"/>
      <c r="BX145" s="677"/>
      <c r="BY145" s="677"/>
      <c r="BZ145" s="677"/>
      <c r="CA145" s="677"/>
      <c r="CB145" s="677"/>
      <c r="CC145" s="677"/>
      <c r="CD145" s="677"/>
      <c r="CE145" s="677"/>
      <c r="CF145" s="677"/>
      <c r="CG145" s="677"/>
      <c r="CH145" s="677"/>
      <c r="CI145" s="677"/>
      <c r="CJ145" s="677"/>
      <c r="CK145" s="677"/>
      <c r="CL145" s="677"/>
      <c r="CM145" s="677"/>
      <c r="CN145" s="677"/>
      <c r="CO145" s="677"/>
      <c r="CP145" s="677"/>
      <c r="CQ145" s="677"/>
      <c r="CR145" s="677"/>
      <c r="CS145" s="677"/>
      <c r="CT145" s="677"/>
      <c r="CU145" s="677"/>
      <c r="CV145" s="677"/>
      <c r="CW145" s="677"/>
      <c r="CX145" s="677"/>
      <c r="CY145" s="677"/>
      <c r="CZ145" s="677"/>
      <c r="DA145" s="677"/>
      <c r="DB145" s="677"/>
      <c r="DC145" s="677"/>
      <c r="DD145" s="677"/>
      <c r="DE145" s="677"/>
      <c r="DF145" s="677"/>
      <c r="DG145" s="677"/>
      <c r="DH145" s="677"/>
      <c r="DI145" s="677"/>
      <c r="DJ145" s="677"/>
      <c r="DK145" s="677"/>
      <c r="DL145" s="677"/>
      <c r="DM145" s="677"/>
      <c r="DN145" s="677"/>
      <c r="DO145" s="677"/>
      <c r="DP145" s="677"/>
      <c r="DQ145" s="677"/>
      <c r="DR145" s="677"/>
      <c r="DS145" s="677"/>
      <c r="DT145" s="677"/>
      <c r="DU145" s="677"/>
      <c r="DV145" s="677"/>
      <c r="DW145" s="677"/>
      <c r="DX145" s="677"/>
      <c r="DY145" s="677"/>
      <c r="DZ145" s="677"/>
      <c r="EA145" s="677"/>
      <c r="EB145" s="677"/>
      <c r="EC145" s="677"/>
      <c r="ED145" s="677"/>
      <c r="EE145" s="677"/>
      <c r="EF145" s="677"/>
      <c r="EG145" s="677"/>
      <c r="EH145" s="677"/>
      <c r="EI145" s="677"/>
      <c r="EJ145" s="677"/>
      <c r="EK145" s="677"/>
      <c r="EL145" s="677"/>
      <c r="EM145" s="677"/>
      <c r="EN145" s="677"/>
      <c r="EO145" s="677"/>
      <c r="EP145" s="677"/>
      <c r="EQ145" s="677"/>
      <c r="ER145" s="677"/>
      <c r="ES145" s="677"/>
      <c r="ET145" s="677"/>
      <c r="EU145" s="677"/>
      <c r="EV145" s="677"/>
      <c r="EW145" s="677"/>
      <c r="EX145" s="677"/>
      <c r="EY145" s="677"/>
      <c r="EZ145" s="677"/>
      <c r="FA145" s="677"/>
      <c r="FB145" s="677"/>
      <c r="FC145" s="677"/>
      <c r="FD145" s="677"/>
      <c r="FE145" s="677"/>
      <c r="FF145" s="677"/>
      <c r="FG145" s="677"/>
      <c r="FH145" s="677"/>
      <c r="FI145" s="677"/>
      <c r="FJ145" s="677"/>
      <c r="FK145" s="677"/>
      <c r="FL145" s="677"/>
      <c r="FM145" s="677"/>
      <c r="FN145" s="677"/>
      <c r="FO145" s="677"/>
      <c r="FP145" s="677"/>
      <c r="FQ145" s="677"/>
      <c r="FR145" s="677"/>
      <c r="FS145" s="677"/>
      <c r="FT145" s="677"/>
      <c r="FU145" s="677"/>
      <c r="FV145" s="677"/>
      <c r="FW145" s="677"/>
      <c r="FX145" s="677"/>
      <c r="FY145" s="677"/>
      <c r="FZ145" s="677"/>
      <c r="GA145" s="677"/>
      <c r="GB145" s="677"/>
      <c r="GC145" s="677"/>
      <c r="GD145" s="677"/>
      <c r="GE145" s="677"/>
      <c r="GF145" s="677"/>
      <c r="GG145" s="677"/>
      <c r="GH145" s="677"/>
      <c r="GI145" s="677"/>
      <c r="GJ145" s="677"/>
      <c r="GK145" s="677"/>
      <c r="GL145" s="677"/>
      <c r="GM145" s="677"/>
      <c r="GN145" s="677"/>
      <c r="GO145" s="677"/>
      <c r="GP145" s="677"/>
      <c r="GQ145" s="677"/>
      <c r="GR145" s="677"/>
      <c r="GS145" s="677"/>
      <c r="GT145" s="677"/>
      <c r="GU145" s="677"/>
      <c r="GV145" s="677"/>
      <c r="GW145" s="677"/>
      <c r="GX145" s="677"/>
      <c r="GY145" s="677"/>
      <c r="GZ145" s="677"/>
      <c r="HA145" s="677"/>
      <c r="HB145" s="677"/>
      <c r="HC145" s="677"/>
      <c r="HD145" s="677"/>
      <c r="HE145" s="677"/>
      <c r="HF145" s="677"/>
      <c r="HG145" s="677"/>
      <c r="HH145" s="677"/>
      <c r="HI145" s="677"/>
      <c r="HJ145" s="677"/>
      <c r="HK145" s="677"/>
      <c r="HL145" s="677"/>
      <c r="HM145" s="677"/>
      <c r="HN145" s="677"/>
      <c r="HO145" s="677"/>
      <c r="HP145" s="677"/>
      <c r="HQ145" s="677"/>
      <c r="HR145" s="677"/>
      <c r="HS145" s="677"/>
      <c r="HT145" s="677"/>
      <c r="HU145" s="677"/>
      <c r="HV145" s="677"/>
      <c r="HW145" s="677"/>
      <c r="HX145" s="677"/>
      <c r="HY145" s="677"/>
      <c r="HZ145" s="677"/>
      <c r="IA145" s="677"/>
      <c r="IB145" s="677"/>
      <c r="IC145" s="677"/>
      <c r="ID145" s="677"/>
      <c r="IE145" s="677"/>
      <c r="IF145" s="677"/>
      <c r="IG145" s="677"/>
      <c r="IH145" s="677"/>
      <c r="II145" s="677"/>
      <c r="IJ145" s="677"/>
      <c r="IK145" s="677"/>
    </row>
    <row r="146" spans="1:245" s="651" customFormat="1" ht="21.75" customHeight="1">
      <c r="A146" s="702" t="s">
        <v>146</v>
      </c>
      <c r="B146" s="697">
        <v>950</v>
      </c>
      <c r="C146" s="705"/>
      <c r="D146" s="677"/>
      <c r="E146" s="677"/>
      <c r="F146" s="677"/>
      <c r="G146" s="677"/>
      <c r="H146" s="677"/>
      <c r="I146" s="677"/>
      <c r="J146" s="677"/>
      <c r="K146" s="677"/>
      <c r="L146" s="677"/>
      <c r="M146" s="677"/>
      <c r="N146" s="677"/>
      <c r="O146" s="677"/>
      <c r="P146" s="677"/>
      <c r="Q146" s="677"/>
      <c r="R146" s="677"/>
      <c r="S146" s="677"/>
      <c r="T146" s="677"/>
      <c r="U146" s="677"/>
      <c r="V146" s="677"/>
      <c r="W146" s="677"/>
      <c r="X146" s="677"/>
      <c r="Y146" s="677"/>
      <c r="Z146" s="677"/>
      <c r="AA146" s="677"/>
      <c r="AB146" s="677"/>
      <c r="AC146" s="677"/>
      <c r="AD146" s="677"/>
      <c r="AE146" s="677"/>
      <c r="AF146" s="677"/>
      <c r="AG146" s="677"/>
      <c r="AH146" s="677"/>
      <c r="AI146" s="677"/>
      <c r="AJ146" s="677"/>
      <c r="AK146" s="677"/>
      <c r="AL146" s="677"/>
      <c r="AM146" s="677"/>
      <c r="AN146" s="677"/>
      <c r="AO146" s="677"/>
      <c r="AP146" s="677"/>
      <c r="AQ146" s="677"/>
      <c r="AR146" s="677"/>
      <c r="AS146" s="677"/>
      <c r="AT146" s="677"/>
      <c r="AU146" s="677"/>
      <c r="AV146" s="677"/>
      <c r="AW146" s="677"/>
      <c r="AX146" s="677"/>
      <c r="AY146" s="677"/>
      <c r="AZ146" s="677"/>
      <c r="BA146" s="677"/>
      <c r="BB146" s="677"/>
      <c r="BC146" s="677"/>
      <c r="BD146" s="677"/>
      <c r="BE146" s="677"/>
      <c r="BF146" s="677"/>
      <c r="BG146" s="677"/>
      <c r="BH146" s="677"/>
      <c r="BI146" s="677"/>
      <c r="BJ146" s="677"/>
      <c r="BK146" s="677"/>
      <c r="BL146" s="677"/>
      <c r="BM146" s="677"/>
      <c r="BN146" s="677"/>
      <c r="BO146" s="677"/>
      <c r="BP146" s="677"/>
      <c r="BQ146" s="677"/>
      <c r="BR146" s="677"/>
      <c r="BS146" s="677"/>
      <c r="BT146" s="677"/>
      <c r="BU146" s="677"/>
      <c r="BV146" s="677"/>
      <c r="BW146" s="677"/>
      <c r="BX146" s="677"/>
      <c r="BY146" s="677"/>
      <c r="BZ146" s="677"/>
      <c r="CA146" s="677"/>
      <c r="CB146" s="677"/>
      <c r="CC146" s="677"/>
      <c r="CD146" s="677"/>
      <c r="CE146" s="677"/>
      <c r="CF146" s="677"/>
      <c r="CG146" s="677"/>
      <c r="CH146" s="677"/>
      <c r="CI146" s="677"/>
      <c r="CJ146" s="677"/>
      <c r="CK146" s="677"/>
      <c r="CL146" s="677"/>
      <c r="CM146" s="677"/>
      <c r="CN146" s="677"/>
      <c r="CO146" s="677"/>
      <c r="CP146" s="677"/>
      <c r="CQ146" s="677"/>
      <c r="CR146" s="677"/>
      <c r="CS146" s="677"/>
      <c r="CT146" s="677"/>
      <c r="CU146" s="677"/>
      <c r="CV146" s="677"/>
      <c r="CW146" s="677"/>
      <c r="CX146" s="677"/>
      <c r="CY146" s="677"/>
      <c r="CZ146" s="677"/>
      <c r="DA146" s="677"/>
      <c r="DB146" s="677"/>
      <c r="DC146" s="677"/>
      <c r="DD146" s="677"/>
      <c r="DE146" s="677"/>
      <c r="DF146" s="677"/>
      <c r="DG146" s="677"/>
      <c r="DH146" s="677"/>
      <c r="DI146" s="677"/>
      <c r="DJ146" s="677"/>
      <c r="DK146" s="677"/>
      <c r="DL146" s="677"/>
      <c r="DM146" s="677"/>
      <c r="DN146" s="677"/>
      <c r="DO146" s="677"/>
      <c r="DP146" s="677"/>
      <c r="DQ146" s="677"/>
      <c r="DR146" s="677"/>
      <c r="DS146" s="677"/>
      <c r="DT146" s="677"/>
      <c r="DU146" s="677"/>
      <c r="DV146" s="677"/>
      <c r="DW146" s="677"/>
      <c r="DX146" s="677"/>
      <c r="DY146" s="677"/>
      <c r="DZ146" s="677"/>
      <c r="EA146" s="677"/>
      <c r="EB146" s="677"/>
      <c r="EC146" s="677"/>
      <c r="ED146" s="677"/>
      <c r="EE146" s="677"/>
      <c r="EF146" s="677"/>
      <c r="EG146" s="677"/>
      <c r="EH146" s="677"/>
      <c r="EI146" s="677"/>
      <c r="EJ146" s="677"/>
      <c r="EK146" s="677"/>
      <c r="EL146" s="677"/>
      <c r="EM146" s="677"/>
      <c r="EN146" s="677"/>
      <c r="EO146" s="677"/>
      <c r="EP146" s="677"/>
      <c r="EQ146" s="677"/>
      <c r="ER146" s="677"/>
      <c r="ES146" s="677"/>
      <c r="ET146" s="677"/>
      <c r="EU146" s="677"/>
      <c r="EV146" s="677"/>
      <c r="EW146" s="677"/>
      <c r="EX146" s="677"/>
      <c r="EY146" s="677"/>
      <c r="EZ146" s="677"/>
      <c r="FA146" s="677"/>
      <c r="FB146" s="677"/>
      <c r="FC146" s="677"/>
      <c r="FD146" s="677"/>
      <c r="FE146" s="677"/>
      <c r="FF146" s="677"/>
      <c r="FG146" s="677"/>
      <c r="FH146" s="677"/>
      <c r="FI146" s="677"/>
      <c r="FJ146" s="677"/>
      <c r="FK146" s="677"/>
      <c r="FL146" s="677"/>
      <c r="FM146" s="677"/>
      <c r="FN146" s="677"/>
      <c r="FO146" s="677"/>
      <c r="FP146" s="677"/>
      <c r="FQ146" s="677"/>
      <c r="FR146" s="677"/>
      <c r="FS146" s="677"/>
      <c r="FT146" s="677"/>
      <c r="FU146" s="677"/>
      <c r="FV146" s="677"/>
      <c r="FW146" s="677"/>
      <c r="FX146" s="677"/>
      <c r="FY146" s="677"/>
      <c r="FZ146" s="677"/>
      <c r="GA146" s="677"/>
      <c r="GB146" s="677"/>
      <c r="GC146" s="677"/>
      <c r="GD146" s="677"/>
      <c r="GE146" s="677"/>
      <c r="GF146" s="677"/>
      <c r="GG146" s="677"/>
      <c r="GH146" s="677"/>
      <c r="GI146" s="677"/>
      <c r="GJ146" s="677"/>
      <c r="GK146" s="677"/>
      <c r="GL146" s="677"/>
      <c r="GM146" s="677"/>
      <c r="GN146" s="677"/>
      <c r="GO146" s="677"/>
      <c r="GP146" s="677"/>
      <c r="GQ146" s="677"/>
      <c r="GR146" s="677"/>
      <c r="GS146" s="677"/>
      <c r="GT146" s="677"/>
      <c r="GU146" s="677"/>
      <c r="GV146" s="677"/>
      <c r="GW146" s="677"/>
      <c r="GX146" s="677"/>
      <c r="GY146" s="677"/>
      <c r="GZ146" s="677"/>
      <c r="HA146" s="677"/>
      <c r="HB146" s="677"/>
      <c r="HC146" s="677"/>
      <c r="HD146" s="677"/>
      <c r="HE146" s="677"/>
      <c r="HF146" s="677"/>
      <c r="HG146" s="677"/>
      <c r="HH146" s="677"/>
      <c r="HI146" s="677"/>
      <c r="HJ146" s="677"/>
      <c r="HK146" s="677"/>
      <c r="HL146" s="677"/>
      <c r="HM146" s="677"/>
      <c r="HN146" s="677"/>
      <c r="HO146" s="677"/>
      <c r="HP146" s="677"/>
      <c r="HQ146" s="677"/>
      <c r="HR146" s="677"/>
      <c r="HS146" s="677"/>
      <c r="HT146" s="677"/>
      <c r="HU146" s="677"/>
      <c r="HV146" s="677"/>
      <c r="HW146" s="677"/>
      <c r="HX146" s="677"/>
      <c r="HY146" s="677"/>
      <c r="HZ146" s="677"/>
      <c r="IA146" s="677"/>
      <c r="IB146" s="677"/>
      <c r="IC146" s="677"/>
      <c r="ID146" s="677"/>
      <c r="IE146" s="677"/>
      <c r="IF146" s="677"/>
      <c r="IG146" s="677"/>
      <c r="IH146" s="677"/>
      <c r="II146" s="677"/>
      <c r="IJ146" s="677"/>
      <c r="IK146" s="677"/>
    </row>
    <row r="147" spans="1:245" s="651" customFormat="1" ht="21.75" customHeight="1">
      <c r="A147" s="702" t="s">
        <v>147</v>
      </c>
      <c r="B147" s="697">
        <v>936</v>
      </c>
      <c r="C147" s="705"/>
      <c r="D147" s="677"/>
      <c r="E147" s="677"/>
      <c r="F147" s="677"/>
      <c r="G147" s="677"/>
      <c r="H147" s="677"/>
      <c r="I147" s="677"/>
      <c r="J147" s="677"/>
      <c r="K147" s="677"/>
      <c r="L147" s="677"/>
      <c r="M147" s="677"/>
      <c r="N147" s="677"/>
      <c r="O147" s="677"/>
      <c r="P147" s="677"/>
      <c r="Q147" s="677"/>
      <c r="R147" s="677"/>
      <c r="S147" s="677"/>
      <c r="T147" s="677"/>
      <c r="U147" s="677"/>
      <c r="V147" s="677"/>
      <c r="W147" s="677"/>
      <c r="X147" s="677"/>
      <c r="Y147" s="677"/>
      <c r="Z147" s="677"/>
      <c r="AA147" s="677"/>
      <c r="AB147" s="677"/>
      <c r="AC147" s="677"/>
      <c r="AD147" s="677"/>
      <c r="AE147" s="677"/>
      <c r="AF147" s="677"/>
      <c r="AG147" s="677"/>
      <c r="AH147" s="677"/>
      <c r="AI147" s="677"/>
      <c r="AJ147" s="677"/>
      <c r="AK147" s="677"/>
      <c r="AL147" s="677"/>
      <c r="AM147" s="677"/>
      <c r="AN147" s="677"/>
      <c r="AO147" s="677"/>
      <c r="AP147" s="677"/>
      <c r="AQ147" s="677"/>
      <c r="AR147" s="677"/>
      <c r="AS147" s="677"/>
      <c r="AT147" s="677"/>
      <c r="AU147" s="677"/>
      <c r="AV147" s="677"/>
      <c r="AW147" s="677"/>
      <c r="AX147" s="677"/>
      <c r="AY147" s="677"/>
      <c r="AZ147" s="677"/>
      <c r="BA147" s="677"/>
      <c r="BB147" s="677"/>
      <c r="BC147" s="677"/>
      <c r="BD147" s="677"/>
      <c r="BE147" s="677"/>
      <c r="BF147" s="677"/>
      <c r="BG147" s="677"/>
      <c r="BH147" s="677"/>
      <c r="BI147" s="677"/>
      <c r="BJ147" s="677"/>
      <c r="BK147" s="677"/>
      <c r="BL147" s="677"/>
      <c r="BM147" s="677"/>
      <c r="BN147" s="677"/>
      <c r="BO147" s="677"/>
      <c r="BP147" s="677"/>
      <c r="BQ147" s="677"/>
      <c r="BR147" s="677"/>
      <c r="BS147" s="677"/>
      <c r="BT147" s="677"/>
      <c r="BU147" s="677"/>
      <c r="BV147" s="677"/>
      <c r="BW147" s="677"/>
      <c r="BX147" s="677"/>
      <c r="BY147" s="677"/>
      <c r="BZ147" s="677"/>
      <c r="CA147" s="677"/>
      <c r="CB147" s="677"/>
      <c r="CC147" s="677"/>
      <c r="CD147" s="677"/>
      <c r="CE147" s="677"/>
      <c r="CF147" s="677"/>
      <c r="CG147" s="677"/>
      <c r="CH147" s="677"/>
      <c r="CI147" s="677"/>
      <c r="CJ147" s="677"/>
      <c r="CK147" s="677"/>
      <c r="CL147" s="677"/>
      <c r="CM147" s="677"/>
      <c r="CN147" s="677"/>
      <c r="CO147" s="677"/>
      <c r="CP147" s="677"/>
      <c r="CQ147" s="677"/>
      <c r="CR147" s="677"/>
      <c r="CS147" s="677"/>
      <c r="CT147" s="677"/>
      <c r="CU147" s="677"/>
      <c r="CV147" s="677"/>
      <c r="CW147" s="677"/>
      <c r="CX147" s="677"/>
      <c r="CY147" s="677"/>
      <c r="CZ147" s="677"/>
      <c r="DA147" s="677"/>
      <c r="DB147" s="677"/>
      <c r="DC147" s="677"/>
      <c r="DD147" s="677"/>
      <c r="DE147" s="677"/>
      <c r="DF147" s="677"/>
      <c r="DG147" s="677"/>
      <c r="DH147" s="677"/>
      <c r="DI147" s="677"/>
      <c r="DJ147" s="677"/>
      <c r="DK147" s="677"/>
      <c r="DL147" s="677"/>
      <c r="DM147" s="677"/>
      <c r="DN147" s="677"/>
      <c r="DO147" s="677"/>
      <c r="DP147" s="677"/>
      <c r="DQ147" s="677"/>
      <c r="DR147" s="677"/>
      <c r="DS147" s="677"/>
      <c r="DT147" s="677"/>
      <c r="DU147" s="677"/>
      <c r="DV147" s="677"/>
      <c r="DW147" s="677"/>
      <c r="DX147" s="677"/>
      <c r="DY147" s="677"/>
      <c r="DZ147" s="677"/>
      <c r="EA147" s="677"/>
      <c r="EB147" s="677"/>
      <c r="EC147" s="677"/>
      <c r="ED147" s="677"/>
      <c r="EE147" s="677"/>
      <c r="EF147" s="677"/>
      <c r="EG147" s="677"/>
      <c r="EH147" s="677"/>
      <c r="EI147" s="677"/>
      <c r="EJ147" s="677"/>
      <c r="EK147" s="677"/>
      <c r="EL147" s="677"/>
      <c r="EM147" s="677"/>
      <c r="EN147" s="677"/>
      <c r="EO147" s="677"/>
      <c r="EP147" s="677"/>
      <c r="EQ147" s="677"/>
      <c r="ER147" s="677"/>
      <c r="ES147" s="677"/>
      <c r="ET147" s="677"/>
      <c r="EU147" s="677"/>
      <c r="EV147" s="677"/>
      <c r="EW147" s="677"/>
      <c r="EX147" s="677"/>
      <c r="EY147" s="677"/>
      <c r="EZ147" s="677"/>
      <c r="FA147" s="677"/>
      <c r="FB147" s="677"/>
      <c r="FC147" s="677"/>
      <c r="FD147" s="677"/>
      <c r="FE147" s="677"/>
      <c r="FF147" s="677"/>
      <c r="FG147" s="677"/>
      <c r="FH147" s="677"/>
      <c r="FI147" s="677"/>
      <c r="FJ147" s="677"/>
      <c r="FK147" s="677"/>
      <c r="FL147" s="677"/>
      <c r="FM147" s="677"/>
      <c r="FN147" s="677"/>
      <c r="FO147" s="677"/>
      <c r="FP147" s="677"/>
      <c r="FQ147" s="677"/>
      <c r="FR147" s="677"/>
      <c r="FS147" s="677"/>
      <c r="FT147" s="677"/>
      <c r="FU147" s="677"/>
      <c r="FV147" s="677"/>
      <c r="FW147" s="677"/>
      <c r="FX147" s="677"/>
      <c r="FY147" s="677"/>
      <c r="FZ147" s="677"/>
      <c r="GA147" s="677"/>
      <c r="GB147" s="677"/>
      <c r="GC147" s="677"/>
      <c r="GD147" s="677"/>
      <c r="GE147" s="677"/>
      <c r="GF147" s="677"/>
      <c r="GG147" s="677"/>
      <c r="GH147" s="677"/>
      <c r="GI147" s="677"/>
      <c r="GJ147" s="677"/>
      <c r="GK147" s="677"/>
      <c r="GL147" s="677"/>
      <c r="GM147" s="677"/>
      <c r="GN147" s="677"/>
      <c r="GO147" s="677"/>
      <c r="GP147" s="677"/>
      <c r="GQ147" s="677"/>
      <c r="GR147" s="677"/>
      <c r="GS147" s="677"/>
      <c r="GT147" s="677"/>
      <c r="GU147" s="677"/>
      <c r="GV147" s="677"/>
      <c r="GW147" s="677"/>
      <c r="GX147" s="677"/>
      <c r="GY147" s="677"/>
      <c r="GZ147" s="677"/>
      <c r="HA147" s="677"/>
      <c r="HB147" s="677"/>
      <c r="HC147" s="677"/>
      <c r="HD147" s="677"/>
      <c r="HE147" s="677"/>
      <c r="HF147" s="677"/>
      <c r="HG147" s="677"/>
      <c r="HH147" s="677"/>
      <c r="HI147" s="677"/>
      <c r="HJ147" s="677"/>
      <c r="HK147" s="677"/>
      <c r="HL147" s="677"/>
      <c r="HM147" s="677"/>
      <c r="HN147" s="677"/>
      <c r="HO147" s="677"/>
      <c r="HP147" s="677"/>
      <c r="HQ147" s="677"/>
      <c r="HR147" s="677"/>
      <c r="HS147" s="677"/>
      <c r="HT147" s="677"/>
      <c r="HU147" s="677"/>
      <c r="HV147" s="677"/>
      <c r="HW147" s="677"/>
      <c r="HX147" s="677"/>
      <c r="HY147" s="677"/>
      <c r="HZ147" s="677"/>
      <c r="IA147" s="677"/>
      <c r="IB147" s="677"/>
      <c r="IC147" s="677"/>
      <c r="ID147" s="677"/>
      <c r="IE147" s="677"/>
      <c r="IF147" s="677"/>
      <c r="IG147" s="677"/>
      <c r="IH147" s="677"/>
      <c r="II147" s="677"/>
      <c r="IJ147" s="677"/>
      <c r="IK147" s="677"/>
    </row>
    <row r="148" spans="1:245" s="651" customFormat="1" ht="21.75" customHeight="1">
      <c r="A148" s="704" t="s">
        <v>148</v>
      </c>
      <c r="B148" s="695">
        <v>823</v>
      </c>
      <c r="C148" s="705"/>
      <c r="D148" s="677"/>
      <c r="E148" s="677"/>
      <c r="F148" s="677"/>
      <c r="G148" s="677"/>
      <c r="H148" s="677"/>
      <c r="I148" s="677"/>
      <c r="J148" s="677"/>
      <c r="K148" s="677"/>
      <c r="L148" s="677"/>
      <c r="M148" s="677"/>
      <c r="N148" s="677"/>
      <c r="O148" s="677"/>
      <c r="P148" s="677"/>
      <c r="Q148" s="677"/>
      <c r="R148" s="677"/>
      <c r="S148" s="677"/>
      <c r="T148" s="677"/>
      <c r="U148" s="677"/>
      <c r="V148" s="677"/>
      <c r="W148" s="677"/>
      <c r="X148" s="677"/>
      <c r="Y148" s="677"/>
      <c r="Z148" s="677"/>
      <c r="AA148" s="677"/>
      <c r="AB148" s="677"/>
      <c r="AC148" s="677"/>
      <c r="AD148" s="677"/>
      <c r="AE148" s="677"/>
      <c r="AF148" s="677"/>
      <c r="AG148" s="677"/>
      <c r="AH148" s="677"/>
      <c r="AI148" s="677"/>
      <c r="AJ148" s="677"/>
      <c r="AK148" s="677"/>
      <c r="AL148" s="677"/>
      <c r="AM148" s="677"/>
      <c r="AN148" s="677"/>
      <c r="AO148" s="677"/>
      <c r="AP148" s="677"/>
      <c r="AQ148" s="677"/>
      <c r="AR148" s="677"/>
      <c r="AS148" s="677"/>
      <c r="AT148" s="677"/>
      <c r="AU148" s="677"/>
      <c r="AV148" s="677"/>
      <c r="AW148" s="677"/>
      <c r="AX148" s="677"/>
      <c r="AY148" s="677"/>
      <c r="AZ148" s="677"/>
      <c r="BA148" s="677"/>
      <c r="BB148" s="677"/>
      <c r="BC148" s="677"/>
      <c r="BD148" s="677"/>
      <c r="BE148" s="677"/>
      <c r="BF148" s="677"/>
      <c r="BG148" s="677"/>
      <c r="BH148" s="677"/>
      <c r="BI148" s="677"/>
      <c r="BJ148" s="677"/>
      <c r="BK148" s="677"/>
      <c r="BL148" s="677"/>
      <c r="BM148" s="677"/>
      <c r="BN148" s="677"/>
      <c r="BO148" s="677"/>
      <c r="BP148" s="677"/>
      <c r="BQ148" s="677"/>
      <c r="BR148" s="677"/>
      <c r="BS148" s="677"/>
      <c r="BT148" s="677"/>
      <c r="BU148" s="677"/>
      <c r="BV148" s="677"/>
      <c r="BW148" s="677"/>
      <c r="BX148" s="677"/>
      <c r="BY148" s="677"/>
      <c r="BZ148" s="677"/>
      <c r="CA148" s="677"/>
      <c r="CB148" s="677"/>
      <c r="CC148" s="677"/>
      <c r="CD148" s="677"/>
      <c r="CE148" s="677"/>
      <c r="CF148" s="677"/>
      <c r="CG148" s="677"/>
      <c r="CH148" s="677"/>
      <c r="CI148" s="677"/>
      <c r="CJ148" s="677"/>
      <c r="CK148" s="677"/>
      <c r="CL148" s="677"/>
      <c r="CM148" s="677"/>
      <c r="CN148" s="677"/>
      <c r="CO148" s="677"/>
      <c r="CP148" s="677"/>
      <c r="CQ148" s="677"/>
      <c r="CR148" s="677"/>
      <c r="CS148" s="677"/>
      <c r="CT148" s="677"/>
      <c r="CU148" s="677"/>
      <c r="CV148" s="677"/>
      <c r="CW148" s="677"/>
      <c r="CX148" s="677"/>
      <c r="CY148" s="677"/>
      <c r="CZ148" s="677"/>
      <c r="DA148" s="677"/>
      <c r="DB148" s="677"/>
      <c r="DC148" s="677"/>
      <c r="DD148" s="677"/>
      <c r="DE148" s="677"/>
      <c r="DF148" s="677"/>
      <c r="DG148" s="677"/>
      <c r="DH148" s="677"/>
      <c r="DI148" s="677"/>
      <c r="DJ148" s="677"/>
      <c r="DK148" s="677"/>
      <c r="DL148" s="677"/>
      <c r="DM148" s="677"/>
      <c r="DN148" s="677"/>
      <c r="DO148" s="677"/>
      <c r="DP148" s="677"/>
      <c r="DQ148" s="677"/>
      <c r="DR148" s="677"/>
      <c r="DS148" s="677"/>
      <c r="DT148" s="677"/>
      <c r="DU148" s="677"/>
      <c r="DV148" s="677"/>
      <c r="DW148" s="677"/>
      <c r="DX148" s="677"/>
      <c r="DY148" s="677"/>
      <c r="DZ148" s="677"/>
      <c r="EA148" s="677"/>
      <c r="EB148" s="677"/>
      <c r="EC148" s="677"/>
      <c r="ED148" s="677"/>
      <c r="EE148" s="677"/>
      <c r="EF148" s="677"/>
      <c r="EG148" s="677"/>
      <c r="EH148" s="677"/>
      <c r="EI148" s="677"/>
      <c r="EJ148" s="677"/>
      <c r="EK148" s="677"/>
      <c r="EL148" s="677"/>
      <c r="EM148" s="677"/>
      <c r="EN148" s="677"/>
      <c r="EO148" s="677"/>
      <c r="EP148" s="677"/>
      <c r="EQ148" s="677"/>
      <c r="ER148" s="677"/>
      <c r="ES148" s="677"/>
      <c r="ET148" s="677"/>
      <c r="EU148" s="677"/>
      <c r="EV148" s="677"/>
      <c r="EW148" s="677"/>
      <c r="EX148" s="677"/>
      <c r="EY148" s="677"/>
      <c r="EZ148" s="677"/>
      <c r="FA148" s="677"/>
      <c r="FB148" s="677"/>
      <c r="FC148" s="677"/>
      <c r="FD148" s="677"/>
      <c r="FE148" s="677"/>
      <c r="FF148" s="677"/>
      <c r="FG148" s="677"/>
      <c r="FH148" s="677"/>
      <c r="FI148" s="677"/>
      <c r="FJ148" s="677"/>
      <c r="FK148" s="677"/>
      <c r="FL148" s="677"/>
      <c r="FM148" s="677"/>
      <c r="FN148" s="677"/>
      <c r="FO148" s="677"/>
      <c r="FP148" s="677"/>
      <c r="FQ148" s="677"/>
      <c r="FR148" s="677"/>
      <c r="FS148" s="677"/>
      <c r="FT148" s="677"/>
      <c r="FU148" s="677"/>
      <c r="FV148" s="677"/>
      <c r="FW148" s="677"/>
      <c r="FX148" s="677"/>
      <c r="FY148" s="677"/>
      <c r="FZ148" s="677"/>
      <c r="GA148" s="677"/>
      <c r="GB148" s="677"/>
      <c r="GC148" s="677"/>
      <c r="GD148" s="677"/>
      <c r="GE148" s="677"/>
      <c r="GF148" s="677"/>
      <c r="GG148" s="677"/>
      <c r="GH148" s="677"/>
      <c r="GI148" s="677"/>
      <c r="GJ148" s="677"/>
      <c r="GK148" s="677"/>
      <c r="GL148" s="677"/>
      <c r="GM148" s="677"/>
      <c r="GN148" s="677"/>
      <c r="GO148" s="677"/>
      <c r="GP148" s="677"/>
      <c r="GQ148" s="677"/>
      <c r="GR148" s="677"/>
      <c r="GS148" s="677"/>
      <c r="GT148" s="677"/>
      <c r="GU148" s="677"/>
      <c r="GV148" s="677"/>
      <c r="GW148" s="677"/>
      <c r="GX148" s="677"/>
      <c r="GY148" s="677"/>
      <c r="GZ148" s="677"/>
      <c r="HA148" s="677"/>
      <c r="HB148" s="677"/>
      <c r="HC148" s="677"/>
      <c r="HD148" s="677"/>
      <c r="HE148" s="677"/>
      <c r="HF148" s="677"/>
      <c r="HG148" s="677"/>
      <c r="HH148" s="677"/>
      <c r="HI148" s="677"/>
      <c r="HJ148" s="677"/>
      <c r="HK148" s="677"/>
      <c r="HL148" s="677"/>
      <c r="HM148" s="677"/>
      <c r="HN148" s="677"/>
      <c r="HO148" s="677"/>
      <c r="HP148" s="677"/>
      <c r="HQ148" s="677"/>
      <c r="HR148" s="677"/>
      <c r="HS148" s="677"/>
      <c r="HT148" s="677"/>
      <c r="HU148" s="677"/>
      <c r="HV148" s="677"/>
      <c r="HW148" s="677"/>
      <c r="HX148" s="677"/>
      <c r="HY148" s="677"/>
      <c r="HZ148" s="677"/>
      <c r="IA148" s="677"/>
      <c r="IB148" s="677"/>
      <c r="IC148" s="677"/>
      <c r="ID148" s="677"/>
      <c r="IE148" s="677"/>
      <c r="IF148" s="677"/>
      <c r="IG148" s="677"/>
      <c r="IH148" s="677"/>
      <c r="II148" s="677"/>
      <c r="IJ148" s="677"/>
      <c r="IK148" s="677"/>
    </row>
    <row r="149" spans="1:245" s="651" customFormat="1" ht="21.75" customHeight="1">
      <c r="A149" s="704" t="s">
        <v>149</v>
      </c>
      <c r="B149" s="695">
        <v>943</v>
      </c>
      <c r="C149" s="705"/>
      <c r="D149" s="677"/>
      <c r="E149" s="677"/>
      <c r="F149" s="677"/>
      <c r="G149" s="677"/>
      <c r="H149" s="677"/>
      <c r="I149" s="677"/>
      <c r="J149" s="677"/>
      <c r="K149" s="677"/>
      <c r="L149" s="677"/>
      <c r="M149" s="677"/>
      <c r="N149" s="677"/>
      <c r="O149" s="677"/>
      <c r="P149" s="677"/>
      <c r="Q149" s="677"/>
      <c r="R149" s="677"/>
      <c r="S149" s="677"/>
      <c r="T149" s="677"/>
      <c r="U149" s="677"/>
      <c r="V149" s="677"/>
      <c r="W149" s="677"/>
      <c r="X149" s="677"/>
      <c r="Y149" s="677"/>
      <c r="Z149" s="677"/>
      <c r="AA149" s="677"/>
      <c r="AB149" s="677"/>
      <c r="AC149" s="677"/>
      <c r="AD149" s="677"/>
      <c r="AE149" s="677"/>
      <c r="AF149" s="677"/>
      <c r="AG149" s="677"/>
      <c r="AH149" s="677"/>
      <c r="AI149" s="677"/>
      <c r="AJ149" s="677"/>
      <c r="AK149" s="677"/>
      <c r="AL149" s="677"/>
      <c r="AM149" s="677"/>
      <c r="AN149" s="677"/>
      <c r="AO149" s="677"/>
      <c r="AP149" s="677"/>
      <c r="AQ149" s="677"/>
      <c r="AR149" s="677"/>
      <c r="AS149" s="677"/>
      <c r="AT149" s="677"/>
      <c r="AU149" s="677"/>
      <c r="AV149" s="677"/>
      <c r="AW149" s="677"/>
      <c r="AX149" s="677"/>
      <c r="AY149" s="677"/>
      <c r="AZ149" s="677"/>
      <c r="BA149" s="677"/>
      <c r="BB149" s="677"/>
      <c r="BC149" s="677"/>
      <c r="BD149" s="677"/>
      <c r="BE149" s="677"/>
      <c r="BF149" s="677"/>
      <c r="BG149" s="677"/>
      <c r="BH149" s="677"/>
      <c r="BI149" s="677"/>
      <c r="BJ149" s="677"/>
      <c r="BK149" s="677"/>
      <c r="BL149" s="677"/>
      <c r="BM149" s="677"/>
      <c r="BN149" s="677"/>
      <c r="BO149" s="677"/>
      <c r="BP149" s="677"/>
      <c r="BQ149" s="677"/>
      <c r="BR149" s="677"/>
      <c r="BS149" s="677"/>
      <c r="BT149" s="677"/>
      <c r="BU149" s="677"/>
      <c r="BV149" s="677"/>
      <c r="BW149" s="677"/>
      <c r="BX149" s="677"/>
      <c r="BY149" s="677"/>
      <c r="BZ149" s="677"/>
      <c r="CA149" s="677"/>
      <c r="CB149" s="677"/>
      <c r="CC149" s="677"/>
      <c r="CD149" s="677"/>
      <c r="CE149" s="677"/>
      <c r="CF149" s="677"/>
      <c r="CG149" s="677"/>
      <c r="CH149" s="677"/>
      <c r="CI149" s="677"/>
      <c r="CJ149" s="677"/>
      <c r="CK149" s="677"/>
      <c r="CL149" s="677"/>
      <c r="CM149" s="677"/>
      <c r="CN149" s="677"/>
      <c r="CO149" s="677"/>
      <c r="CP149" s="677"/>
      <c r="CQ149" s="677"/>
      <c r="CR149" s="677"/>
      <c r="CS149" s="677"/>
      <c r="CT149" s="677"/>
      <c r="CU149" s="677"/>
      <c r="CV149" s="677"/>
      <c r="CW149" s="677"/>
      <c r="CX149" s="677"/>
      <c r="CY149" s="677"/>
      <c r="CZ149" s="677"/>
      <c r="DA149" s="677"/>
      <c r="DB149" s="677"/>
      <c r="DC149" s="677"/>
      <c r="DD149" s="677"/>
      <c r="DE149" s="677"/>
      <c r="DF149" s="677"/>
      <c r="DG149" s="677"/>
      <c r="DH149" s="677"/>
      <c r="DI149" s="677"/>
      <c r="DJ149" s="677"/>
      <c r="DK149" s="677"/>
      <c r="DL149" s="677"/>
      <c r="DM149" s="677"/>
      <c r="DN149" s="677"/>
      <c r="DO149" s="677"/>
      <c r="DP149" s="677"/>
      <c r="DQ149" s="677"/>
      <c r="DR149" s="677"/>
      <c r="DS149" s="677"/>
      <c r="DT149" s="677"/>
      <c r="DU149" s="677"/>
      <c r="DV149" s="677"/>
      <c r="DW149" s="677"/>
      <c r="DX149" s="677"/>
      <c r="DY149" s="677"/>
      <c r="DZ149" s="677"/>
      <c r="EA149" s="677"/>
      <c r="EB149" s="677"/>
      <c r="EC149" s="677"/>
      <c r="ED149" s="677"/>
      <c r="EE149" s="677"/>
      <c r="EF149" s="677"/>
      <c r="EG149" s="677"/>
      <c r="EH149" s="677"/>
      <c r="EI149" s="677"/>
      <c r="EJ149" s="677"/>
      <c r="EK149" s="677"/>
      <c r="EL149" s="677"/>
      <c r="EM149" s="677"/>
      <c r="EN149" s="677"/>
      <c r="EO149" s="677"/>
      <c r="EP149" s="677"/>
      <c r="EQ149" s="677"/>
      <c r="ER149" s="677"/>
      <c r="ES149" s="677"/>
      <c r="ET149" s="677"/>
      <c r="EU149" s="677"/>
      <c r="EV149" s="677"/>
      <c r="EW149" s="677"/>
      <c r="EX149" s="677"/>
      <c r="EY149" s="677"/>
      <c r="EZ149" s="677"/>
      <c r="FA149" s="677"/>
      <c r="FB149" s="677"/>
      <c r="FC149" s="677"/>
      <c r="FD149" s="677"/>
      <c r="FE149" s="677"/>
      <c r="FF149" s="677"/>
      <c r="FG149" s="677"/>
      <c r="FH149" s="677"/>
      <c r="FI149" s="677"/>
      <c r="FJ149" s="677"/>
      <c r="FK149" s="677"/>
      <c r="FL149" s="677"/>
      <c r="FM149" s="677"/>
      <c r="FN149" s="677"/>
      <c r="FO149" s="677"/>
      <c r="FP149" s="677"/>
      <c r="FQ149" s="677"/>
      <c r="FR149" s="677"/>
      <c r="FS149" s="677"/>
      <c r="FT149" s="677"/>
      <c r="FU149" s="677"/>
      <c r="FV149" s="677"/>
      <c r="FW149" s="677"/>
      <c r="FX149" s="677"/>
      <c r="FY149" s="677"/>
      <c r="FZ149" s="677"/>
      <c r="GA149" s="677"/>
      <c r="GB149" s="677"/>
      <c r="GC149" s="677"/>
      <c r="GD149" s="677"/>
      <c r="GE149" s="677"/>
      <c r="GF149" s="677"/>
      <c r="GG149" s="677"/>
      <c r="GH149" s="677"/>
      <c r="GI149" s="677"/>
      <c r="GJ149" s="677"/>
      <c r="GK149" s="677"/>
      <c r="GL149" s="677"/>
      <c r="GM149" s="677"/>
      <c r="GN149" s="677"/>
      <c r="GO149" s="677"/>
      <c r="GP149" s="677"/>
      <c r="GQ149" s="677"/>
      <c r="GR149" s="677"/>
      <c r="GS149" s="677"/>
      <c r="GT149" s="677"/>
      <c r="GU149" s="677"/>
      <c r="GV149" s="677"/>
      <c r="GW149" s="677"/>
      <c r="GX149" s="677"/>
      <c r="GY149" s="677"/>
      <c r="GZ149" s="677"/>
      <c r="HA149" s="677"/>
      <c r="HB149" s="677"/>
      <c r="HC149" s="677"/>
      <c r="HD149" s="677"/>
      <c r="HE149" s="677"/>
      <c r="HF149" s="677"/>
      <c r="HG149" s="677"/>
      <c r="HH149" s="677"/>
      <c r="HI149" s="677"/>
      <c r="HJ149" s="677"/>
      <c r="HK149" s="677"/>
      <c r="HL149" s="677"/>
      <c r="HM149" s="677"/>
      <c r="HN149" s="677"/>
      <c r="HO149" s="677"/>
      <c r="HP149" s="677"/>
      <c r="HQ149" s="677"/>
      <c r="HR149" s="677"/>
      <c r="HS149" s="677"/>
      <c r="HT149" s="677"/>
      <c r="HU149" s="677"/>
      <c r="HV149" s="677"/>
      <c r="HW149" s="677"/>
      <c r="HX149" s="677"/>
      <c r="HY149" s="677"/>
      <c r="HZ149" s="677"/>
      <c r="IA149" s="677"/>
      <c r="IB149" s="677"/>
      <c r="IC149" s="677"/>
      <c r="ID149" s="677"/>
      <c r="IE149" s="677"/>
      <c r="IF149" s="677"/>
      <c r="IG149" s="677"/>
      <c r="IH149" s="677"/>
      <c r="II149" s="677"/>
      <c r="IJ149" s="677"/>
      <c r="IK149" s="677"/>
    </row>
    <row r="150" spans="1:245" s="676" customFormat="1" ht="21.75" customHeight="1">
      <c r="A150" s="704" t="s">
        <v>150</v>
      </c>
      <c r="B150" s="695">
        <v>839</v>
      </c>
      <c r="C150" s="690"/>
      <c r="D150" s="700"/>
      <c r="E150" s="700"/>
      <c r="F150" s="700"/>
      <c r="G150" s="700"/>
      <c r="H150" s="700"/>
      <c r="I150" s="700"/>
      <c r="J150" s="700"/>
      <c r="K150" s="700"/>
      <c r="L150" s="700"/>
      <c r="M150" s="700"/>
      <c r="N150" s="700"/>
      <c r="O150" s="700"/>
      <c r="P150" s="700"/>
      <c r="Q150" s="700"/>
      <c r="R150" s="700"/>
      <c r="S150" s="700"/>
      <c r="T150" s="700"/>
      <c r="U150" s="700"/>
      <c r="V150" s="700"/>
      <c r="W150" s="700"/>
      <c r="X150" s="700"/>
      <c r="Y150" s="700"/>
      <c r="Z150" s="700"/>
      <c r="AA150" s="700"/>
      <c r="AB150" s="700"/>
      <c r="AC150" s="700"/>
      <c r="AD150" s="700"/>
      <c r="AE150" s="700"/>
      <c r="AF150" s="700"/>
      <c r="AG150" s="700"/>
      <c r="AH150" s="700"/>
      <c r="AI150" s="700"/>
      <c r="AJ150" s="700"/>
      <c r="AK150" s="700"/>
      <c r="AL150" s="700"/>
      <c r="AM150" s="700"/>
      <c r="AN150" s="700"/>
      <c r="AO150" s="700"/>
      <c r="AP150" s="700"/>
      <c r="AQ150" s="700"/>
      <c r="AR150" s="700"/>
      <c r="AS150" s="700"/>
      <c r="AT150" s="700"/>
      <c r="AU150" s="700"/>
      <c r="AV150" s="700"/>
      <c r="AW150" s="700"/>
      <c r="AX150" s="700"/>
      <c r="AY150" s="700"/>
      <c r="AZ150" s="700"/>
      <c r="BA150" s="700"/>
      <c r="BB150" s="700"/>
      <c r="BC150" s="700"/>
      <c r="BD150" s="700"/>
      <c r="BE150" s="700"/>
      <c r="BF150" s="700"/>
      <c r="BG150" s="700"/>
      <c r="BH150" s="700"/>
      <c r="BI150" s="700"/>
      <c r="BJ150" s="700"/>
      <c r="BK150" s="700"/>
      <c r="BL150" s="700"/>
      <c r="BM150" s="700"/>
      <c r="BN150" s="700"/>
      <c r="BO150" s="700"/>
      <c r="BP150" s="700"/>
      <c r="BQ150" s="700"/>
      <c r="BR150" s="700"/>
      <c r="BS150" s="700"/>
      <c r="BT150" s="700"/>
      <c r="BU150" s="700"/>
      <c r="BV150" s="700"/>
      <c r="BW150" s="700"/>
      <c r="BX150" s="700"/>
      <c r="BY150" s="700"/>
      <c r="BZ150" s="700"/>
      <c r="CA150" s="700"/>
      <c r="CB150" s="700"/>
      <c r="CC150" s="700"/>
      <c r="CD150" s="700"/>
      <c r="CE150" s="700"/>
      <c r="CF150" s="700"/>
      <c r="CG150" s="700"/>
      <c r="CH150" s="700"/>
      <c r="CI150" s="700"/>
      <c r="CJ150" s="700"/>
      <c r="CK150" s="700"/>
      <c r="CL150" s="700"/>
      <c r="CM150" s="700"/>
      <c r="CN150" s="700"/>
      <c r="CO150" s="700"/>
      <c r="CP150" s="700"/>
      <c r="CQ150" s="700"/>
      <c r="CR150" s="700"/>
      <c r="CS150" s="700"/>
      <c r="CT150" s="700"/>
      <c r="CU150" s="700"/>
      <c r="CV150" s="700"/>
      <c r="CW150" s="700"/>
      <c r="CX150" s="700"/>
      <c r="CY150" s="700"/>
      <c r="CZ150" s="700"/>
      <c r="DA150" s="700"/>
      <c r="DB150" s="700"/>
      <c r="DC150" s="700"/>
      <c r="DD150" s="700"/>
      <c r="DE150" s="700"/>
      <c r="DF150" s="700"/>
      <c r="DG150" s="700"/>
      <c r="DH150" s="700"/>
      <c r="DI150" s="700"/>
      <c r="DJ150" s="700"/>
      <c r="DK150" s="700"/>
      <c r="DL150" s="700"/>
      <c r="DM150" s="700"/>
      <c r="DN150" s="700"/>
      <c r="DO150" s="700"/>
      <c r="DP150" s="700"/>
      <c r="DQ150" s="700"/>
      <c r="DR150" s="700"/>
      <c r="DS150" s="700"/>
      <c r="DT150" s="700"/>
      <c r="DU150" s="700"/>
      <c r="DV150" s="700"/>
      <c r="DW150" s="700"/>
      <c r="DX150" s="700"/>
      <c r="DY150" s="700"/>
      <c r="DZ150" s="700"/>
      <c r="EA150" s="700"/>
      <c r="EB150" s="700"/>
      <c r="EC150" s="700"/>
      <c r="ED150" s="700"/>
      <c r="EE150" s="700"/>
      <c r="EF150" s="700"/>
      <c r="EG150" s="700"/>
      <c r="EH150" s="700"/>
      <c r="EI150" s="700"/>
      <c r="EJ150" s="700"/>
      <c r="EK150" s="700"/>
      <c r="EL150" s="700"/>
      <c r="EM150" s="700"/>
      <c r="EN150" s="700"/>
      <c r="EO150" s="700"/>
      <c r="EP150" s="700"/>
      <c r="EQ150" s="700"/>
      <c r="ER150" s="700"/>
      <c r="ES150" s="700"/>
      <c r="ET150" s="700"/>
      <c r="EU150" s="700"/>
      <c r="EV150" s="700"/>
      <c r="EW150" s="700"/>
      <c r="EX150" s="700"/>
      <c r="EY150" s="700"/>
      <c r="EZ150" s="700"/>
      <c r="FA150" s="700"/>
      <c r="FB150" s="700"/>
      <c r="FC150" s="700"/>
      <c r="FD150" s="700"/>
      <c r="FE150" s="700"/>
      <c r="FF150" s="700"/>
      <c r="FG150" s="700"/>
      <c r="FH150" s="700"/>
      <c r="FI150" s="700"/>
      <c r="FJ150" s="700"/>
      <c r="FK150" s="700"/>
      <c r="FL150" s="700"/>
      <c r="FM150" s="700"/>
      <c r="FN150" s="700"/>
      <c r="FO150" s="700"/>
      <c r="FP150" s="700"/>
      <c r="FQ150" s="700"/>
      <c r="FR150" s="700"/>
      <c r="FS150" s="700"/>
      <c r="FT150" s="700"/>
      <c r="FU150" s="700"/>
      <c r="FV150" s="700"/>
      <c r="FW150" s="700"/>
      <c r="FX150" s="700"/>
      <c r="FY150" s="700"/>
      <c r="FZ150" s="700"/>
      <c r="GA150" s="700"/>
      <c r="GB150" s="700"/>
      <c r="GC150" s="700"/>
      <c r="GD150" s="700"/>
      <c r="GE150" s="700"/>
      <c r="GF150" s="700"/>
      <c r="GG150" s="700"/>
      <c r="GH150" s="700"/>
      <c r="GI150" s="700"/>
      <c r="GJ150" s="700"/>
      <c r="GK150" s="700"/>
      <c r="GL150" s="700"/>
      <c r="GM150" s="700"/>
      <c r="GN150" s="700"/>
      <c r="GO150" s="700"/>
      <c r="GP150" s="700"/>
      <c r="GQ150" s="700"/>
      <c r="GR150" s="700"/>
      <c r="GS150" s="700"/>
      <c r="GT150" s="700"/>
      <c r="GU150" s="700"/>
      <c r="GV150" s="700"/>
      <c r="GW150" s="700"/>
      <c r="GX150" s="700"/>
      <c r="GY150" s="700"/>
      <c r="GZ150" s="700"/>
      <c r="HA150" s="700"/>
      <c r="HB150" s="700"/>
      <c r="HC150" s="700"/>
      <c r="HD150" s="700"/>
      <c r="HE150" s="700"/>
      <c r="HF150" s="700"/>
      <c r="HG150" s="700"/>
      <c r="HH150" s="700"/>
      <c r="HI150" s="700"/>
      <c r="HJ150" s="700"/>
      <c r="HK150" s="700"/>
      <c r="HL150" s="700"/>
      <c r="HM150" s="700"/>
      <c r="HN150" s="700"/>
      <c r="HO150" s="700"/>
      <c r="HP150" s="700"/>
      <c r="HQ150" s="700"/>
      <c r="HR150" s="700"/>
      <c r="HS150" s="700"/>
      <c r="HT150" s="700"/>
      <c r="HU150" s="700"/>
      <c r="HV150" s="700"/>
      <c r="HW150" s="700"/>
      <c r="HX150" s="700"/>
      <c r="HY150" s="700"/>
      <c r="HZ150" s="700"/>
      <c r="IA150" s="700"/>
      <c r="IB150" s="700"/>
      <c r="IC150" s="700"/>
      <c r="ID150" s="700"/>
      <c r="IE150" s="700"/>
      <c r="IF150" s="700"/>
      <c r="IG150" s="700"/>
      <c r="IH150" s="700"/>
      <c r="II150" s="700"/>
      <c r="IJ150" s="700"/>
      <c r="IK150" s="700"/>
    </row>
    <row r="151" spans="1:245" s="676" customFormat="1" ht="21.75" customHeight="1">
      <c r="A151" s="704" t="s">
        <v>151</v>
      </c>
      <c r="B151" s="695">
        <v>374</v>
      </c>
      <c r="C151" s="690"/>
      <c r="D151" s="700"/>
      <c r="E151" s="700"/>
      <c r="F151" s="700"/>
      <c r="G151" s="700"/>
      <c r="H151" s="700"/>
      <c r="I151" s="700"/>
      <c r="J151" s="700"/>
      <c r="K151" s="700"/>
      <c r="L151" s="700"/>
      <c r="M151" s="700"/>
      <c r="N151" s="700"/>
      <c r="O151" s="700"/>
      <c r="P151" s="700"/>
      <c r="Q151" s="700"/>
      <c r="R151" s="700"/>
      <c r="S151" s="700"/>
      <c r="T151" s="700"/>
      <c r="U151" s="700"/>
      <c r="V151" s="700"/>
      <c r="W151" s="700"/>
      <c r="X151" s="700"/>
      <c r="Y151" s="700"/>
      <c r="Z151" s="700"/>
      <c r="AA151" s="700"/>
      <c r="AB151" s="700"/>
      <c r="AC151" s="700"/>
      <c r="AD151" s="700"/>
      <c r="AE151" s="700"/>
      <c r="AF151" s="700"/>
      <c r="AG151" s="700"/>
      <c r="AH151" s="700"/>
      <c r="AI151" s="700"/>
      <c r="AJ151" s="700"/>
      <c r="AK151" s="700"/>
      <c r="AL151" s="700"/>
      <c r="AM151" s="700"/>
      <c r="AN151" s="700"/>
      <c r="AO151" s="700"/>
      <c r="AP151" s="700"/>
      <c r="AQ151" s="700"/>
      <c r="AR151" s="700"/>
      <c r="AS151" s="700"/>
      <c r="AT151" s="700"/>
      <c r="AU151" s="700"/>
      <c r="AV151" s="700"/>
      <c r="AW151" s="700"/>
      <c r="AX151" s="700"/>
      <c r="AY151" s="700"/>
      <c r="AZ151" s="700"/>
      <c r="BA151" s="700"/>
      <c r="BB151" s="700"/>
      <c r="BC151" s="700"/>
      <c r="BD151" s="700"/>
      <c r="BE151" s="700"/>
      <c r="BF151" s="700"/>
      <c r="BG151" s="700"/>
      <c r="BH151" s="700"/>
      <c r="BI151" s="700"/>
      <c r="BJ151" s="700"/>
      <c r="BK151" s="700"/>
      <c r="BL151" s="700"/>
      <c r="BM151" s="700"/>
      <c r="BN151" s="700"/>
      <c r="BO151" s="700"/>
      <c r="BP151" s="700"/>
      <c r="BQ151" s="700"/>
      <c r="BR151" s="700"/>
      <c r="BS151" s="700"/>
      <c r="BT151" s="700"/>
      <c r="BU151" s="700"/>
      <c r="BV151" s="700"/>
      <c r="BW151" s="700"/>
      <c r="BX151" s="700"/>
      <c r="BY151" s="700"/>
      <c r="BZ151" s="700"/>
      <c r="CA151" s="700"/>
      <c r="CB151" s="700"/>
      <c r="CC151" s="700"/>
      <c r="CD151" s="700"/>
      <c r="CE151" s="700"/>
      <c r="CF151" s="700"/>
      <c r="CG151" s="700"/>
      <c r="CH151" s="700"/>
      <c r="CI151" s="700"/>
      <c r="CJ151" s="700"/>
      <c r="CK151" s="700"/>
      <c r="CL151" s="700"/>
      <c r="CM151" s="700"/>
      <c r="CN151" s="700"/>
      <c r="CO151" s="700"/>
      <c r="CP151" s="700"/>
      <c r="CQ151" s="700"/>
      <c r="CR151" s="700"/>
      <c r="CS151" s="700"/>
      <c r="CT151" s="700"/>
      <c r="CU151" s="700"/>
      <c r="CV151" s="700"/>
      <c r="CW151" s="700"/>
      <c r="CX151" s="700"/>
      <c r="CY151" s="700"/>
      <c r="CZ151" s="700"/>
      <c r="DA151" s="700"/>
      <c r="DB151" s="700"/>
      <c r="DC151" s="700"/>
      <c r="DD151" s="700"/>
      <c r="DE151" s="700"/>
      <c r="DF151" s="700"/>
      <c r="DG151" s="700"/>
      <c r="DH151" s="700"/>
      <c r="DI151" s="700"/>
      <c r="DJ151" s="700"/>
      <c r="DK151" s="700"/>
      <c r="DL151" s="700"/>
      <c r="DM151" s="700"/>
      <c r="DN151" s="700"/>
      <c r="DO151" s="700"/>
      <c r="DP151" s="700"/>
      <c r="DQ151" s="700"/>
      <c r="DR151" s="700"/>
      <c r="DS151" s="700"/>
      <c r="DT151" s="700"/>
      <c r="DU151" s="700"/>
      <c r="DV151" s="700"/>
      <c r="DW151" s="700"/>
      <c r="DX151" s="700"/>
      <c r="DY151" s="700"/>
      <c r="DZ151" s="700"/>
      <c r="EA151" s="700"/>
      <c r="EB151" s="700"/>
      <c r="EC151" s="700"/>
      <c r="ED151" s="700"/>
      <c r="EE151" s="700"/>
      <c r="EF151" s="700"/>
      <c r="EG151" s="700"/>
      <c r="EH151" s="700"/>
      <c r="EI151" s="700"/>
      <c r="EJ151" s="700"/>
      <c r="EK151" s="700"/>
      <c r="EL151" s="700"/>
      <c r="EM151" s="700"/>
      <c r="EN151" s="700"/>
      <c r="EO151" s="700"/>
      <c r="EP151" s="700"/>
      <c r="EQ151" s="700"/>
      <c r="ER151" s="700"/>
      <c r="ES151" s="700"/>
      <c r="ET151" s="700"/>
      <c r="EU151" s="700"/>
      <c r="EV151" s="700"/>
      <c r="EW151" s="700"/>
      <c r="EX151" s="700"/>
      <c r="EY151" s="700"/>
      <c r="EZ151" s="700"/>
      <c r="FA151" s="700"/>
      <c r="FB151" s="700"/>
      <c r="FC151" s="700"/>
      <c r="FD151" s="700"/>
      <c r="FE151" s="700"/>
      <c r="FF151" s="700"/>
      <c r="FG151" s="700"/>
      <c r="FH151" s="700"/>
      <c r="FI151" s="700"/>
      <c r="FJ151" s="700"/>
      <c r="FK151" s="700"/>
      <c r="FL151" s="700"/>
      <c r="FM151" s="700"/>
      <c r="FN151" s="700"/>
      <c r="FO151" s="700"/>
      <c r="FP151" s="700"/>
      <c r="FQ151" s="700"/>
      <c r="FR151" s="700"/>
      <c r="FS151" s="700"/>
      <c r="FT151" s="700"/>
      <c r="FU151" s="700"/>
      <c r="FV151" s="700"/>
      <c r="FW151" s="700"/>
      <c r="FX151" s="700"/>
      <c r="FY151" s="700"/>
      <c r="FZ151" s="700"/>
      <c r="GA151" s="700"/>
      <c r="GB151" s="700"/>
      <c r="GC151" s="700"/>
      <c r="GD151" s="700"/>
      <c r="GE151" s="700"/>
      <c r="GF151" s="700"/>
      <c r="GG151" s="700"/>
      <c r="GH151" s="700"/>
      <c r="GI151" s="700"/>
      <c r="GJ151" s="700"/>
      <c r="GK151" s="700"/>
      <c r="GL151" s="700"/>
      <c r="GM151" s="700"/>
      <c r="GN151" s="700"/>
      <c r="GO151" s="700"/>
      <c r="GP151" s="700"/>
      <c r="GQ151" s="700"/>
      <c r="GR151" s="700"/>
      <c r="GS151" s="700"/>
      <c r="GT151" s="700"/>
      <c r="GU151" s="700"/>
      <c r="GV151" s="700"/>
      <c r="GW151" s="700"/>
      <c r="GX151" s="700"/>
      <c r="GY151" s="700"/>
      <c r="GZ151" s="700"/>
      <c r="HA151" s="700"/>
      <c r="HB151" s="700"/>
      <c r="HC151" s="700"/>
      <c r="HD151" s="700"/>
      <c r="HE151" s="700"/>
      <c r="HF151" s="700"/>
      <c r="HG151" s="700"/>
      <c r="HH151" s="700"/>
      <c r="HI151" s="700"/>
      <c r="HJ151" s="700"/>
      <c r="HK151" s="700"/>
      <c r="HL151" s="700"/>
      <c r="HM151" s="700"/>
      <c r="HN151" s="700"/>
      <c r="HO151" s="700"/>
      <c r="HP151" s="700"/>
      <c r="HQ151" s="700"/>
      <c r="HR151" s="700"/>
      <c r="HS151" s="700"/>
      <c r="HT151" s="700"/>
      <c r="HU151" s="700"/>
      <c r="HV151" s="700"/>
      <c r="HW151" s="700"/>
      <c r="HX151" s="700"/>
      <c r="HY151" s="700"/>
      <c r="HZ151" s="700"/>
      <c r="IA151" s="700"/>
      <c r="IB151" s="700"/>
      <c r="IC151" s="700"/>
      <c r="ID151" s="700"/>
      <c r="IE151" s="700"/>
      <c r="IF151" s="700"/>
      <c r="IG151" s="700"/>
      <c r="IH151" s="700"/>
      <c r="II151" s="700"/>
      <c r="IJ151" s="700"/>
      <c r="IK151" s="700"/>
    </row>
    <row r="152" spans="1:245" s="676" customFormat="1" ht="21.75" customHeight="1">
      <c r="A152" s="704" t="s">
        <v>152</v>
      </c>
      <c r="B152" s="695">
        <v>214</v>
      </c>
      <c r="C152" s="690"/>
      <c r="D152" s="700"/>
      <c r="E152" s="700"/>
      <c r="F152" s="700"/>
      <c r="G152" s="700"/>
      <c r="H152" s="700"/>
      <c r="I152" s="700"/>
      <c r="J152" s="700"/>
      <c r="K152" s="700"/>
      <c r="L152" s="700"/>
      <c r="M152" s="700"/>
      <c r="N152" s="700"/>
      <c r="O152" s="700"/>
      <c r="P152" s="700"/>
      <c r="Q152" s="700"/>
      <c r="R152" s="700"/>
      <c r="S152" s="700"/>
      <c r="T152" s="700"/>
      <c r="U152" s="700"/>
      <c r="V152" s="700"/>
      <c r="W152" s="700"/>
      <c r="X152" s="700"/>
      <c r="Y152" s="700"/>
      <c r="Z152" s="700"/>
      <c r="AA152" s="700"/>
      <c r="AB152" s="700"/>
      <c r="AC152" s="700"/>
      <c r="AD152" s="700"/>
      <c r="AE152" s="700"/>
      <c r="AF152" s="700"/>
      <c r="AG152" s="700"/>
      <c r="AH152" s="700"/>
      <c r="AI152" s="700"/>
      <c r="AJ152" s="700"/>
      <c r="AK152" s="700"/>
      <c r="AL152" s="700"/>
      <c r="AM152" s="700"/>
      <c r="AN152" s="700"/>
      <c r="AO152" s="700"/>
      <c r="AP152" s="700"/>
      <c r="AQ152" s="700"/>
      <c r="AR152" s="700"/>
      <c r="AS152" s="700"/>
      <c r="AT152" s="700"/>
      <c r="AU152" s="700"/>
      <c r="AV152" s="700"/>
      <c r="AW152" s="700"/>
      <c r="AX152" s="700"/>
      <c r="AY152" s="700"/>
      <c r="AZ152" s="700"/>
      <c r="BA152" s="700"/>
      <c r="BB152" s="700"/>
      <c r="BC152" s="700"/>
      <c r="BD152" s="700"/>
      <c r="BE152" s="700"/>
      <c r="BF152" s="700"/>
      <c r="BG152" s="700"/>
      <c r="BH152" s="700"/>
      <c r="BI152" s="700"/>
      <c r="BJ152" s="700"/>
      <c r="BK152" s="700"/>
      <c r="BL152" s="700"/>
      <c r="BM152" s="700"/>
      <c r="BN152" s="700"/>
      <c r="BO152" s="700"/>
      <c r="BP152" s="700"/>
      <c r="BQ152" s="700"/>
      <c r="BR152" s="700"/>
      <c r="BS152" s="700"/>
      <c r="BT152" s="700"/>
      <c r="BU152" s="700"/>
      <c r="BV152" s="700"/>
      <c r="BW152" s="700"/>
      <c r="BX152" s="700"/>
      <c r="BY152" s="700"/>
      <c r="BZ152" s="700"/>
      <c r="CA152" s="700"/>
      <c r="CB152" s="700"/>
      <c r="CC152" s="700"/>
      <c r="CD152" s="700"/>
      <c r="CE152" s="700"/>
      <c r="CF152" s="700"/>
      <c r="CG152" s="700"/>
      <c r="CH152" s="700"/>
      <c r="CI152" s="700"/>
      <c r="CJ152" s="700"/>
      <c r="CK152" s="700"/>
      <c r="CL152" s="700"/>
      <c r="CM152" s="700"/>
      <c r="CN152" s="700"/>
      <c r="CO152" s="700"/>
      <c r="CP152" s="700"/>
      <c r="CQ152" s="700"/>
      <c r="CR152" s="700"/>
      <c r="CS152" s="700"/>
      <c r="CT152" s="700"/>
      <c r="CU152" s="700"/>
      <c r="CV152" s="700"/>
      <c r="CW152" s="700"/>
      <c r="CX152" s="700"/>
      <c r="CY152" s="700"/>
      <c r="CZ152" s="700"/>
      <c r="DA152" s="700"/>
      <c r="DB152" s="700"/>
      <c r="DC152" s="700"/>
      <c r="DD152" s="700"/>
      <c r="DE152" s="700"/>
      <c r="DF152" s="700"/>
      <c r="DG152" s="700"/>
      <c r="DH152" s="700"/>
      <c r="DI152" s="700"/>
      <c r="DJ152" s="700"/>
      <c r="DK152" s="700"/>
      <c r="DL152" s="700"/>
      <c r="DM152" s="700"/>
      <c r="DN152" s="700"/>
      <c r="DO152" s="700"/>
      <c r="DP152" s="700"/>
      <c r="DQ152" s="700"/>
      <c r="DR152" s="700"/>
      <c r="DS152" s="700"/>
      <c r="DT152" s="700"/>
      <c r="DU152" s="700"/>
      <c r="DV152" s="700"/>
      <c r="DW152" s="700"/>
      <c r="DX152" s="700"/>
      <c r="DY152" s="700"/>
      <c r="DZ152" s="700"/>
      <c r="EA152" s="700"/>
      <c r="EB152" s="700"/>
      <c r="EC152" s="700"/>
      <c r="ED152" s="700"/>
      <c r="EE152" s="700"/>
      <c r="EF152" s="700"/>
      <c r="EG152" s="700"/>
      <c r="EH152" s="700"/>
      <c r="EI152" s="700"/>
      <c r="EJ152" s="700"/>
      <c r="EK152" s="700"/>
      <c r="EL152" s="700"/>
      <c r="EM152" s="700"/>
      <c r="EN152" s="700"/>
      <c r="EO152" s="700"/>
      <c r="EP152" s="700"/>
      <c r="EQ152" s="700"/>
      <c r="ER152" s="700"/>
      <c r="ES152" s="700"/>
      <c r="ET152" s="700"/>
      <c r="EU152" s="700"/>
      <c r="EV152" s="700"/>
      <c r="EW152" s="700"/>
      <c r="EX152" s="700"/>
      <c r="EY152" s="700"/>
      <c r="EZ152" s="700"/>
      <c r="FA152" s="700"/>
      <c r="FB152" s="700"/>
      <c r="FC152" s="700"/>
      <c r="FD152" s="700"/>
      <c r="FE152" s="700"/>
      <c r="FF152" s="700"/>
      <c r="FG152" s="700"/>
      <c r="FH152" s="700"/>
      <c r="FI152" s="700"/>
      <c r="FJ152" s="700"/>
      <c r="FK152" s="700"/>
      <c r="FL152" s="700"/>
      <c r="FM152" s="700"/>
      <c r="FN152" s="700"/>
      <c r="FO152" s="700"/>
      <c r="FP152" s="700"/>
      <c r="FQ152" s="700"/>
      <c r="FR152" s="700"/>
      <c r="FS152" s="700"/>
      <c r="FT152" s="700"/>
      <c r="FU152" s="700"/>
      <c r="FV152" s="700"/>
      <c r="FW152" s="700"/>
      <c r="FX152" s="700"/>
      <c r="FY152" s="700"/>
      <c r="FZ152" s="700"/>
      <c r="GA152" s="700"/>
      <c r="GB152" s="700"/>
      <c r="GC152" s="700"/>
      <c r="GD152" s="700"/>
      <c r="GE152" s="700"/>
      <c r="GF152" s="700"/>
      <c r="GG152" s="700"/>
      <c r="GH152" s="700"/>
      <c r="GI152" s="700"/>
      <c r="GJ152" s="700"/>
      <c r="GK152" s="700"/>
      <c r="GL152" s="700"/>
      <c r="GM152" s="700"/>
      <c r="GN152" s="700"/>
      <c r="GO152" s="700"/>
      <c r="GP152" s="700"/>
      <c r="GQ152" s="700"/>
      <c r="GR152" s="700"/>
      <c r="GS152" s="700"/>
      <c r="GT152" s="700"/>
      <c r="GU152" s="700"/>
      <c r="GV152" s="700"/>
      <c r="GW152" s="700"/>
      <c r="GX152" s="700"/>
      <c r="GY152" s="700"/>
      <c r="GZ152" s="700"/>
      <c r="HA152" s="700"/>
      <c r="HB152" s="700"/>
      <c r="HC152" s="700"/>
      <c r="HD152" s="700"/>
      <c r="HE152" s="700"/>
      <c r="HF152" s="700"/>
      <c r="HG152" s="700"/>
      <c r="HH152" s="700"/>
      <c r="HI152" s="700"/>
      <c r="HJ152" s="700"/>
      <c r="HK152" s="700"/>
      <c r="HL152" s="700"/>
      <c r="HM152" s="700"/>
      <c r="HN152" s="700"/>
      <c r="HO152" s="700"/>
      <c r="HP152" s="700"/>
      <c r="HQ152" s="700"/>
      <c r="HR152" s="700"/>
      <c r="HS152" s="700"/>
      <c r="HT152" s="700"/>
      <c r="HU152" s="700"/>
      <c r="HV152" s="700"/>
      <c r="HW152" s="700"/>
      <c r="HX152" s="700"/>
      <c r="HY152" s="700"/>
      <c r="HZ152" s="700"/>
      <c r="IA152" s="700"/>
      <c r="IB152" s="700"/>
      <c r="IC152" s="700"/>
      <c r="ID152" s="700"/>
      <c r="IE152" s="700"/>
      <c r="IF152" s="700"/>
      <c r="IG152" s="700"/>
      <c r="IH152" s="700"/>
      <c r="II152" s="700"/>
      <c r="IJ152" s="700"/>
      <c r="IK152" s="700"/>
    </row>
    <row r="153" spans="1:245" s="676" customFormat="1" ht="21.75" customHeight="1">
      <c r="A153" s="704" t="s">
        <v>153</v>
      </c>
      <c r="B153" s="695">
        <v>206</v>
      </c>
      <c r="C153" s="693"/>
      <c r="D153" s="700"/>
      <c r="E153" s="700"/>
      <c r="F153" s="700"/>
      <c r="G153" s="700"/>
      <c r="H153" s="700"/>
      <c r="I153" s="700"/>
      <c r="J153" s="700"/>
      <c r="K153" s="700"/>
      <c r="L153" s="700"/>
      <c r="M153" s="700"/>
      <c r="N153" s="700"/>
      <c r="O153" s="700"/>
      <c r="P153" s="700"/>
      <c r="Q153" s="700"/>
      <c r="R153" s="700"/>
      <c r="S153" s="700"/>
      <c r="T153" s="700"/>
      <c r="U153" s="700"/>
      <c r="V153" s="700"/>
      <c r="W153" s="700"/>
      <c r="X153" s="700"/>
      <c r="Y153" s="700"/>
      <c r="Z153" s="700"/>
      <c r="AA153" s="700"/>
      <c r="AB153" s="700"/>
      <c r="AC153" s="700"/>
      <c r="AD153" s="700"/>
      <c r="AE153" s="700"/>
      <c r="AF153" s="700"/>
      <c r="AG153" s="700"/>
      <c r="AH153" s="700"/>
      <c r="AI153" s="700"/>
      <c r="AJ153" s="700"/>
      <c r="AK153" s="700"/>
      <c r="AL153" s="700"/>
      <c r="AM153" s="700"/>
      <c r="AN153" s="700"/>
      <c r="AO153" s="700"/>
      <c r="AP153" s="700"/>
      <c r="AQ153" s="700"/>
      <c r="AR153" s="700"/>
      <c r="AS153" s="700"/>
      <c r="AT153" s="700"/>
      <c r="AU153" s="700"/>
      <c r="AV153" s="700"/>
      <c r="AW153" s="700"/>
      <c r="AX153" s="700"/>
      <c r="AY153" s="700"/>
      <c r="AZ153" s="700"/>
      <c r="BA153" s="700"/>
      <c r="BB153" s="700"/>
      <c r="BC153" s="700"/>
      <c r="BD153" s="700"/>
      <c r="BE153" s="700"/>
      <c r="BF153" s="700"/>
      <c r="BG153" s="700"/>
      <c r="BH153" s="700"/>
      <c r="BI153" s="700"/>
      <c r="BJ153" s="700"/>
      <c r="BK153" s="700"/>
      <c r="BL153" s="700"/>
      <c r="BM153" s="700"/>
      <c r="BN153" s="700"/>
      <c r="BO153" s="700"/>
      <c r="BP153" s="700"/>
      <c r="BQ153" s="700"/>
      <c r="BR153" s="700"/>
      <c r="BS153" s="700"/>
      <c r="BT153" s="700"/>
      <c r="BU153" s="700"/>
      <c r="BV153" s="700"/>
      <c r="BW153" s="700"/>
      <c r="BX153" s="700"/>
      <c r="BY153" s="700"/>
      <c r="BZ153" s="700"/>
      <c r="CA153" s="700"/>
      <c r="CB153" s="700"/>
      <c r="CC153" s="700"/>
      <c r="CD153" s="700"/>
      <c r="CE153" s="700"/>
      <c r="CF153" s="700"/>
      <c r="CG153" s="700"/>
      <c r="CH153" s="700"/>
      <c r="CI153" s="700"/>
      <c r="CJ153" s="700"/>
      <c r="CK153" s="700"/>
      <c r="CL153" s="700"/>
      <c r="CM153" s="700"/>
      <c r="CN153" s="700"/>
      <c r="CO153" s="700"/>
      <c r="CP153" s="700"/>
      <c r="CQ153" s="700"/>
      <c r="CR153" s="700"/>
      <c r="CS153" s="700"/>
      <c r="CT153" s="700"/>
      <c r="CU153" s="700"/>
      <c r="CV153" s="700"/>
      <c r="CW153" s="700"/>
      <c r="CX153" s="700"/>
      <c r="CY153" s="700"/>
      <c r="CZ153" s="700"/>
      <c r="DA153" s="700"/>
      <c r="DB153" s="700"/>
      <c r="DC153" s="700"/>
      <c r="DD153" s="700"/>
      <c r="DE153" s="700"/>
      <c r="DF153" s="700"/>
      <c r="DG153" s="700"/>
      <c r="DH153" s="700"/>
      <c r="DI153" s="700"/>
      <c r="DJ153" s="700"/>
      <c r="DK153" s="700"/>
      <c r="DL153" s="700"/>
      <c r="DM153" s="700"/>
      <c r="DN153" s="700"/>
      <c r="DO153" s="700"/>
      <c r="DP153" s="700"/>
      <c r="DQ153" s="700"/>
      <c r="DR153" s="700"/>
      <c r="DS153" s="700"/>
      <c r="DT153" s="700"/>
      <c r="DU153" s="700"/>
      <c r="DV153" s="700"/>
      <c r="DW153" s="700"/>
      <c r="DX153" s="700"/>
      <c r="DY153" s="700"/>
      <c r="DZ153" s="700"/>
      <c r="EA153" s="700"/>
      <c r="EB153" s="700"/>
      <c r="EC153" s="700"/>
      <c r="ED153" s="700"/>
      <c r="EE153" s="700"/>
      <c r="EF153" s="700"/>
      <c r="EG153" s="700"/>
      <c r="EH153" s="700"/>
      <c r="EI153" s="700"/>
      <c r="EJ153" s="700"/>
      <c r="EK153" s="700"/>
      <c r="EL153" s="700"/>
      <c r="EM153" s="700"/>
      <c r="EN153" s="700"/>
      <c r="EO153" s="700"/>
      <c r="EP153" s="700"/>
      <c r="EQ153" s="700"/>
      <c r="ER153" s="700"/>
      <c r="ES153" s="700"/>
      <c r="ET153" s="700"/>
      <c r="EU153" s="700"/>
      <c r="EV153" s="700"/>
      <c r="EW153" s="700"/>
      <c r="EX153" s="700"/>
      <c r="EY153" s="700"/>
      <c r="EZ153" s="700"/>
      <c r="FA153" s="700"/>
      <c r="FB153" s="700"/>
      <c r="FC153" s="700"/>
      <c r="FD153" s="700"/>
      <c r="FE153" s="700"/>
      <c r="FF153" s="700"/>
      <c r="FG153" s="700"/>
      <c r="FH153" s="700"/>
      <c r="FI153" s="700"/>
      <c r="FJ153" s="700"/>
      <c r="FK153" s="700"/>
      <c r="FL153" s="700"/>
      <c r="FM153" s="700"/>
      <c r="FN153" s="700"/>
      <c r="FO153" s="700"/>
      <c r="FP153" s="700"/>
      <c r="FQ153" s="700"/>
      <c r="FR153" s="700"/>
      <c r="FS153" s="700"/>
      <c r="FT153" s="700"/>
      <c r="FU153" s="700"/>
      <c r="FV153" s="700"/>
      <c r="FW153" s="700"/>
      <c r="FX153" s="700"/>
      <c r="FY153" s="700"/>
      <c r="FZ153" s="700"/>
      <c r="GA153" s="700"/>
      <c r="GB153" s="700"/>
      <c r="GC153" s="700"/>
      <c r="GD153" s="700"/>
      <c r="GE153" s="700"/>
      <c r="GF153" s="700"/>
      <c r="GG153" s="700"/>
      <c r="GH153" s="700"/>
      <c r="GI153" s="700"/>
      <c r="GJ153" s="700"/>
      <c r="GK153" s="700"/>
      <c r="GL153" s="700"/>
      <c r="GM153" s="700"/>
      <c r="GN153" s="700"/>
      <c r="GO153" s="700"/>
      <c r="GP153" s="700"/>
      <c r="GQ153" s="700"/>
      <c r="GR153" s="700"/>
      <c r="GS153" s="700"/>
      <c r="GT153" s="700"/>
      <c r="GU153" s="700"/>
      <c r="GV153" s="700"/>
      <c r="GW153" s="700"/>
      <c r="GX153" s="700"/>
      <c r="GY153" s="700"/>
      <c r="GZ153" s="700"/>
      <c r="HA153" s="700"/>
      <c r="HB153" s="700"/>
      <c r="HC153" s="700"/>
      <c r="HD153" s="700"/>
      <c r="HE153" s="700"/>
      <c r="HF153" s="700"/>
      <c r="HG153" s="700"/>
      <c r="HH153" s="700"/>
      <c r="HI153" s="700"/>
      <c r="HJ153" s="700"/>
      <c r="HK153" s="700"/>
      <c r="HL153" s="700"/>
      <c r="HM153" s="700"/>
      <c r="HN153" s="700"/>
      <c r="HO153" s="700"/>
      <c r="HP153" s="700"/>
      <c r="HQ153" s="700"/>
      <c r="HR153" s="700"/>
      <c r="HS153" s="700"/>
      <c r="HT153" s="700"/>
      <c r="HU153" s="700"/>
      <c r="HV153" s="700"/>
      <c r="HW153" s="700"/>
      <c r="HX153" s="700"/>
      <c r="HY153" s="700"/>
      <c r="HZ153" s="700"/>
      <c r="IA153" s="700"/>
      <c r="IB153" s="700"/>
      <c r="IC153" s="700"/>
      <c r="ID153" s="700"/>
      <c r="IE153" s="700"/>
      <c r="IF153" s="700"/>
      <c r="IG153" s="700"/>
      <c r="IH153" s="700"/>
      <c r="II153" s="700"/>
      <c r="IJ153" s="700"/>
      <c r="IK153" s="700"/>
    </row>
    <row r="154" spans="1:245" s="651" customFormat="1" ht="21.75" customHeight="1">
      <c r="A154" s="704" t="s">
        <v>154</v>
      </c>
      <c r="B154" s="695">
        <v>1280</v>
      </c>
      <c r="C154" s="710"/>
      <c r="D154" s="677"/>
      <c r="E154" s="677"/>
      <c r="F154" s="677"/>
      <c r="G154" s="677"/>
      <c r="H154" s="677"/>
      <c r="I154" s="677"/>
      <c r="J154" s="677"/>
      <c r="K154" s="677"/>
      <c r="L154" s="677"/>
      <c r="M154" s="677"/>
      <c r="N154" s="677"/>
      <c r="O154" s="677"/>
      <c r="P154" s="677"/>
      <c r="Q154" s="677"/>
      <c r="R154" s="677"/>
      <c r="S154" s="677"/>
      <c r="T154" s="677"/>
      <c r="U154" s="677"/>
      <c r="V154" s="677"/>
      <c r="W154" s="677"/>
      <c r="X154" s="677"/>
      <c r="Y154" s="677"/>
      <c r="Z154" s="677"/>
      <c r="AA154" s="677"/>
      <c r="AB154" s="677"/>
      <c r="AC154" s="677"/>
      <c r="AD154" s="677"/>
      <c r="AE154" s="677"/>
      <c r="AF154" s="677"/>
      <c r="AG154" s="677"/>
      <c r="AH154" s="677"/>
      <c r="AI154" s="677"/>
      <c r="AJ154" s="677"/>
      <c r="AK154" s="677"/>
      <c r="AL154" s="677"/>
      <c r="AM154" s="677"/>
      <c r="AN154" s="677"/>
      <c r="AO154" s="677"/>
      <c r="AP154" s="677"/>
      <c r="AQ154" s="677"/>
      <c r="AR154" s="677"/>
      <c r="AS154" s="677"/>
      <c r="AT154" s="677"/>
      <c r="AU154" s="677"/>
      <c r="AV154" s="677"/>
      <c r="AW154" s="677"/>
      <c r="AX154" s="677"/>
      <c r="AY154" s="677"/>
      <c r="AZ154" s="677"/>
      <c r="BA154" s="677"/>
      <c r="BB154" s="677"/>
      <c r="BC154" s="677"/>
      <c r="BD154" s="677"/>
      <c r="BE154" s="677"/>
      <c r="BF154" s="677"/>
      <c r="BG154" s="677"/>
      <c r="BH154" s="677"/>
      <c r="BI154" s="677"/>
      <c r="BJ154" s="677"/>
      <c r="BK154" s="677"/>
      <c r="BL154" s="677"/>
      <c r="BM154" s="677"/>
      <c r="BN154" s="677"/>
      <c r="BO154" s="677"/>
      <c r="BP154" s="677"/>
      <c r="BQ154" s="677"/>
      <c r="BR154" s="677"/>
      <c r="BS154" s="677"/>
      <c r="BT154" s="677"/>
      <c r="BU154" s="677"/>
      <c r="BV154" s="677"/>
      <c r="BW154" s="677"/>
      <c r="BX154" s="677"/>
      <c r="BY154" s="677"/>
      <c r="BZ154" s="677"/>
      <c r="CA154" s="677"/>
      <c r="CB154" s="677"/>
      <c r="CC154" s="677"/>
      <c r="CD154" s="677"/>
      <c r="CE154" s="677"/>
      <c r="CF154" s="677"/>
      <c r="CG154" s="677"/>
      <c r="CH154" s="677"/>
      <c r="CI154" s="677"/>
      <c r="CJ154" s="677"/>
      <c r="CK154" s="677"/>
      <c r="CL154" s="677"/>
      <c r="CM154" s="677"/>
      <c r="CN154" s="677"/>
      <c r="CO154" s="677"/>
      <c r="CP154" s="677"/>
      <c r="CQ154" s="677"/>
      <c r="CR154" s="677"/>
      <c r="CS154" s="677"/>
      <c r="CT154" s="677"/>
      <c r="CU154" s="677"/>
      <c r="CV154" s="677"/>
      <c r="CW154" s="677"/>
      <c r="CX154" s="677"/>
      <c r="CY154" s="677"/>
      <c r="CZ154" s="677"/>
      <c r="DA154" s="677"/>
      <c r="DB154" s="677"/>
      <c r="DC154" s="677"/>
      <c r="DD154" s="677"/>
      <c r="DE154" s="677"/>
      <c r="DF154" s="677"/>
      <c r="DG154" s="677"/>
      <c r="DH154" s="677"/>
      <c r="DI154" s="677"/>
      <c r="DJ154" s="677"/>
      <c r="DK154" s="677"/>
      <c r="DL154" s="677"/>
      <c r="DM154" s="677"/>
      <c r="DN154" s="677"/>
      <c r="DO154" s="677"/>
      <c r="DP154" s="677"/>
      <c r="DQ154" s="677"/>
      <c r="DR154" s="677"/>
      <c r="DS154" s="677"/>
      <c r="DT154" s="677"/>
      <c r="DU154" s="677"/>
      <c r="DV154" s="677"/>
      <c r="DW154" s="677"/>
      <c r="DX154" s="677"/>
      <c r="DY154" s="677"/>
      <c r="DZ154" s="677"/>
      <c r="EA154" s="677"/>
      <c r="EB154" s="677"/>
      <c r="EC154" s="677"/>
      <c r="ED154" s="677"/>
      <c r="EE154" s="677"/>
      <c r="EF154" s="677"/>
      <c r="EG154" s="677"/>
      <c r="EH154" s="677"/>
      <c r="EI154" s="677"/>
      <c r="EJ154" s="677"/>
      <c r="EK154" s="677"/>
      <c r="EL154" s="677"/>
      <c r="EM154" s="677"/>
      <c r="EN154" s="677"/>
      <c r="EO154" s="677"/>
      <c r="EP154" s="677"/>
      <c r="EQ154" s="677"/>
      <c r="ER154" s="677"/>
      <c r="ES154" s="677"/>
      <c r="ET154" s="677"/>
      <c r="EU154" s="677"/>
      <c r="EV154" s="677"/>
      <c r="EW154" s="677"/>
      <c r="EX154" s="677"/>
      <c r="EY154" s="677"/>
      <c r="EZ154" s="677"/>
      <c r="FA154" s="677"/>
      <c r="FB154" s="677"/>
      <c r="FC154" s="677"/>
      <c r="FD154" s="677"/>
      <c r="FE154" s="677"/>
      <c r="FF154" s="677"/>
      <c r="FG154" s="677"/>
      <c r="FH154" s="677"/>
      <c r="FI154" s="677"/>
      <c r="FJ154" s="677"/>
      <c r="FK154" s="677"/>
      <c r="FL154" s="677"/>
      <c r="FM154" s="677"/>
      <c r="FN154" s="677"/>
      <c r="FO154" s="677"/>
      <c r="FP154" s="677"/>
      <c r="FQ154" s="677"/>
      <c r="FR154" s="677"/>
      <c r="FS154" s="677"/>
      <c r="FT154" s="677"/>
      <c r="FU154" s="677"/>
      <c r="FV154" s="677"/>
      <c r="FW154" s="677"/>
      <c r="FX154" s="677"/>
      <c r="FY154" s="677"/>
      <c r="FZ154" s="677"/>
      <c r="GA154" s="677"/>
      <c r="GB154" s="677"/>
      <c r="GC154" s="677"/>
      <c r="GD154" s="677"/>
      <c r="GE154" s="677"/>
      <c r="GF154" s="677"/>
      <c r="GG154" s="677"/>
      <c r="GH154" s="677"/>
      <c r="GI154" s="677"/>
      <c r="GJ154" s="677"/>
      <c r="GK154" s="677"/>
      <c r="GL154" s="677"/>
      <c r="GM154" s="677"/>
      <c r="GN154" s="677"/>
      <c r="GO154" s="677"/>
      <c r="GP154" s="677"/>
      <c r="GQ154" s="677"/>
      <c r="GR154" s="677"/>
      <c r="GS154" s="677"/>
      <c r="GT154" s="677"/>
      <c r="GU154" s="677"/>
      <c r="GV154" s="677"/>
      <c r="GW154" s="677"/>
      <c r="GX154" s="677"/>
      <c r="GY154" s="677"/>
      <c r="GZ154" s="677"/>
      <c r="HA154" s="677"/>
      <c r="HB154" s="677"/>
      <c r="HC154" s="677"/>
      <c r="HD154" s="677"/>
      <c r="HE154" s="677"/>
      <c r="HF154" s="677"/>
      <c r="HG154" s="677"/>
      <c r="HH154" s="677"/>
      <c r="HI154" s="677"/>
      <c r="HJ154" s="677"/>
      <c r="HK154" s="677"/>
      <c r="HL154" s="677"/>
      <c r="HM154" s="677"/>
      <c r="HN154" s="677"/>
      <c r="HO154" s="677"/>
      <c r="HP154" s="677"/>
      <c r="HQ154" s="677"/>
      <c r="HR154" s="677"/>
      <c r="HS154" s="677"/>
      <c r="HT154" s="677"/>
      <c r="HU154" s="677"/>
      <c r="HV154" s="677"/>
      <c r="HW154" s="677"/>
      <c r="HX154" s="677"/>
      <c r="HY154" s="677"/>
      <c r="HZ154" s="677"/>
      <c r="IA154" s="677"/>
      <c r="IB154" s="677"/>
      <c r="IC154" s="677"/>
      <c r="ID154" s="677"/>
      <c r="IE154" s="677"/>
      <c r="IF154" s="677"/>
      <c r="IG154" s="677"/>
      <c r="IH154" s="677"/>
      <c r="II154" s="677"/>
      <c r="IJ154" s="677"/>
      <c r="IK154" s="677"/>
    </row>
    <row r="155" spans="1:245" s="651" customFormat="1" ht="21.75" customHeight="1">
      <c r="A155" s="702" t="s">
        <v>155</v>
      </c>
      <c r="B155" s="697">
        <v>0</v>
      </c>
      <c r="C155" s="710"/>
      <c r="D155" s="677"/>
      <c r="E155" s="677"/>
      <c r="F155" s="677"/>
      <c r="G155" s="677"/>
      <c r="H155" s="677"/>
      <c r="I155" s="677"/>
      <c r="J155" s="677"/>
      <c r="K155" s="677"/>
      <c r="L155" s="677"/>
      <c r="M155" s="677"/>
      <c r="N155" s="677"/>
      <c r="O155" s="677"/>
      <c r="P155" s="677"/>
      <c r="Q155" s="677"/>
      <c r="R155" s="677"/>
      <c r="S155" s="677"/>
      <c r="T155" s="677"/>
      <c r="U155" s="677"/>
      <c r="V155" s="677"/>
      <c r="W155" s="677"/>
      <c r="X155" s="677"/>
      <c r="Y155" s="677"/>
      <c r="Z155" s="677"/>
      <c r="AA155" s="677"/>
      <c r="AB155" s="677"/>
      <c r="AC155" s="677"/>
      <c r="AD155" s="677"/>
      <c r="AE155" s="677"/>
      <c r="AF155" s="677"/>
      <c r="AG155" s="677"/>
      <c r="AH155" s="677"/>
      <c r="AI155" s="677"/>
      <c r="AJ155" s="677"/>
      <c r="AK155" s="677"/>
      <c r="AL155" s="677"/>
      <c r="AM155" s="677"/>
      <c r="AN155" s="677"/>
      <c r="AO155" s="677"/>
      <c r="AP155" s="677"/>
      <c r="AQ155" s="677"/>
      <c r="AR155" s="677"/>
      <c r="AS155" s="677"/>
      <c r="AT155" s="677"/>
      <c r="AU155" s="677"/>
      <c r="AV155" s="677"/>
      <c r="AW155" s="677"/>
      <c r="AX155" s="677"/>
      <c r="AY155" s="677"/>
      <c r="AZ155" s="677"/>
      <c r="BA155" s="677"/>
      <c r="BB155" s="677"/>
      <c r="BC155" s="677"/>
      <c r="BD155" s="677"/>
      <c r="BE155" s="677"/>
      <c r="BF155" s="677"/>
      <c r="BG155" s="677"/>
      <c r="BH155" s="677"/>
      <c r="BI155" s="677"/>
      <c r="BJ155" s="677"/>
      <c r="BK155" s="677"/>
      <c r="BL155" s="677"/>
      <c r="BM155" s="677"/>
      <c r="BN155" s="677"/>
      <c r="BO155" s="677"/>
      <c r="BP155" s="677"/>
      <c r="BQ155" s="677"/>
      <c r="BR155" s="677"/>
      <c r="BS155" s="677"/>
      <c r="BT155" s="677"/>
      <c r="BU155" s="677"/>
      <c r="BV155" s="677"/>
      <c r="BW155" s="677"/>
      <c r="BX155" s="677"/>
      <c r="BY155" s="677"/>
      <c r="BZ155" s="677"/>
      <c r="CA155" s="677"/>
      <c r="CB155" s="677"/>
      <c r="CC155" s="677"/>
      <c r="CD155" s="677"/>
      <c r="CE155" s="677"/>
      <c r="CF155" s="677"/>
      <c r="CG155" s="677"/>
      <c r="CH155" s="677"/>
      <c r="CI155" s="677"/>
      <c r="CJ155" s="677"/>
      <c r="CK155" s="677"/>
      <c r="CL155" s="677"/>
      <c r="CM155" s="677"/>
      <c r="CN155" s="677"/>
      <c r="CO155" s="677"/>
      <c r="CP155" s="677"/>
      <c r="CQ155" s="677"/>
      <c r="CR155" s="677"/>
      <c r="CS155" s="677"/>
      <c r="CT155" s="677"/>
      <c r="CU155" s="677"/>
      <c r="CV155" s="677"/>
      <c r="CW155" s="677"/>
      <c r="CX155" s="677"/>
      <c r="CY155" s="677"/>
      <c r="CZ155" s="677"/>
      <c r="DA155" s="677"/>
      <c r="DB155" s="677"/>
      <c r="DC155" s="677"/>
      <c r="DD155" s="677"/>
      <c r="DE155" s="677"/>
      <c r="DF155" s="677"/>
      <c r="DG155" s="677"/>
      <c r="DH155" s="677"/>
      <c r="DI155" s="677"/>
      <c r="DJ155" s="677"/>
      <c r="DK155" s="677"/>
      <c r="DL155" s="677"/>
      <c r="DM155" s="677"/>
      <c r="DN155" s="677"/>
      <c r="DO155" s="677"/>
      <c r="DP155" s="677"/>
      <c r="DQ155" s="677"/>
      <c r="DR155" s="677"/>
      <c r="DS155" s="677"/>
      <c r="DT155" s="677"/>
      <c r="DU155" s="677"/>
      <c r="DV155" s="677"/>
      <c r="DW155" s="677"/>
      <c r="DX155" s="677"/>
      <c r="DY155" s="677"/>
      <c r="DZ155" s="677"/>
      <c r="EA155" s="677"/>
      <c r="EB155" s="677"/>
      <c r="EC155" s="677"/>
      <c r="ED155" s="677"/>
      <c r="EE155" s="677"/>
      <c r="EF155" s="677"/>
      <c r="EG155" s="677"/>
      <c r="EH155" s="677"/>
      <c r="EI155" s="677"/>
      <c r="EJ155" s="677"/>
      <c r="EK155" s="677"/>
      <c r="EL155" s="677"/>
      <c r="EM155" s="677"/>
      <c r="EN155" s="677"/>
      <c r="EO155" s="677"/>
      <c r="EP155" s="677"/>
      <c r="EQ155" s="677"/>
      <c r="ER155" s="677"/>
      <c r="ES155" s="677"/>
      <c r="ET155" s="677"/>
      <c r="EU155" s="677"/>
      <c r="EV155" s="677"/>
      <c r="EW155" s="677"/>
      <c r="EX155" s="677"/>
      <c r="EY155" s="677"/>
      <c r="EZ155" s="677"/>
      <c r="FA155" s="677"/>
      <c r="FB155" s="677"/>
      <c r="FC155" s="677"/>
      <c r="FD155" s="677"/>
      <c r="FE155" s="677"/>
      <c r="FF155" s="677"/>
      <c r="FG155" s="677"/>
      <c r="FH155" s="677"/>
      <c r="FI155" s="677"/>
      <c r="FJ155" s="677"/>
      <c r="FK155" s="677"/>
      <c r="FL155" s="677"/>
      <c r="FM155" s="677"/>
      <c r="FN155" s="677"/>
      <c r="FO155" s="677"/>
      <c r="FP155" s="677"/>
      <c r="FQ155" s="677"/>
      <c r="FR155" s="677"/>
      <c r="FS155" s="677"/>
      <c r="FT155" s="677"/>
      <c r="FU155" s="677"/>
      <c r="FV155" s="677"/>
      <c r="FW155" s="677"/>
      <c r="FX155" s="677"/>
      <c r="FY155" s="677"/>
      <c r="FZ155" s="677"/>
      <c r="GA155" s="677"/>
      <c r="GB155" s="677"/>
      <c r="GC155" s="677"/>
      <c r="GD155" s="677"/>
      <c r="GE155" s="677"/>
      <c r="GF155" s="677"/>
      <c r="GG155" s="677"/>
      <c r="GH155" s="677"/>
      <c r="GI155" s="677"/>
      <c r="GJ155" s="677"/>
      <c r="GK155" s="677"/>
      <c r="GL155" s="677"/>
      <c r="GM155" s="677"/>
      <c r="GN155" s="677"/>
      <c r="GO155" s="677"/>
      <c r="GP155" s="677"/>
      <c r="GQ155" s="677"/>
      <c r="GR155" s="677"/>
      <c r="GS155" s="677"/>
      <c r="GT155" s="677"/>
      <c r="GU155" s="677"/>
      <c r="GV155" s="677"/>
      <c r="GW155" s="677"/>
      <c r="GX155" s="677"/>
      <c r="GY155" s="677"/>
      <c r="GZ155" s="677"/>
      <c r="HA155" s="677"/>
      <c r="HB155" s="677"/>
      <c r="HC155" s="677"/>
      <c r="HD155" s="677"/>
      <c r="HE155" s="677"/>
      <c r="HF155" s="677"/>
      <c r="HG155" s="677"/>
      <c r="HH155" s="677"/>
      <c r="HI155" s="677"/>
      <c r="HJ155" s="677"/>
      <c r="HK155" s="677"/>
      <c r="HL155" s="677"/>
      <c r="HM155" s="677"/>
      <c r="HN155" s="677"/>
      <c r="HO155" s="677"/>
      <c r="HP155" s="677"/>
      <c r="HQ155" s="677"/>
      <c r="HR155" s="677"/>
      <c r="HS155" s="677"/>
      <c r="HT155" s="677"/>
      <c r="HU155" s="677"/>
      <c r="HV155" s="677"/>
      <c r="HW155" s="677"/>
      <c r="HX155" s="677"/>
      <c r="HY155" s="677"/>
      <c r="HZ155" s="677"/>
      <c r="IA155" s="677"/>
      <c r="IB155" s="677"/>
      <c r="IC155" s="677"/>
      <c r="ID155" s="677"/>
      <c r="IE155" s="677"/>
      <c r="IF155" s="677"/>
      <c r="IG155" s="677"/>
      <c r="IH155" s="677"/>
      <c r="II155" s="677"/>
      <c r="IJ155" s="677"/>
      <c r="IK155" s="677"/>
    </row>
    <row r="156" spans="1:245" s="651" customFormat="1" ht="21.75" customHeight="1">
      <c r="A156" s="582" t="s">
        <v>156</v>
      </c>
      <c r="B156" s="697">
        <v>0</v>
      </c>
      <c r="C156" s="710"/>
      <c r="D156" s="677"/>
      <c r="E156" s="677"/>
      <c r="F156" s="677"/>
      <c r="G156" s="677"/>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677"/>
      <c r="AN156" s="677"/>
      <c r="AO156" s="677"/>
      <c r="AP156" s="677"/>
      <c r="AQ156" s="677"/>
      <c r="AR156" s="677"/>
      <c r="AS156" s="677"/>
      <c r="AT156" s="677"/>
      <c r="AU156" s="677"/>
      <c r="AV156" s="677"/>
      <c r="AW156" s="677"/>
      <c r="AX156" s="677"/>
      <c r="AY156" s="677"/>
      <c r="AZ156" s="677"/>
      <c r="BA156" s="677"/>
      <c r="BB156" s="677"/>
      <c r="BC156" s="677"/>
      <c r="BD156" s="677"/>
      <c r="BE156" s="677"/>
      <c r="BF156" s="677"/>
      <c r="BG156" s="677"/>
      <c r="BH156" s="677"/>
      <c r="BI156" s="677"/>
      <c r="BJ156" s="677"/>
      <c r="BK156" s="677"/>
      <c r="BL156" s="677"/>
      <c r="BM156" s="677"/>
      <c r="BN156" s="677"/>
      <c r="BO156" s="677"/>
      <c r="BP156" s="677"/>
      <c r="BQ156" s="677"/>
      <c r="BR156" s="677"/>
      <c r="BS156" s="677"/>
      <c r="BT156" s="677"/>
      <c r="BU156" s="677"/>
      <c r="BV156" s="677"/>
      <c r="BW156" s="677"/>
      <c r="BX156" s="677"/>
      <c r="BY156" s="677"/>
      <c r="BZ156" s="677"/>
      <c r="CA156" s="677"/>
      <c r="CB156" s="677"/>
      <c r="CC156" s="677"/>
      <c r="CD156" s="677"/>
      <c r="CE156" s="677"/>
      <c r="CF156" s="677"/>
      <c r="CG156" s="677"/>
      <c r="CH156" s="677"/>
      <c r="CI156" s="677"/>
      <c r="CJ156" s="677"/>
      <c r="CK156" s="677"/>
      <c r="CL156" s="677"/>
      <c r="CM156" s="677"/>
      <c r="CN156" s="677"/>
      <c r="CO156" s="677"/>
      <c r="CP156" s="677"/>
      <c r="CQ156" s="677"/>
      <c r="CR156" s="677"/>
      <c r="CS156" s="677"/>
      <c r="CT156" s="677"/>
      <c r="CU156" s="677"/>
      <c r="CV156" s="677"/>
      <c r="CW156" s="677"/>
      <c r="CX156" s="677"/>
      <c r="CY156" s="677"/>
      <c r="CZ156" s="677"/>
      <c r="DA156" s="677"/>
      <c r="DB156" s="677"/>
      <c r="DC156" s="677"/>
      <c r="DD156" s="677"/>
      <c r="DE156" s="677"/>
      <c r="DF156" s="677"/>
      <c r="DG156" s="677"/>
      <c r="DH156" s="677"/>
      <c r="DI156" s="677"/>
      <c r="DJ156" s="677"/>
      <c r="DK156" s="677"/>
      <c r="DL156" s="677"/>
      <c r="DM156" s="677"/>
      <c r="DN156" s="677"/>
      <c r="DO156" s="677"/>
      <c r="DP156" s="677"/>
      <c r="DQ156" s="677"/>
      <c r="DR156" s="677"/>
      <c r="DS156" s="677"/>
      <c r="DT156" s="677"/>
      <c r="DU156" s="677"/>
      <c r="DV156" s="677"/>
      <c r="DW156" s="677"/>
      <c r="DX156" s="677"/>
      <c r="DY156" s="677"/>
      <c r="DZ156" s="677"/>
      <c r="EA156" s="677"/>
      <c r="EB156" s="677"/>
      <c r="EC156" s="677"/>
      <c r="ED156" s="677"/>
      <c r="EE156" s="677"/>
      <c r="EF156" s="677"/>
      <c r="EG156" s="677"/>
      <c r="EH156" s="677"/>
      <c r="EI156" s="677"/>
      <c r="EJ156" s="677"/>
      <c r="EK156" s="677"/>
      <c r="EL156" s="677"/>
      <c r="EM156" s="677"/>
      <c r="EN156" s="677"/>
      <c r="EO156" s="677"/>
      <c r="EP156" s="677"/>
      <c r="EQ156" s="677"/>
      <c r="ER156" s="677"/>
      <c r="ES156" s="677"/>
      <c r="ET156" s="677"/>
      <c r="EU156" s="677"/>
      <c r="EV156" s="677"/>
      <c r="EW156" s="677"/>
      <c r="EX156" s="677"/>
      <c r="EY156" s="677"/>
      <c r="EZ156" s="677"/>
      <c r="FA156" s="677"/>
      <c r="FB156" s="677"/>
      <c r="FC156" s="677"/>
      <c r="FD156" s="677"/>
      <c r="FE156" s="677"/>
      <c r="FF156" s="677"/>
      <c r="FG156" s="677"/>
      <c r="FH156" s="677"/>
      <c r="FI156" s="677"/>
      <c r="FJ156" s="677"/>
      <c r="FK156" s="677"/>
      <c r="FL156" s="677"/>
      <c r="FM156" s="677"/>
      <c r="FN156" s="677"/>
      <c r="FO156" s="677"/>
      <c r="FP156" s="677"/>
      <c r="FQ156" s="677"/>
      <c r="FR156" s="677"/>
      <c r="FS156" s="677"/>
      <c r="FT156" s="677"/>
      <c r="FU156" s="677"/>
      <c r="FV156" s="677"/>
      <c r="FW156" s="677"/>
      <c r="FX156" s="677"/>
      <c r="FY156" s="677"/>
      <c r="FZ156" s="677"/>
      <c r="GA156" s="677"/>
      <c r="GB156" s="677"/>
      <c r="GC156" s="677"/>
      <c r="GD156" s="677"/>
      <c r="GE156" s="677"/>
      <c r="GF156" s="677"/>
      <c r="GG156" s="677"/>
      <c r="GH156" s="677"/>
      <c r="GI156" s="677"/>
      <c r="GJ156" s="677"/>
      <c r="GK156" s="677"/>
      <c r="GL156" s="677"/>
      <c r="GM156" s="677"/>
      <c r="GN156" s="677"/>
      <c r="GO156" s="677"/>
      <c r="GP156" s="677"/>
      <c r="GQ156" s="677"/>
      <c r="GR156" s="677"/>
      <c r="GS156" s="677"/>
      <c r="GT156" s="677"/>
      <c r="GU156" s="677"/>
      <c r="GV156" s="677"/>
      <c r="GW156" s="677"/>
      <c r="GX156" s="677"/>
      <c r="GY156" s="677"/>
      <c r="GZ156" s="677"/>
      <c r="HA156" s="677"/>
      <c r="HB156" s="677"/>
      <c r="HC156" s="677"/>
      <c r="HD156" s="677"/>
      <c r="HE156" s="677"/>
      <c r="HF156" s="677"/>
      <c r="HG156" s="677"/>
      <c r="HH156" s="677"/>
      <c r="HI156" s="677"/>
      <c r="HJ156" s="677"/>
      <c r="HK156" s="677"/>
      <c r="HL156" s="677"/>
      <c r="HM156" s="677"/>
      <c r="HN156" s="677"/>
      <c r="HO156" s="677"/>
      <c r="HP156" s="677"/>
      <c r="HQ156" s="677"/>
      <c r="HR156" s="677"/>
      <c r="HS156" s="677"/>
      <c r="HT156" s="677"/>
      <c r="HU156" s="677"/>
      <c r="HV156" s="677"/>
      <c r="HW156" s="677"/>
      <c r="HX156" s="677"/>
      <c r="HY156" s="677"/>
      <c r="HZ156" s="677"/>
      <c r="IA156" s="677"/>
      <c r="IB156" s="677"/>
      <c r="IC156" s="677"/>
      <c r="ID156" s="677"/>
      <c r="IE156" s="677"/>
      <c r="IF156" s="677"/>
      <c r="IG156" s="677"/>
      <c r="IH156" s="677"/>
      <c r="II156" s="677"/>
      <c r="IJ156" s="677"/>
      <c r="IK156" s="677"/>
    </row>
    <row r="157" spans="1:245" s="651" customFormat="1" ht="21.75" customHeight="1">
      <c r="A157" s="702" t="s">
        <v>157</v>
      </c>
      <c r="B157" s="697">
        <v>761</v>
      </c>
      <c r="C157" s="710"/>
      <c r="D157" s="677"/>
      <c r="E157" s="677"/>
      <c r="F157" s="677"/>
      <c r="G157" s="677"/>
      <c r="H157" s="677"/>
      <c r="I157" s="677"/>
      <c r="J157" s="677"/>
      <c r="K157" s="677"/>
      <c r="L157" s="677"/>
      <c r="M157" s="677"/>
      <c r="N157" s="677"/>
      <c r="O157" s="677"/>
      <c r="P157" s="677"/>
      <c r="Q157" s="677"/>
      <c r="R157" s="677"/>
      <c r="S157" s="677"/>
      <c r="T157" s="677"/>
      <c r="U157" s="677"/>
      <c r="V157" s="677"/>
      <c r="W157" s="677"/>
      <c r="X157" s="677"/>
      <c r="Y157" s="677"/>
      <c r="Z157" s="677"/>
      <c r="AA157" s="677"/>
      <c r="AB157" s="677"/>
      <c r="AC157" s="677"/>
      <c r="AD157" s="677"/>
      <c r="AE157" s="677"/>
      <c r="AF157" s="677"/>
      <c r="AG157" s="677"/>
      <c r="AH157" s="677"/>
      <c r="AI157" s="677"/>
      <c r="AJ157" s="677"/>
      <c r="AK157" s="677"/>
      <c r="AL157" s="677"/>
      <c r="AM157" s="677"/>
      <c r="AN157" s="677"/>
      <c r="AO157" s="677"/>
      <c r="AP157" s="677"/>
      <c r="AQ157" s="677"/>
      <c r="AR157" s="677"/>
      <c r="AS157" s="677"/>
      <c r="AT157" s="677"/>
      <c r="AU157" s="677"/>
      <c r="AV157" s="677"/>
      <c r="AW157" s="677"/>
      <c r="AX157" s="677"/>
      <c r="AY157" s="677"/>
      <c r="AZ157" s="677"/>
      <c r="BA157" s="677"/>
      <c r="BB157" s="677"/>
      <c r="BC157" s="677"/>
      <c r="BD157" s="677"/>
      <c r="BE157" s="677"/>
      <c r="BF157" s="677"/>
      <c r="BG157" s="677"/>
      <c r="BH157" s="677"/>
      <c r="BI157" s="677"/>
      <c r="BJ157" s="677"/>
      <c r="BK157" s="677"/>
      <c r="BL157" s="677"/>
      <c r="BM157" s="677"/>
      <c r="BN157" s="677"/>
      <c r="BO157" s="677"/>
      <c r="BP157" s="677"/>
      <c r="BQ157" s="677"/>
      <c r="BR157" s="677"/>
      <c r="BS157" s="677"/>
      <c r="BT157" s="677"/>
      <c r="BU157" s="677"/>
      <c r="BV157" s="677"/>
      <c r="BW157" s="677"/>
      <c r="BX157" s="677"/>
      <c r="BY157" s="677"/>
      <c r="BZ157" s="677"/>
      <c r="CA157" s="677"/>
      <c r="CB157" s="677"/>
      <c r="CC157" s="677"/>
      <c r="CD157" s="677"/>
      <c r="CE157" s="677"/>
      <c r="CF157" s="677"/>
      <c r="CG157" s="677"/>
      <c r="CH157" s="677"/>
      <c r="CI157" s="677"/>
      <c r="CJ157" s="677"/>
      <c r="CK157" s="677"/>
      <c r="CL157" s="677"/>
      <c r="CM157" s="677"/>
      <c r="CN157" s="677"/>
      <c r="CO157" s="677"/>
      <c r="CP157" s="677"/>
      <c r="CQ157" s="677"/>
      <c r="CR157" s="677"/>
      <c r="CS157" s="677"/>
      <c r="CT157" s="677"/>
      <c r="CU157" s="677"/>
      <c r="CV157" s="677"/>
      <c r="CW157" s="677"/>
      <c r="CX157" s="677"/>
      <c r="CY157" s="677"/>
      <c r="CZ157" s="677"/>
      <c r="DA157" s="677"/>
      <c r="DB157" s="677"/>
      <c r="DC157" s="677"/>
      <c r="DD157" s="677"/>
      <c r="DE157" s="677"/>
      <c r="DF157" s="677"/>
      <c r="DG157" s="677"/>
      <c r="DH157" s="677"/>
      <c r="DI157" s="677"/>
      <c r="DJ157" s="677"/>
      <c r="DK157" s="677"/>
      <c r="DL157" s="677"/>
      <c r="DM157" s="677"/>
      <c r="DN157" s="677"/>
      <c r="DO157" s="677"/>
      <c r="DP157" s="677"/>
      <c r="DQ157" s="677"/>
      <c r="DR157" s="677"/>
      <c r="DS157" s="677"/>
      <c r="DT157" s="677"/>
      <c r="DU157" s="677"/>
      <c r="DV157" s="677"/>
      <c r="DW157" s="677"/>
      <c r="DX157" s="677"/>
      <c r="DY157" s="677"/>
      <c r="DZ157" s="677"/>
      <c r="EA157" s="677"/>
      <c r="EB157" s="677"/>
      <c r="EC157" s="677"/>
      <c r="ED157" s="677"/>
      <c r="EE157" s="677"/>
      <c r="EF157" s="677"/>
      <c r="EG157" s="677"/>
      <c r="EH157" s="677"/>
      <c r="EI157" s="677"/>
      <c r="EJ157" s="677"/>
      <c r="EK157" s="677"/>
      <c r="EL157" s="677"/>
      <c r="EM157" s="677"/>
      <c r="EN157" s="677"/>
      <c r="EO157" s="677"/>
      <c r="EP157" s="677"/>
      <c r="EQ157" s="677"/>
      <c r="ER157" s="677"/>
      <c r="ES157" s="677"/>
      <c r="ET157" s="677"/>
      <c r="EU157" s="677"/>
      <c r="EV157" s="677"/>
      <c r="EW157" s="677"/>
      <c r="EX157" s="677"/>
      <c r="EY157" s="677"/>
      <c r="EZ157" s="677"/>
      <c r="FA157" s="677"/>
      <c r="FB157" s="677"/>
      <c r="FC157" s="677"/>
      <c r="FD157" s="677"/>
      <c r="FE157" s="677"/>
      <c r="FF157" s="677"/>
      <c r="FG157" s="677"/>
      <c r="FH157" s="677"/>
      <c r="FI157" s="677"/>
      <c r="FJ157" s="677"/>
      <c r="FK157" s="677"/>
      <c r="FL157" s="677"/>
      <c r="FM157" s="677"/>
      <c r="FN157" s="677"/>
      <c r="FO157" s="677"/>
      <c r="FP157" s="677"/>
      <c r="FQ157" s="677"/>
      <c r="FR157" s="677"/>
      <c r="FS157" s="677"/>
      <c r="FT157" s="677"/>
      <c r="FU157" s="677"/>
      <c r="FV157" s="677"/>
      <c r="FW157" s="677"/>
      <c r="FX157" s="677"/>
      <c r="FY157" s="677"/>
      <c r="FZ157" s="677"/>
      <c r="GA157" s="677"/>
      <c r="GB157" s="677"/>
      <c r="GC157" s="677"/>
      <c r="GD157" s="677"/>
      <c r="GE157" s="677"/>
      <c r="GF157" s="677"/>
      <c r="GG157" s="677"/>
      <c r="GH157" s="677"/>
      <c r="GI157" s="677"/>
      <c r="GJ157" s="677"/>
      <c r="GK157" s="677"/>
      <c r="GL157" s="677"/>
      <c r="GM157" s="677"/>
      <c r="GN157" s="677"/>
      <c r="GO157" s="677"/>
      <c r="GP157" s="677"/>
      <c r="GQ157" s="677"/>
      <c r="GR157" s="677"/>
      <c r="GS157" s="677"/>
      <c r="GT157" s="677"/>
      <c r="GU157" s="677"/>
      <c r="GV157" s="677"/>
      <c r="GW157" s="677"/>
      <c r="GX157" s="677"/>
      <c r="GY157" s="677"/>
      <c r="GZ157" s="677"/>
      <c r="HA157" s="677"/>
      <c r="HB157" s="677"/>
      <c r="HC157" s="677"/>
      <c r="HD157" s="677"/>
      <c r="HE157" s="677"/>
      <c r="HF157" s="677"/>
      <c r="HG157" s="677"/>
      <c r="HH157" s="677"/>
      <c r="HI157" s="677"/>
      <c r="HJ157" s="677"/>
      <c r="HK157" s="677"/>
      <c r="HL157" s="677"/>
      <c r="HM157" s="677"/>
      <c r="HN157" s="677"/>
      <c r="HO157" s="677"/>
      <c r="HP157" s="677"/>
      <c r="HQ157" s="677"/>
      <c r="HR157" s="677"/>
      <c r="HS157" s="677"/>
      <c r="HT157" s="677"/>
      <c r="HU157" s="677"/>
      <c r="HV157" s="677"/>
      <c r="HW157" s="677"/>
      <c r="HX157" s="677"/>
      <c r="HY157" s="677"/>
      <c r="HZ157" s="677"/>
      <c r="IA157" s="677"/>
      <c r="IB157" s="677"/>
      <c r="IC157" s="677"/>
      <c r="ID157" s="677"/>
      <c r="IE157" s="677"/>
      <c r="IF157" s="677"/>
      <c r="IG157" s="677"/>
      <c r="IH157" s="677"/>
      <c r="II157" s="677"/>
      <c r="IJ157" s="677"/>
      <c r="IK157" s="677"/>
    </row>
    <row r="158" spans="1:245" s="676" customFormat="1" ht="21.75" customHeight="1">
      <c r="A158" s="702" t="s">
        <v>158</v>
      </c>
      <c r="B158" s="697">
        <v>519</v>
      </c>
      <c r="C158" s="711"/>
      <c r="D158" s="700"/>
      <c r="E158" s="700"/>
      <c r="F158" s="700"/>
      <c r="G158" s="700"/>
      <c r="H158" s="700"/>
      <c r="I158" s="700"/>
      <c r="J158" s="700"/>
      <c r="K158" s="700"/>
      <c r="L158" s="700"/>
      <c r="M158" s="700"/>
      <c r="N158" s="700"/>
      <c r="O158" s="700"/>
      <c r="P158" s="700"/>
      <c r="Q158" s="700"/>
      <c r="R158" s="700"/>
      <c r="S158" s="700"/>
      <c r="T158" s="700"/>
      <c r="U158" s="700"/>
      <c r="V158" s="700"/>
      <c r="W158" s="700"/>
      <c r="X158" s="700"/>
      <c r="Y158" s="700"/>
      <c r="Z158" s="700"/>
      <c r="AA158" s="700"/>
      <c r="AB158" s="700"/>
      <c r="AC158" s="700"/>
      <c r="AD158" s="700"/>
      <c r="AE158" s="700"/>
      <c r="AF158" s="700"/>
      <c r="AG158" s="700"/>
      <c r="AH158" s="700"/>
      <c r="AI158" s="700"/>
      <c r="AJ158" s="700"/>
      <c r="AK158" s="700"/>
      <c r="AL158" s="700"/>
      <c r="AM158" s="700"/>
      <c r="AN158" s="700"/>
      <c r="AO158" s="700"/>
      <c r="AP158" s="700"/>
      <c r="AQ158" s="700"/>
      <c r="AR158" s="700"/>
      <c r="AS158" s="700"/>
      <c r="AT158" s="700"/>
      <c r="AU158" s="700"/>
      <c r="AV158" s="700"/>
      <c r="AW158" s="700"/>
      <c r="AX158" s="700"/>
      <c r="AY158" s="700"/>
      <c r="AZ158" s="700"/>
      <c r="BA158" s="700"/>
      <c r="BB158" s="700"/>
      <c r="BC158" s="700"/>
      <c r="BD158" s="700"/>
      <c r="BE158" s="700"/>
      <c r="BF158" s="700"/>
      <c r="BG158" s="700"/>
      <c r="BH158" s="700"/>
      <c r="BI158" s="700"/>
      <c r="BJ158" s="700"/>
      <c r="BK158" s="700"/>
      <c r="BL158" s="700"/>
      <c r="BM158" s="700"/>
      <c r="BN158" s="700"/>
      <c r="BO158" s="700"/>
      <c r="BP158" s="700"/>
      <c r="BQ158" s="700"/>
      <c r="BR158" s="700"/>
      <c r="BS158" s="700"/>
      <c r="BT158" s="700"/>
      <c r="BU158" s="700"/>
      <c r="BV158" s="700"/>
      <c r="BW158" s="700"/>
      <c r="BX158" s="700"/>
      <c r="BY158" s="700"/>
      <c r="BZ158" s="700"/>
      <c r="CA158" s="700"/>
      <c r="CB158" s="700"/>
      <c r="CC158" s="700"/>
      <c r="CD158" s="700"/>
      <c r="CE158" s="700"/>
      <c r="CF158" s="700"/>
      <c r="CG158" s="700"/>
      <c r="CH158" s="700"/>
      <c r="CI158" s="700"/>
      <c r="CJ158" s="700"/>
      <c r="CK158" s="700"/>
      <c r="CL158" s="700"/>
      <c r="CM158" s="700"/>
      <c r="CN158" s="700"/>
      <c r="CO158" s="700"/>
      <c r="CP158" s="700"/>
      <c r="CQ158" s="700"/>
      <c r="CR158" s="700"/>
      <c r="CS158" s="700"/>
      <c r="CT158" s="700"/>
      <c r="CU158" s="700"/>
      <c r="CV158" s="700"/>
      <c r="CW158" s="700"/>
      <c r="CX158" s="700"/>
      <c r="CY158" s="700"/>
      <c r="CZ158" s="700"/>
      <c r="DA158" s="700"/>
      <c r="DB158" s="700"/>
      <c r="DC158" s="700"/>
      <c r="DD158" s="700"/>
      <c r="DE158" s="700"/>
      <c r="DF158" s="700"/>
      <c r="DG158" s="700"/>
      <c r="DH158" s="700"/>
      <c r="DI158" s="700"/>
      <c r="DJ158" s="700"/>
      <c r="DK158" s="700"/>
      <c r="DL158" s="700"/>
      <c r="DM158" s="700"/>
      <c r="DN158" s="700"/>
      <c r="DO158" s="700"/>
      <c r="DP158" s="700"/>
      <c r="DQ158" s="700"/>
      <c r="DR158" s="700"/>
      <c r="DS158" s="700"/>
      <c r="DT158" s="700"/>
      <c r="DU158" s="700"/>
      <c r="DV158" s="700"/>
      <c r="DW158" s="700"/>
      <c r="DX158" s="700"/>
      <c r="DY158" s="700"/>
      <c r="DZ158" s="700"/>
      <c r="EA158" s="700"/>
      <c r="EB158" s="700"/>
      <c r="EC158" s="700"/>
      <c r="ED158" s="700"/>
      <c r="EE158" s="700"/>
      <c r="EF158" s="700"/>
      <c r="EG158" s="700"/>
      <c r="EH158" s="700"/>
      <c r="EI158" s="700"/>
      <c r="EJ158" s="700"/>
      <c r="EK158" s="700"/>
      <c r="EL158" s="700"/>
      <c r="EM158" s="700"/>
      <c r="EN158" s="700"/>
      <c r="EO158" s="700"/>
      <c r="EP158" s="700"/>
      <c r="EQ158" s="700"/>
      <c r="ER158" s="700"/>
      <c r="ES158" s="700"/>
      <c r="ET158" s="700"/>
      <c r="EU158" s="700"/>
      <c r="EV158" s="700"/>
      <c r="EW158" s="700"/>
      <c r="EX158" s="700"/>
      <c r="EY158" s="700"/>
      <c r="EZ158" s="700"/>
      <c r="FA158" s="700"/>
      <c r="FB158" s="700"/>
      <c r="FC158" s="700"/>
      <c r="FD158" s="700"/>
      <c r="FE158" s="700"/>
      <c r="FF158" s="700"/>
      <c r="FG158" s="700"/>
      <c r="FH158" s="700"/>
      <c r="FI158" s="700"/>
      <c r="FJ158" s="700"/>
      <c r="FK158" s="700"/>
      <c r="FL158" s="700"/>
      <c r="FM158" s="700"/>
      <c r="FN158" s="700"/>
      <c r="FO158" s="700"/>
      <c r="FP158" s="700"/>
      <c r="FQ158" s="700"/>
      <c r="FR158" s="700"/>
      <c r="FS158" s="700"/>
      <c r="FT158" s="700"/>
      <c r="FU158" s="700"/>
      <c r="FV158" s="700"/>
      <c r="FW158" s="700"/>
      <c r="FX158" s="700"/>
      <c r="FY158" s="700"/>
      <c r="FZ158" s="700"/>
      <c r="GA158" s="700"/>
      <c r="GB158" s="700"/>
      <c r="GC158" s="700"/>
      <c r="GD158" s="700"/>
      <c r="GE158" s="700"/>
      <c r="GF158" s="700"/>
      <c r="GG158" s="700"/>
      <c r="GH158" s="700"/>
      <c r="GI158" s="700"/>
      <c r="GJ158" s="700"/>
      <c r="GK158" s="700"/>
      <c r="GL158" s="700"/>
      <c r="GM158" s="700"/>
      <c r="GN158" s="700"/>
      <c r="GO158" s="700"/>
      <c r="GP158" s="700"/>
      <c r="GQ158" s="700"/>
      <c r="GR158" s="700"/>
      <c r="GS158" s="700"/>
      <c r="GT158" s="700"/>
      <c r="GU158" s="700"/>
      <c r="GV158" s="700"/>
      <c r="GW158" s="700"/>
      <c r="GX158" s="700"/>
      <c r="GY158" s="700"/>
      <c r="GZ158" s="700"/>
      <c r="HA158" s="700"/>
      <c r="HB158" s="700"/>
      <c r="HC158" s="700"/>
      <c r="HD158" s="700"/>
      <c r="HE158" s="700"/>
      <c r="HF158" s="700"/>
      <c r="HG158" s="700"/>
      <c r="HH158" s="700"/>
      <c r="HI158" s="700"/>
      <c r="HJ158" s="700"/>
      <c r="HK158" s="700"/>
      <c r="HL158" s="700"/>
      <c r="HM158" s="700"/>
      <c r="HN158" s="700"/>
      <c r="HO158" s="700"/>
      <c r="HP158" s="700"/>
      <c r="HQ158" s="700"/>
      <c r="HR158" s="700"/>
      <c r="HS158" s="700"/>
      <c r="HT158" s="700"/>
      <c r="HU158" s="700"/>
      <c r="HV158" s="700"/>
      <c r="HW158" s="700"/>
      <c r="HX158" s="700"/>
      <c r="HY158" s="700"/>
      <c r="HZ158" s="700"/>
      <c r="IA158" s="700"/>
      <c r="IB158" s="700"/>
      <c r="IC158" s="700"/>
      <c r="ID158" s="700"/>
      <c r="IE158" s="700"/>
      <c r="IF158" s="700"/>
      <c r="IG158" s="700"/>
      <c r="IH158" s="700"/>
      <c r="II158" s="700"/>
      <c r="IJ158" s="700"/>
      <c r="IK158" s="700"/>
    </row>
    <row r="159" spans="1:245" s="676" customFormat="1" ht="21.75" customHeight="1">
      <c r="A159" s="704" t="s">
        <v>159</v>
      </c>
      <c r="B159" s="695">
        <v>1066</v>
      </c>
      <c r="C159" s="693"/>
      <c r="D159" s="700"/>
      <c r="E159" s="700"/>
      <c r="F159" s="700"/>
      <c r="G159" s="700"/>
      <c r="H159" s="700"/>
      <c r="I159" s="700"/>
      <c r="J159" s="700"/>
      <c r="K159" s="700"/>
      <c r="L159" s="700"/>
      <c r="M159" s="700"/>
      <c r="N159" s="700"/>
      <c r="O159" s="700"/>
      <c r="P159" s="700"/>
      <c r="Q159" s="700"/>
      <c r="R159" s="700"/>
      <c r="S159" s="700"/>
      <c r="T159" s="700"/>
      <c r="U159" s="700"/>
      <c r="V159" s="700"/>
      <c r="W159" s="700"/>
      <c r="X159" s="700"/>
      <c r="Y159" s="700"/>
      <c r="Z159" s="700"/>
      <c r="AA159" s="700"/>
      <c r="AB159" s="700"/>
      <c r="AC159" s="700"/>
      <c r="AD159" s="700"/>
      <c r="AE159" s="700"/>
      <c r="AF159" s="700"/>
      <c r="AG159" s="700"/>
      <c r="AH159" s="700"/>
      <c r="AI159" s="700"/>
      <c r="AJ159" s="700"/>
      <c r="AK159" s="700"/>
      <c r="AL159" s="700"/>
      <c r="AM159" s="700"/>
      <c r="AN159" s="700"/>
      <c r="AO159" s="700"/>
      <c r="AP159" s="700"/>
      <c r="AQ159" s="700"/>
      <c r="AR159" s="700"/>
      <c r="AS159" s="700"/>
      <c r="AT159" s="700"/>
      <c r="AU159" s="700"/>
      <c r="AV159" s="700"/>
      <c r="AW159" s="700"/>
      <c r="AX159" s="700"/>
      <c r="AY159" s="700"/>
      <c r="AZ159" s="700"/>
      <c r="BA159" s="700"/>
      <c r="BB159" s="700"/>
      <c r="BC159" s="700"/>
      <c r="BD159" s="700"/>
      <c r="BE159" s="700"/>
      <c r="BF159" s="700"/>
      <c r="BG159" s="700"/>
      <c r="BH159" s="700"/>
      <c r="BI159" s="700"/>
      <c r="BJ159" s="700"/>
      <c r="BK159" s="700"/>
      <c r="BL159" s="700"/>
      <c r="BM159" s="700"/>
      <c r="BN159" s="700"/>
      <c r="BO159" s="700"/>
      <c r="BP159" s="700"/>
      <c r="BQ159" s="700"/>
      <c r="BR159" s="700"/>
      <c r="BS159" s="700"/>
      <c r="BT159" s="700"/>
      <c r="BU159" s="700"/>
      <c r="BV159" s="700"/>
      <c r="BW159" s="700"/>
      <c r="BX159" s="700"/>
      <c r="BY159" s="700"/>
      <c r="BZ159" s="700"/>
      <c r="CA159" s="700"/>
      <c r="CB159" s="700"/>
      <c r="CC159" s="700"/>
      <c r="CD159" s="700"/>
      <c r="CE159" s="700"/>
      <c r="CF159" s="700"/>
      <c r="CG159" s="700"/>
      <c r="CH159" s="700"/>
      <c r="CI159" s="700"/>
      <c r="CJ159" s="700"/>
      <c r="CK159" s="700"/>
      <c r="CL159" s="700"/>
      <c r="CM159" s="700"/>
      <c r="CN159" s="700"/>
      <c r="CO159" s="700"/>
      <c r="CP159" s="700"/>
      <c r="CQ159" s="700"/>
      <c r="CR159" s="700"/>
      <c r="CS159" s="700"/>
      <c r="CT159" s="700"/>
      <c r="CU159" s="700"/>
      <c r="CV159" s="700"/>
      <c r="CW159" s="700"/>
      <c r="CX159" s="700"/>
      <c r="CY159" s="700"/>
      <c r="CZ159" s="700"/>
      <c r="DA159" s="700"/>
      <c r="DB159" s="700"/>
      <c r="DC159" s="700"/>
      <c r="DD159" s="700"/>
      <c r="DE159" s="700"/>
      <c r="DF159" s="700"/>
      <c r="DG159" s="700"/>
      <c r="DH159" s="700"/>
      <c r="DI159" s="700"/>
      <c r="DJ159" s="700"/>
      <c r="DK159" s="700"/>
      <c r="DL159" s="700"/>
      <c r="DM159" s="700"/>
      <c r="DN159" s="700"/>
      <c r="DO159" s="700"/>
      <c r="DP159" s="700"/>
      <c r="DQ159" s="700"/>
      <c r="DR159" s="700"/>
      <c r="DS159" s="700"/>
      <c r="DT159" s="700"/>
      <c r="DU159" s="700"/>
      <c r="DV159" s="700"/>
      <c r="DW159" s="700"/>
      <c r="DX159" s="700"/>
      <c r="DY159" s="700"/>
      <c r="DZ159" s="700"/>
      <c r="EA159" s="700"/>
      <c r="EB159" s="700"/>
      <c r="EC159" s="700"/>
      <c r="ED159" s="700"/>
      <c r="EE159" s="700"/>
      <c r="EF159" s="700"/>
      <c r="EG159" s="700"/>
      <c r="EH159" s="700"/>
      <c r="EI159" s="700"/>
      <c r="EJ159" s="700"/>
      <c r="EK159" s="700"/>
      <c r="EL159" s="700"/>
      <c r="EM159" s="700"/>
      <c r="EN159" s="700"/>
      <c r="EO159" s="700"/>
      <c r="EP159" s="700"/>
      <c r="EQ159" s="700"/>
      <c r="ER159" s="700"/>
      <c r="ES159" s="700"/>
      <c r="ET159" s="700"/>
      <c r="EU159" s="700"/>
      <c r="EV159" s="700"/>
      <c r="EW159" s="700"/>
      <c r="EX159" s="700"/>
      <c r="EY159" s="700"/>
      <c r="EZ159" s="700"/>
      <c r="FA159" s="700"/>
      <c r="FB159" s="700"/>
      <c r="FC159" s="700"/>
      <c r="FD159" s="700"/>
      <c r="FE159" s="700"/>
      <c r="FF159" s="700"/>
      <c r="FG159" s="700"/>
      <c r="FH159" s="700"/>
      <c r="FI159" s="700"/>
      <c r="FJ159" s="700"/>
      <c r="FK159" s="700"/>
      <c r="FL159" s="700"/>
      <c r="FM159" s="700"/>
      <c r="FN159" s="700"/>
      <c r="FO159" s="700"/>
      <c r="FP159" s="700"/>
      <c r="FQ159" s="700"/>
      <c r="FR159" s="700"/>
      <c r="FS159" s="700"/>
      <c r="FT159" s="700"/>
      <c r="FU159" s="700"/>
      <c r="FV159" s="700"/>
      <c r="FW159" s="700"/>
      <c r="FX159" s="700"/>
      <c r="FY159" s="700"/>
      <c r="FZ159" s="700"/>
      <c r="GA159" s="700"/>
      <c r="GB159" s="700"/>
      <c r="GC159" s="700"/>
      <c r="GD159" s="700"/>
      <c r="GE159" s="700"/>
      <c r="GF159" s="700"/>
      <c r="GG159" s="700"/>
      <c r="GH159" s="700"/>
      <c r="GI159" s="700"/>
      <c r="GJ159" s="700"/>
      <c r="GK159" s="700"/>
      <c r="GL159" s="700"/>
      <c r="GM159" s="700"/>
      <c r="GN159" s="700"/>
      <c r="GO159" s="700"/>
      <c r="GP159" s="700"/>
      <c r="GQ159" s="700"/>
      <c r="GR159" s="700"/>
      <c r="GS159" s="700"/>
      <c r="GT159" s="700"/>
      <c r="GU159" s="700"/>
      <c r="GV159" s="700"/>
      <c r="GW159" s="700"/>
      <c r="GX159" s="700"/>
      <c r="GY159" s="700"/>
      <c r="GZ159" s="700"/>
      <c r="HA159" s="700"/>
      <c r="HB159" s="700"/>
      <c r="HC159" s="700"/>
      <c r="HD159" s="700"/>
      <c r="HE159" s="700"/>
      <c r="HF159" s="700"/>
      <c r="HG159" s="700"/>
      <c r="HH159" s="700"/>
      <c r="HI159" s="700"/>
      <c r="HJ159" s="700"/>
      <c r="HK159" s="700"/>
      <c r="HL159" s="700"/>
      <c r="HM159" s="700"/>
      <c r="HN159" s="700"/>
      <c r="HO159" s="700"/>
      <c r="HP159" s="700"/>
      <c r="HQ159" s="700"/>
      <c r="HR159" s="700"/>
      <c r="HS159" s="700"/>
      <c r="HT159" s="700"/>
      <c r="HU159" s="700"/>
      <c r="HV159" s="700"/>
      <c r="HW159" s="700"/>
      <c r="HX159" s="700"/>
      <c r="HY159" s="700"/>
      <c r="HZ159" s="700"/>
      <c r="IA159" s="700"/>
      <c r="IB159" s="700"/>
      <c r="IC159" s="700"/>
      <c r="ID159" s="700"/>
      <c r="IE159" s="700"/>
      <c r="IF159" s="700"/>
      <c r="IG159" s="700"/>
      <c r="IH159" s="700"/>
      <c r="II159" s="700"/>
      <c r="IJ159" s="700"/>
      <c r="IK159" s="700"/>
    </row>
    <row r="160" spans="1:245" s="651" customFormat="1" ht="21.75" customHeight="1">
      <c r="A160" s="704" t="s">
        <v>160</v>
      </c>
      <c r="B160" s="695">
        <v>1783</v>
      </c>
      <c r="C160" s="710"/>
      <c r="D160" s="677"/>
      <c r="E160" s="677"/>
      <c r="F160" s="677"/>
      <c r="G160" s="677"/>
      <c r="H160" s="677"/>
      <c r="I160" s="677"/>
      <c r="J160" s="677"/>
      <c r="K160" s="677"/>
      <c r="L160" s="677"/>
      <c r="M160" s="677"/>
      <c r="N160" s="677"/>
      <c r="O160" s="677"/>
      <c r="P160" s="677"/>
      <c r="Q160" s="677"/>
      <c r="R160" s="677"/>
      <c r="S160" s="677"/>
      <c r="T160" s="677"/>
      <c r="U160" s="677"/>
      <c r="V160" s="677"/>
      <c r="W160" s="677"/>
      <c r="X160" s="677"/>
      <c r="Y160" s="677"/>
      <c r="Z160" s="677"/>
      <c r="AA160" s="677"/>
      <c r="AB160" s="677"/>
      <c r="AC160" s="677"/>
      <c r="AD160" s="677"/>
      <c r="AE160" s="677"/>
      <c r="AF160" s="677"/>
      <c r="AG160" s="677"/>
      <c r="AH160" s="677"/>
      <c r="AI160" s="677"/>
      <c r="AJ160" s="677"/>
      <c r="AK160" s="677"/>
      <c r="AL160" s="677"/>
      <c r="AM160" s="677"/>
      <c r="AN160" s="677"/>
      <c r="AO160" s="677"/>
      <c r="AP160" s="677"/>
      <c r="AQ160" s="677"/>
      <c r="AR160" s="677"/>
      <c r="AS160" s="677"/>
      <c r="AT160" s="677"/>
      <c r="AU160" s="677"/>
      <c r="AV160" s="677"/>
      <c r="AW160" s="677"/>
      <c r="AX160" s="677"/>
      <c r="AY160" s="677"/>
      <c r="AZ160" s="677"/>
      <c r="BA160" s="677"/>
      <c r="BB160" s="677"/>
      <c r="BC160" s="677"/>
      <c r="BD160" s="677"/>
      <c r="BE160" s="677"/>
      <c r="BF160" s="677"/>
      <c r="BG160" s="677"/>
      <c r="BH160" s="677"/>
      <c r="BI160" s="677"/>
      <c r="BJ160" s="677"/>
      <c r="BK160" s="677"/>
      <c r="BL160" s="677"/>
      <c r="BM160" s="677"/>
      <c r="BN160" s="677"/>
      <c r="BO160" s="677"/>
      <c r="BP160" s="677"/>
      <c r="BQ160" s="677"/>
      <c r="BR160" s="677"/>
      <c r="BS160" s="677"/>
      <c r="BT160" s="677"/>
      <c r="BU160" s="677"/>
      <c r="BV160" s="677"/>
      <c r="BW160" s="677"/>
      <c r="BX160" s="677"/>
      <c r="BY160" s="677"/>
      <c r="BZ160" s="677"/>
      <c r="CA160" s="677"/>
      <c r="CB160" s="677"/>
      <c r="CC160" s="677"/>
      <c r="CD160" s="677"/>
      <c r="CE160" s="677"/>
      <c r="CF160" s="677"/>
      <c r="CG160" s="677"/>
      <c r="CH160" s="677"/>
      <c r="CI160" s="677"/>
      <c r="CJ160" s="677"/>
      <c r="CK160" s="677"/>
      <c r="CL160" s="677"/>
      <c r="CM160" s="677"/>
      <c r="CN160" s="677"/>
      <c r="CO160" s="677"/>
      <c r="CP160" s="677"/>
      <c r="CQ160" s="677"/>
      <c r="CR160" s="677"/>
      <c r="CS160" s="677"/>
      <c r="CT160" s="677"/>
      <c r="CU160" s="677"/>
      <c r="CV160" s="677"/>
      <c r="CW160" s="677"/>
      <c r="CX160" s="677"/>
      <c r="CY160" s="677"/>
      <c r="CZ160" s="677"/>
      <c r="DA160" s="677"/>
      <c r="DB160" s="677"/>
      <c r="DC160" s="677"/>
      <c r="DD160" s="677"/>
      <c r="DE160" s="677"/>
      <c r="DF160" s="677"/>
      <c r="DG160" s="677"/>
      <c r="DH160" s="677"/>
      <c r="DI160" s="677"/>
      <c r="DJ160" s="677"/>
      <c r="DK160" s="677"/>
      <c r="DL160" s="677"/>
      <c r="DM160" s="677"/>
      <c r="DN160" s="677"/>
      <c r="DO160" s="677"/>
      <c r="DP160" s="677"/>
      <c r="DQ160" s="677"/>
      <c r="DR160" s="677"/>
      <c r="DS160" s="677"/>
      <c r="DT160" s="677"/>
      <c r="DU160" s="677"/>
      <c r="DV160" s="677"/>
      <c r="DW160" s="677"/>
      <c r="DX160" s="677"/>
      <c r="DY160" s="677"/>
      <c r="DZ160" s="677"/>
      <c r="EA160" s="677"/>
      <c r="EB160" s="677"/>
      <c r="EC160" s="677"/>
      <c r="ED160" s="677"/>
      <c r="EE160" s="677"/>
      <c r="EF160" s="677"/>
      <c r="EG160" s="677"/>
      <c r="EH160" s="677"/>
      <c r="EI160" s="677"/>
      <c r="EJ160" s="677"/>
      <c r="EK160" s="677"/>
      <c r="EL160" s="677"/>
      <c r="EM160" s="677"/>
      <c r="EN160" s="677"/>
      <c r="EO160" s="677"/>
      <c r="EP160" s="677"/>
      <c r="EQ160" s="677"/>
      <c r="ER160" s="677"/>
      <c r="ES160" s="677"/>
      <c r="ET160" s="677"/>
      <c r="EU160" s="677"/>
      <c r="EV160" s="677"/>
      <c r="EW160" s="677"/>
      <c r="EX160" s="677"/>
      <c r="EY160" s="677"/>
      <c r="EZ160" s="677"/>
      <c r="FA160" s="677"/>
      <c r="FB160" s="677"/>
      <c r="FC160" s="677"/>
      <c r="FD160" s="677"/>
      <c r="FE160" s="677"/>
      <c r="FF160" s="677"/>
      <c r="FG160" s="677"/>
      <c r="FH160" s="677"/>
      <c r="FI160" s="677"/>
      <c r="FJ160" s="677"/>
      <c r="FK160" s="677"/>
      <c r="FL160" s="677"/>
      <c r="FM160" s="677"/>
      <c r="FN160" s="677"/>
      <c r="FO160" s="677"/>
      <c r="FP160" s="677"/>
      <c r="FQ160" s="677"/>
      <c r="FR160" s="677"/>
      <c r="FS160" s="677"/>
      <c r="FT160" s="677"/>
      <c r="FU160" s="677"/>
      <c r="FV160" s="677"/>
      <c r="FW160" s="677"/>
      <c r="FX160" s="677"/>
      <c r="FY160" s="677"/>
      <c r="FZ160" s="677"/>
      <c r="GA160" s="677"/>
      <c r="GB160" s="677"/>
      <c r="GC160" s="677"/>
      <c r="GD160" s="677"/>
      <c r="GE160" s="677"/>
      <c r="GF160" s="677"/>
      <c r="GG160" s="677"/>
      <c r="GH160" s="677"/>
      <c r="GI160" s="677"/>
      <c r="GJ160" s="677"/>
      <c r="GK160" s="677"/>
      <c r="GL160" s="677"/>
      <c r="GM160" s="677"/>
      <c r="GN160" s="677"/>
      <c r="GO160" s="677"/>
      <c r="GP160" s="677"/>
      <c r="GQ160" s="677"/>
      <c r="GR160" s="677"/>
      <c r="GS160" s="677"/>
      <c r="GT160" s="677"/>
      <c r="GU160" s="677"/>
      <c r="GV160" s="677"/>
      <c r="GW160" s="677"/>
      <c r="GX160" s="677"/>
      <c r="GY160" s="677"/>
      <c r="GZ160" s="677"/>
      <c r="HA160" s="677"/>
      <c r="HB160" s="677"/>
      <c r="HC160" s="677"/>
      <c r="HD160" s="677"/>
      <c r="HE160" s="677"/>
      <c r="HF160" s="677"/>
      <c r="HG160" s="677"/>
      <c r="HH160" s="677"/>
      <c r="HI160" s="677"/>
      <c r="HJ160" s="677"/>
      <c r="HK160" s="677"/>
      <c r="HL160" s="677"/>
      <c r="HM160" s="677"/>
      <c r="HN160" s="677"/>
      <c r="HO160" s="677"/>
      <c r="HP160" s="677"/>
      <c r="HQ160" s="677"/>
      <c r="HR160" s="677"/>
      <c r="HS160" s="677"/>
      <c r="HT160" s="677"/>
      <c r="HU160" s="677"/>
      <c r="HV160" s="677"/>
      <c r="HW160" s="677"/>
      <c r="HX160" s="677"/>
      <c r="HY160" s="677"/>
      <c r="HZ160" s="677"/>
      <c r="IA160" s="677"/>
      <c r="IB160" s="677"/>
      <c r="IC160" s="677"/>
      <c r="ID160" s="677"/>
      <c r="IE160" s="677"/>
      <c r="IF160" s="677"/>
      <c r="IG160" s="677"/>
      <c r="IH160" s="677"/>
      <c r="II160" s="677"/>
      <c r="IJ160" s="677"/>
      <c r="IK160" s="677"/>
    </row>
    <row r="161" spans="1:245" s="651" customFormat="1" ht="21.75" customHeight="1">
      <c r="A161" s="702" t="s">
        <v>161</v>
      </c>
      <c r="B161" s="697">
        <v>0</v>
      </c>
      <c r="C161" s="710"/>
      <c r="D161" s="677"/>
      <c r="E161" s="677"/>
      <c r="F161" s="677"/>
      <c r="G161" s="677"/>
      <c r="H161" s="677"/>
      <c r="I161" s="677"/>
      <c r="J161" s="677"/>
      <c r="K161" s="677"/>
      <c r="L161" s="677"/>
      <c r="M161" s="677"/>
      <c r="N161" s="677"/>
      <c r="O161" s="677"/>
      <c r="P161" s="677"/>
      <c r="Q161" s="677"/>
      <c r="R161" s="677"/>
      <c r="S161" s="677"/>
      <c r="T161" s="677"/>
      <c r="U161" s="677"/>
      <c r="V161" s="677"/>
      <c r="W161" s="677"/>
      <c r="X161" s="677"/>
      <c r="Y161" s="677"/>
      <c r="Z161" s="677"/>
      <c r="AA161" s="677"/>
      <c r="AB161" s="677"/>
      <c r="AC161" s="677"/>
      <c r="AD161" s="677"/>
      <c r="AE161" s="677"/>
      <c r="AF161" s="677"/>
      <c r="AG161" s="677"/>
      <c r="AH161" s="677"/>
      <c r="AI161" s="677"/>
      <c r="AJ161" s="677"/>
      <c r="AK161" s="677"/>
      <c r="AL161" s="677"/>
      <c r="AM161" s="677"/>
      <c r="AN161" s="677"/>
      <c r="AO161" s="677"/>
      <c r="AP161" s="677"/>
      <c r="AQ161" s="677"/>
      <c r="AR161" s="677"/>
      <c r="AS161" s="677"/>
      <c r="AT161" s="677"/>
      <c r="AU161" s="677"/>
      <c r="AV161" s="677"/>
      <c r="AW161" s="677"/>
      <c r="AX161" s="677"/>
      <c r="AY161" s="677"/>
      <c r="AZ161" s="677"/>
      <c r="BA161" s="677"/>
      <c r="BB161" s="677"/>
      <c r="BC161" s="677"/>
      <c r="BD161" s="677"/>
      <c r="BE161" s="677"/>
      <c r="BF161" s="677"/>
      <c r="BG161" s="677"/>
      <c r="BH161" s="677"/>
      <c r="BI161" s="677"/>
      <c r="BJ161" s="677"/>
      <c r="BK161" s="677"/>
      <c r="BL161" s="677"/>
      <c r="BM161" s="677"/>
      <c r="BN161" s="677"/>
      <c r="BO161" s="677"/>
      <c r="BP161" s="677"/>
      <c r="BQ161" s="677"/>
      <c r="BR161" s="677"/>
      <c r="BS161" s="677"/>
      <c r="BT161" s="677"/>
      <c r="BU161" s="677"/>
      <c r="BV161" s="677"/>
      <c r="BW161" s="677"/>
      <c r="BX161" s="677"/>
      <c r="BY161" s="677"/>
      <c r="BZ161" s="677"/>
      <c r="CA161" s="677"/>
      <c r="CB161" s="677"/>
      <c r="CC161" s="677"/>
      <c r="CD161" s="677"/>
      <c r="CE161" s="677"/>
      <c r="CF161" s="677"/>
      <c r="CG161" s="677"/>
      <c r="CH161" s="677"/>
      <c r="CI161" s="677"/>
      <c r="CJ161" s="677"/>
      <c r="CK161" s="677"/>
      <c r="CL161" s="677"/>
      <c r="CM161" s="677"/>
      <c r="CN161" s="677"/>
      <c r="CO161" s="677"/>
      <c r="CP161" s="677"/>
      <c r="CQ161" s="677"/>
      <c r="CR161" s="677"/>
      <c r="CS161" s="677"/>
      <c r="CT161" s="677"/>
      <c r="CU161" s="677"/>
      <c r="CV161" s="677"/>
      <c r="CW161" s="677"/>
      <c r="CX161" s="677"/>
      <c r="CY161" s="677"/>
      <c r="CZ161" s="677"/>
      <c r="DA161" s="677"/>
      <c r="DB161" s="677"/>
      <c r="DC161" s="677"/>
      <c r="DD161" s="677"/>
      <c r="DE161" s="677"/>
      <c r="DF161" s="677"/>
      <c r="DG161" s="677"/>
      <c r="DH161" s="677"/>
      <c r="DI161" s="677"/>
      <c r="DJ161" s="677"/>
      <c r="DK161" s="677"/>
      <c r="DL161" s="677"/>
      <c r="DM161" s="677"/>
      <c r="DN161" s="677"/>
      <c r="DO161" s="677"/>
      <c r="DP161" s="677"/>
      <c r="DQ161" s="677"/>
      <c r="DR161" s="677"/>
      <c r="DS161" s="677"/>
      <c r="DT161" s="677"/>
      <c r="DU161" s="677"/>
      <c r="DV161" s="677"/>
      <c r="DW161" s="677"/>
      <c r="DX161" s="677"/>
      <c r="DY161" s="677"/>
      <c r="DZ161" s="677"/>
      <c r="EA161" s="677"/>
      <c r="EB161" s="677"/>
      <c r="EC161" s="677"/>
      <c r="ED161" s="677"/>
      <c r="EE161" s="677"/>
      <c r="EF161" s="677"/>
      <c r="EG161" s="677"/>
      <c r="EH161" s="677"/>
      <c r="EI161" s="677"/>
      <c r="EJ161" s="677"/>
      <c r="EK161" s="677"/>
      <c r="EL161" s="677"/>
      <c r="EM161" s="677"/>
      <c r="EN161" s="677"/>
      <c r="EO161" s="677"/>
      <c r="EP161" s="677"/>
      <c r="EQ161" s="677"/>
      <c r="ER161" s="677"/>
      <c r="ES161" s="677"/>
      <c r="ET161" s="677"/>
      <c r="EU161" s="677"/>
      <c r="EV161" s="677"/>
      <c r="EW161" s="677"/>
      <c r="EX161" s="677"/>
      <c r="EY161" s="677"/>
      <c r="EZ161" s="677"/>
      <c r="FA161" s="677"/>
      <c r="FB161" s="677"/>
      <c r="FC161" s="677"/>
      <c r="FD161" s="677"/>
      <c r="FE161" s="677"/>
      <c r="FF161" s="677"/>
      <c r="FG161" s="677"/>
      <c r="FH161" s="677"/>
      <c r="FI161" s="677"/>
      <c r="FJ161" s="677"/>
      <c r="FK161" s="677"/>
      <c r="FL161" s="677"/>
      <c r="FM161" s="677"/>
      <c r="FN161" s="677"/>
      <c r="FO161" s="677"/>
      <c r="FP161" s="677"/>
      <c r="FQ161" s="677"/>
      <c r="FR161" s="677"/>
      <c r="FS161" s="677"/>
      <c r="FT161" s="677"/>
      <c r="FU161" s="677"/>
      <c r="FV161" s="677"/>
      <c r="FW161" s="677"/>
      <c r="FX161" s="677"/>
      <c r="FY161" s="677"/>
      <c r="FZ161" s="677"/>
      <c r="GA161" s="677"/>
      <c r="GB161" s="677"/>
      <c r="GC161" s="677"/>
      <c r="GD161" s="677"/>
      <c r="GE161" s="677"/>
      <c r="GF161" s="677"/>
      <c r="GG161" s="677"/>
      <c r="GH161" s="677"/>
      <c r="GI161" s="677"/>
      <c r="GJ161" s="677"/>
      <c r="GK161" s="677"/>
      <c r="GL161" s="677"/>
      <c r="GM161" s="677"/>
      <c r="GN161" s="677"/>
      <c r="GO161" s="677"/>
      <c r="GP161" s="677"/>
      <c r="GQ161" s="677"/>
      <c r="GR161" s="677"/>
      <c r="GS161" s="677"/>
      <c r="GT161" s="677"/>
      <c r="GU161" s="677"/>
      <c r="GV161" s="677"/>
      <c r="GW161" s="677"/>
      <c r="GX161" s="677"/>
      <c r="GY161" s="677"/>
      <c r="GZ161" s="677"/>
      <c r="HA161" s="677"/>
      <c r="HB161" s="677"/>
      <c r="HC161" s="677"/>
      <c r="HD161" s="677"/>
      <c r="HE161" s="677"/>
      <c r="HF161" s="677"/>
      <c r="HG161" s="677"/>
      <c r="HH161" s="677"/>
      <c r="HI161" s="677"/>
      <c r="HJ161" s="677"/>
      <c r="HK161" s="677"/>
      <c r="HL161" s="677"/>
      <c r="HM161" s="677"/>
      <c r="HN161" s="677"/>
      <c r="HO161" s="677"/>
      <c r="HP161" s="677"/>
      <c r="HQ161" s="677"/>
      <c r="HR161" s="677"/>
      <c r="HS161" s="677"/>
      <c r="HT161" s="677"/>
      <c r="HU161" s="677"/>
      <c r="HV161" s="677"/>
      <c r="HW161" s="677"/>
      <c r="HX161" s="677"/>
      <c r="HY161" s="677"/>
      <c r="HZ161" s="677"/>
      <c r="IA161" s="677"/>
      <c r="IB161" s="677"/>
      <c r="IC161" s="677"/>
      <c r="ID161" s="677"/>
      <c r="IE161" s="677"/>
      <c r="IF161" s="677"/>
      <c r="IG161" s="677"/>
      <c r="IH161" s="677"/>
      <c r="II161" s="677"/>
      <c r="IJ161" s="677"/>
      <c r="IK161" s="677"/>
    </row>
    <row r="162" spans="1:245" s="651" customFormat="1" ht="21.75" customHeight="1">
      <c r="A162" s="702" t="s">
        <v>162</v>
      </c>
      <c r="B162" s="697">
        <v>976</v>
      </c>
      <c r="C162" s="710"/>
      <c r="D162" s="677"/>
      <c r="E162" s="677"/>
      <c r="F162" s="677"/>
      <c r="G162" s="677"/>
      <c r="H162" s="677"/>
      <c r="I162" s="677"/>
      <c r="J162" s="677"/>
      <c r="K162" s="677"/>
      <c r="L162" s="677"/>
      <c r="M162" s="677"/>
      <c r="N162" s="677"/>
      <c r="O162" s="677"/>
      <c r="P162" s="677"/>
      <c r="Q162" s="677"/>
      <c r="R162" s="677"/>
      <c r="S162" s="677"/>
      <c r="T162" s="677"/>
      <c r="U162" s="677"/>
      <c r="V162" s="677"/>
      <c r="W162" s="677"/>
      <c r="X162" s="677"/>
      <c r="Y162" s="677"/>
      <c r="Z162" s="677"/>
      <c r="AA162" s="677"/>
      <c r="AB162" s="677"/>
      <c r="AC162" s="677"/>
      <c r="AD162" s="677"/>
      <c r="AE162" s="677"/>
      <c r="AF162" s="677"/>
      <c r="AG162" s="677"/>
      <c r="AH162" s="677"/>
      <c r="AI162" s="677"/>
      <c r="AJ162" s="677"/>
      <c r="AK162" s="677"/>
      <c r="AL162" s="677"/>
      <c r="AM162" s="677"/>
      <c r="AN162" s="677"/>
      <c r="AO162" s="677"/>
      <c r="AP162" s="677"/>
      <c r="AQ162" s="677"/>
      <c r="AR162" s="677"/>
      <c r="AS162" s="677"/>
      <c r="AT162" s="677"/>
      <c r="AU162" s="677"/>
      <c r="AV162" s="677"/>
      <c r="AW162" s="677"/>
      <c r="AX162" s="677"/>
      <c r="AY162" s="677"/>
      <c r="AZ162" s="677"/>
      <c r="BA162" s="677"/>
      <c r="BB162" s="677"/>
      <c r="BC162" s="677"/>
      <c r="BD162" s="677"/>
      <c r="BE162" s="677"/>
      <c r="BF162" s="677"/>
      <c r="BG162" s="677"/>
      <c r="BH162" s="677"/>
      <c r="BI162" s="677"/>
      <c r="BJ162" s="677"/>
      <c r="BK162" s="677"/>
      <c r="BL162" s="677"/>
      <c r="BM162" s="677"/>
      <c r="BN162" s="677"/>
      <c r="BO162" s="677"/>
      <c r="BP162" s="677"/>
      <c r="BQ162" s="677"/>
      <c r="BR162" s="677"/>
      <c r="BS162" s="677"/>
      <c r="BT162" s="677"/>
      <c r="BU162" s="677"/>
      <c r="BV162" s="677"/>
      <c r="BW162" s="677"/>
      <c r="BX162" s="677"/>
      <c r="BY162" s="677"/>
      <c r="BZ162" s="677"/>
      <c r="CA162" s="677"/>
      <c r="CB162" s="677"/>
      <c r="CC162" s="677"/>
      <c r="CD162" s="677"/>
      <c r="CE162" s="677"/>
      <c r="CF162" s="677"/>
      <c r="CG162" s="677"/>
      <c r="CH162" s="677"/>
      <c r="CI162" s="677"/>
      <c r="CJ162" s="677"/>
      <c r="CK162" s="677"/>
      <c r="CL162" s="677"/>
      <c r="CM162" s="677"/>
      <c r="CN162" s="677"/>
      <c r="CO162" s="677"/>
      <c r="CP162" s="677"/>
      <c r="CQ162" s="677"/>
      <c r="CR162" s="677"/>
      <c r="CS162" s="677"/>
      <c r="CT162" s="677"/>
      <c r="CU162" s="677"/>
      <c r="CV162" s="677"/>
      <c r="CW162" s="677"/>
      <c r="CX162" s="677"/>
      <c r="CY162" s="677"/>
      <c r="CZ162" s="677"/>
      <c r="DA162" s="677"/>
      <c r="DB162" s="677"/>
      <c r="DC162" s="677"/>
      <c r="DD162" s="677"/>
      <c r="DE162" s="677"/>
      <c r="DF162" s="677"/>
      <c r="DG162" s="677"/>
      <c r="DH162" s="677"/>
      <c r="DI162" s="677"/>
      <c r="DJ162" s="677"/>
      <c r="DK162" s="677"/>
      <c r="DL162" s="677"/>
      <c r="DM162" s="677"/>
      <c r="DN162" s="677"/>
      <c r="DO162" s="677"/>
      <c r="DP162" s="677"/>
      <c r="DQ162" s="677"/>
      <c r="DR162" s="677"/>
      <c r="DS162" s="677"/>
      <c r="DT162" s="677"/>
      <c r="DU162" s="677"/>
      <c r="DV162" s="677"/>
      <c r="DW162" s="677"/>
      <c r="DX162" s="677"/>
      <c r="DY162" s="677"/>
      <c r="DZ162" s="677"/>
      <c r="EA162" s="677"/>
      <c r="EB162" s="677"/>
      <c r="EC162" s="677"/>
      <c r="ED162" s="677"/>
      <c r="EE162" s="677"/>
      <c r="EF162" s="677"/>
      <c r="EG162" s="677"/>
      <c r="EH162" s="677"/>
      <c r="EI162" s="677"/>
      <c r="EJ162" s="677"/>
      <c r="EK162" s="677"/>
      <c r="EL162" s="677"/>
      <c r="EM162" s="677"/>
      <c r="EN162" s="677"/>
      <c r="EO162" s="677"/>
      <c r="EP162" s="677"/>
      <c r="EQ162" s="677"/>
      <c r="ER162" s="677"/>
      <c r="ES162" s="677"/>
      <c r="ET162" s="677"/>
      <c r="EU162" s="677"/>
      <c r="EV162" s="677"/>
      <c r="EW162" s="677"/>
      <c r="EX162" s="677"/>
      <c r="EY162" s="677"/>
      <c r="EZ162" s="677"/>
      <c r="FA162" s="677"/>
      <c r="FB162" s="677"/>
      <c r="FC162" s="677"/>
      <c r="FD162" s="677"/>
      <c r="FE162" s="677"/>
      <c r="FF162" s="677"/>
      <c r="FG162" s="677"/>
      <c r="FH162" s="677"/>
      <c r="FI162" s="677"/>
      <c r="FJ162" s="677"/>
      <c r="FK162" s="677"/>
      <c r="FL162" s="677"/>
      <c r="FM162" s="677"/>
      <c r="FN162" s="677"/>
      <c r="FO162" s="677"/>
      <c r="FP162" s="677"/>
      <c r="FQ162" s="677"/>
      <c r="FR162" s="677"/>
      <c r="FS162" s="677"/>
      <c r="FT162" s="677"/>
      <c r="FU162" s="677"/>
      <c r="FV162" s="677"/>
      <c r="FW162" s="677"/>
      <c r="FX162" s="677"/>
      <c r="FY162" s="677"/>
      <c r="FZ162" s="677"/>
      <c r="GA162" s="677"/>
      <c r="GB162" s="677"/>
      <c r="GC162" s="677"/>
      <c r="GD162" s="677"/>
      <c r="GE162" s="677"/>
      <c r="GF162" s="677"/>
      <c r="GG162" s="677"/>
      <c r="GH162" s="677"/>
      <c r="GI162" s="677"/>
      <c r="GJ162" s="677"/>
      <c r="GK162" s="677"/>
      <c r="GL162" s="677"/>
      <c r="GM162" s="677"/>
      <c r="GN162" s="677"/>
      <c r="GO162" s="677"/>
      <c r="GP162" s="677"/>
      <c r="GQ162" s="677"/>
      <c r="GR162" s="677"/>
      <c r="GS162" s="677"/>
      <c r="GT162" s="677"/>
      <c r="GU162" s="677"/>
      <c r="GV162" s="677"/>
      <c r="GW162" s="677"/>
      <c r="GX162" s="677"/>
      <c r="GY162" s="677"/>
      <c r="GZ162" s="677"/>
      <c r="HA162" s="677"/>
      <c r="HB162" s="677"/>
      <c r="HC162" s="677"/>
      <c r="HD162" s="677"/>
      <c r="HE162" s="677"/>
      <c r="HF162" s="677"/>
      <c r="HG162" s="677"/>
      <c r="HH162" s="677"/>
      <c r="HI162" s="677"/>
      <c r="HJ162" s="677"/>
      <c r="HK162" s="677"/>
      <c r="HL162" s="677"/>
      <c r="HM162" s="677"/>
      <c r="HN162" s="677"/>
      <c r="HO162" s="677"/>
      <c r="HP162" s="677"/>
      <c r="HQ162" s="677"/>
      <c r="HR162" s="677"/>
      <c r="HS162" s="677"/>
      <c r="HT162" s="677"/>
      <c r="HU162" s="677"/>
      <c r="HV162" s="677"/>
      <c r="HW162" s="677"/>
      <c r="HX162" s="677"/>
      <c r="HY162" s="677"/>
      <c r="HZ162" s="677"/>
      <c r="IA162" s="677"/>
      <c r="IB162" s="677"/>
      <c r="IC162" s="677"/>
      <c r="ID162" s="677"/>
      <c r="IE162" s="677"/>
      <c r="IF162" s="677"/>
      <c r="IG162" s="677"/>
      <c r="IH162" s="677"/>
      <c r="II162" s="677"/>
      <c r="IJ162" s="677"/>
      <c r="IK162" s="677"/>
    </row>
    <row r="163" spans="1:245" s="676" customFormat="1" ht="21.75" customHeight="1">
      <c r="A163" s="702" t="s">
        <v>163</v>
      </c>
      <c r="B163" s="697">
        <v>807</v>
      </c>
      <c r="C163" s="711"/>
      <c r="D163" s="700"/>
      <c r="E163" s="700"/>
      <c r="F163" s="700"/>
      <c r="G163" s="700"/>
      <c r="H163" s="700"/>
      <c r="I163" s="700"/>
      <c r="J163" s="700"/>
      <c r="K163" s="700"/>
      <c r="L163" s="700"/>
      <c r="M163" s="700"/>
      <c r="N163" s="700"/>
      <c r="O163" s="700"/>
      <c r="P163" s="700"/>
      <c r="Q163" s="700"/>
      <c r="R163" s="700"/>
      <c r="S163" s="700"/>
      <c r="T163" s="700"/>
      <c r="U163" s="700"/>
      <c r="V163" s="700"/>
      <c r="W163" s="700"/>
      <c r="X163" s="700"/>
      <c r="Y163" s="700"/>
      <c r="Z163" s="700"/>
      <c r="AA163" s="700"/>
      <c r="AB163" s="700"/>
      <c r="AC163" s="700"/>
      <c r="AD163" s="700"/>
      <c r="AE163" s="700"/>
      <c r="AF163" s="700"/>
      <c r="AG163" s="700"/>
      <c r="AH163" s="700"/>
      <c r="AI163" s="700"/>
      <c r="AJ163" s="700"/>
      <c r="AK163" s="700"/>
      <c r="AL163" s="700"/>
      <c r="AM163" s="700"/>
      <c r="AN163" s="700"/>
      <c r="AO163" s="700"/>
      <c r="AP163" s="700"/>
      <c r="AQ163" s="700"/>
      <c r="AR163" s="700"/>
      <c r="AS163" s="700"/>
      <c r="AT163" s="700"/>
      <c r="AU163" s="700"/>
      <c r="AV163" s="700"/>
      <c r="AW163" s="700"/>
      <c r="AX163" s="700"/>
      <c r="AY163" s="700"/>
      <c r="AZ163" s="700"/>
      <c r="BA163" s="700"/>
      <c r="BB163" s="700"/>
      <c r="BC163" s="700"/>
      <c r="BD163" s="700"/>
      <c r="BE163" s="700"/>
      <c r="BF163" s="700"/>
      <c r="BG163" s="700"/>
      <c r="BH163" s="700"/>
      <c r="BI163" s="700"/>
      <c r="BJ163" s="700"/>
      <c r="BK163" s="700"/>
      <c r="BL163" s="700"/>
      <c r="BM163" s="700"/>
      <c r="BN163" s="700"/>
      <c r="BO163" s="700"/>
      <c r="BP163" s="700"/>
      <c r="BQ163" s="700"/>
      <c r="BR163" s="700"/>
      <c r="BS163" s="700"/>
      <c r="BT163" s="700"/>
      <c r="BU163" s="700"/>
      <c r="BV163" s="700"/>
      <c r="BW163" s="700"/>
      <c r="BX163" s="700"/>
      <c r="BY163" s="700"/>
      <c r="BZ163" s="700"/>
      <c r="CA163" s="700"/>
      <c r="CB163" s="700"/>
      <c r="CC163" s="700"/>
      <c r="CD163" s="700"/>
      <c r="CE163" s="700"/>
      <c r="CF163" s="700"/>
      <c r="CG163" s="700"/>
      <c r="CH163" s="700"/>
      <c r="CI163" s="700"/>
      <c r="CJ163" s="700"/>
      <c r="CK163" s="700"/>
      <c r="CL163" s="700"/>
      <c r="CM163" s="700"/>
      <c r="CN163" s="700"/>
      <c r="CO163" s="700"/>
      <c r="CP163" s="700"/>
      <c r="CQ163" s="700"/>
      <c r="CR163" s="700"/>
      <c r="CS163" s="700"/>
      <c r="CT163" s="700"/>
      <c r="CU163" s="700"/>
      <c r="CV163" s="700"/>
      <c r="CW163" s="700"/>
      <c r="CX163" s="700"/>
      <c r="CY163" s="700"/>
      <c r="CZ163" s="700"/>
      <c r="DA163" s="700"/>
      <c r="DB163" s="700"/>
      <c r="DC163" s="700"/>
      <c r="DD163" s="700"/>
      <c r="DE163" s="700"/>
      <c r="DF163" s="700"/>
      <c r="DG163" s="700"/>
      <c r="DH163" s="700"/>
      <c r="DI163" s="700"/>
      <c r="DJ163" s="700"/>
      <c r="DK163" s="700"/>
      <c r="DL163" s="700"/>
      <c r="DM163" s="700"/>
      <c r="DN163" s="700"/>
      <c r="DO163" s="700"/>
      <c r="DP163" s="700"/>
      <c r="DQ163" s="700"/>
      <c r="DR163" s="700"/>
      <c r="DS163" s="700"/>
      <c r="DT163" s="700"/>
      <c r="DU163" s="700"/>
      <c r="DV163" s="700"/>
      <c r="DW163" s="700"/>
      <c r="DX163" s="700"/>
      <c r="DY163" s="700"/>
      <c r="DZ163" s="700"/>
      <c r="EA163" s="700"/>
      <c r="EB163" s="700"/>
      <c r="EC163" s="700"/>
      <c r="ED163" s="700"/>
      <c r="EE163" s="700"/>
      <c r="EF163" s="700"/>
      <c r="EG163" s="700"/>
      <c r="EH163" s="700"/>
      <c r="EI163" s="700"/>
      <c r="EJ163" s="700"/>
      <c r="EK163" s="700"/>
      <c r="EL163" s="700"/>
      <c r="EM163" s="700"/>
      <c r="EN163" s="700"/>
      <c r="EO163" s="700"/>
      <c r="EP163" s="700"/>
      <c r="EQ163" s="700"/>
      <c r="ER163" s="700"/>
      <c r="ES163" s="700"/>
      <c r="ET163" s="700"/>
      <c r="EU163" s="700"/>
      <c r="EV163" s="700"/>
      <c r="EW163" s="700"/>
      <c r="EX163" s="700"/>
      <c r="EY163" s="700"/>
      <c r="EZ163" s="700"/>
      <c r="FA163" s="700"/>
      <c r="FB163" s="700"/>
      <c r="FC163" s="700"/>
      <c r="FD163" s="700"/>
      <c r="FE163" s="700"/>
      <c r="FF163" s="700"/>
      <c r="FG163" s="700"/>
      <c r="FH163" s="700"/>
      <c r="FI163" s="700"/>
      <c r="FJ163" s="700"/>
      <c r="FK163" s="700"/>
      <c r="FL163" s="700"/>
      <c r="FM163" s="700"/>
      <c r="FN163" s="700"/>
      <c r="FO163" s="700"/>
      <c r="FP163" s="700"/>
      <c r="FQ163" s="700"/>
      <c r="FR163" s="700"/>
      <c r="FS163" s="700"/>
      <c r="FT163" s="700"/>
      <c r="FU163" s="700"/>
      <c r="FV163" s="700"/>
      <c r="FW163" s="700"/>
      <c r="FX163" s="700"/>
      <c r="FY163" s="700"/>
      <c r="FZ163" s="700"/>
      <c r="GA163" s="700"/>
      <c r="GB163" s="700"/>
      <c r="GC163" s="700"/>
      <c r="GD163" s="700"/>
      <c r="GE163" s="700"/>
      <c r="GF163" s="700"/>
      <c r="GG163" s="700"/>
      <c r="GH163" s="700"/>
      <c r="GI163" s="700"/>
      <c r="GJ163" s="700"/>
      <c r="GK163" s="700"/>
      <c r="GL163" s="700"/>
      <c r="GM163" s="700"/>
      <c r="GN163" s="700"/>
      <c r="GO163" s="700"/>
      <c r="GP163" s="700"/>
      <c r="GQ163" s="700"/>
      <c r="GR163" s="700"/>
      <c r="GS163" s="700"/>
      <c r="GT163" s="700"/>
      <c r="GU163" s="700"/>
      <c r="GV163" s="700"/>
      <c r="GW163" s="700"/>
      <c r="GX163" s="700"/>
      <c r="GY163" s="700"/>
      <c r="GZ163" s="700"/>
      <c r="HA163" s="700"/>
      <c r="HB163" s="700"/>
      <c r="HC163" s="700"/>
      <c r="HD163" s="700"/>
      <c r="HE163" s="700"/>
      <c r="HF163" s="700"/>
      <c r="HG163" s="700"/>
      <c r="HH163" s="700"/>
      <c r="HI163" s="700"/>
      <c r="HJ163" s="700"/>
      <c r="HK163" s="700"/>
      <c r="HL163" s="700"/>
      <c r="HM163" s="700"/>
      <c r="HN163" s="700"/>
      <c r="HO163" s="700"/>
      <c r="HP163" s="700"/>
      <c r="HQ163" s="700"/>
      <c r="HR163" s="700"/>
      <c r="HS163" s="700"/>
      <c r="HT163" s="700"/>
      <c r="HU163" s="700"/>
      <c r="HV163" s="700"/>
      <c r="HW163" s="700"/>
      <c r="HX163" s="700"/>
      <c r="HY163" s="700"/>
      <c r="HZ163" s="700"/>
      <c r="IA163" s="700"/>
      <c r="IB163" s="700"/>
      <c r="IC163" s="700"/>
      <c r="ID163" s="700"/>
      <c r="IE163" s="700"/>
      <c r="IF163" s="700"/>
      <c r="IG163" s="700"/>
      <c r="IH163" s="700"/>
      <c r="II163" s="700"/>
      <c r="IJ163" s="700"/>
      <c r="IK163" s="700"/>
    </row>
    <row r="164" spans="1:245" s="676" customFormat="1" ht="21.75" customHeight="1">
      <c r="A164" s="704" t="s">
        <v>164</v>
      </c>
      <c r="B164" s="695">
        <v>535</v>
      </c>
      <c r="C164" s="711"/>
      <c r="D164" s="700"/>
      <c r="E164" s="700"/>
      <c r="F164" s="700"/>
      <c r="G164" s="700"/>
      <c r="H164" s="700"/>
      <c r="I164" s="700"/>
      <c r="J164" s="700"/>
      <c r="K164" s="700"/>
      <c r="L164" s="700"/>
      <c r="M164" s="700"/>
      <c r="N164" s="700"/>
      <c r="O164" s="700"/>
      <c r="P164" s="700"/>
      <c r="Q164" s="700"/>
      <c r="R164" s="700"/>
      <c r="S164" s="700"/>
      <c r="T164" s="700"/>
      <c r="U164" s="700"/>
      <c r="V164" s="700"/>
      <c r="W164" s="700"/>
      <c r="X164" s="700"/>
      <c r="Y164" s="700"/>
      <c r="Z164" s="700"/>
      <c r="AA164" s="700"/>
      <c r="AB164" s="700"/>
      <c r="AC164" s="700"/>
      <c r="AD164" s="700"/>
      <c r="AE164" s="700"/>
      <c r="AF164" s="700"/>
      <c r="AG164" s="700"/>
      <c r="AH164" s="700"/>
      <c r="AI164" s="700"/>
      <c r="AJ164" s="700"/>
      <c r="AK164" s="700"/>
      <c r="AL164" s="700"/>
      <c r="AM164" s="700"/>
      <c r="AN164" s="700"/>
      <c r="AO164" s="700"/>
      <c r="AP164" s="700"/>
      <c r="AQ164" s="700"/>
      <c r="AR164" s="700"/>
      <c r="AS164" s="700"/>
      <c r="AT164" s="700"/>
      <c r="AU164" s="700"/>
      <c r="AV164" s="700"/>
      <c r="AW164" s="700"/>
      <c r="AX164" s="700"/>
      <c r="AY164" s="700"/>
      <c r="AZ164" s="700"/>
      <c r="BA164" s="700"/>
      <c r="BB164" s="700"/>
      <c r="BC164" s="700"/>
      <c r="BD164" s="700"/>
      <c r="BE164" s="700"/>
      <c r="BF164" s="700"/>
      <c r="BG164" s="700"/>
      <c r="BH164" s="700"/>
      <c r="BI164" s="700"/>
      <c r="BJ164" s="700"/>
      <c r="BK164" s="700"/>
      <c r="BL164" s="700"/>
      <c r="BM164" s="700"/>
      <c r="BN164" s="700"/>
      <c r="BO164" s="700"/>
      <c r="BP164" s="700"/>
      <c r="BQ164" s="700"/>
      <c r="BR164" s="700"/>
      <c r="BS164" s="700"/>
      <c r="BT164" s="700"/>
      <c r="BU164" s="700"/>
      <c r="BV164" s="700"/>
      <c r="BW164" s="700"/>
      <c r="BX164" s="700"/>
      <c r="BY164" s="700"/>
      <c r="BZ164" s="700"/>
      <c r="CA164" s="700"/>
      <c r="CB164" s="700"/>
      <c r="CC164" s="700"/>
      <c r="CD164" s="700"/>
      <c r="CE164" s="700"/>
      <c r="CF164" s="700"/>
      <c r="CG164" s="700"/>
      <c r="CH164" s="700"/>
      <c r="CI164" s="700"/>
      <c r="CJ164" s="700"/>
      <c r="CK164" s="700"/>
      <c r="CL164" s="700"/>
      <c r="CM164" s="700"/>
      <c r="CN164" s="700"/>
      <c r="CO164" s="700"/>
      <c r="CP164" s="700"/>
      <c r="CQ164" s="700"/>
      <c r="CR164" s="700"/>
      <c r="CS164" s="700"/>
      <c r="CT164" s="700"/>
      <c r="CU164" s="700"/>
      <c r="CV164" s="700"/>
      <c r="CW164" s="700"/>
      <c r="CX164" s="700"/>
      <c r="CY164" s="700"/>
      <c r="CZ164" s="700"/>
      <c r="DA164" s="700"/>
      <c r="DB164" s="700"/>
      <c r="DC164" s="700"/>
      <c r="DD164" s="700"/>
      <c r="DE164" s="700"/>
      <c r="DF164" s="700"/>
      <c r="DG164" s="700"/>
      <c r="DH164" s="700"/>
      <c r="DI164" s="700"/>
      <c r="DJ164" s="700"/>
      <c r="DK164" s="700"/>
      <c r="DL164" s="700"/>
      <c r="DM164" s="700"/>
      <c r="DN164" s="700"/>
      <c r="DO164" s="700"/>
      <c r="DP164" s="700"/>
      <c r="DQ164" s="700"/>
      <c r="DR164" s="700"/>
      <c r="DS164" s="700"/>
      <c r="DT164" s="700"/>
      <c r="DU164" s="700"/>
      <c r="DV164" s="700"/>
      <c r="DW164" s="700"/>
      <c r="DX164" s="700"/>
      <c r="DY164" s="700"/>
      <c r="DZ164" s="700"/>
      <c r="EA164" s="700"/>
      <c r="EB164" s="700"/>
      <c r="EC164" s="700"/>
      <c r="ED164" s="700"/>
      <c r="EE164" s="700"/>
      <c r="EF164" s="700"/>
      <c r="EG164" s="700"/>
      <c r="EH164" s="700"/>
      <c r="EI164" s="700"/>
      <c r="EJ164" s="700"/>
      <c r="EK164" s="700"/>
      <c r="EL164" s="700"/>
      <c r="EM164" s="700"/>
      <c r="EN164" s="700"/>
      <c r="EO164" s="700"/>
      <c r="EP164" s="700"/>
      <c r="EQ164" s="700"/>
      <c r="ER164" s="700"/>
      <c r="ES164" s="700"/>
      <c r="ET164" s="700"/>
      <c r="EU164" s="700"/>
      <c r="EV164" s="700"/>
      <c r="EW164" s="700"/>
      <c r="EX164" s="700"/>
      <c r="EY164" s="700"/>
      <c r="EZ164" s="700"/>
      <c r="FA164" s="700"/>
      <c r="FB164" s="700"/>
      <c r="FC164" s="700"/>
      <c r="FD164" s="700"/>
      <c r="FE164" s="700"/>
      <c r="FF164" s="700"/>
      <c r="FG164" s="700"/>
      <c r="FH164" s="700"/>
      <c r="FI164" s="700"/>
      <c r="FJ164" s="700"/>
      <c r="FK164" s="700"/>
      <c r="FL164" s="700"/>
      <c r="FM164" s="700"/>
      <c r="FN164" s="700"/>
      <c r="FO164" s="700"/>
      <c r="FP164" s="700"/>
      <c r="FQ164" s="700"/>
      <c r="FR164" s="700"/>
      <c r="FS164" s="700"/>
      <c r="FT164" s="700"/>
      <c r="FU164" s="700"/>
      <c r="FV164" s="700"/>
      <c r="FW164" s="700"/>
      <c r="FX164" s="700"/>
      <c r="FY164" s="700"/>
      <c r="FZ164" s="700"/>
      <c r="GA164" s="700"/>
      <c r="GB164" s="700"/>
      <c r="GC164" s="700"/>
      <c r="GD164" s="700"/>
      <c r="GE164" s="700"/>
      <c r="GF164" s="700"/>
      <c r="GG164" s="700"/>
      <c r="GH164" s="700"/>
      <c r="GI164" s="700"/>
      <c r="GJ164" s="700"/>
      <c r="GK164" s="700"/>
      <c r="GL164" s="700"/>
      <c r="GM164" s="700"/>
      <c r="GN164" s="700"/>
      <c r="GO164" s="700"/>
      <c r="GP164" s="700"/>
      <c r="GQ164" s="700"/>
      <c r="GR164" s="700"/>
      <c r="GS164" s="700"/>
      <c r="GT164" s="700"/>
      <c r="GU164" s="700"/>
      <c r="GV164" s="700"/>
      <c r="GW164" s="700"/>
      <c r="GX164" s="700"/>
      <c r="GY164" s="700"/>
      <c r="GZ164" s="700"/>
      <c r="HA164" s="700"/>
      <c r="HB164" s="700"/>
      <c r="HC164" s="700"/>
      <c r="HD164" s="700"/>
      <c r="HE164" s="700"/>
      <c r="HF164" s="700"/>
      <c r="HG164" s="700"/>
      <c r="HH164" s="700"/>
      <c r="HI164" s="700"/>
      <c r="HJ164" s="700"/>
      <c r="HK164" s="700"/>
      <c r="HL164" s="700"/>
      <c r="HM164" s="700"/>
      <c r="HN164" s="700"/>
      <c r="HO164" s="700"/>
      <c r="HP164" s="700"/>
      <c r="HQ164" s="700"/>
      <c r="HR164" s="700"/>
      <c r="HS164" s="700"/>
      <c r="HT164" s="700"/>
      <c r="HU164" s="700"/>
      <c r="HV164" s="700"/>
      <c r="HW164" s="700"/>
      <c r="HX164" s="700"/>
      <c r="HY164" s="700"/>
      <c r="HZ164" s="700"/>
      <c r="IA164" s="700"/>
      <c r="IB164" s="700"/>
      <c r="IC164" s="700"/>
      <c r="ID164" s="700"/>
      <c r="IE164" s="700"/>
      <c r="IF164" s="700"/>
      <c r="IG164" s="700"/>
      <c r="IH164" s="700"/>
      <c r="II164" s="700"/>
      <c r="IJ164" s="700"/>
      <c r="IK164" s="700"/>
    </row>
    <row r="165" spans="1:245" s="676" customFormat="1" ht="21.75" customHeight="1">
      <c r="A165" s="704" t="s">
        <v>165</v>
      </c>
      <c r="B165" s="695">
        <v>438</v>
      </c>
      <c r="C165" s="711"/>
      <c r="D165" s="700"/>
      <c r="E165" s="700"/>
      <c r="F165" s="700"/>
      <c r="G165" s="700"/>
      <c r="H165" s="700"/>
      <c r="I165" s="700"/>
      <c r="J165" s="700"/>
      <c r="K165" s="700"/>
      <c r="L165" s="700"/>
      <c r="M165" s="700"/>
      <c r="N165" s="700"/>
      <c r="O165" s="700"/>
      <c r="P165" s="700"/>
      <c r="Q165" s="700"/>
      <c r="R165" s="700"/>
      <c r="S165" s="700"/>
      <c r="T165" s="700"/>
      <c r="U165" s="700"/>
      <c r="V165" s="700"/>
      <c r="W165" s="700"/>
      <c r="X165" s="700"/>
      <c r="Y165" s="700"/>
      <c r="Z165" s="700"/>
      <c r="AA165" s="700"/>
      <c r="AB165" s="700"/>
      <c r="AC165" s="700"/>
      <c r="AD165" s="700"/>
      <c r="AE165" s="700"/>
      <c r="AF165" s="700"/>
      <c r="AG165" s="700"/>
      <c r="AH165" s="700"/>
      <c r="AI165" s="700"/>
      <c r="AJ165" s="700"/>
      <c r="AK165" s="700"/>
      <c r="AL165" s="700"/>
      <c r="AM165" s="700"/>
      <c r="AN165" s="700"/>
      <c r="AO165" s="700"/>
      <c r="AP165" s="700"/>
      <c r="AQ165" s="700"/>
      <c r="AR165" s="700"/>
      <c r="AS165" s="700"/>
      <c r="AT165" s="700"/>
      <c r="AU165" s="700"/>
      <c r="AV165" s="700"/>
      <c r="AW165" s="700"/>
      <c r="AX165" s="700"/>
      <c r="AY165" s="700"/>
      <c r="AZ165" s="700"/>
      <c r="BA165" s="700"/>
      <c r="BB165" s="700"/>
      <c r="BC165" s="700"/>
      <c r="BD165" s="700"/>
      <c r="BE165" s="700"/>
      <c r="BF165" s="700"/>
      <c r="BG165" s="700"/>
      <c r="BH165" s="700"/>
      <c r="BI165" s="700"/>
      <c r="BJ165" s="700"/>
      <c r="BK165" s="700"/>
      <c r="BL165" s="700"/>
      <c r="BM165" s="700"/>
      <c r="BN165" s="700"/>
      <c r="BO165" s="700"/>
      <c r="BP165" s="700"/>
      <c r="BQ165" s="700"/>
      <c r="BR165" s="700"/>
      <c r="BS165" s="700"/>
      <c r="BT165" s="700"/>
      <c r="BU165" s="700"/>
      <c r="BV165" s="700"/>
      <c r="BW165" s="700"/>
      <c r="BX165" s="700"/>
      <c r="BY165" s="700"/>
      <c r="BZ165" s="700"/>
      <c r="CA165" s="700"/>
      <c r="CB165" s="700"/>
      <c r="CC165" s="700"/>
      <c r="CD165" s="700"/>
      <c r="CE165" s="700"/>
      <c r="CF165" s="700"/>
      <c r="CG165" s="700"/>
      <c r="CH165" s="700"/>
      <c r="CI165" s="700"/>
      <c r="CJ165" s="700"/>
      <c r="CK165" s="700"/>
      <c r="CL165" s="700"/>
      <c r="CM165" s="700"/>
      <c r="CN165" s="700"/>
      <c r="CO165" s="700"/>
      <c r="CP165" s="700"/>
      <c r="CQ165" s="700"/>
      <c r="CR165" s="700"/>
      <c r="CS165" s="700"/>
      <c r="CT165" s="700"/>
      <c r="CU165" s="700"/>
      <c r="CV165" s="700"/>
      <c r="CW165" s="700"/>
      <c r="CX165" s="700"/>
      <c r="CY165" s="700"/>
      <c r="CZ165" s="700"/>
      <c r="DA165" s="700"/>
      <c r="DB165" s="700"/>
      <c r="DC165" s="700"/>
      <c r="DD165" s="700"/>
      <c r="DE165" s="700"/>
      <c r="DF165" s="700"/>
      <c r="DG165" s="700"/>
      <c r="DH165" s="700"/>
      <c r="DI165" s="700"/>
      <c r="DJ165" s="700"/>
      <c r="DK165" s="700"/>
      <c r="DL165" s="700"/>
      <c r="DM165" s="700"/>
      <c r="DN165" s="700"/>
      <c r="DO165" s="700"/>
      <c r="DP165" s="700"/>
      <c r="DQ165" s="700"/>
      <c r="DR165" s="700"/>
      <c r="DS165" s="700"/>
      <c r="DT165" s="700"/>
      <c r="DU165" s="700"/>
      <c r="DV165" s="700"/>
      <c r="DW165" s="700"/>
      <c r="DX165" s="700"/>
      <c r="DY165" s="700"/>
      <c r="DZ165" s="700"/>
      <c r="EA165" s="700"/>
      <c r="EB165" s="700"/>
      <c r="EC165" s="700"/>
      <c r="ED165" s="700"/>
      <c r="EE165" s="700"/>
      <c r="EF165" s="700"/>
      <c r="EG165" s="700"/>
      <c r="EH165" s="700"/>
      <c r="EI165" s="700"/>
      <c r="EJ165" s="700"/>
      <c r="EK165" s="700"/>
      <c r="EL165" s="700"/>
      <c r="EM165" s="700"/>
      <c r="EN165" s="700"/>
      <c r="EO165" s="700"/>
      <c r="EP165" s="700"/>
      <c r="EQ165" s="700"/>
      <c r="ER165" s="700"/>
      <c r="ES165" s="700"/>
      <c r="ET165" s="700"/>
      <c r="EU165" s="700"/>
      <c r="EV165" s="700"/>
      <c r="EW165" s="700"/>
      <c r="EX165" s="700"/>
      <c r="EY165" s="700"/>
      <c r="EZ165" s="700"/>
      <c r="FA165" s="700"/>
      <c r="FB165" s="700"/>
      <c r="FC165" s="700"/>
      <c r="FD165" s="700"/>
      <c r="FE165" s="700"/>
      <c r="FF165" s="700"/>
      <c r="FG165" s="700"/>
      <c r="FH165" s="700"/>
      <c r="FI165" s="700"/>
      <c r="FJ165" s="700"/>
      <c r="FK165" s="700"/>
      <c r="FL165" s="700"/>
      <c r="FM165" s="700"/>
      <c r="FN165" s="700"/>
      <c r="FO165" s="700"/>
      <c r="FP165" s="700"/>
      <c r="FQ165" s="700"/>
      <c r="FR165" s="700"/>
      <c r="FS165" s="700"/>
      <c r="FT165" s="700"/>
      <c r="FU165" s="700"/>
      <c r="FV165" s="700"/>
      <c r="FW165" s="700"/>
      <c r="FX165" s="700"/>
      <c r="FY165" s="700"/>
      <c r="FZ165" s="700"/>
      <c r="GA165" s="700"/>
      <c r="GB165" s="700"/>
      <c r="GC165" s="700"/>
      <c r="GD165" s="700"/>
      <c r="GE165" s="700"/>
      <c r="GF165" s="700"/>
      <c r="GG165" s="700"/>
      <c r="GH165" s="700"/>
      <c r="GI165" s="700"/>
      <c r="GJ165" s="700"/>
      <c r="GK165" s="700"/>
      <c r="GL165" s="700"/>
      <c r="GM165" s="700"/>
      <c r="GN165" s="700"/>
      <c r="GO165" s="700"/>
      <c r="GP165" s="700"/>
      <c r="GQ165" s="700"/>
      <c r="GR165" s="700"/>
      <c r="GS165" s="700"/>
      <c r="GT165" s="700"/>
      <c r="GU165" s="700"/>
      <c r="GV165" s="700"/>
      <c r="GW165" s="700"/>
      <c r="GX165" s="700"/>
      <c r="GY165" s="700"/>
      <c r="GZ165" s="700"/>
      <c r="HA165" s="700"/>
      <c r="HB165" s="700"/>
      <c r="HC165" s="700"/>
      <c r="HD165" s="700"/>
      <c r="HE165" s="700"/>
      <c r="HF165" s="700"/>
      <c r="HG165" s="700"/>
      <c r="HH165" s="700"/>
      <c r="HI165" s="700"/>
      <c r="HJ165" s="700"/>
      <c r="HK165" s="700"/>
      <c r="HL165" s="700"/>
      <c r="HM165" s="700"/>
      <c r="HN165" s="700"/>
      <c r="HO165" s="700"/>
      <c r="HP165" s="700"/>
      <c r="HQ165" s="700"/>
      <c r="HR165" s="700"/>
      <c r="HS165" s="700"/>
      <c r="HT165" s="700"/>
      <c r="HU165" s="700"/>
      <c r="HV165" s="700"/>
      <c r="HW165" s="700"/>
      <c r="HX165" s="700"/>
      <c r="HY165" s="700"/>
      <c r="HZ165" s="700"/>
      <c r="IA165" s="700"/>
      <c r="IB165" s="700"/>
      <c r="IC165" s="700"/>
      <c r="ID165" s="700"/>
      <c r="IE165" s="700"/>
      <c r="IF165" s="700"/>
      <c r="IG165" s="700"/>
      <c r="IH165" s="700"/>
      <c r="II165" s="700"/>
      <c r="IJ165" s="700"/>
      <c r="IK165" s="700"/>
    </row>
    <row r="166" spans="1:245" s="676" customFormat="1" ht="21.75" customHeight="1">
      <c r="A166" s="704" t="s">
        <v>166</v>
      </c>
      <c r="B166" s="695">
        <v>1628</v>
      </c>
      <c r="C166" s="693"/>
      <c r="D166" s="700"/>
      <c r="E166" s="700"/>
      <c r="F166" s="700"/>
      <c r="G166" s="700"/>
      <c r="H166" s="700"/>
      <c r="I166" s="700"/>
      <c r="J166" s="700"/>
      <c r="K166" s="700"/>
      <c r="L166" s="700"/>
      <c r="M166" s="700"/>
      <c r="N166" s="700"/>
      <c r="O166" s="700"/>
      <c r="P166" s="700"/>
      <c r="Q166" s="700"/>
      <c r="R166" s="700"/>
      <c r="S166" s="700"/>
      <c r="T166" s="700"/>
      <c r="U166" s="700"/>
      <c r="V166" s="700"/>
      <c r="W166" s="700"/>
      <c r="X166" s="700"/>
      <c r="Y166" s="700"/>
      <c r="Z166" s="700"/>
      <c r="AA166" s="700"/>
      <c r="AB166" s="700"/>
      <c r="AC166" s="700"/>
      <c r="AD166" s="700"/>
      <c r="AE166" s="700"/>
      <c r="AF166" s="700"/>
      <c r="AG166" s="700"/>
      <c r="AH166" s="700"/>
      <c r="AI166" s="700"/>
      <c r="AJ166" s="700"/>
      <c r="AK166" s="700"/>
      <c r="AL166" s="700"/>
      <c r="AM166" s="700"/>
      <c r="AN166" s="700"/>
      <c r="AO166" s="700"/>
      <c r="AP166" s="700"/>
      <c r="AQ166" s="700"/>
      <c r="AR166" s="700"/>
      <c r="AS166" s="700"/>
      <c r="AT166" s="700"/>
      <c r="AU166" s="700"/>
      <c r="AV166" s="700"/>
      <c r="AW166" s="700"/>
      <c r="AX166" s="700"/>
      <c r="AY166" s="700"/>
      <c r="AZ166" s="700"/>
      <c r="BA166" s="700"/>
      <c r="BB166" s="700"/>
      <c r="BC166" s="700"/>
      <c r="BD166" s="700"/>
      <c r="BE166" s="700"/>
      <c r="BF166" s="700"/>
      <c r="BG166" s="700"/>
      <c r="BH166" s="700"/>
      <c r="BI166" s="700"/>
      <c r="BJ166" s="700"/>
      <c r="BK166" s="700"/>
      <c r="BL166" s="700"/>
      <c r="BM166" s="700"/>
      <c r="BN166" s="700"/>
      <c r="BO166" s="700"/>
      <c r="BP166" s="700"/>
      <c r="BQ166" s="700"/>
      <c r="BR166" s="700"/>
      <c r="BS166" s="700"/>
      <c r="BT166" s="700"/>
      <c r="BU166" s="700"/>
      <c r="BV166" s="700"/>
      <c r="BW166" s="700"/>
      <c r="BX166" s="700"/>
      <c r="BY166" s="700"/>
      <c r="BZ166" s="700"/>
      <c r="CA166" s="700"/>
      <c r="CB166" s="700"/>
      <c r="CC166" s="700"/>
      <c r="CD166" s="700"/>
      <c r="CE166" s="700"/>
      <c r="CF166" s="700"/>
      <c r="CG166" s="700"/>
      <c r="CH166" s="700"/>
      <c r="CI166" s="700"/>
      <c r="CJ166" s="700"/>
      <c r="CK166" s="700"/>
      <c r="CL166" s="700"/>
      <c r="CM166" s="700"/>
      <c r="CN166" s="700"/>
      <c r="CO166" s="700"/>
      <c r="CP166" s="700"/>
      <c r="CQ166" s="700"/>
      <c r="CR166" s="700"/>
      <c r="CS166" s="700"/>
      <c r="CT166" s="700"/>
      <c r="CU166" s="700"/>
      <c r="CV166" s="700"/>
      <c r="CW166" s="700"/>
      <c r="CX166" s="700"/>
      <c r="CY166" s="700"/>
      <c r="CZ166" s="700"/>
      <c r="DA166" s="700"/>
      <c r="DB166" s="700"/>
      <c r="DC166" s="700"/>
      <c r="DD166" s="700"/>
      <c r="DE166" s="700"/>
      <c r="DF166" s="700"/>
      <c r="DG166" s="700"/>
      <c r="DH166" s="700"/>
      <c r="DI166" s="700"/>
      <c r="DJ166" s="700"/>
      <c r="DK166" s="700"/>
      <c r="DL166" s="700"/>
      <c r="DM166" s="700"/>
      <c r="DN166" s="700"/>
      <c r="DO166" s="700"/>
      <c r="DP166" s="700"/>
      <c r="DQ166" s="700"/>
      <c r="DR166" s="700"/>
      <c r="DS166" s="700"/>
      <c r="DT166" s="700"/>
      <c r="DU166" s="700"/>
      <c r="DV166" s="700"/>
      <c r="DW166" s="700"/>
      <c r="DX166" s="700"/>
      <c r="DY166" s="700"/>
      <c r="DZ166" s="700"/>
      <c r="EA166" s="700"/>
      <c r="EB166" s="700"/>
      <c r="EC166" s="700"/>
      <c r="ED166" s="700"/>
      <c r="EE166" s="700"/>
      <c r="EF166" s="700"/>
      <c r="EG166" s="700"/>
      <c r="EH166" s="700"/>
      <c r="EI166" s="700"/>
      <c r="EJ166" s="700"/>
      <c r="EK166" s="700"/>
      <c r="EL166" s="700"/>
      <c r="EM166" s="700"/>
      <c r="EN166" s="700"/>
      <c r="EO166" s="700"/>
      <c r="EP166" s="700"/>
      <c r="EQ166" s="700"/>
      <c r="ER166" s="700"/>
      <c r="ES166" s="700"/>
      <c r="ET166" s="700"/>
      <c r="EU166" s="700"/>
      <c r="EV166" s="700"/>
      <c r="EW166" s="700"/>
      <c r="EX166" s="700"/>
      <c r="EY166" s="700"/>
      <c r="EZ166" s="700"/>
      <c r="FA166" s="700"/>
      <c r="FB166" s="700"/>
      <c r="FC166" s="700"/>
      <c r="FD166" s="700"/>
      <c r="FE166" s="700"/>
      <c r="FF166" s="700"/>
      <c r="FG166" s="700"/>
      <c r="FH166" s="700"/>
      <c r="FI166" s="700"/>
      <c r="FJ166" s="700"/>
      <c r="FK166" s="700"/>
      <c r="FL166" s="700"/>
      <c r="FM166" s="700"/>
      <c r="FN166" s="700"/>
      <c r="FO166" s="700"/>
      <c r="FP166" s="700"/>
      <c r="FQ166" s="700"/>
      <c r="FR166" s="700"/>
      <c r="FS166" s="700"/>
      <c r="FT166" s="700"/>
      <c r="FU166" s="700"/>
      <c r="FV166" s="700"/>
      <c r="FW166" s="700"/>
      <c r="FX166" s="700"/>
      <c r="FY166" s="700"/>
      <c r="FZ166" s="700"/>
      <c r="GA166" s="700"/>
      <c r="GB166" s="700"/>
      <c r="GC166" s="700"/>
      <c r="GD166" s="700"/>
      <c r="GE166" s="700"/>
      <c r="GF166" s="700"/>
      <c r="GG166" s="700"/>
      <c r="GH166" s="700"/>
      <c r="GI166" s="700"/>
      <c r="GJ166" s="700"/>
      <c r="GK166" s="700"/>
      <c r="GL166" s="700"/>
      <c r="GM166" s="700"/>
      <c r="GN166" s="700"/>
      <c r="GO166" s="700"/>
      <c r="GP166" s="700"/>
      <c r="GQ166" s="700"/>
      <c r="GR166" s="700"/>
      <c r="GS166" s="700"/>
      <c r="GT166" s="700"/>
      <c r="GU166" s="700"/>
      <c r="GV166" s="700"/>
      <c r="GW166" s="700"/>
      <c r="GX166" s="700"/>
      <c r="GY166" s="700"/>
      <c r="GZ166" s="700"/>
      <c r="HA166" s="700"/>
      <c r="HB166" s="700"/>
      <c r="HC166" s="700"/>
      <c r="HD166" s="700"/>
      <c r="HE166" s="700"/>
      <c r="HF166" s="700"/>
      <c r="HG166" s="700"/>
      <c r="HH166" s="700"/>
      <c r="HI166" s="700"/>
      <c r="HJ166" s="700"/>
      <c r="HK166" s="700"/>
      <c r="HL166" s="700"/>
      <c r="HM166" s="700"/>
      <c r="HN166" s="700"/>
      <c r="HO166" s="700"/>
      <c r="HP166" s="700"/>
      <c r="HQ166" s="700"/>
      <c r="HR166" s="700"/>
      <c r="HS166" s="700"/>
      <c r="HT166" s="700"/>
      <c r="HU166" s="700"/>
      <c r="HV166" s="700"/>
      <c r="HW166" s="700"/>
      <c r="HX166" s="700"/>
      <c r="HY166" s="700"/>
      <c r="HZ166" s="700"/>
      <c r="IA166" s="700"/>
      <c r="IB166" s="700"/>
      <c r="IC166" s="700"/>
      <c r="ID166" s="700"/>
      <c r="IE166" s="700"/>
      <c r="IF166" s="700"/>
      <c r="IG166" s="700"/>
      <c r="IH166" s="700"/>
      <c r="II166" s="700"/>
      <c r="IJ166" s="700"/>
      <c r="IK166" s="700"/>
    </row>
    <row r="167" spans="1:245" s="651" customFormat="1" ht="21.75" customHeight="1">
      <c r="A167" s="704" t="s">
        <v>167</v>
      </c>
      <c r="B167" s="695">
        <v>676</v>
      </c>
      <c r="C167" s="710"/>
      <c r="D167" s="677"/>
      <c r="E167" s="677"/>
      <c r="F167" s="677"/>
      <c r="G167" s="677"/>
      <c r="H167" s="677"/>
      <c r="I167" s="677"/>
      <c r="J167" s="677"/>
      <c r="K167" s="677"/>
      <c r="L167" s="677"/>
      <c r="M167" s="677"/>
      <c r="N167" s="677"/>
      <c r="O167" s="677"/>
      <c r="P167" s="677"/>
      <c r="Q167" s="677"/>
      <c r="R167" s="677"/>
      <c r="S167" s="677"/>
      <c r="T167" s="677"/>
      <c r="U167" s="677"/>
      <c r="V167" s="677"/>
      <c r="W167" s="677"/>
      <c r="X167" s="677"/>
      <c r="Y167" s="677"/>
      <c r="Z167" s="677"/>
      <c r="AA167" s="677"/>
      <c r="AB167" s="677"/>
      <c r="AC167" s="677"/>
      <c r="AD167" s="677"/>
      <c r="AE167" s="677"/>
      <c r="AF167" s="677"/>
      <c r="AG167" s="677"/>
      <c r="AH167" s="677"/>
      <c r="AI167" s="677"/>
      <c r="AJ167" s="677"/>
      <c r="AK167" s="677"/>
      <c r="AL167" s="677"/>
      <c r="AM167" s="677"/>
      <c r="AN167" s="677"/>
      <c r="AO167" s="677"/>
      <c r="AP167" s="677"/>
      <c r="AQ167" s="677"/>
      <c r="AR167" s="677"/>
      <c r="AS167" s="677"/>
      <c r="AT167" s="677"/>
      <c r="AU167" s="677"/>
      <c r="AV167" s="677"/>
      <c r="AW167" s="677"/>
      <c r="AX167" s="677"/>
      <c r="AY167" s="677"/>
      <c r="AZ167" s="677"/>
      <c r="BA167" s="677"/>
      <c r="BB167" s="677"/>
      <c r="BC167" s="677"/>
      <c r="BD167" s="677"/>
      <c r="BE167" s="677"/>
      <c r="BF167" s="677"/>
      <c r="BG167" s="677"/>
      <c r="BH167" s="677"/>
      <c r="BI167" s="677"/>
      <c r="BJ167" s="677"/>
      <c r="BK167" s="677"/>
      <c r="BL167" s="677"/>
      <c r="BM167" s="677"/>
      <c r="BN167" s="677"/>
      <c r="BO167" s="677"/>
      <c r="BP167" s="677"/>
      <c r="BQ167" s="677"/>
      <c r="BR167" s="677"/>
      <c r="BS167" s="677"/>
      <c r="BT167" s="677"/>
      <c r="BU167" s="677"/>
      <c r="BV167" s="677"/>
      <c r="BW167" s="677"/>
      <c r="BX167" s="677"/>
      <c r="BY167" s="677"/>
      <c r="BZ167" s="677"/>
      <c r="CA167" s="677"/>
      <c r="CB167" s="677"/>
      <c r="CC167" s="677"/>
      <c r="CD167" s="677"/>
      <c r="CE167" s="677"/>
      <c r="CF167" s="677"/>
      <c r="CG167" s="677"/>
      <c r="CH167" s="677"/>
      <c r="CI167" s="677"/>
      <c r="CJ167" s="677"/>
      <c r="CK167" s="677"/>
      <c r="CL167" s="677"/>
      <c r="CM167" s="677"/>
      <c r="CN167" s="677"/>
      <c r="CO167" s="677"/>
      <c r="CP167" s="677"/>
      <c r="CQ167" s="677"/>
      <c r="CR167" s="677"/>
      <c r="CS167" s="677"/>
      <c r="CT167" s="677"/>
      <c r="CU167" s="677"/>
      <c r="CV167" s="677"/>
      <c r="CW167" s="677"/>
      <c r="CX167" s="677"/>
      <c r="CY167" s="677"/>
      <c r="CZ167" s="677"/>
      <c r="DA167" s="677"/>
      <c r="DB167" s="677"/>
      <c r="DC167" s="677"/>
      <c r="DD167" s="677"/>
      <c r="DE167" s="677"/>
      <c r="DF167" s="677"/>
      <c r="DG167" s="677"/>
      <c r="DH167" s="677"/>
      <c r="DI167" s="677"/>
      <c r="DJ167" s="677"/>
      <c r="DK167" s="677"/>
      <c r="DL167" s="677"/>
      <c r="DM167" s="677"/>
      <c r="DN167" s="677"/>
      <c r="DO167" s="677"/>
      <c r="DP167" s="677"/>
      <c r="DQ167" s="677"/>
      <c r="DR167" s="677"/>
      <c r="DS167" s="677"/>
      <c r="DT167" s="677"/>
      <c r="DU167" s="677"/>
      <c r="DV167" s="677"/>
      <c r="DW167" s="677"/>
      <c r="DX167" s="677"/>
      <c r="DY167" s="677"/>
      <c r="DZ167" s="677"/>
      <c r="EA167" s="677"/>
      <c r="EB167" s="677"/>
      <c r="EC167" s="677"/>
      <c r="ED167" s="677"/>
      <c r="EE167" s="677"/>
      <c r="EF167" s="677"/>
      <c r="EG167" s="677"/>
      <c r="EH167" s="677"/>
      <c r="EI167" s="677"/>
      <c r="EJ167" s="677"/>
      <c r="EK167" s="677"/>
      <c r="EL167" s="677"/>
      <c r="EM167" s="677"/>
      <c r="EN167" s="677"/>
      <c r="EO167" s="677"/>
      <c r="EP167" s="677"/>
      <c r="EQ167" s="677"/>
      <c r="ER167" s="677"/>
      <c r="ES167" s="677"/>
      <c r="ET167" s="677"/>
      <c r="EU167" s="677"/>
      <c r="EV167" s="677"/>
      <c r="EW167" s="677"/>
      <c r="EX167" s="677"/>
      <c r="EY167" s="677"/>
      <c r="EZ167" s="677"/>
      <c r="FA167" s="677"/>
      <c r="FB167" s="677"/>
      <c r="FC167" s="677"/>
      <c r="FD167" s="677"/>
      <c r="FE167" s="677"/>
      <c r="FF167" s="677"/>
      <c r="FG167" s="677"/>
      <c r="FH167" s="677"/>
      <c r="FI167" s="677"/>
      <c r="FJ167" s="677"/>
      <c r="FK167" s="677"/>
      <c r="FL167" s="677"/>
      <c r="FM167" s="677"/>
      <c r="FN167" s="677"/>
      <c r="FO167" s="677"/>
      <c r="FP167" s="677"/>
      <c r="FQ167" s="677"/>
      <c r="FR167" s="677"/>
      <c r="FS167" s="677"/>
      <c r="FT167" s="677"/>
      <c r="FU167" s="677"/>
      <c r="FV167" s="677"/>
      <c r="FW167" s="677"/>
      <c r="FX167" s="677"/>
      <c r="FY167" s="677"/>
      <c r="FZ167" s="677"/>
      <c r="GA167" s="677"/>
      <c r="GB167" s="677"/>
      <c r="GC167" s="677"/>
      <c r="GD167" s="677"/>
      <c r="GE167" s="677"/>
      <c r="GF167" s="677"/>
      <c r="GG167" s="677"/>
      <c r="GH167" s="677"/>
      <c r="GI167" s="677"/>
      <c r="GJ167" s="677"/>
      <c r="GK167" s="677"/>
      <c r="GL167" s="677"/>
      <c r="GM167" s="677"/>
      <c r="GN167" s="677"/>
      <c r="GO167" s="677"/>
      <c r="GP167" s="677"/>
      <c r="GQ167" s="677"/>
      <c r="GR167" s="677"/>
      <c r="GS167" s="677"/>
      <c r="GT167" s="677"/>
      <c r="GU167" s="677"/>
      <c r="GV167" s="677"/>
      <c r="GW167" s="677"/>
      <c r="GX167" s="677"/>
      <c r="GY167" s="677"/>
      <c r="GZ167" s="677"/>
      <c r="HA167" s="677"/>
      <c r="HB167" s="677"/>
      <c r="HC167" s="677"/>
      <c r="HD167" s="677"/>
      <c r="HE167" s="677"/>
      <c r="HF167" s="677"/>
      <c r="HG167" s="677"/>
      <c r="HH167" s="677"/>
      <c r="HI167" s="677"/>
      <c r="HJ167" s="677"/>
      <c r="HK167" s="677"/>
      <c r="HL167" s="677"/>
      <c r="HM167" s="677"/>
      <c r="HN167" s="677"/>
      <c r="HO167" s="677"/>
      <c r="HP167" s="677"/>
      <c r="HQ167" s="677"/>
      <c r="HR167" s="677"/>
      <c r="HS167" s="677"/>
      <c r="HT167" s="677"/>
      <c r="HU167" s="677"/>
      <c r="HV167" s="677"/>
      <c r="HW167" s="677"/>
      <c r="HX167" s="677"/>
      <c r="HY167" s="677"/>
      <c r="HZ167" s="677"/>
      <c r="IA167" s="677"/>
      <c r="IB167" s="677"/>
      <c r="IC167" s="677"/>
      <c r="ID167" s="677"/>
      <c r="IE167" s="677"/>
      <c r="IF167" s="677"/>
      <c r="IG167" s="677"/>
      <c r="IH167" s="677"/>
      <c r="II167" s="677"/>
      <c r="IJ167" s="677"/>
      <c r="IK167" s="677"/>
    </row>
    <row r="168" spans="1:245" s="651" customFormat="1" ht="21.75" customHeight="1">
      <c r="A168" s="702" t="s">
        <v>168</v>
      </c>
      <c r="B168" s="697">
        <v>0</v>
      </c>
      <c r="C168" s="710"/>
      <c r="D168" s="677"/>
      <c r="E168" s="677"/>
      <c r="F168" s="677"/>
      <c r="G168" s="677"/>
      <c r="H168" s="677"/>
      <c r="I168" s="677"/>
      <c r="J168" s="677"/>
      <c r="K168" s="677"/>
      <c r="L168" s="677"/>
      <c r="M168" s="677"/>
      <c r="N168" s="677"/>
      <c r="O168" s="677"/>
      <c r="P168" s="677"/>
      <c r="Q168" s="677"/>
      <c r="R168" s="677"/>
      <c r="S168" s="677"/>
      <c r="T168" s="677"/>
      <c r="U168" s="677"/>
      <c r="V168" s="677"/>
      <c r="W168" s="677"/>
      <c r="X168" s="677"/>
      <c r="Y168" s="677"/>
      <c r="Z168" s="677"/>
      <c r="AA168" s="677"/>
      <c r="AB168" s="677"/>
      <c r="AC168" s="677"/>
      <c r="AD168" s="677"/>
      <c r="AE168" s="677"/>
      <c r="AF168" s="677"/>
      <c r="AG168" s="677"/>
      <c r="AH168" s="677"/>
      <c r="AI168" s="677"/>
      <c r="AJ168" s="677"/>
      <c r="AK168" s="677"/>
      <c r="AL168" s="677"/>
      <c r="AM168" s="677"/>
      <c r="AN168" s="677"/>
      <c r="AO168" s="677"/>
      <c r="AP168" s="677"/>
      <c r="AQ168" s="677"/>
      <c r="AR168" s="677"/>
      <c r="AS168" s="677"/>
      <c r="AT168" s="677"/>
      <c r="AU168" s="677"/>
      <c r="AV168" s="677"/>
      <c r="AW168" s="677"/>
      <c r="AX168" s="677"/>
      <c r="AY168" s="677"/>
      <c r="AZ168" s="677"/>
      <c r="BA168" s="677"/>
      <c r="BB168" s="677"/>
      <c r="BC168" s="677"/>
      <c r="BD168" s="677"/>
      <c r="BE168" s="677"/>
      <c r="BF168" s="677"/>
      <c r="BG168" s="677"/>
      <c r="BH168" s="677"/>
      <c r="BI168" s="677"/>
      <c r="BJ168" s="677"/>
      <c r="BK168" s="677"/>
      <c r="BL168" s="677"/>
      <c r="BM168" s="677"/>
      <c r="BN168" s="677"/>
      <c r="BO168" s="677"/>
      <c r="BP168" s="677"/>
      <c r="BQ168" s="677"/>
      <c r="BR168" s="677"/>
      <c r="BS168" s="677"/>
      <c r="BT168" s="677"/>
      <c r="BU168" s="677"/>
      <c r="BV168" s="677"/>
      <c r="BW168" s="677"/>
      <c r="BX168" s="677"/>
      <c r="BY168" s="677"/>
      <c r="BZ168" s="677"/>
      <c r="CA168" s="677"/>
      <c r="CB168" s="677"/>
      <c r="CC168" s="677"/>
      <c r="CD168" s="677"/>
      <c r="CE168" s="677"/>
      <c r="CF168" s="677"/>
      <c r="CG168" s="677"/>
      <c r="CH168" s="677"/>
      <c r="CI168" s="677"/>
      <c r="CJ168" s="677"/>
      <c r="CK168" s="677"/>
      <c r="CL168" s="677"/>
      <c r="CM168" s="677"/>
      <c r="CN168" s="677"/>
      <c r="CO168" s="677"/>
      <c r="CP168" s="677"/>
      <c r="CQ168" s="677"/>
      <c r="CR168" s="677"/>
      <c r="CS168" s="677"/>
      <c r="CT168" s="677"/>
      <c r="CU168" s="677"/>
      <c r="CV168" s="677"/>
      <c r="CW168" s="677"/>
      <c r="CX168" s="677"/>
      <c r="CY168" s="677"/>
      <c r="CZ168" s="677"/>
      <c r="DA168" s="677"/>
      <c r="DB168" s="677"/>
      <c r="DC168" s="677"/>
      <c r="DD168" s="677"/>
      <c r="DE168" s="677"/>
      <c r="DF168" s="677"/>
      <c r="DG168" s="677"/>
      <c r="DH168" s="677"/>
      <c r="DI168" s="677"/>
      <c r="DJ168" s="677"/>
      <c r="DK168" s="677"/>
      <c r="DL168" s="677"/>
      <c r="DM168" s="677"/>
      <c r="DN168" s="677"/>
      <c r="DO168" s="677"/>
      <c r="DP168" s="677"/>
      <c r="DQ168" s="677"/>
      <c r="DR168" s="677"/>
      <c r="DS168" s="677"/>
      <c r="DT168" s="677"/>
      <c r="DU168" s="677"/>
      <c r="DV168" s="677"/>
      <c r="DW168" s="677"/>
      <c r="DX168" s="677"/>
      <c r="DY168" s="677"/>
      <c r="DZ168" s="677"/>
      <c r="EA168" s="677"/>
      <c r="EB168" s="677"/>
      <c r="EC168" s="677"/>
      <c r="ED168" s="677"/>
      <c r="EE168" s="677"/>
      <c r="EF168" s="677"/>
      <c r="EG168" s="677"/>
      <c r="EH168" s="677"/>
      <c r="EI168" s="677"/>
      <c r="EJ168" s="677"/>
      <c r="EK168" s="677"/>
      <c r="EL168" s="677"/>
      <c r="EM168" s="677"/>
      <c r="EN168" s="677"/>
      <c r="EO168" s="677"/>
      <c r="EP168" s="677"/>
      <c r="EQ168" s="677"/>
      <c r="ER168" s="677"/>
      <c r="ES168" s="677"/>
      <c r="ET168" s="677"/>
      <c r="EU168" s="677"/>
      <c r="EV168" s="677"/>
      <c r="EW168" s="677"/>
      <c r="EX168" s="677"/>
      <c r="EY168" s="677"/>
      <c r="EZ168" s="677"/>
      <c r="FA168" s="677"/>
      <c r="FB168" s="677"/>
      <c r="FC168" s="677"/>
      <c r="FD168" s="677"/>
      <c r="FE168" s="677"/>
      <c r="FF168" s="677"/>
      <c r="FG168" s="677"/>
      <c r="FH168" s="677"/>
      <c r="FI168" s="677"/>
      <c r="FJ168" s="677"/>
      <c r="FK168" s="677"/>
      <c r="FL168" s="677"/>
      <c r="FM168" s="677"/>
      <c r="FN168" s="677"/>
      <c r="FO168" s="677"/>
      <c r="FP168" s="677"/>
      <c r="FQ168" s="677"/>
      <c r="FR168" s="677"/>
      <c r="FS168" s="677"/>
      <c r="FT168" s="677"/>
      <c r="FU168" s="677"/>
      <c r="FV168" s="677"/>
      <c r="FW168" s="677"/>
      <c r="FX168" s="677"/>
      <c r="FY168" s="677"/>
      <c r="FZ168" s="677"/>
      <c r="GA168" s="677"/>
      <c r="GB168" s="677"/>
      <c r="GC168" s="677"/>
      <c r="GD168" s="677"/>
      <c r="GE168" s="677"/>
      <c r="GF168" s="677"/>
      <c r="GG168" s="677"/>
      <c r="GH168" s="677"/>
      <c r="GI168" s="677"/>
      <c r="GJ168" s="677"/>
      <c r="GK168" s="677"/>
      <c r="GL168" s="677"/>
      <c r="GM168" s="677"/>
      <c r="GN168" s="677"/>
      <c r="GO168" s="677"/>
      <c r="GP168" s="677"/>
      <c r="GQ168" s="677"/>
      <c r="GR168" s="677"/>
      <c r="GS168" s="677"/>
      <c r="GT168" s="677"/>
      <c r="GU168" s="677"/>
      <c r="GV168" s="677"/>
      <c r="GW168" s="677"/>
      <c r="GX168" s="677"/>
      <c r="GY168" s="677"/>
      <c r="GZ168" s="677"/>
      <c r="HA168" s="677"/>
      <c r="HB168" s="677"/>
      <c r="HC168" s="677"/>
      <c r="HD168" s="677"/>
      <c r="HE168" s="677"/>
      <c r="HF168" s="677"/>
      <c r="HG168" s="677"/>
      <c r="HH168" s="677"/>
      <c r="HI168" s="677"/>
      <c r="HJ168" s="677"/>
      <c r="HK168" s="677"/>
      <c r="HL168" s="677"/>
      <c r="HM168" s="677"/>
      <c r="HN168" s="677"/>
      <c r="HO168" s="677"/>
      <c r="HP168" s="677"/>
      <c r="HQ168" s="677"/>
      <c r="HR168" s="677"/>
      <c r="HS168" s="677"/>
      <c r="HT168" s="677"/>
      <c r="HU168" s="677"/>
      <c r="HV168" s="677"/>
      <c r="HW168" s="677"/>
      <c r="HX168" s="677"/>
      <c r="HY168" s="677"/>
      <c r="HZ168" s="677"/>
      <c r="IA168" s="677"/>
      <c r="IB168" s="677"/>
      <c r="IC168" s="677"/>
      <c r="ID168" s="677"/>
      <c r="IE168" s="677"/>
      <c r="IF168" s="677"/>
      <c r="IG168" s="677"/>
      <c r="IH168" s="677"/>
      <c r="II168" s="677"/>
      <c r="IJ168" s="677"/>
      <c r="IK168" s="677"/>
    </row>
    <row r="169" spans="1:245" s="651" customFormat="1" ht="21.75" customHeight="1">
      <c r="A169" s="702" t="s">
        <v>169</v>
      </c>
      <c r="B169" s="697">
        <v>321</v>
      </c>
      <c r="C169" s="710"/>
      <c r="D169" s="677"/>
      <c r="E169" s="677"/>
      <c r="F169" s="677"/>
      <c r="G169" s="677"/>
      <c r="H169" s="677"/>
      <c r="I169" s="677"/>
      <c r="J169" s="677"/>
      <c r="K169" s="677"/>
      <c r="L169" s="677"/>
      <c r="M169" s="677"/>
      <c r="N169" s="677"/>
      <c r="O169" s="677"/>
      <c r="P169" s="677"/>
      <c r="Q169" s="677"/>
      <c r="R169" s="677"/>
      <c r="S169" s="677"/>
      <c r="T169" s="677"/>
      <c r="U169" s="677"/>
      <c r="V169" s="677"/>
      <c r="W169" s="677"/>
      <c r="X169" s="677"/>
      <c r="Y169" s="677"/>
      <c r="Z169" s="677"/>
      <c r="AA169" s="677"/>
      <c r="AB169" s="677"/>
      <c r="AC169" s="677"/>
      <c r="AD169" s="677"/>
      <c r="AE169" s="677"/>
      <c r="AF169" s="677"/>
      <c r="AG169" s="677"/>
      <c r="AH169" s="677"/>
      <c r="AI169" s="677"/>
      <c r="AJ169" s="677"/>
      <c r="AK169" s="677"/>
      <c r="AL169" s="677"/>
      <c r="AM169" s="677"/>
      <c r="AN169" s="677"/>
      <c r="AO169" s="677"/>
      <c r="AP169" s="677"/>
      <c r="AQ169" s="677"/>
      <c r="AR169" s="677"/>
      <c r="AS169" s="677"/>
      <c r="AT169" s="677"/>
      <c r="AU169" s="677"/>
      <c r="AV169" s="677"/>
      <c r="AW169" s="677"/>
      <c r="AX169" s="677"/>
      <c r="AY169" s="677"/>
      <c r="AZ169" s="677"/>
      <c r="BA169" s="677"/>
      <c r="BB169" s="677"/>
      <c r="BC169" s="677"/>
      <c r="BD169" s="677"/>
      <c r="BE169" s="677"/>
      <c r="BF169" s="677"/>
      <c r="BG169" s="677"/>
      <c r="BH169" s="677"/>
      <c r="BI169" s="677"/>
      <c r="BJ169" s="677"/>
      <c r="BK169" s="677"/>
      <c r="BL169" s="677"/>
      <c r="BM169" s="677"/>
      <c r="BN169" s="677"/>
      <c r="BO169" s="677"/>
      <c r="BP169" s="677"/>
      <c r="BQ169" s="677"/>
      <c r="BR169" s="677"/>
      <c r="BS169" s="677"/>
      <c r="BT169" s="677"/>
      <c r="BU169" s="677"/>
      <c r="BV169" s="677"/>
      <c r="BW169" s="677"/>
      <c r="BX169" s="677"/>
      <c r="BY169" s="677"/>
      <c r="BZ169" s="677"/>
      <c r="CA169" s="677"/>
      <c r="CB169" s="677"/>
      <c r="CC169" s="677"/>
      <c r="CD169" s="677"/>
      <c r="CE169" s="677"/>
      <c r="CF169" s="677"/>
      <c r="CG169" s="677"/>
      <c r="CH169" s="677"/>
      <c r="CI169" s="677"/>
      <c r="CJ169" s="677"/>
      <c r="CK169" s="677"/>
      <c r="CL169" s="677"/>
      <c r="CM169" s="677"/>
      <c r="CN169" s="677"/>
      <c r="CO169" s="677"/>
      <c r="CP169" s="677"/>
      <c r="CQ169" s="677"/>
      <c r="CR169" s="677"/>
      <c r="CS169" s="677"/>
      <c r="CT169" s="677"/>
      <c r="CU169" s="677"/>
      <c r="CV169" s="677"/>
      <c r="CW169" s="677"/>
      <c r="CX169" s="677"/>
      <c r="CY169" s="677"/>
      <c r="CZ169" s="677"/>
      <c r="DA169" s="677"/>
      <c r="DB169" s="677"/>
      <c r="DC169" s="677"/>
      <c r="DD169" s="677"/>
      <c r="DE169" s="677"/>
      <c r="DF169" s="677"/>
      <c r="DG169" s="677"/>
      <c r="DH169" s="677"/>
      <c r="DI169" s="677"/>
      <c r="DJ169" s="677"/>
      <c r="DK169" s="677"/>
      <c r="DL169" s="677"/>
      <c r="DM169" s="677"/>
      <c r="DN169" s="677"/>
      <c r="DO169" s="677"/>
      <c r="DP169" s="677"/>
      <c r="DQ169" s="677"/>
      <c r="DR169" s="677"/>
      <c r="DS169" s="677"/>
      <c r="DT169" s="677"/>
      <c r="DU169" s="677"/>
      <c r="DV169" s="677"/>
      <c r="DW169" s="677"/>
      <c r="DX169" s="677"/>
      <c r="DY169" s="677"/>
      <c r="DZ169" s="677"/>
      <c r="EA169" s="677"/>
      <c r="EB169" s="677"/>
      <c r="EC169" s="677"/>
      <c r="ED169" s="677"/>
      <c r="EE169" s="677"/>
      <c r="EF169" s="677"/>
      <c r="EG169" s="677"/>
      <c r="EH169" s="677"/>
      <c r="EI169" s="677"/>
      <c r="EJ169" s="677"/>
      <c r="EK169" s="677"/>
      <c r="EL169" s="677"/>
      <c r="EM169" s="677"/>
      <c r="EN169" s="677"/>
      <c r="EO169" s="677"/>
      <c r="EP169" s="677"/>
      <c r="EQ169" s="677"/>
      <c r="ER169" s="677"/>
      <c r="ES169" s="677"/>
      <c r="ET169" s="677"/>
      <c r="EU169" s="677"/>
      <c r="EV169" s="677"/>
      <c r="EW169" s="677"/>
      <c r="EX169" s="677"/>
      <c r="EY169" s="677"/>
      <c r="EZ169" s="677"/>
      <c r="FA169" s="677"/>
      <c r="FB169" s="677"/>
      <c r="FC169" s="677"/>
      <c r="FD169" s="677"/>
      <c r="FE169" s="677"/>
      <c r="FF169" s="677"/>
      <c r="FG169" s="677"/>
      <c r="FH169" s="677"/>
      <c r="FI169" s="677"/>
      <c r="FJ169" s="677"/>
      <c r="FK169" s="677"/>
      <c r="FL169" s="677"/>
      <c r="FM169" s="677"/>
      <c r="FN169" s="677"/>
      <c r="FO169" s="677"/>
      <c r="FP169" s="677"/>
      <c r="FQ169" s="677"/>
      <c r="FR169" s="677"/>
      <c r="FS169" s="677"/>
      <c r="FT169" s="677"/>
      <c r="FU169" s="677"/>
      <c r="FV169" s="677"/>
      <c r="FW169" s="677"/>
      <c r="FX169" s="677"/>
      <c r="FY169" s="677"/>
      <c r="FZ169" s="677"/>
      <c r="GA169" s="677"/>
      <c r="GB169" s="677"/>
      <c r="GC169" s="677"/>
      <c r="GD169" s="677"/>
      <c r="GE169" s="677"/>
      <c r="GF169" s="677"/>
      <c r="GG169" s="677"/>
      <c r="GH169" s="677"/>
      <c r="GI169" s="677"/>
      <c r="GJ169" s="677"/>
      <c r="GK169" s="677"/>
      <c r="GL169" s="677"/>
      <c r="GM169" s="677"/>
      <c r="GN169" s="677"/>
      <c r="GO169" s="677"/>
      <c r="GP169" s="677"/>
      <c r="GQ169" s="677"/>
      <c r="GR169" s="677"/>
      <c r="GS169" s="677"/>
      <c r="GT169" s="677"/>
      <c r="GU169" s="677"/>
      <c r="GV169" s="677"/>
      <c r="GW169" s="677"/>
      <c r="GX169" s="677"/>
      <c r="GY169" s="677"/>
      <c r="GZ169" s="677"/>
      <c r="HA169" s="677"/>
      <c r="HB169" s="677"/>
      <c r="HC169" s="677"/>
      <c r="HD169" s="677"/>
      <c r="HE169" s="677"/>
      <c r="HF169" s="677"/>
      <c r="HG169" s="677"/>
      <c r="HH169" s="677"/>
      <c r="HI169" s="677"/>
      <c r="HJ169" s="677"/>
      <c r="HK169" s="677"/>
      <c r="HL169" s="677"/>
      <c r="HM169" s="677"/>
      <c r="HN169" s="677"/>
      <c r="HO169" s="677"/>
      <c r="HP169" s="677"/>
      <c r="HQ169" s="677"/>
      <c r="HR169" s="677"/>
      <c r="HS169" s="677"/>
      <c r="HT169" s="677"/>
      <c r="HU169" s="677"/>
      <c r="HV169" s="677"/>
      <c r="HW169" s="677"/>
      <c r="HX169" s="677"/>
      <c r="HY169" s="677"/>
      <c r="HZ169" s="677"/>
      <c r="IA169" s="677"/>
      <c r="IB169" s="677"/>
      <c r="IC169" s="677"/>
      <c r="ID169" s="677"/>
      <c r="IE169" s="677"/>
      <c r="IF169" s="677"/>
      <c r="IG169" s="677"/>
      <c r="IH169" s="677"/>
      <c r="II169" s="677"/>
      <c r="IJ169" s="677"/>
      <c r="IK169" s="677"/>
    </row>
    <row r="170" spans="1:245" s="651" customFormat="1" ht="21.75" customHeight="1">
      <c r="A170" s="702" t="s">
        <v>170</v>
      </c>
      <c r="B170" s="697">
        <v>355</v>
      </c>
      <c r="C170" s="710"/>
      <c r="D170" s="677"/>
      <c r="E170" s="677"/>
      <c r="F170" s="677"/>
      <c r="G170" s="677"/>
      <c r="H170" s="677"/>
      <c r="I170" s="677"/>
      <c r="J170" s="677"/>
      <c r="K170" s="677"/>
      <c r="L170" s="677"/>
      <c r="M170" s="677"/>
      <c r="N170" s="677"/>
      <c r="O170" s="677"/>
      <c r="P170" s="677"/>
      <c r="Q170" s="677"/>
      <c r="R170" s="677"/>
      <c r="S170" s="677"/>
      <c r="T170" s="677"/>
      <c r="U170" s="677"/>
      <c r="V170" s="677"/>
      <c r="W170" s="677"/>
      <c r="X170" s="677"/>
      <c r="Y170" s="677"/>
      <c r="Z170" s="677"/>
      <c r="AA170" s="677"/>
      <c r="AB170" s="677"/>
      <c r="AC170" s="677"/>
      <c r="AD170" s="677"/>
      <c r="AE170" s="677"/>
      <c r="AF170" s="677"/>
      <c r="AG170" s="677"/>
      <c r="AH170" s="677"/>
      <c r="AI170" s="677"/>
      <c r="AJ170" s="677"/>
      <c r="AK170" s="677"/>
      <c r="AL170" s="677"/>
      <c r="AM170" s="677"/>
      <c r="AN170" s="677"/>
      <c r="AO170" s="677"/>
      <c r="AP170" s="677"/>
      <c r="AQ170" s="677"/>
      <c r="AR170" s="677"/>
      <c r="AS170" s="677"/>
      <c r="AT170" s="677"/>
      <c r="AU170" s="677"/>
      <c r="AV170" s="677"/>
      <c r="AW170" s="677"/>
      <c r="AX170" s="677"/>
      <c r="AY170" s="677"/>
      <c r="AZ170" s="677"/>
      <c r="BA170" s="677"/>
      <c r="BB170" s="677"/>
      <c r="BC170" s="677"/>
      <c r="BD170" s="677"/>
      <c r="BE170" s="677"/>
      <c r="BF170" s="677"/>
      <c r="BG170" s="677"/>
      <c r="BH170" s="677"/>
      <c r="BI170" s="677"/>
      <c r="BJ170" s="677"/>
      <c r="BK170" s="677"/>
      <c r="BL170" s="677"/>
      <c r="BM170" s="677"/>
      <c r="BN170" s="677"/>
      <c r="BO170" s="677"/>
      <c r="BP170" s="677"/>
      <c r="BQ170" s="677"/>
      <c r="BR170" s="677"/>
      <c r="BS170" s="677"/>
      <c r="BT170" s="677"/>
      <c r="BU170" s="677"/>
      <c r="BV170" s="677"/>
      <c r="BW170" s="677"/>
      <c r="BX170" s="677"/>
      <c r="BY170" s="677"/>
      <c r="BZ170" s="677"/>
      <c r="CA170" s="677"/>
      <c r="CB170" s="677"/>
      <c r="CC170" s="677"/>
      <c r="CD170" s="677"/>
      <c r="CE170" s="677"/>
      <c r="CF170" s="677"/>
      <c r="CG170" s="677"/>
      <c r="CH170" s="677"/>
      <c r="CI170" s="677"/>
      <c r="CJ170" s="677"/>
      <c r="CK170" s="677"/>
      <c r="CL170" s="677"/>
      <c r="CM170" s="677"/>
      <c r="CN170" s="677"/>
      <c r="CO170" s="677"/>
      <c r="CP170" s="677"/>
      <c r="CQ170" s="677"/>
      <c r="CR170" s="677"/>
      <c r="CS170" s="677"/>
      <c r="CT170" s="677"/>
      <c r="CU170" s="677"/>
      <c r="CV170" s="677"/>
      <c r="CW170" s="677"/>
      <c r="CX170" s="677"/>
      <c r="CY170" s="677"/>
      <c r="CZ170" s="677"/>
      <c r="DA170" s="677"/>
      <c r="DB170" s="677"/>
      <c r="DC170" s="677"/>
      <c r="DD170" s="677"/>
      <c r="DE170" s="677"/>
      <c r="DF170" s="677"/>
      <c r="DG170" s="677"/>
      <c r="DH170" s="677"/>
      <c r="DI170" s="677"/>
      <c r="DJ170" s="677"/>
      <c r="DK170" s="677"/>
      <c r="DL170" s="677"/>
      <c r="DM170" s="677"/>
      <c r="DN170" s="677"/>
      <c r="DO170" s="677"/>
      <c r="DP170" s="677"/>
      <c r="DQ170" s="677"/>
      <c r="DR170" s="677"/>
      <c r="DS170" s="677"/>
      <c r="DT170" s="677"/>
      <c r="DU170" s="677"/>
      <c r="DV170" s="677"/>
      <c r="DW170" s="677"/>
      <c r="DX170" s="677"/>
      <c r="DY170" s="677"/>
      <c r="DZ170" s="677"/>
      <c r="EA170" s="677"/>
      <c r="EB170" s="677"/>
      <c r="EC170" s="677"/>
      <c r="ED170" s="677"/>
      <c r="EE170" s="677"/>
      <c r="EF170" s="677"/>
      <c r="EG170" s="677"/>
      <c r="EH170" s="677"/>
      <c r="EI170" s="677"/>
      <c r="EJ170" s="677"/>
      <c r="EK170" s="677"/>
      <c r="EL170" s="677"/>
      <c r="EM170" s="677"/>
      <c r="EN170" s="677"/>
      <c r="EO170" s="677"/>
      <c r="EP170" s="677"/>
      <c r="EQ170" s="677"/>
      <c r="ER170" s="677"/>
      <c r="ES170" s="677"/>
      <c r="ET170" s="677"/>
      <c r="EU170" s="677"/>
      <c r="EV170" s="677"/>
      <c r="EW170" s="677"/>
      <c r="EX170" s="677"/>
      <c r="EY170" s="677"/>
      <c r="EZ170" s="677"/>
      <c r="FA170" s="677"/>
      <c r="FB170" s="677"/>
      <c r="FC170" s="677"/>
      <c r="FD170" s="677"/>
      <c r="FE170" s="677"/>
      <c r="FF170" s="677"/>
      <c r="FG170" s="677"/>
      <c r="FH170" s="677"/>
      <c r="FI170" s="677"/>
      <c r="FJ170" s="677"/>
      <c r="FK170" s="677"/>
      <c r="FL170" s="677"/>
      <c r="FM170" s="677"/>
      <c r="FN170" s="677"/>
      <c r="FO170" s="677"/>
      <c r="FP170" s="677"/>
      <c r="FQ170" s="677"/>
      <c r="FR170" s="677"/>
      <c r="FS170" s="677"/>
      <c r="FT170" s="677"/>
      <c r="FU170" s="677"/>
      <c r="FV170" s="677"/>
      <c r="FW170" s="677"/>
      <c r="FX170" s="677"/>
      <c r="FY170" s="677"/>
      <c r="FZ170" s="677"/>
      <c r="GA170" s="677"/>
      <c r="GB170" s="677"/>
      <c r="GC170" s="677"/>
      <c r="GD170" s="677"/>
      <c r="GE170" s="677"/>
      <c r="GF170" s="677"/>
      <c r="GG170" s="677"/>
      <c r="GH170" s="677"/>
      <c r="GI170" s="677"/>
      <c r="GJ170" s="677"/>
      <c r="GK170" s="677"/>
      <c r="GL170" s="677"/>
      <c r="GM170" s="677"/>
      <c r="GN170" s="677"/>
      <c r="GO170" s="677"/>
      <c r="GP170" s="677"/>
      <c r="GQ170" s="677"/>
      <c r="GR170" s="677"/>
      <c r="GS170" s="677"/>
      <c r="GT170" s="677"/>
      <c r="GU170" s="677"/>
      <c r="GV170" s="677"/>
      <c r="GW170" s="677"/>
      <c r="GX170" s="677"/>
      <c r="GY170" s="677"/>
      <c r="GZ170" s="677"/>
      <c r="HA170" s="677"/>
      <c r="HB170" s="677"/>
      <c r="HC170" s="677"/>
      <c r="HD170" s="677"/>
      <c r="HE170" s="677"/>
      <c r="HF170" s="677"/>
      <c r="HG170" s="677"/>
      <c r="HH170" s="677"/>
      <c r="HI170" s="677"/>
      <c r="HJ170" s="677"/>
      <c r="HK170" s="677"/>
      <c r="HL170" s="677"/>
      <c r="HM170" s="677"/>
      <c r="HN170" s="677"/>
      <c r="HO170" s="677"/>
      <c r="HP170" s="677"/>
      <c r="HQ170" s="677"/>
      <c r="HR170" s="677"/>
      <c r="HS170" s="677"/>
      <c r="HT170" s="677"/>
      <c r="HU170" s="677"/>
      <c r="HV170" s="677"/>
      <c r="HW170" s="677"/>
      <c r="HX170" s="677"/>
      <c r="HY170" s="677"/>
      <c r="HZ170" s="677"/>
      <c r="IA170" s="677"/>
      <c r="IB170" s="677"/>
      <c r="IC170" s="677"/>
      <c r="ID170" s="677"/>
      <c r="IE170" s="677"/>
      <c r="IF170" s="677"/>
      <c r="IG170" s="677"/>
      <c r="IH170" s="677"/>
      <c r="II170" s="677"/>
      <c r="IJ170" s="677"/>
      <c r="IK170" s="677"/>
    </row>
    <row r="171" spans="1:245" s="676" customFormat="1" ht="21.75" customHeight="1">
      <c r="A171" s="704" t="s">
        <v>171</v>
      </c>
      <c r="B171" s="695">
        <v>1783</v>
      </c>
      <c r="C171" s="711"/>
      <c r="D171" s="700"/>
      <c r="E171" s="700"/>
      <c r="F171" s="700"/>
      <c r="G171" s="700"/>
      <c r="H171" s="700"/>
      <c r="I171" s="700"/>
      <c r="J171" s="700"/>
      <c r="K171" s="700"/>
      <c r="L171" s="700"/>
      <c r="M171" s="700"/>
      <c r="N171" s="700"/>
      <c r="O171" s="700"/>
      <c r="P171" s="700"/>
      <c r="Q171" s="700"/>
      <c r="R171" s="700"/>
      <c r="S171" s="700"/>
      <c r="T171" s="700"/>
      <c r="U171" s="700"/>
      <c r="V171" s="700"/>
      <c r="W171" s="700"/>
      <c r="X171" s="700"/>
      <c r="Y171" s="700"/>
      <c r="Z171" s="700"/>
      <c r="AA171" s="700"/>
      <c r="AB171" s="700"/>
      <c r="AC171" s="700"/>
      <c r="AD171" s="700"/>
      <c r="AE171" s="700"/>
      <c r="AF171" s="700"/>
      <c r="AG171" s="700"/>
      <c r="AH171" s="700"/>
      <c r="AI171" s="700"/>
      <c r="AJ171" s="700"/>
      <c r="AK171" s="700"/>
      <c r="AL171" s="700"/>
      <c r="AM171" s="700"/>
      <c r="AN171" s="700"/>
      <c r="AO171" s="700"/>
      <c r="AP171" s="700"/>
      <c r="AQ171" s="700"/>
      <c r="AR171" s="700"/>
      <c r="AS171" s="700"/>
      <c r="AT171" s="700"/>
      <c r="AU171" s="700"/>
      <c r="AV171" s="700"/>
      <c r="AW171" s="700"/>
      <c r="AX171" s="700"/>
      <c r="AY171" s="700"/>
      <c r="AZ171" s="700"/>
      <c r="BA171" s="700"/>
      <c r="BB171" s="700"/>
      <c r="BC171" s="700"/>
      <c r="BD171" s="700"/>
      <c r="BE171" s="700"/>
      <c r="BF171" s="700"/>
      <c r="BG171" s="700"/>
      <c r="BH171" s="700"/>
      <c r="BI171" s="700"/>
      <c r="BJ171" s="700"/>
      <c r="BK171" s="700"/>
      <c r="BL171" s="700"/>
      <c r="BM171" s="700"/>
      <c r="BN171" s="700"/>
      <c r="BO171" s="700"/>
      <c r="BP171" s="700"/>
      <c r="BQ171" s="700"/>
      <c r="BR171" s="700"/>
      <c r="BS171" s="700"/>
      <c r="BT171" s="700"/>
      <c r="BU171" s="700"/>
      <c r="BV171" s="700"/>
      <c r="BW171" s="700"/>
      <c r="BX171" s="700"/>
      <c r="BY171" s="700"/>
      <c r="BZ171" s="700"/>
      <c r="CA171" s="700"/>
      <c r="CB171" s="700"/>
      <c r="CC171" s="700"/>
      <c r="CD171" s="700"/>
      <c r="CE171" s="700"/>
      <c r="CF171" s="700"/>
      <c r="CG171" s="700"/>
      <c r="CH171" s="700"/>
      <c r="CI171" s="700"/>
      <c r="CJ171" s="700"/>
      <c r="CK171" s="700"/>
      <c r="CL171" s="700"/>
      <c r="CM171" s="700"/>
      <c r="CN171" s="700"/>
      <c r="CO171" s="700"/>
      <c r="CP171" s="700"/>
      <c r="CQ171" s="700"/>
      <c r="CR171" s="700"/>
      <c r="CS171" s="700"/>
      <c r="CT171" s="700"/>
      <c r="CU171" s="700"/>
      <c r="CV171" s="700"/>
      <c r="CW171" s="700"/>
      <c r="CX171" s="700"/>
      <c r="CY171" s="700"/>
      <c r="CZ171" s="700"/>
      <c r="DA171" s="700"/>
      <c r="DB171" s="700"/>
      <c r="DC171" s="700"/>
      <c r="DD171" s="700"/>
      <c r="DE171" s="700"/>
      <c r="DF171" s="700"/>
      <c r="DG171" s="700"/>
      <c r="DH171" s="700"/>
      <c r="DI171" s="700"/>
      <c r="DJ171" s="700"/>
      <c r="DK171" s="700"/>
      <c r="DL171" s="700"/>
      <c r="DM171" s="700"/>
      <c r="DN171" s="700"/>
      <c r="DO171" s="700"/>
      <c r="DP171" s="700"/>
      <c r="DQ171" s="700"/>
      <c r="DR171" s="700"/>
      <c r="DS171" s="700"/>
      <c r="DT171" s="700"/>
      <c r="DU171" s="700"/>
      <c r="DV171" s="700"/>
      <c r="DW171" s="700"/>
      <c r="DX171" s="700"/>
      <c r="DY171" s="700"/>
      <c r="DZ171" s="700"/>
      <c r="EA171" s="700"/>
      <c r="EB171" s="700"/>
      <c r="EC171" s="700"/>
      <c r="ED171" s="700"/>
      <c r="EE171" s="700"/>
      <c r="EF171" s="700"/>
      <c r="EG171" s="700"/>
      <c r="EH171" s="700"/>
      <c r="EI171" s="700"/>
      <c r="EJ171" s="700"/>
      <c r="EK171" s="700"/>
      <c r="EL171" s="700"/>
      <c r="EM171" s="700"/>
      <c r="EN171" s="700"/>
      <c r="EO171" s="700"/>
      <c r="EP171" s="700"/>
      <c r="EQ171" s="700"/>
      <c r="ER171" s="700"/>
      <c r="ES171" s="700"/>
      <c r="ET171" s="700"/>
      <c r="EU171" s="700"/>
      <c r="EV171" s="700"/>
      <c r="EW171" s="700"/>
      <c r="EX171" s="700"/>
      <c r="EY171" s="700"/>
      <c r="EZ171" s="700"/>
      <c r="FA171" s="700"/>
      <c r="FB171" s="700"/>
      <c r="FC171" s="700"/>
      <c r="FD171" s="700"/>
      <c r="FE171" s="700"/>
      <c r="FF171" s="700"/>
      <c r="FG171" s="700"/>
      <c r="FH171" s="700"/>
      <c r="FI171" s="700"/>
      <c r="FJ171" s="700"/>
      <c r="FK171" s="700"/>
      <c r="FL171" s="700"/>
      <c r="FM171" s="700"/>
      <c r="FN171" s="700"/>
      <c r="FO171" s="700"/>
      <c r="FP171" s="700"/>
      <c r="FQ171" s="700"/>
      <c r="FR171" s="700"/>
      <c r="FS171" s="700"/>
      <c r="FT171" s="700"/>
      <c r="FU171" s="700"/>
      <c r="FV171" s="700"/>
      <c r="FW171" s="700"/>
      <c r="FX171" s="700"/>
      <c r="FY171" s="700"/>
      <c r="FZ171" s="700"/>
      <c r="GA171" s="700"/>
      <c r="GB171" s="700"/>
      <c r="GC171" s="700"/>
      <c r="GD171" s="700"/>
      <c r="GE171" s="700"/>
      <c r="GF171" s="700"/>
      <c r="GG171" s="700"/>
      <c r="GH171" s="700"/>
      <c r="GI171" s="700"/>
      <c r="GJ171" s="700"/>
      <c r="GK171" s="700"/>
      <c r="GL171" s="700"/>
      <c r="GM171" s="700"/>
      <c r="GN171" s="700"/>
      <c r="GO171" s="700"/>
      <c r="GP171" s="700"/>
      <c r="GQ171" s="700"/>
      <c r="GR171" s="700"/>
      <c r="GS171" s="700"/>
      <c r="GT171" s="700"/>
      <c r="GU171" s="700"/>
      <c r="GV171" s="700"/>
      <c r="GW171" s="700"/>
      <c r="GX171" s="700"/>
      <c r="GY171" s="700"/>
      <c r="GZ171" s="700"/>
      <c r="HA171" s="700"/>
      <c r="HB171" s="700"/>
      <c r="HC171" s="700"/>
      <c r="HD171" s="700"/>
      <c r="HE171" s="700"/>
      <c r="HF171" s="700"/>
      <c r="HG171" s="700"/>
      <c r="HH171" s="700"/>
      <c r="HI171" s="700"/>
      <c r="HJ171" s="700"/>
      <c r="HK171" s="700"/>
      <c r="HL171" s="700"/>
      <c r="HM171" s="700"/>
      <c r="HN171" s="700"/>
      <c r="HO171" s="700"/>
      <c r="HP171" s="700"/>
      <c r="HQ171" s="700"/>
      <c r="HR171" s="700"/>
      <c r="HS171" s="700"/>
      <c r="HT171" s="700"/>
      <c r="HU171" s="700"/>
      <c r="HV171" s="700"/>
      <c r="HW171" s="700"/>
      <c r="HX171" s="700"/>
      <c r="HY171" s="700"/>
      <c r="HZ171" s="700"/>
      <c r="IA171" s="700"/>
      <c r="IB171" s="700"/>
      <c r="IC171" s="700"/>
      <c r="ID171" s="700"/>
      <c r="IE171" s="700"/>
      <c r="IF171" s="700"/>
      <c r="IG171" s="700"/>
      <c r="IH171" s="700"/>
      <c r="II171" s="700"/>
      <c r="IJ171" s="700"/>
      <c r="IK171" s="700"/>
    </row>
    <row r="172" spans="1:245" s="676" customFormat="1" ht="21.75" customHeight="1">
      <c r="A172" s="704" t="s">
        <v>172</v>
      </c>
      <c r="B172" s="695">
        <v>555</v>
      </c>
      <c r="C172" s="711"/>
      <c r="D172" s="700"/>
      <c r="E172" s="700"/>
      <c r="F172" s="700"/>
      <c r="G172" s="700"/>
      <c r="H172" s="700"/>
      <c r="I172" s="700"/>
      <c r="J172" s="700"/>
      <c r="K172" s="700"/>
      <c r="L172" s="700"/>
      <c r="M172" s="700"/>
      <c r="N172" s="700"/>
      <c r="O172" s="700"/>
      <c r="P172" s="700"/>
      <c r="Q172" s="700"/>
      <c r="R172" s="700"/>
      <c r="S172" s="700"/>
      <c r="T172" s="700"/>
      <c r="U172" s="700"/>
      <c r="V172" s="700"/>
      <c r="W172" s="700"/>
      <c r="X172" s="700"/>
      <c r="Y172" s="700"/>
      <c r="Z172" s="700"/>
      <c r="AA172" s="700"/>
      <c r="AB172" s="700"/>
      <c r="AC172" s="700"/>
      <c r="AD172" s="700"/>
      <c r="AE172" s="700"/>
      <c r="AF172" s="700"/>
      <c r="AG172" s="700"/>
      <c r="AH172" s="700"/>
      <c r="AI172" s="700"/>
      <c r="AJ172" s="700"/>
      <c r="AK172" s="700"/>
      <c r="AL172" s="700"/>
      <c r="AM172" s="700"/>
      <c r="AN172" s="700"/>
      <c r="AO172" s="700"/>
      <c r="AP172" s="700"/>
      <c r="AQ172" s="700"/>
      <c r="AR172" s="700"/>
      <c r="AS172" s="700"/>
      <c r="AT172" s="700"/>
      <c r="AU172" s="700"/>
      <c r="AV172" s="700"/>
      <c r="AW172" s="700"/>
      <c r="AX172" s="700"/>
      <c r="AY172" s="700"/>
      <c r="AZ172" s="700"/>
      <c r="BA172" s="700"/>
      <c r="BB172" s="700"/>
      <c r="BC172" s="700"/>
      <c r="BD172" s="700"/>
      <c r="BE172" s="700"/>
      <c r="BF172" s="700"/>
      <c r="BG172" s="700"/>
      <c r="BH172" s="700"/>
      <c r="BI172" s="700"/>
      <c r="BJ172" s="700"/>
      <c r="BK172" s="700"/>
      <c r="BL172" s="700"/>
      <c r="BM172" s="700"/>
      <c r="BN172" s="700"/>
      <c r="BO172" s="700"/>
      <c r="BP172" s="700"/>
      <c r="BQ172" s="700"/>
      <c r="BR172" s="700"/>
      <c r="BS172" s="700"/>
      <c r="BT172" s="700"/>
      <c r="BU172" s="700"/>
      <c r="BV172" s="700"/>
      <c r="BW172" s="700"/>
      <c r="BX172" s="700"/>
      <c r="BY172" s="700"/>
      <c r="BZ172" s="700"/>
      <c r="CA172" s="700"/>
      <c r="CB172" s="700"/>
      <c r="CC172" s="700"/>
      <c r="CD172" s="700"/>
      <c r="CE172" s="700"/>
      <c r="CF172" s="700"/>
      <c r="CG172" s="700"/>
      <c r="CH172" s="700"/>
      <c r="CI172" s="700"/>
      <c r="CJ172" s="700"/>
      <c r="CK172" s="700"/>
      <c r="CL172" s="700"/>
      <c r="CM172" s="700"/>
      <c r="CN172" s="700"/>
      <c r="CO172" s="700"/>
      <c r="CP172" s="700"/>
      <c r="CQ172" s="700"/>
      <c r="CR172" s="700"/>
      <c r="CS172" s="700"/>
      <c r="CT172" s="700"/>
      <c r="CU172" s="700"/>
      <c r="CV172" s="700"/>
      <c r="CW172" s="700"/>
      <c r="CX172" s="700"/>
      <c r="CY172" s="700"/>
      <c r="CZ172" s="700"/>
      <c r="DA172" s="700"/>
      <c r="DB172" s="700"/>
      <c r="DC172" s="700"/>
      <c r="DD172" s="700"/>
      <c r="DE172" s="700"/>
      <c r="DF172" s="700"/>
      <c r="DG172" s="700"/>
      <c r="DH172" s="700"/>
      <c r="DI172" s="700"/>
      <c r="DJ172" s="700"/>
      <c r="DK172" s="700"/>
      <c r="DL172" s="700"/>
      <c r="DM172" s="700"/>
      <c r="DN172" s="700"/>
      <c r="DO172" s="700"/>
      <c r="DP172" s="700"/>
      <c r="DQ172" s="700"/>
      <c r="DR172" s="700"/>
      <c r="DS172" s="700"/>
      <c r="DT172" s="700"/>
      <c r="DU172" s="700"/>
      <c r="DV172" s="700"/>
      <c r="DW172" s="700"/>
      <c r="DX172" s="700"/>
      <c r="DY172" s="700"/>
      <c r="DZ172" s="700"/>
      <c r="EA172" s="700"/>
      <c r="EB172" s="700"/>
      <c r="EC172" s="700"/>
      <c r="ED172" s="700"/>
      <c r="EE172" s="700"/>
      <c r="EF172" s="700"/>
      <c r="EG172" s="700"/>
      <c r="EH172" s="700"/>
      <c r="EI172" s="700"/>
      <c r="EJ172" s="700"/>
      <c r="EK172" s="700"/>
      <c r="EL172" s="700"/>
      <c r="EM172" s="700"/>
      <c r="EN172" s="700"/>
      <c r="EO172" s="700"/>
      <c r="EP172" s="700"/>
      <c r="EQ172" s="700"/>
      <c r="ER172" s="700"/>
      <c r="ES172" s="700"/>
      <c r="ET172" s="700"/>
      <c r="EU172" s="700"/>
      <c r="EV172" s="700"/>
      <c r="EW172" s="700"/>
      <c r="EX172" s="700"/>
      <c r="EY172" s="700"/>
      <c r="EZ172" s="700"/>
      <c r="FA172" s="700"/>
      <c r="FB172" s="700"/>
      <c r="FC172" s="700"/>
      <c r="FD172" s="700"/>
      <c r="FE172" s="700"/>
      <c r="FF172" s="700"/>
      <c r="FG172" s="700"/>
      <c r="FH172" s="700"/>
      <c r="FI172" s="700"/>
      <c r="FJ172" s="700"/>
      <c r="FK172" s="700"/>
      <c r="FL172" s="700"/>
      <c r="FM172" s="700"/>
      <c r="FN172" s="700"/>
      <c r="FO172" s="700"/>
      <c r="FP172" s="700"/>
      <c r="FQ172" s="700"/>
      <c r="FR172" s="700"/>
      <c r="FS172" s="700"/>
      <c r="FT172" s="700"/>
      <c r="FU172" s="700"/>
      <c r="FV172" s="700"/>
      <c r="FW172" s="700"/>
      <c r="FX172" s="700"/>
      <c r="FY172" s="700"/>
      <c r="FZ172" s="700"/>
      <c r="GA172" s="700"/>
      <c r="GB172" s="700"/>
      <c r="GC172" s="700"/>
      <c r="GD172" s="700"/>
      <c r="GE172" s="700"/>
      <c r="GF172" s="700"/>
      <c r="GG172" s="700"/>
      <c r="GH172" s="700"/>
      <c r="GI172" s="700"/>
      <c r="GJ172" s="700"/>
      <c r="GK172" s="700"/>
      <c r="GL172" s="700"/>
      <c r="GM172" s="700"/>
      <c r="GN172" s="700"/>
      <c r="GO172" s="700"/>
      <c r="GP172" s="700"/>
      <c r="GQ172" s="700"/>
      <c r="GR172" s="700"/>
      <c r="GS172" s="700"/>
      <c r="GT172" s="700"/>
      <c r="GU172" s="700"/>
      <c r="GV172" s="700"/>
      <c r="GW172" s="700"/>
      <c r="GX172" s="700"/>
      <c r="GY172" s="700"/>
      <c r="GZ172" s="700"/>
      <c r="HA172" s="700"/>
      <c r="HB172" s="700"/>
      <c r="HC172" s="700"/>
      <c r="HD172" s="700"/>
      <c r="HE172" s="700"/>
      <c r="HF172" s="700"/>
      <c r="HG172" s="700"/>
      <c r="HH172" s="700"/>
      <c r="HI172" s="700"/>
      <c r="HJ172" s="700"/>
      <c r="HK172" s="700"/>
      <c r="HL172" s="700"/>
      <c r="HM172" s="700"/>
      <c r="HN172" s="700"/>
      <c r="HO172" s="700"/>
      <c r="HP172" s="700"/>
      <c r="HQ172" s="700"/>
      <c r="HR172" s="700"/>
      <c r="HS172" s="700"/>
      <c r="HT172" s="700"/>
      <c r="HU172" s="700"/>
      <c r="HV172" s="700"/>
      <c r="HW172" s="700"/>
      <c r="HX172" s="700"/>
      <c r="HY172" s="700"/>
      <c r="HZ172" s="700"/>
      <c r="IA172" s="700"/>
      <c r="IB172" s="700"/>
      <c r="IC172" s="700"/>
      <c r="ID172" s="700"/>
      <c r="IE172" s="700"/>
      <c r="IF172" s="700"/>
      <c r="IG172" s="700"/>
      <c r="IH172" s="700"/>
      <c r="II172" s="700"/>
      <c r="IJ172" s="700"/>
      <c r="IK172" s="700"/>
    </row>
    <row r="173" spans="1:256" s="677" customFormat="1" ht="21" customHeight="1">
      <c r="A173" s="704" t="s">
        <v>173</v>
      </c>
      <c r="B173" s="695">
        <v>847</v>
      </c>
      <c r="IL173" s="651"/>
      <c r="IM173" s="651"/>
      <c r="IN173" s="651"/>
      <c r="IO173" s="651"/>
      <c r="IP173" s="651"/>
      <c r="IQ173" s="651"/>
      <c r="IR173" s="651"/>
      <c r="IS173" s="651"/>
      <c r="IT173" s="651"/>
      <c r="IU173" s="651"/>
      <c r="IV173" s="651"/>
    </row>
  </sheetData>
  <mergeCells count="2">
    <mergeCell ref="A2:B2"/>
    <mergeCell ref="A3:B3"/>
  </mergeCells>
  <printOptions/>
  <pageMargins left="0.7513888888888889" right="0.7513888888888889" top="1" bottom="1" header="0.5" footer="0.5"/>
  <pageSetup horizontalDpi="600" verticalDpi="600" orientation="portrait" paperSize="9" scale="83"/>
</worksheet>
</file>

<file path=xl/worksheets/sheet10.xml><?xml version="1.0" encoding="utf-8"?>
<worksheet xmlns="http://schemas.openxmlformats.org/spreadsheetml/2006/main" xmlns:r="http://schemas.openxmlformats.org/officeDocument/2006/relationships">
  <dimension ref="A1:C174"/>
  <sheetViews>
    <sheetView zoomScaleSheetLayoutView="100" workbookViewId="0" topLeftCell="A1">
      <selection activeCell="C14" sqref="C14"/>
    </sheetView>
  </sheetViews>
  <sheetFormatPr defaultColWidth="7.875" defaultRowHeight="14.25"/>
  <cols>
    <col min="1" max="1" width="13.00390625" style="341" customWidth="1"/>
    <col min="2" max="3" width="34.875" style="338" customWidth="1"/>
    <col min="4" max="256" width="7.875" style="338" customWidth="1"/>
  </cols>
  <sheetData>
    <row r="1" s="338" customFormat="1" ht="19.5" customHeight="1">
      <c r="A1" s="342" t="s">
        <v>889</v>
      </c>
    </row>
    <row r="2" spans="1:3" s="338" customFormat="1" ht="48" customHeight="1">
      <c r="A2" s="343" t="s">
        <v>890</v>
      </c>
      <c r="B2" s="343"/>
      <c r="C2" s="343"/>
    </row>
    <row r="3" s="338" customFormat="1" ht="15" customHeight="1">
      <c r="A3" s="341"/>
    </row>
    <row r="4" spans="1:3" s="339" customFormat="1" ht="46.5" customHeight="1">
      <c r="A4" s="344" t="s">
        <v>891</v>
      </c>
      <c r="B4" s="344" t="s">
        <v>892</v>
      </c>
      <c r="C4" s="344" t="s">
        <v>893</v>
      </c>
    </row>
    <row r="5" spans="1:3" s="340" customFormat="1" ht="24.75" customHeight="1">
      <c r="A5" s="345">
        <v>1</v>
      </c>
      <c r="B5" s="345" t="s">
        <v>226</v>
      </c>
      <c r="C5" s="346">
        <v>12.5659976776696</v>
      </c>
    </row>
    <row r="6" spans="1:3" s="338" customFormat="1" ht="24.75" customHeight="1">
      <c r="A6" s="347">
        <v>2</v>
      </c>
      <c r="B6" s="348" t="s">
        <v>228</v>
      </c>
      <c r="C6" s="349">
        <v>1.13585795424107</v>
      </c>
    </row>
    <row r="7" spans="1:3" s="338" customFormat="1" ht="24.75" customHeight="1">
      <c r="A7" s="347">
        <v>3</v>
      </c>
      <c r="B7" s="348" t="s">
        <v>229</v>
      </c>
      <c r="C7" s="349">
        <v>1.63530640850707</v>
      </c>
    </row>
    <row r="8" spans="1:3" s="338" customFormat="1" ht="24.75" customHeight="1">
      <c r="A8" s="347">
        <v>4</v>
      </c>
      <c r="B8" s="348" t="s">
        <v>230</v>
      </c>
      <c r="C8" s="349">
        <v>2.24045301550589</v>
      </c>
    </row>
    <row r="9" spans="1:3" s="338" customFormat="1" ht="24.75" customHeight="1">
      <c r="A9" s="347">
        <v>5</v>
      </c>
      <c r="B9" s="348" t="s">
        <v>231</v>
      </c>
      <c r="C9" s="349">
        <v>1.62813217157932</v>
      </c>
    </row>
    <row r="10" spans="1:3" s="338" customFormat="1" ht="24.75" customHeight="1">
      <c r="A10" s="347">
        <v>6</v>
      </c>
      <c r="B10" s="348" t="s">
        <v>232</v>
      </c>
      <c r="C10" s="349">
        <v>1.43061632522911</v>
      </c>
    </row>
    <row r="11" spans="1:3" s="338" customFormat="1" ht="24.75" customHeight="1">
      <c r="A11" s="347">
        <v>7</v>
      </c>
      <c r="B11" s="348" t="s">
        <v>233</v>
      </c>
      <c r="C11" s="349">
        <v>2.34273002728898</v>
      </c>
    </row>
    <row r="12" spans="1:3" s="338" customFormat="1" ht="24.75" customHeight="1">
      <c r="A12" s="347">
        <v>8</v>
      </c>
      <c r="B12" s="348" t="s">
        <v>234</v>
      </c>
      <c r="C12" s="349">
        <v>1.42501071218631</v>
      </c>
    </row>
    <row r="13" spans="1:3" s="338" customFormat="1" ht="24.75" customHeight="1">
      <c r="A13" s="347">
        <v>9</v>
      </c>
      <c r="B13" s="348" t="s">
        <v>235</v>
      </c>
      <c r="C13" s="349">
        <v>4.70529626023432</v>
      </c>
    </row>
    <row r="14" spans="1:3" s="338" customFormat="1" ht="24.75" customHeight="1">
      <c r="A14" s="347">
        <v>10</v>
      </c>
      <c r="B14" s="348" t="s">
        <v>236</v>
      </c>
      <c r="C14" s="349">
        <v>4.87035130025571</v>
      </c>
    </row>
    <row r="15" spans="1:3" s="338" customFormat="1" ht="24.75" customHeight="1">
      <c r="A15" s="347">
        <v>11</v>
      </c>
      <c r="B15" s="348" t="s">
        <v>237</v>
      </c>
      <c r="C15" s="349">
        <v>1.46663568645065</v>
      </c>
    </row>
    <row r="16" spans="1:3" s="338" customFormat="1" ht="24.75" customHeight="1">
      <c r="A16" s="347">
        <v>12</v>
      </c>
      <c r="B16" s="348" t="s">
        <v>238</v>
      </c>
      <c r="C16" s="349">
        <v>1.57264954563336</v>
      </c>
    </row>
    <row r="17" spans="1:3" s="338" customFormat="1" ht="24.75" customHeight="1">
      <c r="A17" s="350">
        <v>13</v>
      </c>
      <c r="B17" s="351" t="s">
        <v>433</v>
      </c>
      <c r="C17" s="346">
        <v>23.7418151081551</v>
      </c>
    </row>
    <row r="18" spans="1:3" s="338" customFormat="1" ht="24.75" customHeight="1">
      <c r="A18" s="347">
        <v>14</v>
      </c>
      <c r="B18" s="348" t="s">
        <v>438</v>
      </c>
      <c r="C18" s="349">
        <v>3.72163517949791</v>
      </c>
    </row>
    <row r="19" spans="1:3" s="338" customFormat="1" ht="24.75" customHeight="1">
      <c r="A19" s="347">
        <v>15</v>
      </c>
      <c r="B19" s="348" t="s">
        <v>437</v>
      </c>
      <c r="C19" s="349">
        <v>3.0319719590971</v>
      </c>
    </row>
    <row r="20" spans="1:3" s="338" customFormat="1" ht="24.75" customHeight="1">
      <c r="A20" s="347">
        <v>16</v>
      </c>
      <c r="B20" s="348" t="s">
        <v>440</v>
      </c>
      <c r="C20" s="349">
        <v>4.45257249348715</v>
      </c>
    </row>
    <row r="21" spans="1:3" s="338" customFormat="1" ht="24.75" customHeight="1">
      <c r="A21" s="347">
        <v>17</v>
      </c>
      <c r="B21" s="348" t="s">
        <v>439</v>
      </c>
      <c r="C21" s="349">
        <v>5.33076411929866</v>
      </c>
    </row>
    <row r="22" spans="1:3" s="338" customFormat="1" ht="24.75" customHeight="1">
      <c r="A22" s="347">
        <v>18</v>
      </c>
      <c r="B22" s="348" t="s">
        <v>441</v>
      </c>
      <c r="C22" s="349">
        <v>3.66994538948347</v>
      </c>
    </row>
    <row r="23" spans="1:3" s="338" customFormat="1" ht="24.75" customHeight="1">
      <c r="A23" s="347">
        <v>19</v>
      </c>
      <c r="B23" s="348" t="s">
        <v>442</v>
      </c>
      <c r="C23" s="349">
        <v>3.83535591298315</v>
      </c>
    </row>
    <row r="24" spans="1:3" s="338" customFormat="1" ht="24.75" customHeight="1">
      <c r="A24" s="347">
        <v>20</v>
      </c>
      <c r="B24" s="348" t="s">
        <v>443</v>
      </c>
      <c r="C24" s="349">
        <v>2.8788541670483</v>
      </c>
    </row>
    <row r="25" spans="1:3" s="338" customFormat="1" ht="24.75" customHeight="1">
      <c r="A25" s="347">
        <v>21</v>
      </c>
      <c r="B25" s="348" t="s">
        <v>444</v>
      </c>
      <c r="C25" s="349">
        <v>4.59727247308248</v>
      </c>
    </row>
    <row r="26" spans="1:3" s="338" customFormat="1" ht="24.75" customHeight="1">
      <c r="A26" s="347">
        <v>22</v>
      </c>
      <c r="B26" s="348" t="s">
        <v>445</v>
      </c>
      <c r="C26" s="349">
        <v>3.18923008955448</v>
      </c>
    </row>
    <row r="27" spans="1:3" s="338" customFormat="1" ht="24.75" customHeight="1">
      <c r="A27" s="345">
        <v>23</v>
      </c>
      <c r="B27" s="345" t="s">
        <v>239</v>
      </c>
      <c r="C27" s="346">
        <v>5.4967829927195</v>
      </c>
    </row>
    <row r="28" spans="1:3" s="340" customFormat="1" ht="24.75" customHeight="1">
      <c r="A28" s="347">
        <v>24</v>
      </c>
      <c r="B28" s="348" t="s">
        <v>244</v>
      </c>
      <c r="C28" s="349">
        <v>1.3403086438026</v>
      </c>
    </row>
    <row r="29" spans="1:3" s="338" customFormat="1" ht="24.75" customHeight="1">
      <c r="A29" s="347">
        <v>25</v>
      </c>
      <c r="B29" s="348" t="s">
        <v>245</v>
      </c>
      <c r="C29" s="349">
        <v>2.55789257561276</v>
      </c>
    </row>
    <row r="30" spans="1:3" s="338" customFormat="1" ht="24.75" customHeight="1">
      <c r="A30" s="347">
        <v>26</v>
      </c>
      <c r="B30" s="348" t="s">
        <v>246</v>
      </c>
      <c r="C30" s="349">
        <v>1.11887158744856</v>
      </c>
    </row>
    <row r="31" spans="1:3" s="338" customFormat="1" ht="24.75" customHeight="1">
      <c r="A31" s="347">
        <v>27</v>
      </c>
      <c r="B31" s="352" t="s">
        <v>894</v>
      </c>
      <c r="C31" s="349">
        <v>37.2637878242397</v>
      </c>
    </row>
    <row r="32" spans="1:3" s="338" customFormat="1" ht="24.75" customHeight="1">
      <c r="A32" s="345">
        <v>28</v>
      </c>
      <c r="B32" s="345" t="s">
        <v>256</v>
      </c>
      <c r="C32" s="346">
        <v>2.00500092055017</v>
      </c>
    </row>
    <row r="33" spans="1:3" s="338" customFormat="1" ht="24.75" customHeight="1">
      <c r="A33" s="347">
        <v>29</v>
      </c>
      <c r="B33" s="348" t="s">
        <v>264</v>
      </c>
      <c r="C33" s="349">
        <v>1.28379973810172</v>
      </c>
    </row>
    <row r="34" spans="1:3" s="340" customFormat="1" ht="24.75" customHeight="1">
      <c r="A34" s="347">
        <v>30</v>
      </c>
      <c r="B34" s="348" t="s">
        <v>258</v>
      </c>
      <c r="C34" s="349">
        <v>0.631471912048057</v>
      </c>
    </row>
    <row r="35" spans="1:3" s="338" customFormat="1" ht="24.75" customHeight="1">
      <c r="A35" s="347">
        <v>31</v>
      </c>
      <c r="B35" s="348" t="s">
        <v>259</v>
      </c>
      <c r="C35" s="349">
        <v>0.821887285835173</v>
      </c>
    </row>
    <row r="36" spans="1:3" s="338" customFormat="1" ht="24.75" customHeight="1">
      <c r="A36" s="347">
        <v>32</v>
      </c>
      <c r="B36" s="348" t="s">
        <v>261</v>
      </c>
      <c r="C36" s="349">
        <v>0.716003750974782</v>
      </c>
    </row>
    <row r="37" spans="1:3" s="338" customFormat="1" ht="24.75" customHeight="1">
      <c r="A37" s="347">
        <v>33</v>
      </c>
      <c r="B37" s="348" t="s">
        <v>260</v>
      </c>
      <c r="C37" s="349">
        <v>0.648191116832581</v>
      </c>
    </row>
    <row r="38" spans="1:3" s="338" customFormat="1" ht="24.75" customHeight="1">
      <c r="A38" s="347">
        <v>34</v>
      </c>
      <c r="B38" s="348" t="s">
        <v>262</v>
      </c>
      <c r="C38" s="349">
        <v>0.63595179791181</v>
      </c>
    </row>
    <row r="39" spans="1:3" s="338" customFormat="1" ht="24.75" customHeight="1">
      <c r="A39" s="347">
        <v>35</v>
      </c>
      <c r="B39" s="348" t="s">
        <v>263</v>
      </c>
      <c r="C39" s="349">
        <v>0.566409427736924</v>
      </c>
    </row>
    <row r="40" spans="1:3" s="338" customFormat="1" ht="24.75" customHeight="1">
      <c r="A40" s="345">
        <v>36</v>
      </c>
      <c r="B40" s="345" t="s">
        <v>247</v>
      </c>
      <c r="C40" s="346">
        <v>5.64340218315651</v>
      </c>
    </row>
    <row r="41" spans="1:3" s="338" customFormat="1" ht="24.75" customHeight="1">
      <c r="A41" s="347">
        <v>37</v>
      </c>
      <c r="B41" s="348" t="s">
        <v>249</v>
      </c>
      <c r="C41" s="349">
        <v>1.98772786835083</v>
      </c>
    </row>
    <row r="42" spans="1:3" s="338" customFormat="1" ht="24.75" customHeight="1">
      <c r="A42" s="347">
        <v>38</v>
      </c>
      <c r="B42" s="348" t="s">
        <v>250</v>
      </c>
      <c r="C42" s="349">
        <v>2.32193589817683</v>
      </c>
    </row>
    <row r="43" spans="1:3" s="340" customFormat="1" ht="24.75" customHeight="1">
      <c r="A43" s="347">
        <v>39</v>
      </c>
      <c r="B43" s="348" t="s">
        <v>251</v>
      </c>
      <c r="C43" s="349">
        <v>2.50073924889589</v>
      </c>
    </row>
    <row r="44" spans="1:3" s="338" customFormat="1" ht="24.75" customHeight="1">
      <c r="A44" s="347">
        <v>40</v>
      </c>
      <c r="B44" s="348" t="s">
        <v>252</v>
      </c>
      <c r="C44" s="349">
        <v>2.00694496456805</v>
      </c>
    </row>
    <row r="45" spans="1:3" s="338" customFormat="1" ht="24.75" customHeight="1">
      <c r="A45" s="347">
        <v>41</v>
      </c>
      <c r="B45" s="348" t="s">
        <v>253</v>
      </c>
      <c r="C45" s="349">
        <v>1.8338574068073</v>
      </c>
    </row>
    <row r="46" spans="1:3" s="338" customFormat="1" ht="24.75" customHeight="1">
      <c r="A46" s="345">
        <v>42</v>
      </c>
      <c r="B46" s="345" t="s">
        <v>265</v>
      </c>
      <c r="C46" s="346">
        <v>2.18607669465869</v>
      </c>
    </row>
    <row r="47" spans="1:3" s="338" customFormat="1" ht="24.75" customHeight="1">
      <c r="A47" s="347">
        <v>43</v>
      </c>
      <c r="B47" s="348" t="s">
        <v>267</v>
      </c>
      <c r="C47" s="349">
        <v>0.728575152535127</v>
      </c>
    </row>
    <row r="48" spans="1:3" s="338" customFormat="1" ht="24.75" customHeight="1">
      <c r="A48" s="347">
        <v>44</v>
      </c>
      <c r="B48" s="348" t="s">
        <v>274</v>
      </c>
      <c r="C48" s="349">
        <v>0.798617158703274</v>
      </c>
    </row>
    <row r="49" spans="1:3" s="338" customFormat="1" ht="24.75" customHeight="1">
      <c r="A49" s="347">
        <v>45</v>
      </c>
      <c r="B49" s="348" t="s">
        <v>275</v>
      </c>
      <c r="C49" s="349">
        <v>0.940108098828055</v>
      </c>
    </row>
    <row r="50" spans="1:3" s="340" customFormat="1" ht="24.75" customHeight="1">
      <c r="A50" s="347">
        <v>46</v>
      </c>
      <c r="B50" s="348" t="s">
        <v>268</v>
      </c>
      <c r="C50" s="349">
        <v>0.861301812678586</v>
      </c>
    </row>
    <row r="51" spans="1:3" s="338" customFormat="1" ht="24.75" customHeight="1">
      <c r="A51" s="347">
        <v>47</v>
      </c>
      <c r="B51" s="348" t="s">
        <v>273</v>
      </c>
      <c r="C51" s="349">
        <v>0.756736840260353</v>
      </c>
    </row>
    <row r="52" spans="1:3" s="338" customFormat="1" ht="24.75" customHeight="1">
      <c r="A52" s="347">
        <v>48</v>
      </c>
      <c r="B52" s="348" t="s">
        <v>269</v>
      </c>
      <c r="C52" s="349">
        <v>0.82017142724714</v>
      </c>
    </row>
    <row r="53" spans="1:3" s="338" customFormat="1" ht="24.75" customHeight="1">
      <c r="A53" s="347">
        <v>49</v>
      </c>
      <c r="B53" s="353" t="s">
        <v>276</v>
      </c>
      <c r="C53" s="349">
        <v>1.0437938903577</v>
      </c>
    </row>
    <row r="54" spans="1:3" s="338" customFormat="1" ht="24.75" customHeight="1">
      <c r="A54" s="347">
        <v>50</v>
      </c>
      <c r="B54" s="348" t="s">
        <v>270</v>
      </c>
      <c r="C54" s="349">
        <v>0.84188756519528</v>
      </c>
    </row>
    <row r="55" spans="1:3" s="338" customFormat="1" ht="24.75" customHeight="1">
      <c r="A55" s="347">
        <v>51</v>
      </c>
      <c r="B55" s="348" t="s">
        <v>271</v>
      </c>
      <c r="C55" s="349">
        <v>0.6192038476647</v>
      </c>
    </row>
    <row r="56" spans="1:3" s="338" customFormat="1" ht="24.75" customHeight="1">
      <c r="A56" s="347">
        <v>52</v>
      </c>
      <c r="B56" s="348" t="s">
        <v>272</v>
      </c>
      <c r="C56" s="349">
        <v>0.663030532308514</v>
      </c>
    </row>
    <row r="57" spans="1:3" s="338" customFormat="1" ht="24.75" customHeight="1">
      <c r="A57" s="345">
        <v>53</v>
      </c>
      <c r="B57" s="345" t="s">
        <v>277</v>
      </c>
      <c r="C57" s="346">
        <v>1.88923790758863</v>
      </c>
    </row>
    <row r="58" spans="1:3" s="338" customFormat="1" ht="24.75" customHeight="1">
      <c r="A58" s="347">
        <v>54</v>
      </c>
      <c r="B58" s="348" t="s">
        <v>281</v>
      </c>
      <c r="C58" s="349">
        <v>0.911253406250222</v>
      </c>
    </row>
    <row r="59" spans="1:3" s="338" customFormat="1" ht="24.75" customHeight="1">
      <c r="A59" s="347">
        <v>55</v>
      </c>
      <c r="B59" s="348" t="s">
        <v>282</v>
      </c>
      <c r="C59" s="349">
        <v>0.702102873033714</v>
      </c>
    </row>
    <row r="60" spans="1:3" s="338" customFormat="1" ht="24.75" customHeight="1">
      <c r="A60" s="347">
        <v>56</v>
      </c>
      <c r="B60" s="348" t="s">
        <v>284</v>
      </c>
      <c r="C60" s="349">
        <v>0.726491272219305</v>
      </c>
    </row>
    <row r="61" spans="1:3" s="338" customFormat="1" ht="24.75" customHeight="1">
      <c r="A61" s="347">
        <v>57</v>
      </c>
      <c r="B61" s="348" t="s">
        <v>285</v>
      </c>
      <c r="C61" s="349">
        <v>0.618195955094547</v>
      </c>
    </row>
    <row r="62" spans="1:3" s="340" customFormat="1" ht="24.75" customHeight="1">
      <c r="A62" s="347">
        <v>58</v>
      </c>
      <c r="B62" s="348" t="s">
        <v>283</v>
      </c>
      <c r="C62" s="349">
        <v>0.675503256916598</v>
      </c>
    </row>
    <row r="63" spans="1:3" s="338" customFormat="1" ht="24.75" customHeight="1">
      <c r="A63" s="347">
        <v>59</v>
      </c>
      <c r="B63" s="348" t="s">
        <v>280</v>
      </c>
      <c r="C63" s="349">
        <v>0.806074006137396</v>
      </c>
    </row>
    <row r="64" spans="1:3" s="338" customFormat="1" ht="24.75" customHeight="1">
      <c r="A64" s="345">
        <v>60</v>
      </c>
      <c r="B64" s="345" t="s">
        <v>286</v>
      </c>
      <c r="C64" s="346">
        <v>2.26674340991441</v>
      </c>
    </row>
    <row r="65" spans="1:3" s="338" customFormat="1" ht="24.75" customHeight="1">
      <c r="A65" s="347">
        <v>61</v>
      </c>
      <c r="B65" s="348" t="s">
        <v>292</v>
      </c>
      <c r="C65" s="349">
        <v>0.748194083280444</v>
      </c>
    </row>
    <row r="66" spans="1:3" s="338" customFormat="1" ht="24.75" customHeight="1">
      <c r="A66" s="347">
        <v>62</v>
      </c>
      <c r="B66" s="348" t="s">
        <v>289</v>
      </c>
      <c r="C66" s="349">
        <v>0.978298357044076</v>
      </c>
    </row>
    <row r="67" spans="1:3" s="338" customFormat="1" ht="24.75" customHeight="1">
      <c r="A67" s="347">
        <v>63</v>
      </c>
      <c r="B67" s="348" t="s">
        <v>290</v>
      </c>
      <c r="C67" s="349">
        <v>0.990868953983105</v>
      </c>
    </row>
    <row r="68" spans="1:3" s="338" customFormat="1" ht="24.75" customHeight="1">
      <c r="A68" s="347">
        <v>64</v>
      </c>
      <c r="B68" s="348" t="s">
        <v>291</v>
      </c>
      <c r="C68" s="349">
        <v>1.07902795892679</v>
      </c>
    </row>
    <row r="69" spans="1:3" s="338" customFormat="1" ht="24.75" customHeight="1">
      <c r="A69" s="347">
        <v>65</v>
      </c>
      <c r="B69" s="348" t="s">
        <v>295</v>
      </c>
      <c r="C69" s="349">
        <v>0.740557670425444</v>
      </c>
    </row>
    <row r="70" spans="1:3" s="340" customFormat="1" ht="24.75" customHeight="1">
      <c r="A70" s="347">
        <v>66</v>
      </c>
      <c r="B70" s="348" t="s">
        <v>293</v>
      </c>
      <c r="C70" s="349">
        <v>0.698906271366276</v>
      </c>
    </row>
    <row r="71" spans="1:3" s="338" customFormat="1" ht="24.75" customHeight="1">
      <c r="A71" s="347">
        <v>67</v>
      </c>
      <c r="B71" s="348" t="s">
        <v>294</v>
      </c>
      <c r="C71" s="349">
        <v>0.746484915140349</v>
      </c>
    </row>
    <row r="72" spans="1:3" s="338" customFormat="1" ht="24.75" customHeight="1">
      <c r="A72" s="347">
        <v>68</v>
      </c>
      <c r="B72" s="348" t="s">
        <v>288</v>
      </c>
      <c r="C72" s="349">
        <v>0.769035077222179</v>
      </c>
    </row>
    <row r="73" spans="1:3" s="338" customFormat="1" ht="24.75" customHeight="1">
      <c r="A73" s="345">
        <v>69</v>
      </c>
      <c r="B73" s="345" t="s">
        <v>296</v>
      </c>
      <c r="C73" s="346">
        <v>3.91116543896118</v>
      </c>
    </row>
    <row r="74" spans="1:3" s="338" customFormat="1" ht="24.75" customHeight="1">
      <c r="A74" s="347">
        <v>70</v>
      </c>
      <c r="B74" s="348" t="s">
        <v>302</v>
      </c>
      <c r="C74" s="349">
        <v>1.23528280895228</v>
      </c>
    </row>
    <row r="75" spans="1:3" s="338" customFormat="1" ht="24.75" customHeight="1">
      <c r="A75" s="347">
        <v>71</v>
      </c>
      <c r="B75" s="348" t="s">
        <v>304</v>
      </c>
      <c r="C75" s="349">
        <v>1.37829061361933</v>
      </c>
    </row>
    <row r="76" spans="1:3" s="338" customFormat="1" ht="24.75" customHeight="1">
      <c r="A76" s="347">
        <v>72</v>
      </c>
      <c r="B76" s="348" t="s">
        <v>303</v>
      </c>
      <c r="C76" s="349">
        <v>1.25485937673528</v>
      </c>
    </row>
    <row r="77" spans="1:3" s="338" customFormat="1" ht="24.75" customHeight="1">
      <c r="A77" s="347">
        <v>73</v>
      </c>
      <c r="B77" s="348" t="s">
        <v>300</v>
      </c>
      <c r="C77" s="349">
        <v>0.962348683414094</v>
      </c>
    </row>
    <row r="78" spans="1:3" s="338" customFormat="1" ht="24.75" customHeight="1">
      <c r="A78" s="347">
        <v>74</v>
      </c>
      <c r="B78" s="348" t="s">
        <v>301</v>
      </c>
      <c r="C78" s="349">
        <v>1.51470244218672</v>
      </c>
    </row>
    <row r="79" spans="1:3" s="338" customFormat="1" ht="24.75" customHeight="1">
      <c r="A79" s="345">
        <v>75</v>
      </c>
      <c r="B79" s="345" t="s">
        <v>305</v>
      </c>
      <c r="C79" s="346">
        <v>1.48932783275009</v>
      </c>
    </row>
    <row r="80" spans="1:3" s="340" customFormat="1" ht="24.75" customHeight="1">
      <c r="A80" s="347">
        <v>76</v>
      </c>
      <c r="B80" s="348" t="s">
        <v>312</v>
      </c>
      <c r="C80" s="349">
        <v>0.690412810877272</v>
      </c>
    </row>
    <row r="81" spans="1:3" s="338" customFormat="1" ht="24.75" customHeight="1">
      <c r="A81" s="347">
        <v>77</v>
      </c>
      <c r="B81" s="348" t="s">
        <v>310</v>
      </c>
      <c r="C81" s="349">
        <v>0.840931961532797</v>
      </c>
    </row>
    <row r="82" spans="1:3" s="338" customFormat="1" ht="24.75" customHeight="1">
      <c r="A82" s="347">
        <v>78</v>
      </c>
      <c r="B82" s="348" t="s">
        <v>311</v>
      </c>
      <c r="C82" s="349">
        <v>0.777609485780751</v>
      </c>
    </row>
    <row r="83" spans="1:3" s="338" customFormat="1" ht="24.75" customHeight="1">
      <c r="A83" s="347">
        <v>79</v>
      </c>
      <c r="B83" s="348" t="s">
        <v>309</v>
      </c>
      <c r="C83" s="349">
        <v>0.705233261146649</v>
      </c>
    </row>
    <row r="84" spans="1:3" s="338" customFormat="1" ht="24.75" customHeight="1">
      <c r="A84" s="345">
        <v>80</v>
      </c>
      <c r="B84" s="351" t="s">
        <v>254</v>
      </c>
      <c r="C84" s="346">
        <v>5.35076123445156</v>
      </c>
    </row>
    <row r="85" spans="1:3" s="338" customFormat="1" ht="24.75" customHeight="1">
      <c r="A85" s="345">
        <v>81</v>
      </c>
      <c r="B85" s="351" t="s">
        <v>255</v>
      </c>
      <c r="C85" s="346">
        <v>2.903128403383</v>
      </c>
    </row>
    <row r="86" spans="1:3" s="338" customFormat="1" ht="24.75" customHeight="1">
      <c r="A86" s="345">
        <v>82</v>
      </c>
      <c r="B86" s="345" t="s">
        <v>313</v>
      </c>
      <c r="C86" s="346">
        <v>2.62212552782682</v>
      </c>
    </row>
    <row r="87" spans="1:3" s="340" customFormat="1" ht="24.75" customHeight="1">
      <c r="A87" s="347">
        <v>83</v>
      </c>
      <c r="B87" s="348" t="s">
        <v>318</v>
      </c>
      <c r="C87" s="349">
        <v>1.01122844433479</v>
      </c>
    </row>
    <row r="88" spans="1:3" s="338" customFormat="1" ht="24.75" customHeight="1">
      <c r="A88" s="347">
        <v>84</v>
      </c>
      <c r="B88" s="348" t="s">
        <v>319</v>
      </c>
      <c r="C88" s="349">
        <v>0.926900772243389</v>
      </c>
    </row>
    <row r="89" spans="1:3" s="338" customFormat="1" ht="24.75" customHeight="1">
      <c r="A89" s="347">
        <v>85</v>
      </c>
      <c r="B89" s="348" t="s">
        <v>100</v>
      </c>
      <c r="C89" s="349">
        <v>1.17419079891436</v>
      </c>
    </row>
    <row r="90" spans="1:3" s="338" customFormat="1" ht="24.75" customHeight="1">
      <c r="A90" s="347">
        <v>86</v>
      </c>
      <c r="B90" s="348" t="s">
        <v>320</v>
      </c>
      <c r="C90" s="349">
        <v>0.797503118273269</v>
      </c>
    </row>
    <row r="91" spans="1:3" s="338" customFormat="1" ht="24.75" customHeight="1">
      <c r="A91" s="347">
        <v>87</v>
      </c>
      <c r="B91" s="348" t="s">
        <v>315</v>
      </c>
      <c r="C91" s="349">
        <v>0.942001094961275</v>
      </c>
    </row>
    <row r="92" spans="1:3" s="338" customFormat="1" ht="24.75" customHeight="1">
      <c r="A92" s="347">
        <v>88</v>
      </c>
      <c r="B92" s="348" t="s">
        <v>316</v>
      </c>
      <c r="C92" s="349">
        <v>0.968967143105152</v>
      </c>
    </row>
    <row r="93" spans="1:3" s="340" customFormat="1" ht="24.75" customHeight="1">
      <c r="A93" s="347">
        <v>89</v>
      </c>
      <c r="B93" s="348" t="s">
        <v>317</v>
      </c>
      <c r="C93" s="349">
        <v>1.2833584119933</v>
      </c>
    </row>
    <row r="94" spans="1:3" s="338" customFormat="1" ht="24.75" customHeight="1">
      <c r="A94" s="345">
        <v>90</v>
      </c>
      <c r="B94" s="345" t="s">
        <v>321</v>
      </c>
      <c r="C94" s="346">
        <v>1.59805210662421</v>
      </c>
    </row>
    <row r="95" spans="1:3" s="340" customFormat="1" ht="24.75" customHeight="1">
      <c r="A95" s="347">
        <v>91</v>
      </c>
      <c r="B95" s="348" t="s">
        <v>328</v>
      </c>
      <c r="C95" s="349">
        <v>0.650662604818802</v>
      </c>
    </row>
    <row r="96" spans="1:3" s="338" customFormat="1" ht="24.75" customHeight="1">
      <c r="A96" s="347">
        <v>92</v>
      </c>
      <c r="B96" s="348" t="s">
        <v>325</v>
      </c>
      <c r="C96" s="349">
        <v>0.918771285627165</v>
      </c>
    </row>
    <row r="97" spans="1:3" s="340" customFormat="1" ht="24.75" customHeight="1">
      <c r="A97" s="347">
        <v>93</v>
      </c>
      <c r="B97" s="348" t="s">
        <v>326</v>
      </c>
      <c r="C97" s="349">
        <v>0.778815762770355</v>
      </c>
    </row>
    <row r="98" spans="1:3" s="338" customFormat="1" ht="24.75" customHeight="1">
      <c r="A98" s="347">
        <v>94</v>
      </c>
      <c r="B98" s="348" t="s">
        <v>327</v>
      </c>
      <c r="C98" s="349">
        <v>0.532663439211783</v>
      </c>
    </row>
    <row r="99" spans="1:3" s="338" customFormat="1" ht="24.75" customHeight="1">
      <c r="A99" s="345">
        <v>95</v>
      </c>
      <c r="B99" s="345" t="s">
        <v>329</v>
      </c>
      <c r="C99" s="346">
        <v>2.47468647037581</v>
      </c>
    </row>
    <row r="100" spans="1:3" s="338" customFormat="1" ht="24.75" customHeight="1">
      <c r="A100" s="347">
        <v>96</v>
      </c>
      <c r="B100" s="348" t="s">
        <v>338</v>
      </c>
      <c r="C100" s="349">
        <v>0.59486933460723</v>
      </c>
    </row>
    <row r="101" spans="1:3" s="338" customFormat="1" ht="24.75" customHeight="1">
      <c r="A101" s="347">
        <v>97</v>
      </c>
      <c r="B101" s="348" t="s">
        <v>340</v>
      </c>
      <c r="C101" s="349">
        <v>0.714768205652149</v>
      </c>
    </row>
    <row r="102" spans="1:3" s="338" customFormat="1" ht="24.75" customHeight="1">
      <c r="A102" s="347">
        <v>98</v>
      </c>
      <c r="B102" s="348" t="s">
        <v>333</v>
      </c>
      <c r="C102" s="349">
        <v>0.539459220154441</v>
      </c>
    </row>
    <row r="103" spans="1:3" s="338" customFormat="1" ht="24.75" customHeight="1">
      <c r="A103" s="347">
        <v>99</v>
      </c>
      <c r="B103" s="348" t="s">
        <v>332</v>
      </c>
      <c r="C103" s="349">
        <v>0.587980430933442</v>
      </c>
    </row>
    <row r="104" spans="1:3" s="338" customFormat="1" ht="24.75" customHeight="1">
      <c r="A104" s="347">
        <v>100</v>
      </c>
      <c r="B104" s="348" t="s">
        <v>339</v>
      </c>
      <c r="C104" s="349">
        <v>0.640389834782384</v>
      </c>
    </row>
    <row r="105" spans="1:3" s="338" customFormat="1" ht="24.75" customHeight="1">
      <c r="A105" s="347">
        <v>101</v>
      </c>
      <c r="B105" s="348" t="s">
        <v>334</v>
      </c>
      <c r="C105" s="349">
        <v>0.626172255598221</v>
      </c>
    </row>
    <row r="106" spans="1:3" s="340" customFormat="1" ht="24.75" customHeight="1">
      <c r="A106" s="347">
        <v>102</v>
      </c>
      <c r="B106" s="348" t="s">
        <v>335</v>
      </c>
      <c r="C106" s="349">
        <v>0.537681970284822</v>
      </c>
    </row>
    <row r="107" spans="1:3" s="338" customFormat="1" ht="24.75" customHeight="1">
      <c r="A107" s="347">
        <v>103</v>
      </c>
      <c r="B107" s="348" t="s">
        <v>337</v>
      </c>
      <c r="C107" s="349">
        <v>0.614527364882483</v>
      </c>
    </row>
    <row r="108" spans="1:3" s="338" customFormat="1" ht="24.75" customHeight="1">
      <c r="A108" s="347">
        <v>104</v>
      </c>
      <c r="B108" s="348" t="s">
        <v>336</v>
      </c>
      <c r="C108" s="349">
        <v>0.583963678958969</v>
      </c>
    </row>
    <row r="109" spans="1:3" s="338" customFormat="1" ht="24.75" customHeight="1">
      <c r="A109" s="345">
        <v>105</v>
      </c>
      <c r="B109" s="345" t="s">
        <v>341</v>
      </c>
      <c r="C109" s="346">
        <v>2.27348127212254</v>
      </c>
    </row>
    <row r="110" spans="1:3" s="338" customFormat="1" ht="24.75" customHeight="1">
      <c r="A110" s="347">
        <v>106</v>
      </c>
      <c r="B110" s="348" t="s">
        <v>346</v>
      </c>
      <c r="C110" s="349">
        <v>0.752038420475569</v>
      </c>
    </row>
    <row r="111" spans="1:3" s="338" customFormat="1" ht="24.75" customHeight="1">
      <c r="A111" s="347">
        <v>107</v>
      </c>
      <c r="B111" s="348" t="s">
        <v>348</v>
      </c>
      <c r="C111" s="349">
        <v>0.706590129639087</v>
      </c>
    </row>
    <row r="112" spans="1:3" s="340" customFormat="1" ht="24.75" customHeight="1">
      <c r="A112" s="347">
        <v>108</v>
      </c>
      <c r="B112" s="348" t="s">
        <v>349</v>
      </c>
      <c r="C112" s="349">
        <v>0.662065718114067</v>
      </c>
    </row>
    <row r="113" spans="1:3" s="338" customFormat="1" ht="24.75" customHeight="1">
      <c r="A113" s="347">
        <v>109</v>
      </c>
      <c r="B113" s="348" t="s">
        <v>347</v>
      </c>
      <c r="C113" s="349">
        <v>0.903911675830161</v>
      </c>
    </row>
    <row r="114" spans="1:3" s="338" customFormat="1" ht="24.75" customHeight="1">
      <c r="A114" s="347">
        <v>110</v>
      </c>
      <c r="B114" s="348" t="s">
        <v>345</v>
      </c>
      <c r="C114" s="349">
        <v>0.728842590033406</v>
      </c>
    </row>
    <row r="115" spans="1:3" s="338" customFormat="1" ht="24.75" customHeight="1">
      <c r="A115" s="345">
        <v>111</v>
      </c>
      <c r="B115" s="345" t="s">
        <v>350</v>
      </c>
      <c r="C115" s="346">
        <v>2.24033605571257</v>
      </c>
    </row>
    <row r="116" spans="1:3" s="338" customFormat="1" ht="24.75" customHeight="1">
      <c r="A116" s="347">
        <v>112</v>
      </c>
      <c r="B116" s="348" t="s">
        <v>139</v>
      </c>
      <c r="C116" s="349">
        <v>1.01247576583241</v>
      </c>
    </row>
    <row r="117" spans="1:3" s="338" customFormat="1" ht="24.75" customHeight="1">
      <c r="A117" s="347">
        <v>113</v>
      </c>
      <c r="B117" s="348" t="s">
        <v>355</v>
      </c>
      <c r="C117" s="349">
        <v>0.849325588052889</v>
      </c>
    </row>
    <row r="118" spans="1:3" s="338" customFormat="1" ht="24.75" customHeight="1">
      <c r="A118" s="347">
        <v>114</v>
      </c>
      <c r="B118" s="348" t="s">
        <v>356</v>
      </c>
      <c r="C118" s="349">
        <v>0.642700121143979</v>
      </c>
    </row>
    <row r="119" spans="1:3" s="338" customFormat="1" ht="24.75" customHeight="1">
      <c r="A119" s="347">
        <v>115</v>
      </c>
      <c r="B119" s="348" t="s">
        <v>359</v>
      </c>
      <c r="C119" s="349">
        <v>0.769018916244606</v>
      </c>
    </row>
    <row r="120" spans="1:3" s="338" customFormat="1" ht="24.75" customHeight="1">
      <c r="A120" s="347">
        <v>116</v>
      </c>
      <c r="B120" s="348" t="s">
        <v>357</v>
      </c>
      <c r="C120" s="349">
        <v>0.859984196677277</v>
      </c>
    </row>
    <row r="121" spans="1:3" s="338" customFormat="1" ht="24.75" customHeight="1">
      <c r="A121" s="347">
        <v>117</v>
      </c>
      <c r="B121" s="348" t="s">
        <v>358</v>
      </c>
      <c r="C121" s="349">
        <v>0.605133815153656</v>
      </c>
    </row>
    <row r="122" spans="1:3" s="338" customFormat="1" ht="24.75" customHeight="1">
      <c r="A122" s="347">
        <v>118</v>
      </c>
      <c r="B122" s="348" t="s">
        <v>353</v>
      </c>
      <c r="C122" s="349">
        <v>0.695577252478449</v>
      </c>
    </row>
    <row r="123" spans="1:3" s="340" customFormat="1" ht="24.75" customHeight="1">
      <c r="A123" s="347">
        <v>119</v>
      </c>
      <c r="B123" s="348" t="s">
        <v>354</v>
      </c>
      <c r="C123" s="349">
        <v>0.81804736839597</v>
      </c>
    </row>
    <row r="124" spans="1:3" s="338" customFormat="1" ht="24.75" customHeight="1">
      <c r="A124" s="345">
        <v>120</v>
      </c>
      <c r="B124" s="345" t="s">
        <v>360</v>
      </c>
      <c r="C124" s="346">
        <v>2.34835589596438</v>
      </c>
    </row>
    <row r="125" spans="1:3" s="338" customFormat="1" ht="24.75" customHeight="1">
      <c r="A125" s="347">
        <v>121</v>
      </c>
      <c r="B125" s="348" t="s">
        <v>367</v>
      </c>
      <c r="C125" s="349">
        <v>0.910143556680017</v>
      </c>
    </row>
    <row r="126" spans="1:3" s="338" customFormat="1" ht="24.75" customHeight="1">
      <c r="A126" s="347">
        <v>122</v>
      </c>
      <c r="B126" s="348" t="s">
        <v>365</v>
      </c>
      <c r="C126" s="349">
        <v>0.707651645050427</v>
      </c>
    </row>
    <row r="127" spans="1:3" s="338" customFormat="1" ht="24.75" customHeight="1">
      <c r="A127" s="347">
        <v>123</v>
      </c>
      <c r="B127" s="348" t="s">
        <v>364</v>
      </c>
      <c r="C127" s="349">
        <v>0.9001091739436</v>
      </c>
    </row>
    <row r="128" spans="1:3" s="338" customFormat="1" ht="24.75" customHeight="1">
      <c r="A128" s="347">
        <v>124</v>
      </c>
      <c r="B128" s="354" t="s">
        <v>363</v>
      </c>
      <c r="C128" s="349">
        <v>0.812917750935739</v>
      </c>
    </row>
    <row r="129" spans="1:3" s="338" customFormat="1" ht="24.75" customHeight="1">
      <c r="A129" s="347">
        <v>125</v>
      </c>
      <c r="B129" s="353" t="s">
        <v>368</v>
      </c>
      <c r="C129" s="349">
        <v>1.19422873455851</v>
      </c>
    </row>
    <row r="130" spans="1:3" s="340" customFormat="1" ht="24.75" customHeight="1">
      <c r="A130" s="347">
        <v>126</v>
      </c>
      <c r="B130" s="353" t="s">
        <v>369</v>
      </c>
      <c r="C130" s="349">
        <v>1.00754470067153</v>
      </c>
    </row>
    <row r="131" spans="1:3" s="338" customFormat="1" ht="24.75" customHeight="1">
      <c r="A131" s="347">
        <v>127</v>
      </c>
      <c r="B131" s="348" t="s">
        <v>366</v>
      </c>
      <c r="C131" s="349">
        <v>0.656465938760665</v>
      </c>
    </row>
    <row r="132" spans="1:3" s="338" customFormat="1" ht="24.75" customHeight="1">
      <c r="A132" s="347">
        <v>128</v>
      </c>
      <c r="B132" s="348" t="s">
        <v>362</v>
      </c>
      <c r="C132" s="349">
        <v>0.740217259684173</v>
      </c>
    </row>
    <row r="133" spans="1:3" s="338" customFormat="1" ht="24.75" customHeight="1">
      <c r="A133" s="345">
        <v>129</v>
      </c>
      <c r="B133" s="345" t="s">
        <v>370</v>
      </c>
      <c r="C133" s="346">
        <v>1.27476800983847</v>
      </c>
    </row>
    <row r="134" spans="1:3" s="338" customFormat="1" ht="24.75" customHeight="1">
      <c r="A134" s="347">
        <v>130</v>
      </c>
      <c r="B134" s="348" t="s">
        <v>375</v>
      </c>
      <c r="C134" s="349">
        <v>0.689223442115303</v>
      </c>
    </row>
    <row r="135" spans="1:3" s="338" customFormat="1" ht="24.75" customHeight="1">
      <c r="A135" s="347">
        <v>131</v>
      </c>
      <c r="B135" s="348" t="s">
        <v>373</v>
      </c>
      <c r="C135" s="349">
        <v>0.743421216563402</v>
      </c>
    </row>
    <row r="136" spans="1:3" s="338" customFormat="1" ht="24.75" customHeight="1">
      <c r="A136" s="347">
        <v>132</v>
      </c>
      <c r="B136" s="348" t="s">
        <v>374</v>
      </c>
      <c r="C136" s="349">
        <v>0.554418469833816</v>
      </c>
    </row>
    <row r="137" spans="1:3" s="338" customFormat="1" ht="24.75" customHeight="1">
      <c r="A137" s="345">
        <v>133</v>
      </c>
      <c r="B137" s="345" t="s">
        <v>376</v>
      </c>
      <c r="C137" s="346">
        <v>1.74639041048357</v>
      </c>
    </row>
    <row r="138" spans="1:3" s="338" customFormat="1" ht="24.75" customHeight="1">
      <c r="A138" s="347">
        <v>134</v>
      </c>
      <c r="B138" s="348" t="s">
        <v>381</v>
      </c>
      <c r="C138" s="349">
        <v>0.751241747866089</v>
      </c>
    </row>
    <row r="139" spans="1:3" s="338" customFormat="1" ht="24.75" customHeight="1">
      <c r="A139" s="347">
        <v>135</v>
      </c>
      <c r="B139" s="354" t="s">
        <v>379</v>
      </c>
      <c r="C139" s="349">
        <v>0.604796200896231</v>
      </c>
    </row>
    <row r="140" spans="1:3" s="340" customFormat="1" ht="24.75" customHeight="1">
      <c r="A140" s="347">
        <v>136</v>
      </c>
      <c r="B140" s="348" t="s">
        <v>382</v>
      </c>
      <c r="C140" s="349">
        <v>0.657980092536292</v>
      </c>
    </row>
    <row r="141" spans="1:3" s="338" customFormat="1" ht="24.75" customHeight="1">
      <c r="A141" s="347">
        <v>137</v>
      </c>
      <c r="B141" s="348" t="s">
        <v>380</v>
      </c>
      <c r="C141" s="349">
        <v>0.61249767955435</v>
      </c>
    </row>
    <row r="142" spans="1:3" s="338" customFormat="1" ht="24.75" customHeight="1">
      <c r="A142" s="347">
        <v>138</v>
      </c>
      <c r="B142" s="348" t="s">
        <v>378</v>
      </c>
      <c r="C142" s="349">
        <v>0.51838148283875</v>
      </c>
    </row>
    <row r="143" spans="1:3" s="338" customFormat="1" ht="24.75" customHeight="1">
      <c r="A143" s="345">
        <v>139</v>
      </c>
      <c r="B143" s="345" t="s">
        <v>383</v>
      </c>
      <c r="C143" s="346">
        <v>1.65854601619441</v>
      </c>
    </row>
    <row r="144" spans="1:3" s="338" customFormat="1" ht="24.75" customHeight="1">
      <c r="A144" s="347">
        <v>140</v>
      </c>
      <c r="B144" s="348" t="s">
        <v>388</v>
      </c>
      <c r="C144" s="349">
        <v>0.604098296642611</v>
      </c>
    </row>
    <row r="145" spans="1:3" s="338" customFormat="1" ht="24.75" customHeight="1">
      <c r="A145" s="347">
        <v>141</v>
      </c>
      <c r="B145" s="348" t="s">
        <v>389</v>
      </c>
      <c r="C145" s="349">
        <v>0.8591064066891</v>
      </c>
    </row>
    <row r="146" spans="1:3" s="338" customFormat="1" ht="24.75" customHeight="1">
      <c r="A146" s="347">
        <v>142</v>
      </c>
      <c r="B146" s="348" t="s">
        <v>386</v>
      </c>
      <c r="C146" s="349">
        <v>0.724019121893573</v>
      </c>
    </row>
    <row r="147" spans="1:3" s="338" customFormat="1" ht="24.75" customHeight="1">
      <c r="A147" s="347">
        <v>143</v>
      </c>
      <c r="B147" s="348" t="s">
        <v>387</v>
      </c>
      <c r="C147" s="349">
        <v>0.865112231560531</v>
      </c>
    </row>
    <row r="148" spans="1:3" s="338" customFormat="1" ht="24.75" customHeight="1">
      <c r="A148" s="347">
        <v>144</v>
      </c>
      <c r="B148" s="348" t="s">
        <v>385</v>
      </c>
      <c r="C148" s="349">
        <v>0.734317911962967</v>
      </c>
    </row>
    <row r="149" spans="1:3" s="338" customFormat="1" ht="87" customHeight="1">
      <c r="A149" s="355" t="s">
        <v>895</v>
      </c>
      <c r="B149" s="356"/>
      <c r="C149" s="356"/>
    </row>
    <row r="150" spans="1:3" s="338" customFormat="1" ht="15">
      <c r="A150" s="341"/>
      <c r="B150" s="357"/>
      <c r="C150" s="357"/>
    </row>
    <row r="151" spans="1:3" s="338" customFormat="1" ht="15">
      <c r="A151" s="341"/>
      <c r="B151" s="357"/>
      <c r="C151" s="357"/>
    </row>
    <row r="152" spans="1:3" s="338" customFormat="1" ht="15">
      <c r="A152" s="341"/>
      <c r="B152" s="357"/>
      <c r="C152" s="357"/>
    </row>
    <row r="153" spans="1:3" s="338" customFormat="1" ht="15">
      <c r="A153" s="341"/>
      <c r="B153" s="357"/>
      <c r="C153" s="357"/>
    </row>
    <row r="154" spans="1:3" s="338" customFormat="1" ht="15">
      <c r="A154" s="341"/>
      <c r="B154" s="357"/>
      <c r="C154" s="357"/>
    </row>
    <row r="155" spans="1:3" s="338" customFormat="1" ht="15">
      <c r="A155" s="341"/>
      <c r="B155" s="357"/>
      <c r="C155" s="357"/>
    </row>
    <row r="156" spans="1:3" s="338" customFormat="1" ht="15">
      <c r="A156" s="341"/>
      <c r="B156" s="357"/>
      <c r="C156" s="357"/>
    </row>
    <row r="157" spans="1:3" s="338" customFormat="1" ht="15">
      <c r="A157" s="341"/>
      <c r="B157" s="357"/>
      <c r="C157" s="357"/>
    </row>
    <row r="158" spans="1:3" s="338" customFormat="1" ht="15">
      <c r="A158" s="341"/>
      <c r="B158" s="357"/>
      <c r="C158" s="357"/>
    </row>
    <row r="159" spans="1:3" s="338" customFormat="1" ht="15">
      <c r="A159" s="341"/>
      <c r="B159" s="357"/>
      <c r="C159" s="357"/>
    </row>
    <row r="160" spans="1:3" s="338" customFormat="1" ht="15">
      <c r="A160" s="341"/>
      <c r="B160" s="357"/>
      <c r="C160" s="357"/>
    </row>
    <row r="161" spans="1:3" s="338" customFormat="1" ht="15">
      <c r="A161" s="341"/>
      <c r="B161" s="357"/>
      <c r="C161" s="357"/>
    </row>
    <row r="162" spans="1:3" s="338" customFormat="1" ht="15">
      <c r="A162" s="341"/>
      <c r="B162" s="357"/>
      <c r="C162" s="357"/>
    </row>
    <row r="163" spans="1:3" s="338" customFormat="1" ht="15">
      <c r="A163" s="341"/>
      <c r="B163" s="357"/>
      <c r="C163" s="357"/>
    </row>
    <row r="164" spans="1:3" s="338" customFormat="1" ht="15">
      <c r="A164" s="341"/>
      <c r="B164" s="357"/>
      <c r="C164" s="357"/>
    </row>
    <row r="165" spans="1:3" s="338" customFormat="1" ht="15">
      <c r="A165" s="341"/>
      <c r="B165" s="357"/>
      <c r="C165" s="357"/>
    </row>
    <row r="166" spans="1:3" s="338" customFormat="1" ht="15">
      <c r="A166" s="341"/>
      <c r="B166" s="357"/>
      <c r="C166" s="357"/>
    </row>
    <row r="167" spans="1:3" s="338" customFormat="1" ht="15">
      <c r="A167" s="341"/>
      <c r="B167" s="357"/>
      <c r="C167" s="357"/>
    </row>
    <row r="168" spans="1:3" s="338" customFormat="1" ht="15">
      <c r="A168" s="341"/>
      <c r="B168" s="357"/>
      <c r="C168" s="357"/>
    </row>
    <row r="169" spans="1:3" s="338" customFormat="1" ht="15">
      <c r="A169" s="341"/>
      <c r="B169" s="357"/>
      <c r="C169" s="357"/>
    </row>
    <row r="170" spans="1:3" s="338" customFormat="1" ht="15">
      <c r="A170" s="341"/>
      <c r="B170" s="357"/>
      <c r="C170" s="357"/>
    </row>
    <row r="171" spans="1:3" s="338" customFormat="1" ht="15">
      <c r="A171" s="341"/>
      <c r="B171" s="357"/>
      <c r="C171" s="357"/>
    </row>
    <row r="172" spans="1:3" s="338" customFormat="1" ht="15">
      <c r="A172" s="341"/>
      <c r="B172" s="357"/>
      <c r="C172" s="357"/>
    </row>
    <row r="173" spans="1:3" s="338" customFormat="1" ht="15">
      <c r="A173" s="341"/>
      <c r="B173" s="357"/>
      <c r="C173" s="357"/>
    </row>
    <row r="174" spans="1:3" s="338" customFormat="1" ht="15">
      <c r="A174" s="341"/>
      <c r="B174" s="357"/>
      <c r="C174" s="357"/>
    </row>
  </sheetData>
  <mergeCells count="2">
    <mergeCell ref="A2:C2"/>
    <mergeCell ref="A149:C14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B26"/>
  <sheetViews>
    <sheetView zoomScaleSheetLayoutView="100" workbookViewId="0" topLeftCell="A1">
      <selection activeCell="B6" sqref="B6"/>
    </sheetView>
  </sheetViews>
  <sheetFormatPr defaultColWidth="9.00390625" defaultRowHeight="34.5" customHeight="1"/>
  <cols>
    <col min="1" max="1" width="7.625" style="245" customWidth="1"/>
    <col min="2" max="3" width="7.625" style="288" customWidth="1"/>
    <col min="4" max="38" width="7.625" style="245" customWidth="1"/>
    <col min="39" max="47" width="5.125" style="245" customWidth="1"/>
    <col min="48" max="51" width="7.625" style="245" customWidth="1"/>
    <col min="52" max="53" width="10.625" style="245" customWidth="1"/>
    <col min="54" max="54" width="10.00390625" style="289" customWidth="1"/>
    <col min="55" max="256" width="9.00390625" style="245" customWidth="1"/>
  </cols>
  <sheetData>
    <row r="1" spans="1:54" s="245" customFormat="1" ht="34.5" customHeight="1">
      <c r="A1" s="290" t="s">
        <v>896</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row>
    <row r="2" spans="1:54" s="245" customFormat="1" ht="34.5" customHeight="1">
      <c r="A2" s="291" t="s">
        <v>897</v>
      </c>
      <c r="B2" s="292" t="s">
        <v>898</v>
      </c>
      <c r="C2" s="293" t="s">
        <v>899</v>
      </c>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315"/>
      <c r="AL2" s="316" t="s">
        <v>900</v>
      </c>
      <c r="AM2" s="317"/>
      <c r="AN2" s="317"/>
      <c r="AO2" s="317"/>
      <c r="AP2" s="317"/>
      <c r="AQ2" s="317"/>
      <c r="AR2" s="317"/>
      <c r="AS2" s="317"/>
      <c r="AT2" s="317"/>
      <c r="AU2" s="323"/>
      <c r="AV2" s="324" t="s">
        <v>901</v>
      </c>
      <c r="AW2" s="328"/>
      <c r="AX2" s="329" t="s">
        <v>902</v>
      </c>
      <c r="AY2" s="330" t="s">
        <v>903</v>
      </c>
      <c r="AZ2" s="331"/>
      <c r="BA2" s="331"/>
      <c r="BB2" s="331"/>
    </row>
    <row r="3" spans="1:54" s="287" customFormat="1" ht="91.5" customHeight="1">
      <c r="A3" s="291"/>
      <c r="B3" s="295"/>
      <c r="C3" s="296" t="s">
        <v>904</v>
      </c>
      <c r="D3" s="297" t="s">
        <v>905</v>
      </c>
      <c r="E3" s="297"/>
      <c r="F3" s="297"/>
      <c r="G3" s="297"/>
      <c r="H3" s="297" t="s">
        <v>906</v>
      </c>
      <c r="I3" s="297"/>
      <c r="J3" s="297"/>
      <c r="K3" s="297"/>
      <c r="L3" s="297" t="s">
        <v>907</v>
      </c>
      <c r="M3" s="297"/>
      <c r="N3" s="297"/>
      <c r="O3" s="297"/>
      <c r="P3" s="297" t="s">
        <v>908</v>
      </c>
      <c r="Q3" s="297"/>
      <c r="R3" s="297"/>
      <c r="S3" s="297"/>
      <c r="T3" s="297"/>
      <c r="U3" s="297" t="s">
        <v>909</v>
      </c>
      <c r="V3" s="297"/>
      <c r="W3" s="297"/>
      <c r="X3" s="297"/>
      <c r="Y3" s="297"/>
      <c r="Z3" s="297"/>
      <c r="AA3" s="297" t="s">
        <v>910</v>
      </c>
      <c r="AB3" s="297"/>
      <c r="AC3" s="297"/>
      <c r="AD3" s="297"/>
      <c r="AE3" s="297"/>
      <c r="AF3" s="297" t="s">
        <v>911</v>
      </c>
      <c r="AG3" s="297"/>
      <c r="AH3" s="297"/>
      <c r="AI3" s="297" t="s">
        <v>912</v>
      </c>
      <c r="AJ3" s="297"/>
      <c r="AK3" s="297"/>
      <c r="AL3" s="297" t="s">
        <v>904</v>
      </c>
      <c r="AM3" s="297" t="s">
        <v>913</v>
      </c>
      <c r="AN3" s="297"/>
      <c r="AO3" s="297"/>
      <c r="AP3" s="297" t="s">
        <v>914</v>
      </c>
      <c r="AQ3" s="297"/>
      <c r="AR3" s="297"/>
      <c r="AS3" s="297" t="s">
        <v>915</v>
      </c>
      <c r="AT3" s="297"/>
      <c r="AU3" s="297"/>
      <c r="AV3" s="325" t="s">
        <v>916</v>
      </c>
      <c r="AW3" s="332" t="s">
        <v>917</v>
      </c>
      <c r="AX3" s="333"/>
      <c r="AY3" s="334"/>
      <c r="AZ3" s="335"/>
      <c r="BA3" s="335"/>
      <c r="BB3" s="335"/>
    </row>
    <row r="4" spans="1:54" s="245" customFormat="1" ht="186.75" customHeight="1">
      <c r="A4" s="291" t="s">
        <v>918</v>
      </c>
      <c r="B4" s="298"/>
      <c r="C4" s="299"/>
      <c r="D4" s="297" t="s">
        <v>919</v>
      </c>
      <c r="E4" s="297" t="s">
        <v>920</v>
      </c>
      <c r="F4" s="297" t="s">
        <v>921</v>
      </c>
      <c r="G4" s="297" t="s">
        <v>922</v>
      </c>
      <c r="H4" s="297" t="s">
        <v>923</v>
      </c>
      <c r="I4" s="297" t="s">
        <v>924</v>
      </c>
      <c r="J4" s="297" t="s">
        <v>925</v>
      </c>
      <c r="K4" s="297" t="s">
        <v>926</v>
      </c>
      <c r="L4" s="297" t="s">
        <v>927</v>
      </c>
      <c r="M4" s="297" t="s">
        <v>928</v>
      </c>
      <c r="N4" s="297" t="s">
        <v>929</v>
      </c>
      <c r="O4" s="297" t="s">
        <v>930</v>
      </c>
      <c r="P4" s="297" t="s">
        <v>931</v>
      </c>
      <c r="Q4" s="297" t="s">
        <v>932</v>
      </c>
      <c r="R4" s="297" t="s">
        <v>933</v>
      </c>
      <c r="S4" s="297" t="s">
        <v>934</v>
      </c>
      <c r="T4" s="297" t="s">
        <v>935</v>
      </c>
      <c r="U4" s="297" t="s">
        <v>936</v>
      </c>
      <c r="V4" s="297" t="s">
        <v>937</v>
      </c>
      <c r="W4" s="297" t="s">
        <v>938</v>
      </c>
      <c r="X4" s="297" t="s">
        <v>939</v>
      </c>
      <c r="Y4" s="297" t="s">
        <v>940</v>
      </c>
      <c r="Z4" s="297" t="s">
        <v>941</v>
      </c>
      <c r="AA4" s="297" t="s">
        <v>927</v>
      </c>
      <c r="AB4" s="297" t="s">
        <v>942</v>
      </c>
      <c r="AC4" s="297" t="s">
        <v>943</v>
      </c>
      <c r="AD4" s="297" t="s">
        <v>944</v>
      </c>
      <c r="AE4" s="297" t="s">
        <v>945</v>
      </c>
      <c r="AF4" s="297" t="s">
        <v>946</v>
      </c>
      <c r="AG4" s="297" t="s">
        <v>947</v>
      </c>
      <c r="AH4" s="297" t="s">
        <v>948</v>
      </c>
      <c r="AI4" s="297" t="s">
        <v>946</v>
      </c>
      <c r="AJ4" s="297" t="s">
        <v>949</v>
      </c>
      <c r="AK4" s="297" t="s">
        <v>950</v>
      </c>
      <c r="AL4" s="297"/>
      <c r="AM4" s="297"/>
      <c r="AN4" s="297"/>
      <c r="AO4" s="297"/>
      <c r="AP4" s="297"/>
      <c r="AQ4" s="297"/>
      <c r="AR4" s="297"/>
      <c r="AS4" s="297"/>
      <c r="AT4" s="297"/>
      <c r="AU4" s="297"/>
      <c r="AV4" s="325"/>
      <c r="AW4" s="332"/>
      <c r="AX4" s="336"/>
      <c r="AY4" s="297" t="s">
        <v>951</v>
      </c>
      <c r="AZ4" s="297" t="s">
        <v>952</v>
      </c>
      <c r="BA4" s="297" t="s">
        <v>953</v>
      </c>
      <c r="BB4" s="297" t="s">
        <v>954</v>
      </c>
    </row>
    <row r="5" spans="1:54" s="245" customFormat="1" ht="34.5" customHeight="1">
      <c r="A5" s="300" t="s">
        <v>226</v>
      </c>
      <c r="B5" s="301">
        <f>C5+AL5</f>
        <v>95</v>
      </c>
      <c r="C5" s="302">
        <f aca="true" t="shared" si="0" ref="C5:C25">D5+H5+L5+P5+U5+AA5+AF5+AI5</f>
        <v>85</v>
      </c>
      <c r="D5" s="303">
        <f aca="true" t="shared" si="1" ref="D5:D25">SUM(E5:G5)</f>
        <v>9</v>
      </c>
      <c r="E5" s="303">
        <v>3</v>
      </c>
      <c r="F5" s="303">
        <v>3</v>
      </c>
      <c r="G5" s="303">
        <v>3</v>
      </c>
      <c r="H5" s="303">
        <f aca="true" t="shared" si="2" ref="H5:H25">SUM(I5:K5)</f>
        <v>18.5</v>
      </c>
      <c r="I5" s="303">
        <v>6</v>
      </c>
      <c r="J5" s="303">
        <v>5</v>
      </c>
      <c r="K5" s="303">
        <v>7.5</v>
      </c>
      <c r="L5" s="303">
        <f aca="true" t="shared" si="3" ref="L5:L25">SUM(M5:O5)</f>
        <v>9.9</v>
      </c>
      <c r="M5" s="303">
        <v>4</v>
      </c>
      <c r="N5" s="303">
        <v>4</v>
      </c>
      <c r="O5" s="303">
        <v>1.9</v>
      </c>
      <c r="P5" s="303">
        <f aca="true" t="shared" si="4" ref="P5:P25">SUM(Q5:T5)</f>
        <v>12</v>
      </c>
      <c r="Q5" s="303">
        <v>2</v>
      </c>
      <c r="R5" s="303">
        <v>3</v>
      </c>
      <c r="S5" s="303">
        <v>3</v>
      </c>
      <c r="T5" s="303">
        <v>4</v>
      </c>
      <c r="U5" s="303">
        <f aca="true" t="shared" si="5" ref="U5:U25">SUM(V5:Z5)</f>
        <v>17.6</v>
      </c>
      <c r="V5" s="303">
        <v>2</v>
      </c>
      <c r="W5" s="303">
        <v>1.6</v>
      </c>
      <c r="X5" s="303">
        <v>4</v>
      </c>
      <c r="Y5" s="303">
        <v>4</v>
      </c>
      <c r="Z5" s="303">
        <v>6</v>
      </c>
      <c r="AA5" s="303">
        <f aca="true" t="shared" si="6" ref="AA5:AA25">SUM(AB5:AE5)</f>
        <v>10</v>
      </c>
      <c r="AB5" s="303">
        <v>3</v>
      </c>
      <c r="AC5" s="303">
        <v>2</v>
      </c>
      <c r="AD5" s="303">
        <v>2</v>
      </c>
      <c r="AE5" s="303">
        <v>3</v>
      </c>
      <c r="AF5" s="303">
        <f aca="true" t="shared" si="7" ref="AF5:AF25">SUM(AG5:AH5)</f>
        <v>4</v>
      </c>
      <c r="AG5" s="303">
        <v>2</v>
      </c>
      <c r="AH5" s="303">
        <v>2</v>
      </c>
      <c r="AI5" s="303">
        <f aca="true" t="shared" si="8" ref="AI5:AI25">SUM(AJ5:AK5)</f>
        <v>4</v>
      </c>
      <c r="AJ5" s="314">
        <v>2</v>
      </c>
      <c r="AK5" s="303">
        <v>2</v>
      </c>
      <c r="AL5" s="318">
        <f aca="true" t="shared" si="9" ref="AL5:AL25">SUM(AM5:AU5)</f>
        <v>10</v>
      </c>
      <c r="AM5" s="319">
        <v>6</v>
      </c>
      <c r="AN5" s="320"/>
      <c r="AO5" s="322"/>
      <c r="AP5" s="319">
        <v>2</v>
      </c>
      <c r="AQ5" s="320"/>
      <c r="AR5" s="322"/>
      <c r="AS5" s="319">
        <v>2</v>
      </c>
      <c r="AT5" s="320"/>
      <c r="AU5" s="322"/>
      <c r="AV5" s="326">
        <v>1</v>
      </c>
      <c r="AW5" s="326"/>
      <c r="AX5" s="326">
        <f aca="true" t="shared" si="10" ref="AX5:AX25">AY5*0.2</f>
        <v>19.400000000000002</v>
      </c>
      <c r="AY5" s="337">
        <v>97</v>
      </c>
      <c r="AZ5" s="319">
        <v>29</v>
      </c>
      <c r="BA5" s="319" t="s">
        <v>955</v>
      </c>
      <c r="BB5" s="303">
        <v>20</v>
      </c>
    </row>
    <row r="6" spans="1:54" s="245" customFormat="1" ht="34.5" customHeight="1">
      <c r="A6" s="300" t="s">
        <v>433</v>
      </c>
      <c r="B6" s="301">
        <f>C6+AL6</f>
        <v>95.5</v>
      </c>
      <c r="C6" s="302">
        <f t="shared" si="0"/>
        <v>84.5</v>
      </c>
      <c r="D6" s="303">
        <f t="shared" si="1"/>
        <v>8.5</v>
      </c>
      <c r="E6" s="303">
        <v>2.5</v>
      </c>
      <c r="F6" s="303">
        <v>3</v>
      </c>
      <c r="G6" s="303">
        <v>3</v>
      </c>
      <c r="H6" s="303">
        <f t="shared" si="2"/>
        <v>20.5</v>
      </c>
      <c r="I6" s="303">
        <v>6</v>
      </c>
      <c r="J6" s="303">
        <v>4.5</v>
      </c>
      <c r="K6" s="303">
        <v>10</v>
      </c>
      <c r="L6" s="303">
        <f t="shared" si="3"/>
        <v>9.9</v>
      </c>
      <c r="M6" s="303">
        <v>4</v>
      </c>
      <c r="N6" s="303">
        <v>4</v>
      </c>
      <c r="O6" s="303">
        <v>1.9</v>
      </c>
      <c r="P6" s="303">
        <f t="shared" si="4"/>
        <v>11</v>
      </c>
      <c r="Q6" s="303">
        <v>1</v>
      </c>
      <c r="R6" s="303">
        <v>3</v>
      </c>
      <c r="S6" s="303">
        <v>3</v>
      </c>
      <c r="T6" s="303">
        <v>4</v>
      </c>
      <c r="U6" s="303">
        <f t="shared" si="5"/>
        <v>17.1</v>
      </c>
      <c r="V6" s="303">
        <v>2</v>
      </c>
      <c r="W6" s="303">
        <v>1.6</v>
      </c>
      <c r="X6" s="303">
        <v>4</v>
      </c>
      <c r="Y6" s="303">
        <v>4</v>
      </c>
      <c r="Z6" s="303">
        <v>5.5</v>
      </c>
      <c r="AA6" s="303">
        <f t="shared" si="6"/>
        <v>10</v>
      </c>
      <c r="AB6" s="303">
        <v>3</v>
      </c>
      <c r="AC6" s="303">
        <v>2</v>
      </c>
      <c r="AD6" s="303">
        <v>2</v>
      </c>
      <c r="AE6" s="303">
        <v>3</v>
      </c>
      <c r="AF6" s="303">
        <f t="shared" si="7"/>
        <v>3.5</v>
      </c>
      <c r="AG6" s="303">
        <v>2</v>
      </c>
      <c r="AH6" s="303">
        <v>1.5</v>
      </c>
      <c r="AI6" s="303">
        <f t="shared" si="8"/>
        <v>4</v>
      </c>
      <c r="AJ6" s="314">
        <v>2</v>
      </c>
      <c r="AK6" s="303">
        <v>2</v>
      </c>
      <c r="AL6" s="318">
        <f t="shared" si="9"/>
        <v>11</v>
      </c>
      <c r="AM6" s="319">
        <v>6</v>
      </c>
      <c r="AN6" s="320"/>
      <c r="AO6" s="322"/>
      <c r="AP6" s="319">
        <v>2</v>
      </c>
      <c r="AQ6" s="320"/>
      <c r="AR6" s="322"/>
      <c r="AS6" s="319">
        <v>3</v>
      </c>
      <c r="AT6" s="320"/>
      <c r="AU6" s="322"/>
      <c r="AV6" s="326">
        <v>1</v>
      </c>
      <c r="AW6" s="326"/>
      <c r="AX6" s="326">
        <f t="shared" si="10"/>
        <v>18.98</v>
      </c>
      <c r="AY6" s="337">
        <v>94.9</v>
      </c>
      <c r="AZ6" s="319">
        <v>28</v>
      </c>
      <c r="BA6" s="319" t="s">
        <v>956</v>
      </c>
      <c r="BB6" s="303">
        <v>20</v>
      </c>
    </row>
    <row r="7" spans="1:54" s="245" customFormat="1" ht="34.5" customHeight="1">
      <c r="A7" s="300" t="s">
        <v>239</v>
      </c>
      <c r="B7" s="301">
        <f aca="true" t="shared" si="11" ref="B7:B25">C7+AL7+AV7-AW7</f>
        <v>92.9</v>
      </c>
      <c r="C7" s="302">
        <f t="shared" si="0"/>
        <v>83.9</v>
      </c>
      <c r="D7" s="303">
        <f t="shared" si="1"/>
        <v>8</v>
      </c>
      <c r="E7" s="303">
        <v>2</v>
      </c>
      <c r="F7" s="303">
        <v>3</v>
      </c>
      <c r="G7" s="303">
        <v>3</v>
      </c>
      <c r="H7" s="303">
        <f t="shared" si="2"/>
        <v>21</v>
      </c>
      <c r="I7" s="303">
        <v>6</v>
      </c>
      <c r="J7" s="303">
        <v>5</v>
      </c>
      <c r="K7" s="303">
        <v>10</v>
      </c>
      <c r="L7" s="303">
        <f t="shared" si="3"/>
        <v>9.7</v>
      </c>
      <c r="M7" s="303">
        <v>4</v>
      </c>
      <c r="N7" s="303">
        <v>4</v>
      </c>
      <c r="O7" s="303">
        <v>1.7</v>
      </c>
      <c r="P7" s="303">
        <f t="shared" si="4"/>
        <v>10.4</v>
      </c>
      <c r="Q7" s="303">
        <v>0.7</v>
      </c>
      <c r="R7" s="303">
        <v>2.8</v>
      </c>
      <c r="S7" s="303">
        <v>2.9</v>
      </c>
      <c r="T7" s="303">
        <v>4</v>
      </c>
      <c r="U7" s="303">
        <f t="shared" si="5"/>
        <v>17</v>
      </c>
      <c r="V7" s="303">
        <v>2</v>
      </c>
      <c r="W7" s="303">
        <v>1.6</v>
      </c>
      <c r="X7" s="303">
        <v>4</v>
      </c>
      <c r="Y7" s="303">
        <v>3.9</v>
      </c>
      <c r="Z7" s="303">
        <v>5.5</v>
      </c>
      <c r="AA7" s="303">
        <f t="shared" si="6"/>
        <v>10</v>
      </c>
      <c r="AB7" s="303">
        <v>3</v>
      </c>
      <c r="AC7" s="303">
        <v>2</v>
      </c>
      <c r="AD7" s="303">
        <v>2</v>
      </c>
      <c r="AE7" s="303">
        <v>3</v>
      </c>
      <c r="AF7" s="303">
        <f t="shared" si="7"/>
        <v>3.8</v>
      </c>
      <c r="AG7" s="303">
        <v>2</v>
      </c>
      <c r="AH7" s="303">
        <v>1.8</v>
      </c>
      <c r="AI7" s="303">
        <f t="shared" si="8"/>
        <v>4</v>
      </c>
      <c r="AJ7" s="314">
        <v>2</v>
      </c>
      <c r="AK7" s="303">
        <v>2</v>
      </c>
      <c r="AL7" s="318">
        <f t="shared" si="9"/>
        <v>8</v>
      </c>
      <c r="AM7" s="319">
        <v>6</v>
      </c>
      <c r="AN7" s="320"/>
      <c r="AO7" s="322"/>
      <c r="AP7" s="319">
        <v>2</v>
      </c>
      <c r="AQ7" s="320"/>
      <c r="AR7" s="322"/>
      <c r="AS7" s="319">
        <v>0</v>
      </c>
      <c r="AT7" s="320"/>
      <c r="AU7" s="322"/>
      <c r="AV7" s="326">
        <v>1</v>
      </c>
      <c r="AW7" s="326"/>
      <c r="AX7" s="326">
        <f t="shared" si="10"/>
        <v>18.96</v>
      </c>
      <c r="AY7" s="337">
        <v>94.8</v>
      </c>
      <c r="AZ7" s="319">
        <v>28</v>
      </c>
      <c r="BA7" s="319" t="s">
        <v>957</v>
      </c>
      <c r="BB7" s="303">
        <v>20</v>
      </c>
    </row>
    <row r="8" spans="1:54" s="245" customFormat="1" ht="34.5" customHeight="1">
      <c r="A8" s="300" t="s">
        <v>256</v>
      </c>
      <c r="B8" s="301">
        <f t="shared" si="11"/>
        <v>90.3</v>
      </c>
      <c r="C8" s="302">
        <f t="shared" si="0"/>
        <v>80.8</v>
      </c>
      <c r="D8" s="303">
        <f t="shared" si="1"/>
        <v>7.5</v>
      </c>
      <c r="E8" s="303">
        <v>2</v>
      </c>
      <c r="F8" s="303">
        <v>3</v>
      </c>
      <c r="G8" s="303">
        <v>2.5</v>
      </c>
      <c r="H8" s="303">
        <f t="shared" si="2"/>
        <v>18.5</v>
      </c>
      <c r="I8" s="303">
        <v>6</v>
      </c>
      <c r="J8" s="303">
        <v>5</v>
      </c>
      <c r="K8" s="303">
        <v>7.5</v>
      </c>
      <c r="L8" s="303">
        <f t="shared" si="3"/>
        <v>9.700000000000001</v>
      </c>
      <c r="M8" s="303">
        <v>3.9</v>
      </c>
      <c r="N8" s="303">
        <v>4</v>
      </c>
      <c r="O8" s="303">
        <v>1.8</v>
      </c>
      <c r="P8" s="303">
        <f t="shared" si="4"/>
        <v>10</v>
      </c>
      <c r="Q8" s="303">
        <v>0.7</v>
      </c>
      <c r="R8" s="303">
        <v>2.8</v>
      </c>
      <c r="S8" s="303">
        <v>3</v>
      </c>
      <c r="T8" s="303">
        <v>3.5</v>
      </c>
      <c r="U8" s="303">
        <f t="shared" si="5"/>
        <v>17.7</v>
      </c>
      <c r="V8" s="303">
        <v>2</v>
      </c>
      <c r="W8" s="303">
        <v>1.7</v>
      </c>
      <c r="X8" s="303">
        <v>4</v>
      </c>
      <c r="Y8" s="303">
        <v>4</v>
      </c>
      <c r="Z8" s="303">
        <v>6</v>
      </c>
      <c r="AA8" s="303">
        <f t="shared" si="6"/>
        <v>9.5</v>
      </c>
      <c r="AB8" s="303">
        <v>3</v>
      </c>
      <c r="AC8" s="303">
        <v>1.5</v>
      </c>
      <c r="AD8" s="303">
        <v>2</v>
      </c>
      <c r="AE8" s="303">
        <v>3</v>
      </c>
      <c r="AF8" s="303">
        <f t="shared" si="7"/>
        <v>3.9</v>
      </c>
      <c r="AG8" s="303">
        <v>2</v>
      </c>
      <c r="AH8" s="303">
        <v>1.9</v>
      </c>
      <c r="AI8" s="303">
        <f t="shared" si="8"/>
        <v>4</v>
      </c>
      <c r="AJ8" s="314">
        <v>2</v>
      </c>
      <c r="AK8" s="303">
        <v>2</v>
      </c>
      <c r="AL8" s="318">
        <f t="shared" si="9"/>
        <v>9.5</v>
      </c>
      <c r="AM8" s="319">
        <v>5.5</v>
      </c>
      <c r="AN8" s="320"/>
      <c r="AO8" s="322"/>
      <c r="AP8" s="319">
        <v>2</v>
      </c>
      <c r="AQ8" s="320"/>
      <c r="AR8" s="322"/>
      <c r="AS8" s="319">
        <v>2</v>
      </c>
      <c r="AT8" s="320"/>
      <c r="AU8" s="322"/>
      <c r="AV8" s="326"/>
      <c r="AW8" s="326"/>
      <c r="AX8" s="326">
        <f t="shared" si="10"/>
        <v>19.02</v>
      </c>
      <c r="AY8" s="337">
        <v>95.1</v>
      </c>
      <c r="AZ8" s="319">
        <v>29</v>
      </c>
      <c r="BA8" s="319" t="s">
        <v>958</v>
      </c>
      <c r="BB8" s="303">
        <v>20</v>
      </c>
    </row>
    <row r="9" spans="1:54" s="245" customFormat="1" ht="34.5" customHeight="1">
      <c r="A9" s="300" t="s">
        <v>247</v>
      </c>
      <c r="B9" s="301">
        <f t="shared" si="11"/>
        <v>92.4</v>
      </c>
      <c r="C9" s="302">
        <f t="shared" si="0"/>
        <v>83.9</v>
      </c>
      <c r="D9" s="303">
        <f t="shared" si="1"/>
        <v>8.5</v>
      </c>
      <c r="E9" s="303">
        <v>2.5</v>
      </c>
      <c r="F9" s="303">
        <v>3</v>
      </c>
      <c r="G9" s="303">
        <v>3</v>
      </c>
      <c r="H9" s="303">
        <f t="shared" si="2"/>
        <v>20.5</v>
      </c>
      <c r="I9" s="303">
        <v>6</v>
      </c>
      <c r="J9" s="303">
        <v>5</v>
      </c>
      <c r="K9" s="303">
        <v>9.5</v>
      </c>
      <c r="L9" s="303">
        <f t="shared" si="3"/>
        <v>9.8</v>
      </c>
      <c r="M9" s="303">
        <v>4</v>
      </c>
      <c r="N9" s="303">
        <v>4</v>
      </c>
      <c r="O9" s="303">
        <v>1.8</v>
      </c>
      <c r="P9" s="303">
        <f t="shared" si="4"/>
        <v>10.2</v>
      </c>
      <c r="Q9" s="303">
        <v>0.7</v>
      </c>
      <c r="R9" s="303">
        <v>2.5</v>
      </c>
      <c r="S9" s="303">
        <v>3</v>
      </c>
      <c r="T9" s="303">
        <v>4</v>
      </c>
      <c r="U9" s="303">
        <f t="shared" si="5"/>
        <v>16.9</v>
      </c>
      <c r="V9" s="303">
        <v>2</v>
      </c>
      <c r="W9" s="303">
        <v>1.6</v>
      </c>
      <c r="X9" s="303">
        <v>4</v>
      </c>
      <c r="Y9" s="303">
        <v>3.8</v>
      </c>
      <c r="Z9" s="303">
        <v>5.5</v>
      </c>
      <c r="AA9" s="303">
        <f t="shared" si="6"/>
        <v>10</v>
      </c>
      <c r="AB9" s="303">
        <v>3</v>
      </c>
      <c r="AC9" s="303">
        <v>2</v>
      </c>
      <c r="AD9" s="303">
        <v>2</v>
      </c>
      <c r="AE9" s="303">
        <v>3</v>
      </c>
      <c r="AF9" s="303">
        <f t="shared" si="7"/>
        <v>4</v>
      </c>
      <c r="AG9" s="303">
        <v>2</v>
      </c>
      <c r="AH9" s="303">
        <v>2</v>
      </c>
      <c r="AI9" s="303">
        <f t="shared" si="8"/>
        <v>4</v>
      </c>
      <c r="AJ9" s="314">
        <v>2</v>
      </c>
      <c r="AK9" s="303">
        <v>2</v>
      </c>
      <c r="AL9" s="318">
        <f t="shared" si="9"/>
        <v>8.5</v>
      </c>
      <c r="AM9" s="319">
        <v>4.5</v>
      </c>
      <c r="AN9" s="320"/>
      <c r="AO9" s="322"/>
      <c r="AP9" s="319">
        <v>2</v>
      </c>
      <c r="AQ9" s="320"/>
      <c r="AR9" s="322"/>
      <c r="AS9" s="319">
        <v>2</v>
      </c>
      <c r="AT9" s="320"/>
      <c r="AU9" s="322"/>
      <c r="AV9" s="326"/>
      <c r="AW9" s="326"/>
      <c r="AX9" s="326">
        <f t="shared" si="10"/>
        <v>18.8</v>
      </c>
      <c r="AY9" s="337">
        <v>94</v>
      </c>
      <c r="AZ9" s="319">
        <v>28</v>
      </c>
      <c r="BA9" s="319" t="s">
        <v>959</v>
      </c>
      <c r="BB9" s="303">
        <v>20</v>
      </c>
    </row>
    <row r="10" spans="1:54" s="245" customFormat="1" ht="34.5" customHeight="1">
      <c r="A10" s="300" t="s">
        <v>265</v>
      </c>
      <c r="B10" s="301">
        <f t="shared" si="11"/>
        <v>92.7</v>
      </c>
      <c r="C10" s="302">
        <f t="shared" si="0"/>
        <v>83.7</v>
      </c>
      <c r="D10" s="303">
        <f t="shared" si="1"/>
        <v>8</v>
      </c>
      <c r="E10" s="303">
        <v>3</v>
      </c>
      <c r="F10" s="303">
        <v>3</v>
      </c>
      <c r="G10" s="303">
        <v>2</v>
      </c>
      <c r="H10" s="303">
        <f t="shared" si="2"/>
        <v>20.5</v>
      </c>
      <c r="I10" s="303">
        <v>6</v>
      </c>
      <c r="J10" s="303">
        <v>5</v>
      </c>
      <c r="K10" s="303">
        <v>9.5</v>
      </c>
      <c r="L10" s="303">
        <f t="shared" si="3"/>
        <v>9.8</v>
      </c>
      <c r="M10" s="303">
        <v>4</v>
      </c>
      <c r="N10" s="303">
        <v>4</v>
      </c>
      <c r="O10" s="303">
        <v>1.8</v>
      </c>
      <c r="P10" s="303">
        <f t="shared" si="4"/>
        <v>10.4</v>
      </c>
      <c r="Q10" s="303">
        <v>0.7</v>
      </c>
      <c r="R10" s="303">
        <v>2.8</v>
      </c>
      <c r="S10" s="303">
        <v>2.9</v>
      </c>
      <c r="T10" s="303">
        <v>4</v>
      </c>
      <c r="U10" s="303">
        <f t="shared" si="5"/>
        <v>17.8</v>
      </c>
      <c r="V10" s="303">
        <v>2</v>
      </c>
      <c r="W10" s="303">
        <v>1.8</v>
      </c>
      <c r="X10" s="303">
        <v>4</v>
      </c>
      <c r="Y10" s="303">
        <v>4</v>
      </c>
      <c r="Z10" s="303">
        <v>6</v>
      </c>
      <c r="AA10" s="303">
        <f t="shared" si="6"/>
        <v>9.5</v>
      </c>
      <c r="AB10" s="303">
        <v>3</v>
      </c>
      <c r="AC10" s="303">
        <v>1.5</v>
      </c>
      <c r="AD10" s="303">
        <v>2</v>
      </c>
      <c r="AE10" s="303">
        <v>3</v>
      </c>
      <c r="AF10" s="303">
        <f t="shared" si="7"/>
        <v>3.7</v>
      </c>
      <c r="AG10" s="303">
        <v>2</v>
      </c>
      <c r="AH10" s="303">
        <v>1.7</v>
      </c>
      <c r="AI10" s="303">
        <f t="shared" si="8"/>
        <v>4</v>
      </c>
      <c r="AJ10" s="314">
        <v>2</v>
      </c>
      <c r="AK10" s="303">
        <v>2</v>
      </c>
      <c r="AL10" s="318">
        <f t="shared" si="9"/>
        <v>9</v>
      </c>
      <c r="AM10" s="319">
        <v>4</v>
      </c>
      <c r="AN10" s="320"/>
      <c r="AO10" s="322"/>
      <c r="AP10" s="319">
        <v>2</v>
      </c>
      <c r="AQ10" s="320"/>
      <c r="AR10" s="322"/>
      <c r="AS10" s="319">
        <v>3</v>
      </c>
      <c r="AT10" s="320"/>
      <c r="AU10" s="322"/>
      <c r="AV10" s="326"/>
      <c r="AW10" s="326"/>
      <c r="AX10" s="326">
        <f t="shared" si="10"/>
        <v>18.48</v>
      </c>
      <c r="AY10" s="337">
        <v>92.4</v>
      </c>
      <c r="AZ10" s="319">
        <v>27</v>
      </c>
      <c r="BA10" s="319" t="s">
        <v>960</v>
      </c>
      <c r="BB10" s="303">
        <v>19</v>
      </c>
    </row>
    <row r="11" spans="1:54" s="245" customFormat="1" ht="34.5" customHeight="1">
      <c r="A11" s="300" t="s">
        <v>277</v>
      </c>
      <c r="B11" s="301">
        <f t="shared" si="11"/>
        <v>83.8</v>
      </c>
      <c r="C11" s="302">
        <f t="shared" si="0"/>
        <v>77.8</v>
      </c>
      <c r="D11" s="303">
        <f t="shared" si="1"/>
        <v>3.5</v>
      </c>
      <c r="E11" s="303">
        <v>1</v>
      </c>
      <c r="F11" s="303">
        <v>2.5</v>
      </c>
      <c r="G11" s="303">
        <v>0</v>
      </c>
      <c r="H11" s="303">
        <f t="shared" si="2"/>
        <v>19</v>
      </c>
      <c r="I11" s="303">
        <v>6</v>
      </c>
      <c r="J11" s="303">
        <v>5</v>
      </c>
      <c r="K11" s="303">
        <v>8</v>
      </c>
      <c r="L11" s="303">
        <f t="shared" si="3"/>
        <v>9.8</v>
      </c>
      <c r="M11" s="303">
        <v>4</v>
      </c>
      <c r="N11" s="303">
        <v>4</v>
      </c>
      <c r="O11" s="303">
        <v>1.8</v>
      </c>
      <c r="P11" s="303">
        <f t="shared" si="4"/>
        <v>10.5</v>
      </c>
      <c r="Q11" s="303">
        <v>0.7</v>
      </c>
      <c r="R11" s="303">
        <v>3</v>
      </c>
      <c r="S11" s="303">
        <v>2.8</v>
      </c>
      <c r="T11" s="303">
        <v>4</v>
      </c>
      <c r="U11" s="303">
        <f t="shared" si="5"/>
        <v>18</v>
      </c>
      <c r="V11" s="303">
        <v>2</v>
      </c>
      <c r="W11" s="303">
        <v>2</v>
      </c>
      <c r="X11" s="303">
        <v>4</v>
      </c>
      <c r="Y11" s="303">
        <v>4</v>
      </c>
      <c r="Z11" s="303">
        <v>6</v>
      </c>
      <c r="AA11" s="303">
        <f t="shared" si="6"/>
        <v>10</v>
      </c>
      <c r="AB11" s="303">
        <v>3</v>
      </c>
      <c r="AC11" s="303">
        <v>2</v>
      </c>
      <c r="AD11" s="303">
        <v>2</v>
      </c>
      <c r="AE11" s="303">
        <v>3</v>
      </c>
      <c r="AF11" s="303">
        <f t="shared" si="7"/>
        <v>3</v>
      </c>
      <c r="AG11" s="303">
        <v>2</v>
      </c>
      <c r="AH11" s="303">
        <v>1</v>
      </c>
      <c r="AI11" s="303">
        <f t="shared" si="8"/>
        <v>4</v>
      </c>
      <c r="AJ11" s="314">
        <v>2</v>
      </c>
      <c r="AK11" s="303">
        <v>2</v>
      </c>
      <c r="AL11" s="318">
        <f t="shared" si="9"/>
        <v>6</v>
      </c>
      <c r="AM11" s="319">
        <v>5</v>
      </c>
      <c r="AN11" s="320"/>
      <c r="AO11" s="322"/>
      <c r="AP11" s="319">
        <v>1</v>
      </c>
      <c r="AQ11" s="320"/>
      <c r="AR11" s="322"/>
      <c r="AS11" s="319">
        <v>0</v>
      </c>
      <c r="AT11" s="320"/>
      <c r="AU11" s="322"/>
      <c r="AV11" s="326"/>
      <c r="AW11" s="326"/>
      <c r="AX11" s="326">
        <f t="shared" si="10"/>
        <v>17.880000000000003</v>
      </c>
      <c r="AY11" s="337">
        <v>89.4</v>
      </c>
      <c r="AZ11" s="319">
        <v>27</v>
      </c>
      <c r="BA11" s="319" t="s">
        <v>961</v>
      </c>
      <c r="BB11" s="303">
        <v>20</v>
      </c>
    </row>
    <row r="12" spans="1:54" s="245" customFormat="1" ht="34.5" customHeight="1">
      <c r="A12" s="300" t="s">
        <v>286</v>
      </c>
      <c r="B12" s="301">
        <f t="shared" si="11"/>
        <v>89.4</v>
      </c>
      <c r="C12" s="302">
        <f t="shared" si="0"/>
        <v>80.4</v>
      </c>
      <c r="D12" s="303">
        <f t="shared" si="1"/>
        <v>8</v>
      </c>
      <c r="E12" s="303">
        <v>3</v>
      </c>
      <c r="F12" s="303">
        <v>3</v>
      </c>
      <c r="G12" s="303">
        <v>2</v>
      </c>
      <c r="H12" s="303">
        <f t="shared" si="2"/>
        <v>18</v>
      </c>
      <c r="I12" s="303">
        <v>6</v>
      </c>
      <c r="J12" s="303">
        <v>5</v>
      </c>
      <c r="K12" s="303">
        <v>7</v>
      </c>
      <c r="L12" s="303">
        <f t="shared" si="3"/>
        <v>9.4</v>
      </c>
      <c r="M12" s="303">
        <v>3.6</v>
      </c>
      <c r="N12" s="303">
        <v>4</v>
      </c>
      <c r="O12" s="303">
        <v>1.8</v>
      </c>
      <c r="P12" s="303">
        <f t="shared" si="4"/>
        <v>10.1</v>
      </c>
      <c r="Q12" s="303">
        <v>0.6</v>
      </c>
      <c r="R12" s="303">
        <v>3</v>
      </c>
      <c r="S12" s="303">
        <v>3</v>
      </c>
      <c r="T12" s="303">
        <v>3.5</v>
      </c>
      <c r="U12" s="303">
        <f t="shared" si="5"/>
        <v>17.9</v>
      </c>
      <c r="V12" s="303">
        <v>2</v>
      </c>
      <c r="W12" s="303">
        <v>1.9</v>
      </c>
      <c r="X12" s="303">
        <v>4</v>
      </c>
      <c r="Y12" s="303">
        <v>4</v>
      </c>
      <c r="Z12" s="303">
        <v>6</v>
      </c>
      <c r="AA12" s="303">
        <f t="shared" si="6"/>
        <v>10</v>
      </c>
      <c r="AB12" s="303">
        <v>3</v>
      </c>
      <c r="AC12" s="303">
        <v>2</v>
      </c>
      <c r="AD12" s="303">
        <v>2</v>
      </c>
      <c r="AE12" s="303">
        <v>3</v>
      </c>
      <c r="AF12" s="303">
        <f t="shared" si="7"/>
        <v>3</v>
      </c>
      <c r="AG12" s="303">
        <v>2</v>
      </c>
      <c r="AH12" s="303">
        <v>1</v>
      </c>
      <c r="AI12" s="303">
        <f t="shared" si="8"/>
        <v>4</v>
      </c>
      <c r="AJ12" s="314">
        <v>2</v>
      </c>
      <c r="AK12" s="303">
        <v>2</v>
      </c>
      <c r="AL12" s="318">
        <f t="shared" si="9"/>
        <v>9</v>
      </c>
      <c r="AM12" s="319">
        <v>4</v>
      </c>
      <c r="AN12" s="320"/>
      <c r="AO12" s="322"/>
      <c r="AP12" s="319">
        <v>2</v>
      </c>
      <c r="AQ12" s="320"/>
      <c r="AR12" s="322"/>
      <c r="AS12" s="319">
        <v>3</v>
      </c>
      <c r="AT12" s="320"/>
      <c r="AU12" s="322"/>
      <c r="AV12" s="326"/>
      <c r="AW12" s="326"/>
      <c r="AX12" s="326">
        <f t="shared" si="10"/>
        <v>18.28</v>
      </c>
      <c r="AY12" s="337">
        <v>91.4</v>
      </c>
      <c r="AZ12" s="319">
        <v>27</v>
      </c>
      <c r="BA12" s="319" t="s">
        <v>962</v>
      </c>
      <c r="BB12" s="303">
        <v>20</v>
      </c>
    </row>
    <row r="13" spans="1:54" s="245" customFormat="1" ht="34.5" customHeight="1">
      <c r="A13" s="300" t="s">
        <v>296</v>
      </c>
      <c r="B13" s="301">
        <f t="shared" si="11"/>
        <v>92.7</v>
      </c>
      <c r="C13" s="302">
        <f t="shared" si="0"/>
        <v>83.2</v>
      </c>
      <c r="D13" s="303">
        <f t="shared" si="1"/>
        <v>8.5</v>
      </c>
      <c r="E13" s="303">
        <v>2.5</v>
      </c>
      <c r="F13" s="303">
        <v>3</v>
      </c>
      <c r="G13" s="303">
        <v>3</v>
      </c>
      <c r="H13" s="303">
        <f t="shared" si="2"/>
        <v>19</v>
      </c>
      <c r="I13" s="303">
        <v>6</v>
      </c>
      <c r="J13" s="303">
        <v>5</v>
      </c>
      <c r="K13" s="303">
        <v>8</v>
      </c>
      <c r="L13" s="303">
        <f t="shared" si="3"/>
        <v>10</v>
      </c>
      <c r="M13" s="303">
        <v>4</v>
      </c>
      <c r="N13" s="303">
        <v>4</v>
      </c>
      <c r="O13" s="303">
        <v>2</v>
      </c>
      <c r="P13" s="303">
        <f t="shared" si="4"/>
        <v>10.5</v>
      </c>
      <c r="Q13" s="303">
        <v>0.7</v>
      </c>
      <c r="R13" s="303">
        <v>3</v>
      </c>
      <c r="S13" s="303">
        <v>2.8</v>
      </c>
      <c r="T13" s="303">
        <v>4</v>
      </c>
      <c r="U13" s="303">
        <f t="shared" si="5"/>
        <v>17.7</v>
      </c>
      <c r="V13" s="303">
        <v>2</v>
      </c>
      <c r="W13" s="303">
        <v>1.7</v>
      </c>
      <c r="X13" s="303">
        <v>4</v>
      </c>
      <c r="Y13" s="303">
        <v>4</v>
      </c>
      <c r="Z13" s="303">
        <v>6</v>
      </c>
      <c r="AA13" s="303">
        <f t="shared" si="6"/>
        <v>10</v>
      </c>
      <c r="AB13" s="303">
        <v>3</v>
      </c>
      <c r="AC13" s="303">
        <v>2</v>
      </c>
      <c r="AD13" s="303">
        <v>2</v>
      </c>
      <c r="AE13" s="303">
        <v>3</v>
      </c>
      <c r="AF13" s="303">
        <f t="shared" si="7"/>
        <v>3.5</v>
      </c>
      <c r="AG13" s="303">
        <v>2</v>
      </c>
      <c r="AH13" s="303">
        <v>1.5</v>
      </c>
      <c r="AI13" s="303">
        <f t="shared" si="8"/>
        <v>4</v>
      </c>
      <c r="AJ13" s="314">
        <v>2</v>
      </c>
      <c r="AK13" s="303">
        <v>2</v>
      </c>
      <c r="AL13" s="318">
        <f t="shared" si="9"/>
        <v>8</v>
      </c>
      <c r="AM13" s="319">
        <v>6</v>
      </c>
      <c r="AN13" s="320"/>
      <c r="AO13" s="322"/>
      <c r="AP13" s="319">
        <v>1</v>
      </c>
      <c r="AQ13" s="320"/>
      <c r="AR13" s="322"/>
      <c r="AS13" s="319">
        <v>1</v>
      </c>
      <c r="AT13" s="320"/>
      <c r="AU13" s="322"/>
      <c r="AV13" s="326">
        <v>1.5</v>
      </c>
      <c r="AW13" s="326"/>
      <c r="AX13" s="326">
        <f t="shared" si="10"/>
        <v>19.080000000000002</v>
      </c>
      <c r="AY13" s="337">
        <v>95.4</v>
      </c>
      <c r="AZ13" s="319">
        <v>28</v>
      </c>
      <c r="BA13" s="319" t="s">
        <v>963</v>
      </c>
      <c r="BB13" s="303">
        <v>20</v>
      </c>
    </row>
    <row r="14" spans="1:54" s="245" customFormat="1" ht="34.5" customHeight="1">
      <c r="A14" s="300" t="s">
        <v>305</v>
      </c>
      <c r="B14" s="301">
        <f t="shared" si="11"/>
        <v>97.3</v>
      </c>
      <c r="C14" s="302">
        <f t="shared" si="0"/>
        <v>84.8</v>
      </c>
      <c r="D14" s="303">
        <f t="shared" si="1"/>
        <v>8.5</v>
      </c>
      <c r="E14" s="303">
        <v>2.5</v>
      </c>
      <c r="F14" s="303">
        <v>3</v>
      </c>
      <c r="G14" s="303">
        <v>3</v>
      </c>
      <c r="H14" s="303">
        <f t="shared" si="2"/>
        <v>21</v>
      </c>
      <c r="I14" s="303">
        <v>6</v>
      </c>
      <c r="J14" s="303">
        <v>5</v>
      </c>
      <c r="K14" s="303">
        <v>10</v>
      </c>
      <c r="L14" s="303">
        <f t="shared" si="3"/>
        <v>9.7</v>
      </c>
      <c r="M14" s="303">
        <v>3.7</v>
      </c>
      <c r="N14" s="303">
        <v>4</v>
      </c>
      <c r="O14" s="303">
        <v>2</v>
      </c>
      <c r="P14" s="303">
        <f t="shared" si="4"/>
        <v>10.6</v>
      </c>
      <c r="Q14" s="303">
        <v>0.7</v>
      </c>
      <c r="R14" s="303">
        <v>3</v>
      </c>
      <c r="S14" s="303">
        <v>2.9</v>
      </c>
      <c r="T14" s="303">
        <v>4</v>
      </c>
      <c r="U14" s="303">
        <f t="shared" si="5"/>
        <v>18</v>
      </c>
      <c r="V14" s="303">
        <v>2</v>
      </c>
      <c r="W14" s="303">
        <v>2</v>
      </c>
      <c r="X14" s="303">
        <v>4</v>
      </c>
      <c r="Y14" s="303">
        <v>4</v>
      </c>
      <c r="Z14" s="303">
        <v>6</v>
      </c>
      <c r="AA14" s="303">
        <f t="shared" si="6"/>
        <v>10</v>
      </c>
      <c r="AB14" s="303">
        <v>3</v>
      </c>
      <c r="AC14" s="303">
        <v>2</v>
      </c>
      <c r="AD14" s="303">
        <v>2</v>
      </c>
      <c r="AE14" s="303">
        <v>3</v>
      </c>
      <c r="AF14" s="303">
        <f t="shared" si="7"/>
        <v>3</v>
      </c>
      <c r="AG14" s="303">
        <v>2</v>
      </c>
      <c r="AH14" s="303">
        <v>1</v>
      </c>
      <c r="AI14" s="303">
        <f t="shared" si="8"/>
        <v>4</v>
      </c>
      <c r="AJ14" s="314">
        <v>2</v>
      </c>
      <c r="AK14" s="303">
        <v>2</v>
      </c>
      <c r="AL14" s="318">
        <f t="shared" si="9"/>
        <v>11.5</v>
      </c>
      <c r="AM14" s="319">
        <v>6</v>
      </c>
      <c r="AN14" s="320"/>
      <c r="AO14" s="322"/>
      <c r="AP14" s="319">
        <v>2.5</v>
      </c>
      <c r="AQ14" s="320"/>
      <c r="AR14" s="322"/>
      <c r="AS14" s="319">
        <v>3</v>
      </c>
      <c r="AT14" s="320"/>
      <c r="AU14" s="322"/>
      <c r="AV14" s="326">
        <v>1</v>
      </c>
      <c r="AW14" s="326"/>
      <c r="AX14" s="326">
        <f t="shared" si="10"/>
        <v>18.080000000000002</v>
      </c>
      <c r="AY14" s="337">
        <v>90.4</v>
      </c>
      <c r="AZ14" s="319">
        <v>27</v>
      </c>
      <c r="BA14" s="319" t="s">
        <v>962</v>
      </c>
      <c r="BB14" s="303">
        <v>19</v>
      </c>
    </row>
    <row r="15" spans="1:54" s="245" customFormat="1" ht="34.5" customHeight="1">
      <c r="A15" s="300" t="s">
        <v>254</v>
      </c>
      <c r="B15" s="301">
        <f t="shared" si="11"/>
        <v>94.5</v>
      </c>
      <c r="C15" s="302">
        <f t="shared" si="0"/>
        <v>84</v>
      </c>
      <c r="D15" s="303">
        <f t="shared" si="1"/>
        <v>8.5</v>
      </c>
      <c r="E15" s="303">
        <v>2.5</v>
      </c>
      <c r="F15" s="303">
        <v>3</v>
      </c>
      <c r="G15" s="303">
        <v>3</v>
      </c>
      <c r="H15" s="303">
        <f t="shared" si="2"/>
        <v>19</v>
      </c>
      <c r="I15" s="303">
        <v>6</v>
      </c>
      <c r="J15" s="303">
        <v>5</v>
      </c>
      <c r="K15" s="303">
        <v>8</v>
      </c>
      <c r="L15" s="303">
        <f t="shared" si="3"/>
        <v>9.8</v>
      </c>
      <c r="M15" s="303">
        <v>4</v>
      </c>
      <c r="N15" s="303">
        <v>4</v>
      </c>
      <c r="O15" s="303">
        <v>1.8</v>
      </c>
      <c r="P15" s="303">
        <f t="shared" si="4"/>
        <v>11.5</v>
      </c>
      <c r="Q15" s="303">
        <v>1.7</v>
      </c>
      <c r="R15" s="303">
        <v>2.8</v>
      </c>
      <c r="S15" s="303">
        <v>3</v>
      </c>
      <c r="T15" s="303">
        <v>4</v>
      </c>
      <c r="U15" s="303">
        <f t="shared" si="5"/>
        <v>17.6</v>
      </c>
      <c r="V15" s="303">
        <v>2</v>
      </c>
      <c r="W15" s="303">
        <v>1.6</v>
      </c>
      <c r="X15" s="303">
        <v>4</v>
      </c>
      <c r="Y15" s="303">
        <v>4</v>
      </c>
      <c r="Z15" s="303">
        <v>6</v>
      </c>
      <c r="AA15" s="303">
        <f t="shared" si="6"/>
        <v>10</v>
      </c>
      <c r="AB15" s="303">
        <v>3</v>
      </c>
      <c r="AC15" s="303">
        <v>2</v>
      </c>
      <c r="AD15" s="303">
        <v>2</v>
      </c>
      <c r="AE15" s="303">
        <v>3</v>
      </c>
      <c r="AF15" s="303">
        <f t="shared" si="7"/>
        <v>3.6</v>
      </c>
      <c r="AG15" s="303">
        <v>2</v>
      </c>
      <c r="AH15" s="303">
        <v>1.6</v>
      </c>
      <c r="AI15" s="303">
        <f t="shared" si="8"/>
        <v>4</v>
      </c>
      <c r="AJ15" s="314">
        <v>2</v>
      </c>
      <c r="AK15" s="303">
        <v>2</v>
      </c>
      <c r="AL15" s="318">
        <f t="shared" si="9"/>
        <v>9.5</v>
      </c>
      <c r="AM15" s="319">
        <v>5.5</v>
      </c>
      <c r="AN15" s="320"/>
      <c r="AO15" s="322"/>
      <c r="AP15" s="319">
        <v>2</v>
      </c>
      <c r="AQ15" s="320"/>
      <c r="AR15" s="322"/>
      <c r="AS15" s="319">
        <v>2</v>
      </c>
      <c r="AT15" s="320"/>
      <c r="AU15" s="322"/>
      <c r="AV15" s="326">
        <v>1</v>
      </c>
      <c r="AW15" s="326"/>
      <c r="AX15" s="326">
        <f t="shared" si="10"/>
        <v>19.3</v>
      </c>
      <c r="AY15" s="337">
        <v>96.5</v>
      </c>
      <c r="AZ15" s="319">
        <v>29</v>
      </c>
      <c r="BA15" s="319" t="s">
        <v>964</v>
      </c>
      <c r="BB15" s="303">
        <v>20</v>
      </c>
    </row>
    <row r="16" spans="1:54" s="245" customFormat="1" ht="34.5" customHeight="1">
      <c r="A16" s="300" t="s">
        <v>255</v>
      </c>
      <c r="B16" s="301">
        <f t="shared" si="11"/>
        <v>96.5</v>
      </c>
      <c r="C16" s="302">
        <f t="shared" si="0"/>
        <v>86</v>
      </c>
      <c r="D16" s="303">
        <f t="shared" si="1"/>
        <v>9</v>
      </c>
      <c r="E16" s="303">
        <v>3</v>
      </c>
      <c r="F16" s="303">
        <v>3</v>
      </c>
      <c r="G16" s="303">
        <v>3</v>
      </c>
      <c r="H16" s="303">
        <f t="shared" si="2"/>
        <v>21</v>
      </c>
      <c r="I16" s="303">
        <v>6</v>
      </c>
      <c r="J16" s="303">
        <v>5</v>
      </c>
      <c r="K16" s="303">
        <v>10</v>
      </c>
      <c r="L16" s="303">
        <f t="shared" si="3"/>
        <v>10</v>
      </c>
      <c r="M16" s="303">
        <v>4</v>
      </c>
      <c r="N16" s="303">
        <v>4</v>
      </c>
      <c r="O16" s="303">
        <v>2</v>
      </c>
      <c r="P16" s="303">
        <f t="shared" si="4"/>
        <v>10.6</v>
      </c>
      <c r="Q16" s="303">
        <v>1</v>
      </c>
      <c r="R16" s="303">
        <v>2.8</v>
      </c>
      <c r="S16" s="303">
        <v>2.8</v>
      </c>
      <c r="T16" s="303">
        <v>4</v>
      </c>
      <c r="U16" s="303">
        <f t="shared" si="5"/>
        <v>17.6</v>
      </c>
      <c r="V16" s="303">
        <v>2</v>
      </c>
      <c r="W16" s="303">
        <v>1.6</v>
      </c>
      <c r="X16" s="303">
        <v>4</v>
      </c>
      <c r="Y16" s="303">
        <v>4</v>
      </c>
      <c r="Z16" s="303">
        <v>6</v>
      </c>
      <c r="AA16" s="303">
        <f t="shared" si="6"/>
        <v>10</v>
      </c>
      <c r="AB16" s="303">
        <v>3</v>
      </c>
      <c r="AC16" s="303">
        <v>2</v>
      </c>
      <c r="AD16" s="303">
        <v>2</v>
      </c>
      <c r="AE16" s="303">
        <v>3</v>
      </c>
      <c r="AF16" s="303">
        <f t="shared" si="7"/>
        <v>3.8</v>
      </c>
      <c r="AG16" s="303">
        <v>2</v>
      </c>
      <c r="AH16" s="303">
        <v>1.8</v>
      </c>
      <c r="AI16" s="303">
        <f t="shared" si="8"/>
        <v>4</v>
      </c>
      <c r="AJ16" s="314">
        <v>2</v>
      </c>
      <c r="AK16" s="303">
        <v>2</v>
      </c>
      <c r="AL16" s="318">
        <f t="shared" si="9"/>
        <v>9.5</v>
      </c>
      <c r="AM16" s="319">
        <v>4.5</v>
      </c>
      <c r="AN16" s="320"/>
      <c r="AO16" s="322"/>
      <c r="AP16" s="319">
        <v>3</v>
      </c>
      <c r="AQ16" s="320"/>
      <c r="AR16" s="322"/>
      <c r="AS16" s="319">
        <v>2</v>
      </c>
      <c r="AT16" s="320"/>
      <c r="AU16" s="322"/>
      <c r="AV16" s="326">
        <v>1</v>
      </c>
      <c r="AW16" s="326"/>
      <c r="AX16" s="326">
        <f t="shared" si="10"/>
        <v>19</v>
      </c>
      <c r="AY16" s="337">
        <v>95</v>
      </c>
      <c r="AZ16" s="319">
        <v>28</v>
      </c>
      <c r="BA16" s="319" t="s">
        <v>965</v>
      </c>
      <c r="BB16" s="303">
        <v>20</v>
      </c>
    </row>
    <row r="17" spans="1:54" s="245" customFormat="1" ht="34.5" customHeight="1">
      <c r="A17" s="300" t="s">
        <v>313</v>
      </c>
      <c r="B17" s="301">
        <f t="shared" si="11"/>
        <v>92.9</v>
      </c>
      <c r="C17" s="302">
        <f t="shared" si="0"/>
        <v>82.4</v>
      </c>
      <c r="D17" s="303">
        <f t="shared" si="1"/>
        <v>8</v>
      </c>
      <c r="E17" s="303">
        <v>3</v>
      </c>
      <c r="F17" s="303">
        <v>3</v>
      </c>
      <c r="G17" s="303">
        <v>2</v>
      </c>
      <c r="H17" s="303">
        <f t="shared" si="2"/>
        <v>20</v>
      </c>
      <c r="I17" s="303">
        <v>6</v>
      </c>
      <c r="J17" s="303">
        <v>5</v>
      </c>
      <c r="K17" s="303">
        <v>9</v>
      </c>
      <c r="L17" s="303">
        <f t="shared" si="3"/>
        <v>9.8</v>
      </c>
      <c r="M17" s="303">
        <v>4</v>
      </c>
      <c r="N17" s="303">
        <v>4</v>
      </c>
      <c r="O17" s="303">
        <v>1.8</v>
      </c>
      <c r="P17" s="303">
        <f t="shared" si="4"/>
        <v>10</v>
      </c>
      <c r="Q17" s="303">
        <v>0.6</v>
      </c>
      <c r="R17" s="303">
        <v>2.5</v>
      </c>
      <c r="S17" s="303">
        <v>2.9</v>
      </c>
      <c r="T17" s="303">
        <v>4</v>
      </c>
      <c r="U17" s="303">
        <f t="shared" si="5"/>
        <v>17.7</v>
      </c>
      <c r="V17" s="303">
        <v>2</v>
      </c>
      <c r="W17" s="303">
        <v>1.7</v>
      </c>
      <c r="X17" s="303">
        <v>4</v>
      </c>
      <c r="Y17" s="303">
        <v>4</v>
      </c>
      <c r="Z17" s="303">
        <v>6</v>
      </c>
      <c r="AA17" s="303">
        <f t="shared" si="6"/>
        <v>9.9</v>
      </c>
      <c r="AB17" s="303">
        <v>2.9</v>
      </c>
      <c r="AC17" s="303">
        <v>2</v>
      </c>
      <c r="AD17" s="303">
        <v>2</v>
      </c>
      <c r="AE17" s="303">
        <v>3</v>
      </c>
      <c r="AF17" s="303">
        <f t="shared" si="7"/>
        <v>3</v>
      </c>
      <c r="AG17" s="303">
        <v>2</v>
      </c>
      <c r="AH17" s="303">
        <v>1</v>
      </c>
      <c r="AI17" s="303">
        <f t="shared" si="8"/>
        <v>4</v>
      </c>
      <c r="AJ17" s="314">
        <v>2</v>
      </c>
      <c r="AK17" s="303">
        <v>2</v>
      </c>
      <c r="AL17" s="318">
        <f t="shared" si="9"/>
        <v>9.5</v>
      </c>
      <c r="AM17" s="319">
        <v>5.5</v>
      </c>
      <c r="AN17" s="320"/>
      <c r="AO17" s="322"/>
      <c r="AP17" s="319">
        <v>1</v>
      </c>
      <c r="AQ17" s="320"/>
      <c r="AR17" s="322"/>
      <c r="AS17" s="319">
        <v>3</v>
      </c>
      <c r="AT17" s="320"/>
      <c r="AU17" s="322"/>
      <c r="AV17" s="326">
        <v>1</v>
      </c>
      <c r="AW17" s="326"/>
      <c r="AX17" s="326">
        <f t="shared" si="10"/>
        <v>18.22</v>
      </c>
      <c r="AY17" s="337">
        <v>91.1</v>
      </c>
      <c r="AZ17" s="319">
        <v>27</v>
      </c>
      <c r="BA17" s="319" t="s">
        <v>966</v>
      </c>
      <c r="BB17" s="303">
        <v>20</v>
      </c>
    </row>
    <row r="18" spans="1:54" s="245" customFormat="1" ht="34.5" customHeight="1">
      <c r="A18" s="300" t="s">
        <v>321</v>
      </c>
      <c r="B18" s="301">
        <f t="shared" si="11"/>
        <v>93</v>
      </c>
      <c r="C18" s="302">
        <f t="shared" si="0"/>
        <v>84</v>
      </c>
      <c r="D18" s="303">
        <f t="shared" si="1"/>
        <v>7</v>
      </c>
      <c r="E18" s="303">
        <v>3</v>
      </c>
      <c r="F18" s="303">
        <v>3</v>
      </c>
      <c r="G18" s="303">
        <v>1</v>
      </c>
      <c r="H18" s="303">
        <f t="shared" si="2"/>
        <v>21</v>
      </c>
      <c r="I18" s="303">
        <v>6</v>
      </c>
      <c r="J18" s="303">
        <v>5</v>
      </c>
      <c r="K18" s="303">
        <v>10</v>
      </c>
      <c r="L18" s="303">
        <f t="shared" si="3"/>
        <v>9.9</v>
      </c>
      <c r="M18" s="303">
        <v>3.9</v>
      </c>
      <c r="N18" s="303">
        <v>4</v>
      </c>
      <c r="O18" s="303">
        <v>2</v>
      </c>
      <c r="P18" s="303">
        <f t="shared" si="4"/>
        <v>10.6</v>
      </c>
      <c r="Q18" s="303">
        <v>0.6</v>
      </c>
      <c r="R18" s="303">
        <v>3</v>
      </c>
      <c r="S18" s="303">
        <v>3</v>
      </c>
      <c r="T18" s="303">
        <v>4</v>
      </c>
      <c r="U18" s="303">
        <f t="shared" si="5"/>
        <v>17.9</v>
      </c>
      <c r="V18" s="303">
        <v>2</v>
      </c>
      <c r="W18" s="303">
        <v>1.9</v>
      </c>
      <c r="X18" s="303">
        <v>4</v>
      </c>
      <c r="Y18" s="303">
        <v>4</v>
      </c>
      <c r="Z18" s="303">
        <v>6</v>
      </c>
      <c r="AA18" s="303">
        <f t="shared" si="6"/>
        <v>10</v>
      </c>
      <c r="AB18" s="303">
        <v>3</v>
      </c>
      <c r="AC18" s="303">
        <v>2</v>
      </c>
      <c r="AD18" s="303">
        <v>2</v>
      </c>
      <c r="AE18" s="303">
        <v>3</v>
      </c>
      <c r="AF18" s="303">
        <f t="shared" si="7"/>
        <v>3.6</v>
      </c>
      <c r="AG18" s="303">
        <v>2</v>
      </c>
      <c r="AH18" s="303">
        <v>1.6</v>
      </c>
      <c r="AI18" s="303">
        <f t="shared" si="8"/>
        <v>4</v>
      </c>
      <c r="AJ18" s="314">
        <v>2</v>
      </c>
      <c r="AK18" s="303">
        <v>2</v>
      </c>
      <c r="AL18" s="318">
        <f t="shared" si="9"/>
        <v>9</v>
      </c>
      <c r="AM18" s="319">
        <v>6</v>
      </c>
      <c r="AN18" s="320"/>
      <c r="AO18" s="322"/>
      <c r="AP18" s="319">
        <v>2</v>
      </c>
      <c r="AQ18" s="320"/>
      <c r="AR18" s="322"/>
      <c r="AS18" s="319">
        <v>1</v>
      </c>
      <c r="AT18" s="320"/>
      <c r="AU18" s="322"/>
      <c r="AV18" s="326"/>
      <c r="AW18" s="326"/>
      <c r="AX18" s="326">
        <f t="shared" si="10"/>
        <v>18.78</v>
      </c>
      <c r="AY18" s="337">
        <v>93.9</v>
      </c>
      <c r="AZ18" s="319">
        <v>28</v>
      </c>
      <c r="BA18" s="319" t="s">
        <v>956</v>
      </c>
      <c r="BB18" s="303">
        <v>19</v>
      </c>
    </row>
    <row r="19" spans="1:54" s="245" customFormat="1" ht="34.5" customHeight="1">
      <c r="A19" s="300" t="s">
        <v>329</v>
      </c>
      <c r="B19" s="301">
        <f t="shared" si="11"/>
        <v>92.7</v>
      </c>
      <c r="C19" s="302">
        <f t="shared" si="0"/>
        <v>83.7</v>
      </c>
      <c r="D19" s="303">
        <f t="shared" si="1"/>
        <v>8.5</v>
      </c>
      <c r="E19" s="303">
        <v>2.5</v>
      </c>
      <c r="F19" s="303">
        <v>3</v>
      </c>
      <c r="G19" s="303">
        <v>3</v>
      </c>
      <c r="H19" s="303">
        <f t="shared" si="2"/>
        <v>21</v>
      </c>
      <c r="I19" s="303">
        <v>6</v>
      </c>
      <c r="J19" s="303">
        <v>5</v>
      </c>
      <c r="K19" s="303">
        <v>10</v>
      </c>
      <c r="L19" s="303">
        <f t="shared" si="3"/>
        <v>9.5</v>
      </c>
      <c r="M19" s="303">
        <v>3.8</v>
      </c>
      <c r="N19" s="303">
        <v>4</v>
      </c>
      <c r="O19" s="303">
        <v>1.7</v>
      </c>
      <c r="P19" s="303">
        <f t="shared" si="4"/>
        <v>10.3</v>
      </c>
      <c r="Q19" s="303">
        <v>0.7</v>
      </c>
      <c r="R19" s="303">
        <v>2.8</v>
      </c>
      <c r="S19" s="303">
        <v>2.8</v>
      </c>
      <c r="T19" s="303">
        <v>4</v>
      </c>
      <c r="U19" s="303">
        <f t="shared" si="5"/>
        <v>17.9</v>
      </c>
      <c r="V19" s="303">
        <v>2</v>
      </c>
      <c r="W19" s="303">
        <v>1.9</v>
      </c>
      <c r="X19" s="303">
        <v>4</v>
      </c>
      <c r="Y19" s="303">
        <v>4</v>
      </c>
      <c r="Z19" s="303">
        <v>6</v>
      </c>
      <c r="AA19" s="303">
        <f t="shared" si="6"/>
        <v>9.5</v>
      </c>
      <c r="AB19" s="303">
        <v>3</v>
      </c>
      <c r="AC19" s="303">
        <v>1.5</v>
      </c>
      <c r="AD19" s="303">
        <v>2</v>
      </c>
      <c r="AE19" s="303">
        <v>3</v>
      </c>
      <c r="AF19" s="303">
        <f t="shared" si="7"/>
        <v>3</v>
      </c>
      <c r="AG19" s="303">
        <v>2</v>
      </c>
      <c r="AH19" s="303">
        <v>1</v>
      </c>
      <c r="AI19" s="303">
        <f t="shared" si="8"/>
        <v>4</v>
      </c>
      <c r="AJ19" s="314">
        <v>2</v>
      </c>
      <c r="AK19" s="303">
        <v>2</v>
      </c>
      <c r="AL19" s="318">
        <f t="shared" si="9"/>
        <v>9</v>
      </c>
      <c r="AM19" s="319">
        <v>6</v>
      </c>
      <c r="AN19" s="320"/>
      <c r="AO19" s="322"/>
      <c r="AP19" s="319">
        <v>2</v>
      </c>
      <c r="AQ19" s="320"/>
      <c r="AR19" s="322"/>
      <c r="AS19" s="319">
        <v>1</v>
      </c>
      <c r="AT19" s="320"/>
      <c r="AU19" s="322"/>
      <c r="AV19" s="326"/>
      <c r="AW19" s="326"/>
      <c r="AX19" s="326">
        <f t="shared" si="10"/>
        <v>17.919999999999998</v>
      </c>
      <c r="AY19" s="337">
        <v>89.6</v>
      </c>
      <c r="AZ19" s="319">
        <v>27</v>
      </c>
      <c r="BA19" s="319" t="s">
        <v>967</v>
      </c>
      <c r="BB19" s="303">
        <v>18</v>
      </c>
    </row>
    <row r="20" spans="1:54" s="245" customFormat="1" ht="34.5" customHeight="1">
      <c r="A20" s="300" t="s">
        <v>341</v>
      </c>
      <c r="B20" s="301">
        <f t="shared" si="11"/>
        <v>89.7</v>
      </c>
      <c r="C20" s="302">
        <f t="shared" si="0"/>
        <v>84.2</v>
      </c>
      <c r="D20" s="303">
        <f t="shared" si="1"/>
        <v>8</v>
      </c>
      <c r="E20" s="303">
        <v>2.5</v>
      </c>
      <c r="F20" s="303">
        <v>2.5</v>
      </c>
      <c r="G20" s="303">
        <v>3</v>
      </c>
      <c r="H20" s="303">
        <f t="shared" si="2"/>
        <v>21</v>
      </c>
      <c r="I20" s="303">
        <v>6</v>
      </c>
      <c r="J20" s="303">
        <v>5</v>
      </c>
      <c r="K20" s="303">
        <v>10</v>
      </c>
      <c r="L20" s="303">
        <f t="shared" si="3"/>
        <v>9.6</v>
      </c>
      <c r="M20" s="303">
        <v>3.6</v>
      </c>
      <c r="N20" s="303">
        <v>4</v>
      </c>
      <c r="O20" s="303">
        <v>2</v>
      </c>
      <c r="P20" s="303">
        <f t="shared" si="4"/>
        <v>10.6</v>
      </c>
      <c r="Q20" s="303">
        <v>0.7</v>
      </c>
      <c r="R20" s="303">
        <v>3</v>
      </c>
      <c r="S20" s="303">
        <v>2.9</v>
      </c>
      <c r="T20" s="303">
        <v>4</v>
      </c>
      <c r="U20" s="303">
        <f t="shared" si="5"/>
        <v>17.9</v>
      </c>
      <c r="V20" s="303">
        <v>2</v>
      </c>
      <c r="W20" s="303">
        <v>1.9</v>
      </c>
      <c r="X20" s="303">
        <v>4</v>
      </c>
      <c r="Y20" s="303">
        <v>4</v>
      </c>
      <c r="Z20" s="303">
        <v>6</v>
      </c>
      <c r="AA20" s="303">
        <f t="shared" si="6"/>
        <v>9.5</v>
      </c>
      <c r="AB20" s="303">
        <v>3</v>
      </c>
      <c r="AC20" s="303">
        <v>1.5</v>
      </c>
      <c r="AD20" s="303">
        <v>2</v>
      </c>
      <c r="AE20" s="303">
        <v>3</v>
      </c>
      <c r="AF20" s="303">
        <f t="shared" si="7"/>
        <v>3.6</v>
      </c>
      <c r="AG20" s="303">
        <v>2</v>
      </c>
      <c r="AH20" s="303">
        <v>1.6</v>
      </c>
      <c r="AI20" s="303">
        <f t="shared" si="8"/>
        <v>4</v>
      </c>
      <c r="AJ20" s="314">
        <v>2</v>
      </c>
      <c r="AK20" s="303">
        <v>2</v>
      </c>
      <c r="AL20" s="318">
        <f t="shared" si="9"/>
        <v>5.5</v>
      </c>
      <c r="AM20" s="319">
        <v>2.5</v>
      </c>
      <c r="AN20" s="320"/>
      <c r="AO20" s="322"/>
      <c r="AP20" s="319">
        <v>2</v>
      </c>
      <c r="AQ20" s="320"/>
      <c r="AR20" s="322"/>
      <c r="AS20" s="319">
        <v>1</v>
      </c>
      <c r="AT20" s="320"/>
      <c r="AU20" s="322"/>
      <c r="AV20" s="326"/>
      <c r="AW20" s="326"/>
      <c r="AX20" s="326">
        <f t="shared" si="10"/>
        <v>18.46</v>
      </c>
      <c r="AY20" s="337">
        <v>92.3</v>
      </c>
      <c r="AZ20" s="319">
        <v>28</v>
      </c>
      <c r="BA20" s="319" t="s">
        <v>968</v>
      </c>
      <c r="BB20" s="303">
        <v>20</v>
      </c>
    </row>
    <row r="21" spans="1:54" s="245" customFormat="1" ht="34.5" customHeight="1">
      <c r="A21" s="300" t="s">
        <v>350</v>
      </c>
      <c r="B21" s="301">
        <f t="shared" si="11"/>
        <v>93.2</v>
      </c>
      <c r="C21" s="302">
        <f t="shared" si="0"/>
        <v>83.2</v>
      </c>
      <c r="D21" s="303">
        <f t="shared" si="1"/>
        <v>7</v>
      </c>
      <c r="E21" s="303">
        <v>2.5</v>
      </c>
      <c r="F21" s="303">
        <v>3</v>
      </c>
      <c r="G21" s="303">
        <v>1.5</v>
      </c>
      <c r="H21" s="303">
        <f t="shared" si="2"/>
        <v>21</v>
      </c>
      <c r="I21" s="303">
        <v>6</v>
      </c>
      <c r="J21" s="303">
        <v>5</v>
      </c>
      <c r="K21" s="303">
        <v>10</v>
      </c>
      <c r="L21" s="303">
        <f t="shared" si="3"/>
        <v>10</v>
      </c>
      <c r="M21" s="303">
        <v>4</v>
      </c>
      <c r="N21" s="303">
        <v>4</v>
      </c>
      <c r="O21" s="303">
        <v>2</v>
      </c>
      <c r="P21" s="303">
        <f t="shared" si="4"/>
        <v>10.4</v>
      </c>
      <c r="Q21" s="303">
        <v>0.7</v>
      </c>
      <c r="R21" s="303">
        <v>2.8</v>
      </c>
      <c r="S21" s="303">
        <v>2.9</v>
      </c>
      <c r="T21" s="303">
        <v>4</v>
      </c>
      <c r="U21" s="303">
        <f t="shared" si="5"/>
        <v>17.8</v>
      </c>
      <c r="V21" s="303">
        <v>2</v>
      </c>
      <c r="W21" s="303">
        <v>1.8</v>
      </c>
      <c r="X21" s="303">
        <v>4</v>
      </c>
      <c r="Y21" s="303">
        <v>4</v>
      </c>
      <c r="Z21" s="303">
        <v>6</v>
      </c>
      <c r="AA21" s="303">
        <f t="shared" si="6"/>
        <v>10</v>
      </c>
      <c r="AB21" s="303">
        <v>3</v>
      </c>
      <c r="AC21" s="303">
        <v>2</v>
      </c>
      <c r="AD21" s="303">
        <v>2</v>
      </c>
      <c r="AE21" s="303">
        <v>3</v>
      </c>
      <c r="AF21" s="303">
        <f t="shared" si="7"/>
        <v>3</v>
      </c>
      <c r="AG21" s="303">
        <v>2</v>
      </c>
      <c r="AH21" s="303">
        <v>1</v>
      </c>
      <c r="AI21" s="303">
        <f t="shared" si="8"/>
        <v>4</v>
      </c>
      <c r="AJ21" s="314">
        <v>2</v>
      </c>
      <c r="AK21" s="303">
        <v>2</v>
      </c>
      <c r="AL21" s="318">
        <f t="shared" si="9"/>
        <v>10</v>
      </c>
      <c r="AM21" s="319">
        <v>6</v>
      </c>
      <c r="AN21" s="320"/>
      <c r="AO21" s="322"/>
      <c r="AP21" s="319">
        <v>2</v>
      </c>
      <c r="AQ21" s="320"/>
      <c r="AR21" s="322"/>
      <c r="AS21" s="319">
        <v>2</v>
      </c>
      <c r="AT21" s="320"/>
      <c r="AU21" s="322"/>
      <c r="AV21" s="326"/>
      <c r="AW21" s="326"/>
      <c r="AX21" s="326">
        <f t="shared" si="10"/>
        <v>18.72</v>
      </c>
      <c r="AY21" s="337">
        <v>93.6</v>
      </c>
      <c r="AZ21" s="319">
        <v>28</v>
      </c>
      <c r="BA21" s="319" t="s">
        <v>969</v>
      </c>
      <c r="BB21" s="303">
        <v>20</v>
      </c>
    </row>
    <row r="22" spans="1:54" s="245" customFormat="1" ht="34.5" customHeight="1">
      <c r="A22" s="300" t="s">
        <v>360</v>
      </c>
      <c r="B22" s="301">
        <f t="shared" si="11"/>
        <v>94.2</v>
      </c>
      <c r="C22" s="302">
        <f t="shared" si="0"/>
        <v>84.7</v>
      </c>
      <c r="D22" s="303">
        <f t="shared" si="1"/>
        <v>8.5</v>
      </c>
      <c r="E22" s="303">
        <v>2.5</v>
      </c>
      <c r="F22" s="303">
        <v>3</v>
      </c>
      <c r="G22" s="303">
        <v>3</v>
      </c>
      <c r="H22" s="303">
        <f t="shared" si="2"/>
        <v>21</v>
      </c>
      <c r="I22" s="303">
        <v>6</v>
      </c>
      <c r="J22" s="303">
        <v>5</v>
      </c>
      <c r="K22" s="303">
        <v>10</v>
      </c>
      <c r="L22" s="303">
        <f t="shared" si="3"/>
        <v>9.6</v>
      </c>
      <c r="M22" s="303">
        <v>4</v>
      </c>
      <c r="N22" s="303">
        <v>4</v>
      </c>
      <c r="O22" s="303">
        <v>1.6</v>
      </c>
      <c r="P22" s="303">
        <f t="shared" si="4"/>
        <v>10.6</v>
      </c>
      <c r="Q22" s="303">
        <v>0.6</v>
      </c>
      <c r="R22" s="303">
        <v>3</v>
      </c>
      <c r="S22" s="303">
        <v>3</v>
      </c>
      <c r="T22" s="303">
        <v>4</v>
      </c>
      <c r="U22" s="303">
        <f t="shared" si="5"/>
        <v>17.8</v>
      </c>
      <c r="V22" s="303">
        <v>2</v>
      </c>
      <c r="W22" s="303">
        <v>1.8</v>
      </c>
      <c r="X22" s="303">
        <v>4</v>
      </c>
      <c r="Y22" s="303">
        <v>4</v>
      </c>
      <c r="Z22" s="303">
        <v>6</v>
      </c>
      <c r="AA22" s="303">
        <f t="shared" si="6"/>
        <v>10</v>
      </c>
      <c r="AB22" s="303">
        <v>3</v>
      </c>
      <c r="AC22" s="303">
        <v>2</v>
      </c>
      <c r="AD22" s="303">
        <v>2</v>
      </c>
      <c r="AE22" s="303">
        <v>3</v>
      </c>
      <c r="AF22" s="303">
        <f t="shared" si="7"/>
        <v>3.2</v>
      </c>
      <c r="AG22" s="303">
        <v>2</v>
      </c>
      <c r="AH22" s="303">
        <v>1.2</v>
      </c>
      <c r="AI22" s="303">
        <f t="shared" si="8"/>
        <v>4</v>
      </c>
      <c r="AJ22" s="314">
        <v>2</v>
      </c>
      <c r="AK22" s="303">
        <v>2</v>
      </c>
      <c r="AL22" s="318">
        <f t="shared" si="9"/>
        <v>9.5</v>
      </c>
      <c r="AM22" s="319">
        <v>5.5</v>
      </c>
      <c r="AN22" s="320"/>
      <c r="AO22" s="322"/>
      <c r="AP22" s="319">
        <v>2</v>
      </c>
      <c r="AQ22" s="320"/>
      <c r="AR22" s="322"/>
      <c r="AS22" s="319">
        <v>2</v>
      </c>
      <c r="AT22" s="320"/>
      <c r="AU22" s="322"/>
      <c r="AV22" s="326"/>
      <c r="AW22" s="326"/>
      <c r="AX22" s="326">
        <f t="shared" si="10"/>
        <v>19.16</v>
      </c>
      <c r="AY22" s="337">
        <v>95.8</v>
      </c>
      <c r="AZ22" s="319">
        <v>29</v>
      </c>
      <c r="BA22" s="319" t="s">
        <v>957</v>
      </c>
      <c r="BB22" s="303">
        <v>20</v>
      </c>
    </row>
    <row r="23" spans="1:54" s="245" customFormat="1" ht="34.5" customHeight="1">
      <c r="A23" s="300" t="s">
        <v>370</v>
      </c>
      <c r="B23" s="301">
        <f t="shared" si="11"/>
        <v>90</v>
      </c>
      <c r="C23" s="302">
        <f t="shared" si="0"/>
        <v>81</v>
      </c>
      <c r="D23" s="303">
        <f t="shared" si="1"/>
        <v>8</v>
      </c>
      <c r="E23" s="303">
        <v>2</v>
      </c>
      <c r="F23" s="303">
        <v>3</v>
      </c>
      <c r="G23" s="303">
        <v>3</v>
      </c>
      <c r="H23" s="303">
        <f t="shared" si="2"/>
        <v>18</v>
      </c>
      <c r="I23" s="303">
        <v>6</v>
      </c>
      <c r="J23" s="303">
        <v>5</v>
      </c>
      <c r="K23" s="303">
        <v>7</v>
      </c>
      <c r="L23" s="303">
        <f t="shared" si="3"/>
        <v>9.4</v>
      </c>
      <c r="M23" s="303">
        <v>3.8</v>
      </c>
      <c r="N23" s="303">
        <v>4</v>
      </c>
      <c r="O23" s="303">
        <v>1.6</v>
      </c>
      <c r="P23" s="303">
        <f t="shared" si="4"/>
        <v>11.5</v>
      </c>
      <c r="Q23" s="303">
        <v>1.8</v>
      </c>
      <c r="R23" s="303">
        <v>2.8</v>
      </c>
      <c r="S23" s="303">
        <v>2.9</v>
      </c>
      <c r="T23" s="303">
        <v>4</v>
      </c>
      <c r="U23" s="303">
        <f t="shared" si="5"/>
        <v>16.7</v>
      </c>
      <c r="V23" s="303">
        <v>1.5</v>
      </c>
      <c r="W23" s="303">
        <v>1.7</v>
      </c>
      <c r="X23" s="303">
        <v>4</v>
      </c>
      <c r="Y23" s="303">
        <v>4</v>
      </c>
      <c r="Z23" s="303">
        <v>5.5</v>
      </c>
      <c r="AA23" s="303">
        <f t="shared" si="6"/>
        <v>10</v>
      </c>
      <c r="AB23" s="303">
        <v>3</v>
      </c>
      <c r="AC23" s="303">
        <v>2</v>
      </c>
      <c r="AD23" s="303">
        <v>2</v>
      </c>
      <c r="AE23" s="303">
        <v>3</v>
      </c>
      <c r="AF23" s="303">
        <f t="shared" si="7"/>
        <v>3.4</v>
      </c>
      <c r="AG23" s="303">
        <v>2</v>
      </c>
      <c r="AH23" s="303">
        <v>1.4</v>
      </c>
      <c r="AI23" s="303">
        <f t="shared" si="8"/>
        <v>4</v>
      </c>
      <c r="AJ23" s="314">
        <v>2</v>
      </c>
      <c r="AK23" s="303">
        <v>2</v>
      </c>
      <c r="AL23" s="318">
        <f t="shared" si="9"/>
        <v>9</v>
      </c>
      <c r="AM23" s="319">
        <v>6</v>
      </c>
      <c r="AN23" s="320"/>
      <c r="AO23" s="322"/>
      <c r="AP23" s="319">
        <v>2</v>
      </c>
      <c r="AQ23" s="320"/>
      <c r="AR23" s="322"/>
      <c r="AS23" s="319">
        <v>1</v>
      </c>
      <c r="AT23" s="320"/>
      <c r="AU23" s="322"/>
      <c r="AV23" s="326"/>
      <c r="AW23" s="326"/>
      <c r="AX23" s="326">
        <f t="shared" si="10"/>
        <v>18.52</v>
      </c>
      <c r="AY23" s="337">
        <v>92.6</v>
      </c>
      <c r="AZ23" s="319">
        <v>27</v>
      </c>
      <c r="BA23" s="319" t="s">
        <v>969</v>
      </c>
      <c r="BB23" s="303">
        <v>20</v>
      </c>
    </row>
    <row r="24" spans="1:54" s="245" customFormat="1" ht="34.5" customHeight="1">
      <c r="A24" s="300" t="s">
        <v>376</v>
      </c>
      <c r="B24" s="301">
        <f t="shared" si="11"/>
        <v>92.4</v>
      </c>
      <c r="C24" s="302">
        <f t="shared" si="0"/>
        <v>82.9</v>
      </c>
      <c r="D24" s="303">
        <f t="shared" si="1"/>
        <v>7.5</v>
      </c>
      <c r="E24" s="303">
        <v>2.5</v>
      </c>
      <c r="F24" s="303">
        <v>3</v>
      </c>
      <c r="G24" s="303">
        <v>2</v>
      </c>
      <c r="H24" s="303">
        <f t="shared" si="2"/>
        <v>20.5</v>
      </c>
      <c r="I24" s="303">
        <v>6</v>
      </c>
      <c r="J24" s="303">
        <v>5</v>
      </c>
      <c r="K24" s="303">
        <v>9.5</v>
      </c>
      <c r="L24" s="303">
        <f t="shared" si="3"/>
        <v>9.5</v>
      </c>
      <c r="M24" s="303">
        <v>3.7</v>
      </c>
      <c r="N24" s="303">
        <v>4</v>
      </c>
      <c r="O24" s="303">
        <v>1.8</v>
      </c>
      <c r="P24" s="303">
        <f t="shared" si="4"/>
        <v>10.6</v>
      </c>
      <c r="Q24" s="303">
        <v>0.6</v>
      </c>
      <c r="R24" s="303">
        <v>3</v>
      </c>
      <c r="S24" s="303">
        <v>3</v>
      </c>
      <c r="T24" s="303">
        <v>4</v>
      </c>
      <c r="U24" s="303">
        <f t="shared" si="5"/>
        <v>17.8</v>
      </c>
      <c r="V24" s="303">
        <v>2</v>
      </c>
      <c r="W24" s="303">
        <v>1.8</v>
      </c>
      <c r="X24" s="303">
        <v>4</v>
      </c>
      <c r="Y24" s="303">
        <v>4</v>
      </c>
      <c r="Z24" s="303">
        <v>6</v>
      </c>
      <c r="AA24" s="303">
        <f t="shared" si="6"/>
        <v>10</v>
      </c>
      <c r="AB24" s="303">
        <v>3</v>
      </c>
      <c r="AC24" s="303">
        <v>2</v>
      </c>
      <c r="AD24" s="303">
        <v>2</v>
      </c>
      <c r="AE24" s="303">
        <v>3</v>
      </c>
      <c r="AF24" s="303">
        <f t="shared" si="7"/>
        <v>3</v>
      </c>
      <c r="AG24" s="303">
        <v>2</v>
      </c>
      <c r="AH24" s="303">
        <v>1</v>
      </c>
      <c r="AI24" s="303">
        <f t="shared" si="8"/>
        <v>4</v>
      </c>
      <c r="AJ24" s="314">
        <v>2</v>
      </c>
      <c r="AK24" s="303">
        <v>2</v>
      </c>
      <c r="AL24" s="318">
        <f t="shared" si="9"/>
        <v>8.5</v>
      </c>
      <c r="AM24" s="319">
        <v>5.5</v>
      </c>
      <c r="AN24" s="320"/>
      <c r="AO24" s="322"/>
      <c r="AP24" s="319">
        <v>1</v>
      </c>
      <c r="AQ24" s="320"/>
      <c r="AR24" s="322"/>
      <c r="AS24" s="319">
        <v>2</v>
      </c>
      <c r="AT24" s="320"/>
      <c r="AU24" s="322"/>
      <c r="AV24" s="326">
        <v>1</v>
      </c>
      <c r="AW24" s="326"/>
      <c r="AX24" s="326">
        <f t="shared" si="10"/>
        <v>18.52</v>
      </c>
      <c r="AY24" s="337">
        <v>92.6</v>
      </c>
      <c r="AZ24" s="319">
        <v>28</v>
      </c>
      <c r="BA24" s="319" t="s">
        <v>967</v>
      </c>
      <c r="BB24" s="303">
        <v>20</v>
      </c>
    </row>
    <row r="25" spans="1:54" s="245" customFormat="1" ht="34.5" customHeight="1">
      <c r="A25" s="300" t="s">
        <v>383</v>
      </c>
      <c r="B25" s="301">
        <f t="shared" si="11"/>
        <v>94.7</v>
      </c>
      <c r="C25" s="302">
        <f t="shared" si="0"/>
        <v>85.7</v>
      </c>
      <c r="D25" s="303">
        <f t="shared" si="1"/>
        <v>8.5</v>
      </c>
      <c r="E25" s="303">
        <v>2.5</v>
      </c>
      <c r="F25" s="303">
        <v>3</v>
      </c>
      <c r="G25" s="303">
        <v>3</v>
      </c>
      <c r="H25" s="303">
        <f t="shared" si="2"/>
        <v>21</v>
      </c>
      <c r="I25" s="303">
        <v>6</v>
      </c>
      <c r="J25" s="303">
        <v>5</v>
      </c>
      <c r="K25" s="303">
        <v>10</v>
      </c>
      <c r="L25" s="303">
        <f t="shared" si="3"/>
        <v>9.7</v>
      </c>
      <c r="M25" s="303">
        <v>3.7</v>
      </c>
      <c r="N25" s="303">
        <v>4</v>
      </c>
      <c r="O25" s="303">
        <v>2</v>
      </c>
      <c r="P25" s="303">
        <f t="shared" si="4"/>
        <v>11.399999999999999</v>
      </c>
      <c r="Q25" s="303">
        <v>1.6</v>
      </c>
      <c r="R25" s="303">
        <v>3</v>
      </c>
      <c r="S25" s="303">
        <v>2.8</v>
      </c>
      <c r="T25" s="303">
        <v>4</v>
      </c>
      <c r="U25" s="303">
        <f t="shared" si="5"/>
        <v>17.9</v>
      </c>
      <c r="V25" s="303">
        <v>2</v>
      </c>
      <c r="W25" s="303">
        <v>1.9</v>
      </c>
      <c r="X25" s="303">
        <v>4</v>
      </c>
      <c r="Y25" s="303">
        <v>4</v>
      </c>
      <c r="Z25" s="303">
        <v>6</v>
      </c>
      <c r="AA25" s="303">
        <f t="shared" si="6"/>
        <v>10</v>
      </c>
      <c r="AB25" s="303">
        <v>3</v>
      </c>
      <c r="AC25" s="303">
        <v>2</v>
      </c>
      <c r="AD25" s="303">
        <v>2</v>
      </c>
      <c r="AE25" s="303">
        <v>3</v>
      </c>
      <c r="AF25" s="303">
        <f t="shared" si="7"/>
        <v>3.2</v>
      </c>
      <c r="AG25" s="303">
        <v>2</v>
      </c>
      <c r="AH25" s="303">
        <v>1.2</v>
      </c>
      <c r="AI25" s="303">
        <f t="shared" si="8"/>
        <v>4</v>
      </c>
      <c r="AJ25" s="314">
        <v>2</v>
      </c>
      <c r="AK25" s="303">
        <v>2</v>
      </c>
      <c r="AL25" s="318">
        <f t="shared" si="9"/>
        <v>8</v>
      </c>
      <c r="AM25" s="319">
        <v>6</v>
      </c>
      <c r="AN25" s="320"/>
      <c r="AO25" s="322"/>
      <c r="AP25" s="319">
        <v>2</v>
      </c>
      <c r="AQ25" s="320"/>
      <c r="AR25" s="322"/>
      <c r="AS25" s="319">
        <v>0</v>
      </c>
      <c r="AT25" s="320"/>
      <c r="AU25" s="322"/>
      <c r="AV25" s="326">
        <v>1</v>
      </c>
      <c r="AW25" s="326"/>
      <c r="AX25" s="326">
        <f t="shared" si="10"/>
        <v>18.78</v>
      </c>
      <c r="AY25" s="337">
        <v>93.9</v>
      </c>
      <c r="AZ25" s="319">
        <v>28</v>
      </c>
      <c r="BA25" s="319" t="s">
        <v>970</v>
      </c>
      <c r="BB25" s="303">
        <v>20</v>
      </c>
    </row>
    <row r="26" spans="1:54" s="245" customFormat="1" ht="300.75" customHeight="1">
      <c r="A26" s="304" t="s">
        <v>397</v>
      </c>
      <c r="B26" s="305"/>
      <c r="C26" s="306"/>
      <c r="D26" s="307"/>
      <c r="E26" s="308" t="s">
        <v>971</v>
      </c>
      <c r="F26" s="307"/>
      <c r="G26" s="307"/>
      <c r="H26" s="307"/>
      <c r="I26" s="309" t="s">
        <v>972</v>
      </c>
      <c r="J26" s="307"/>
      <c r="K26" s="307"/>
      <c r="L26" s="307"/>
      <c r="M26" s="309" t="s">
        <v>973</v>
      </c>
      <c r="N26" s="309" t="s">
        <v>974</v>
      </c>
      <c r="O26" s="309" t="s">
        <v>975</v>
      </c>
      <c r="P26" s="307"/>
      <c r="Q26" s="309" t="s">
        <v>976</v>
      </c>
      <c r="R26" s="310"/>
      <c r="S26" s="311"/>
      <c r="T26" s="312"/>
      <c r="U26" s="312"/>
      <c r="V26" s="312"/>
      <c r="W26" s="312"/>
      <c r="X26" s="312"/>
      <c r="Y26" s="312"/>
      <c r="Z26" s="307"/>
      <c r="AA26" s="307"/>
      <c r="AB26" s="309" t="s">
        <v>977</v>
      </c>
      <c r="AC26" s="309"/>
      <c r="AD26" s="313"/>
      <c r="AE26" s="307"/>
      <c r="AF26" s="307"/>
      <c r="AG26" s="307"/>
      <c r="AH26" s="308" t="s">
        <v>978</v>
      </c>
      <c r="AI26" s="307"/>
      <c r="AJ26" s="307"/>
      <c r="AK26" s="307"/>
      <c r="AL26" s="321"/>
      <c r="AM26" s="307"/>
      <c r="AN26" s="307"/>
      <c r="AO26" s="307"/>
      <c r="AP26" s="307"/>
      <c r="AQ26" s="307"/>
      <c r="AR26" s="307"/>
      <c r="AS26" s="307"/>
      <c r="AT26" s="307"/>
      <c r="AU26" s="307"/>
      <c r="AV26" s="327"/>
      <c r="AW26" s="327"/>
      <c r="AX26" s="327"/>
      <c r="AY26" s="304"/>
      <c r="AZ26" s="307"/>
      <c r="BA26" s="307"/>
      <c r="BB26" s="307"/>
    </row>
  </sheetData>
  <mergeCells count="86">
    <mergeCell ref="A1:BB1"/>
    <mergeCell ref="AM6:AO6"/>
    <mergeCell ref="AS10:AU10"/>
    <mergeCell ref="AP12:AR12"/>
    <mergeCell ref="AV2:AW2"/>
    <mergeCell ref="H3:K3"/>
    <mergeCell ref="C2:AK2"/>
    <mergeCell ref="A2:A3"/>
    <mergeCell ref="B2:B4"/>
    <mergeCell ref="C3:C4"/>
    <mergeCell ref="AS9:AU9"/>
    <mergeCell ref="AP14:AR14"/>
    <mergeCell ref="AM12:AO12"/>
    <mergeCell ref="D3:G3"/>
    <mergeCell ref="AL2:AU2"/>
    <mergeCell ref="P3:T3"/>
    <mergeCell ref="U3:Z3"/>
    <mergeCell ref="AA3:AE3"/>
    <mergeCell ref="AF3:AH3"/>
    <mergeCell ref="AI3:AK3"/>
    <mergeCell ref="AS12:AU12"/>
    <mergeCell ref="AM16:AO16"/>
    <mergeCell ref="AM14:AO14"/>
    <mergeCell ref="AP15:AR15"/>
    <mergeCell ref="AP16:AR16"/>
    <mergeCell ref="AS16:AU16"/>
    <mergeCell ref="L3:O3"/>
    <mergeCell ref="AM7:AO7"/>
    <mergeCell ref="AS6:AU6"/>
    <mergeCell ref="AS15:AU15"/>
    <mergeCell ref="AM19:AO19"/>
    <mergeCell ref="AM8:AO8"/>
    <mergeCell ref="AP5:AR5"/>
    <mergeCell ref="AS7:AU7"/>
    <mergeCell ref="AP7:AR7"/>
    <mergeCell ref="AP6:AR6"/>
    <mergeCell ref="AM3:AO4"/>
    <mergeCell ref="AP3:AR4"/>
    <mergeCell ref="AS3:AU4"/>
    <mergeCell ref="AM17:AO17"/>
    <mergeCell ref="AS22:AU22"/>
    <mergeCell ref="AP23:AR23"/>
    <mergeCell ref="AM10:AO10"/>
    <mergeCell ref="AS8:AU8"/>
    <mergeCell ref="AM5:AO5"/>
    <mergeCell ref="AM15:AO15"/>
    <mergeCell ref="AS13:AU13"/>
    <mergeCell ref="AM11:AO11"/>
    <mergeCell ref="AP13:AR13"/>
    <mergeCell ref="AS14:AU14"/>
    <mergeCell ref="AS19:AU19"/>
    <mergeCell ref="AM24:AO24"/>
    <mergeCell ref="AM25:AO25"/>
    <mergeCell ref="AS23:AU23"/>
    <mergeCell ref="AP22:AR22"/>
    <mergeCell ref="AP24:AR24"/>
    <mergeCell ref="AS24:AU24"/>
    <mergeCell ref="AP25:AR25"/>
    <mergeCell ref="AP21:AR21"/>
    <mergeCell ref="AS25:AU25"/>
    <mergeCell ref="AM23:AO23"/>
    <mergeCell ref="AS21:AU21"/>
    <mergeCell ref="AP18:AR18"/>
    <mergeCell ref="AM21:AO21"/>
    <mergeCell ref="AP20:AR20"/>
    <mergeCell ref="AM22:AO22"/>
    <mergeCell ref="AM9:AO9"/>
    <mergeCell ref="AX2:AX4"/>
    <mergeCell ref="AS5:AU5"/>
    <mergeCell ref="AP9:AR9"/>
    <mergeCell ref="AV3:AV4"/>
    <mergeCell ref="AW3:AW4"/>
    <mergeCell ref="AP11:AR11"/>
    <mergeCell ref="AM18:AO18"/>
    <mergeCell ref="AS17:AU17"/>
    <mergeCell ref="AM13:AO13"/>
    <mergeCell ref="AS11:AU11"/>
    <mergeCell ref="AP8:AR8"/>
    <mergeCell ref="AS20:AU20"/>
    <mergeCell ref="AP17:AR17"/>
    <mergeCell ref="AM20:AO20"/>
    <mergeCell ref="AS18:AU18"/>
    <mergeCell ref="AP19:AR19"/>
    <mergeCell ref="AY2:BB3"/>
    <mergeCell ref="AP10:AR10"/>
    <mergeCell ref="AL3:AL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B141"/>
  <sheetViews>
    <sheetView zoomScaleSheetLayoutView="100" workbookViewId="0" topLeftCell="C73">
      <selection activeCell="AB103" sqref="AB103"/>
    </sheetView>
  </sheetViews>
  <sheetFormatPr defaultColWidth="9.00390625" defaultRowHeight="14.25"/>
  <cols>
    <col min="1" max="1" width="9.00390625" style="245" hidden="1" customWidth="1"/>
    <col min="2" max="2" width="7.625" style="245" hidden="1" customWidth="1"/>
    <col min="3" max="3" width="16.875" style="245" customWidth="1"/>
    <col min="4" max="4" width="7.125" style="245" hidden="1" customWidth="1"/>
    <col min="5" max="5" width="8.125" style="245" hidden="1" customWidth="1"/>
    <col min="6" max="6" width="7.75390625" style="245" hidden="1" customWidth="1"/>
    <col min="7" max="8" width="8.00390625" style="245" hidden="1" customWidth="1"/>
    <col min="9" max="9" width="7.50390625" style="245" hidden="1" customWidth="1"/>
    <col min="10" max="10" width="8.125" style="245" hidden="1" customWidth="1"/>
    <col min="11" max="11" width="7.75390625" style="245" hidden="1" customWidth="1"/>
    <col min="12" max="12" width="7.875" style="245" hidden="1" customWidth="1"/>
    <col min="13" max="13" width="9.00390625" style="245" hidden="1" customWidth="1"/>
    <col min="14" max="15" width="17.00390625" style="245" customWidth="1"/>
    <col min="16" max="17" width="9.00390625" style="245" hidden="1" customWidth="1"/>
    <col min="18" max="18" width="21.375" style="245" customWidth="1"/>
    <col min="19" max="27" width="9.00390625" style="245" hidden="1" customWidth="1"/>
    <col min="28" max="28" width="15.50390625" style="245" customWidth="1"/>
    <col min="29" max="256" width="9.00390625" style="245" customWidth="1"/>
  </cols>
  <sheetData>
    <row r="1" spans="1:28" s="245" customFormat="1" ht="14.25">
      <c r="A1" s="246" t="s">
        <v>635</v>
      </c>
      <c r="B1" s="245" t="s">
        <v>402</v>
      </c>
      <c r="C1" s="245" t="s">
        <v>979</v>
      </c>
      <c r="D1" s="245" t="s">
        <v>980</v>
      </c>
      <c r="E1" s="245" t="s">
        <v>981</v>
      </c>
      <c r="F1" s="245" t="s">
        <v>982</v>
      </c>
      <c r="G1" s="245" t="s">
        <v>983</v>
      </c>
      <c r="H1" s="245" t="s">
        <v>984</v>
      </c>
      <c r="I1" s="245" t="s">
        <v>985</v>
      </c>
      <c r="J1" s="245" t="s">
        <v>986</v>
      </c>
      <c r="K1" s="245" t="s">
        <v>987</v>
      </c>
      <c r="L1" s="245" t="s">
        <v>633</v>
      </c>
      <c r="M1" s="245" t="s">
        <v>988</v>
      </c>
      <c r="N1" s="245" t="s">
        <v>989</v>
      </c>
      <c r="P1" s="246" t="s">
        <v>634</v>
      </c>
      <c r="Q1" s="245" t="s">
        <v>402</v>
      </c>
      <c r="R1" s="245" t="s">
        <v>979</v>
      </c>
      <c r="S1" s="245" t="s">
        <v>980</v>
      </c>
      <c r="T1" s="245" t="s">
        <v>981</v>
      </c>
      <c r="U1" s="245" t="s">
        <v>982</v>
      </c>
      <c r="V1" s="245" t="s">
        <v>983</v>
      </c>
      <c r="W1" s="245" t="s">
        <v>984</v>
      </c>
      <c r="X1" s="245" t="s">
        <v>985</v>
      </c>
      <c r="Y1" s="245" t="s">
        <v>986</v>
      </c>
      <c r="Z1" s="245" t="s">
        <v>987</v>
      </c>
      <c r="AA1" s="245" t="s">
        <v>633</v>
      </c>
      <c r="AB1" s="245" t="s">
        <v>990</v>
      </c>
    </row>
    <row r="2" spans="1:28" s="245" customFormat="1" ht="15">
      <c r="A2" s="283">
        <f>SUM(M2:M122)</f>
        <v>1128370.7777777775</v>
      </c>
      <c r="B2" s="245" t="s">
        <v>226</v>
      </c>
      <c r="C2" s="245" t="s">
        <v>234</v>
      </c>
      <c r="D2" s="284">
        <v>1169</v>
      </c>
      <c r="E2" s="284">
        <v>1157</v>
      </c>
      <c r="F2" s="284">
        <v>1142</v>
      </c>
      <c r="G2" s="284">
        <v>1103</v>
      </c>
      <c r="H2" s="284">
        <v>1067</v>
      </c>
      <c r="I2" s="284">
        <v>1042</v>
      </c>
      <c r="J2" s="284">
        <v>1041</v>
      </c>
      <c r="K2" s="284">
        <v>1037</v>
      </c>
      <c r="L2" s="284">
        <v>1028</v>
      </c>
      <c r="M2" s="284">
        <f>AVERAGE(D2:L2)</f>
        <v>1087.3333333333333</v>
      </c>
      <c r="N2" s="284">
        <f>ROUND(M2,0)</f>
        <v>1087</v>
      </c>
      <c r="O2" s="284"/>
      <c r="P2" s="283">
        <f>SUM(AB2:AB141)</f>
        <v>146242</v>
      </c>
      <c r="Q2" s="245" t="s">
        <v>226</v>
      </c>
      <c r="R2" s="245" t="s">
        <v>232</v>
      </c>
      <c r="S2" s="284">
        <v>4614</v>
      </c>
      <c r="T2" s="284">
        <v>4585</v>
      </c>
      <c r="U2" s="284">
        <v>4597</v>
      </c>
      <c r="V2" s="284">
        <v>4574</v>
      </c>
      <c r="W2" s="284">
        <v>4578</v>
      </c>
      <c r="X2" s="284">
        <v>4514</v>
      </c>
      <c r="Y2" s="284">
        <v>4501</v>
      </c>
      <c r="Z2" s="284">
        <v>4506</v>
      </c>
      <c r="AA2" s="284">
        <v>4520</v>
      </c>
      <c r="AB2" s="245">
        <f>ROUND(AVERAGE(S2:AA2),0)</f>
        <v>4554</v>
      </c>
    </row>
    <row r="3" spans="2:28" s="245" customFormat="1" ht="15">
      <c r="B3" s="245" t="s">
        <v>226</v>
      </c>
      <c r="C3" s="245" t="s">
        <v>235</v>
      </c>
      <c r="D3" s="284">
        <v>260</v>
      </c>
      <c r="E3" s="284">
        <v>256</v>
      </c>
      <c r="F3" s="284">
        <v>241</v>
      </c>
      <c r="G3" s="284">
        <v>231</v>
      </c>
      <c r="H3" s="284">
        <v>243</v>
      </c>
      <c r="I3" s="284">
        <v>236</v>
      </c>
      <c r="J3" s="284">
        <v>243</v>
      </c>
      <c r="K3" s="284">
        <v>237</v>
      </c>
      <c r="L3" s="284">
        <v>231</v>
      </c>
      <c r="M3" s="284">
        <f aca="true" t="shared" si="0" ref="M3:M34">AVERAGE(D3:L3)</f>
        <v>242</v>
      </c>
      <c r="N3" s="284">
        <f aca="true" t="shared" si="1" ref="N3:N34">ROUND(M3,0)</f>
        <v>242</v>
      </c>
      <c r="O3" s="284"/>
      <c r="P3" s="284"/>
      <c r="Q3" s="245" t="s">
        <v>226</v>
      </c>
      <c r="R3" s="245" t="s">
        <v>230</v>
      </c>
      <c r="S3" s="284">
        <v>4596</v>
      </c>
      <c r="T3" s="284">
        <v>4545</v>
      </c>
      <c r="U3" s="284">
        <v>4556</v>
      </c>
      <c r="V3" s="284">
        <v>4546</v>
      </c>
      <c r="W3" s="284">
        <v>4561</v>
      </c>
      <c r="X3" s="284">
        <v>4507</v>
      </c>
      <c r="Y3" s="284">
        <v>4505</v>
      </c>
      <c r="Z3" s="284">
        <v>4529</v>
      </c>
      <c r="AA3" s="284">
        <v>4533</v>
      </c>
      <c r="AB3" s="245">
        <f aca="true" t="shared" si="2" ref="AB3:AB34">ROUND(AVERAGE(S3:AA3),0)</f>
        <v>4542</v>
      </c>
    </row>
    <row r="4" spans="2:28" s="245" customFormat="1" ht="15">
      <c r="B4" s="245" t="s">
        <v>226</v>
      </c>
      <c r="C4" s="245" t="s">
        <v>238</v>
      </c>
      <c r="D4" s="284">
        <v>977</v>
      </c>
      <c r="E4" s="284">
        <v>980</v>
      </c>
      <c r="F4" s="284">
        <v>980</v>
      </c>
      <c r="G4" s="284">
        <v>980</v>
      </c>
      <c r="H4" s="284">
        <v>991</v>
      </c>
      <c r="I4" s="284">
        <v>980</v>
      </c>
      <c r="J4" s="284">
        <v>1007</v>
      </c>
      <c r="K4" s="284">
        <v>1002</v>
      </c>
      <c r="L4" s="284">
        <v>1025</v>
      </c>
      <c r="M4" s="284">
        <f t="shared" si="0"/>
        <v>991.3333333333334</v>
      </c>
      <c r="N4" s="284">
        <f t="shared" si="1"/>
        <v>991</v>
      </c>
      <c r="O4" s="284"/>
      <c r="P4" s="284"/>
      <c r="Q4" s="245" t="s">
        <v>226</v>
      </c>
      <c r="R4" s="245" t="s">
        <v>231</v>
      </c>
      <c r="S4" s="284">
        <v>3270</v>
      </c>
      <c r="T4" s="284">
        <v>3262</v>
      </c>
      <c r="U4" s="284">
        <v>3303</v>
      </c>
      <c r="V4" s="284">
        <v>3269</v>
      </c>
      <c r="W4" s="284">
        <v>3262</v>
      </c>
      <c r="X4" s="284">
        <v>3220</v>
      </c>
      <c r="Y4" s="284">
        <v>3218</v>
      </c>
      <c r="Z4" s="284">
        <v>3219</v>
      </c>
      <c r="AA4" s="284">
        <v>3219</v>
      </c>
      <c r="AB4" s="245">
        <f t="shared" si="2"/>
        <v>3249</v>
      </c>
    </row>
    <row r="5" spans="2:28" s="245" customFormat="1" ht="15">
      <c r="B5" s="245" t="s">
        <v>226</v>
      </c>
      <c r="C5" s="245" t="s">
        <v>237</v>
      </c>
      <c r="D5" s="284">
        <v>3984</v>
      </c>
      <c r="E5" s="284">
        <v>3943</v>
      </c>
      <c r="F5" s="284">
        <v>3913</v>
      </c>
      <c r="G5" s="284">
        <v>3927</v>
      </c>
      <c r="H5" s="284">
        <v>3924</v>
      </c>
      <c r="I5" s="284">
        <v>3873</v>
      </c>
      <c r="J5" s="284">
        <v>3924</v>
      </c>
      <c r="K5" s="284">
        <v>3908</v>
      </c>
      <c r="L5" s="284">
        <v>3913</v>
      </c>
      <c r="M5" s="284">
        <f t="shared" si="0"/>
        <v>3923.222222222222</v>
      </c>
      <c r="N5" s="284">
        <f t="shared" si="1"/>
        <v>3923</v>
      </c>
      <c r="O5" s="284"/>
      <c r="P5" s="284"/>
      <c r="Q5" s="245" t="s">
        <v>226</v>
      </c>
      <c r="R5" s="245" t="s">
        <v>233</v>
      </c>
      <c r="S5" s="284">
        <v>872</v>
      </c>
      <c r="T5" s="284">
        <v>880</v>
      </c>
      <c r="U5" s="284">
        <v>892</v>
      </c>
      <c r="V5" s="284">
        <v>923</v>
      </c>
      <c r="W5" s="284">
        <v>914</v>
      </c>
      <c r="X5" s="284">
        <v>898</v>
      </c>
      <c r="Y5" s="284">
        <v>924</v>
      </c>
      <c r="Z5" s="284">
        <v>937</v>
      </c>
      <c r="AA5" s="284">
        <v>940</v>
      </c>
      <c r="AB5" s="245">
        <f t="shared" si="2"/>
        <v>909</v>
      </c>
    </row>
    <row r="6" spans="2:28" s="245" customFormat="1" ht="15">
      <c r="B6" s="245" t="s">
        <v>226</v>
      </c>
      <c r="C6" s="245" t="s">
        <v>236</v>
      </c>
      <c r="D6" s="284">
        <v>1490</v>
      </c>
      <c r="E6" s="284">
        <v>1470</v>
      </c>
      <c r="F6" s="284">
        <v>1488</v>
      </c>
      <c r="G6" s="284">
        <v>1499</v>
      </c>
      <c r="H6" s="284">
        <v>1477</v>
      </c>
      <c r="I6" s="284">
        <v>1471</v>
      </c>
      <c r="J6" s="284">
        <v>1505</v>
      </c>
      <c r="K6" s="284">
        <v>1502</v>
      </c>
      <c r="L6" s="284">
        <v>1527</v>
      </c>
      <c r="M6" s="284">
        <f t="shared" si="0"/>
        <v>1492.111111111111</v>
      </c>
      <c r="N6" s="284">
        <f t="shared" si="1"/>
        <v>1492</v>
      </c>
      <c r="O6" s="284"/>
      <c r="P6" s="284"/>
      <c r="Q6" s="245" t="s">
        <v>226</v>
      </c>
      <c r="R6" s="245" t="s">
        <v>234</v>
      </c>
      <c r="S6" s="284">
        <v>1928</v>
      </c>
      <c r="T6" s="284">
        <v>1933</v>
      </c>
      <c r="U6" s="284">
        <v>1911</v>
      </c>
      <c r="V6" s="284">
        <v>1953</v>
      </c>
      <c r="W6" s="284">
        <v>1969</v>
      </c>
      <c r="X6" s="284">
        <v>1954</v>
      </c>
      <c r="Y6" s="284">
        <v>1968</v>
      </c>
      <c r="Z6" s="284">
        <v>1989</v>
      </c>
      <c r="AA6" s="284">
        <v>1986</v>
      </c>
      <c r="AB6" s="245">
        <f t="shared" si="2"/>
        <v>1955</v>
      </c>
    </row>
    <row r="7" spans="2:28" s="245" customFormat="1" ht="15">
      <c r="B7" s="245" t="s">
        <v>226</v>
      </c>
      <c r="C7" s="245" t="s">
        <v>228</v>
      </c>
      <c r="D7" s="284">
        <v>12114</v>
      </c>
      <c r="E7" s="284">
        <v>12079</v>
      </c>
      <c r="F7" s="284">
        <v>12086</v>
      </c>
      <c r="G7" s="284">
        <v>12212</v>
      </c>
      <c r="H7" s="284">
        <v>12333</v>
      </c>
      <c r="I7" s="284">
        <v>12185</v>
      </c>
      <c r="J7" s="284">
        <v>12257</v>
      </c>
      <c r="K7" s="284">
        <v>12316</v>
      </c>
      <c r="L7" s="284">
        <v>12332</v>
      </c>
      <c r="M7" s="284">
        <f t="shared" si="0"/>
        <v>12212.666666666666</v>
      </c>
      <c r="N7" s="284">
        <f t="shared" si="1"/>
        <v>12213</v>
      </c>
      <c r="O7" s="284"/>
      <c r="P7" s="284"/>
      <c r="Q7" s="245" t="s">
        <v>226</v>
      </c>
      <c r="R7" s="245" t="s">
        <v>235</v>
      </c>
      <c r="S7" s="284">
        <v>543</v>
      </c>
      <c r="T7" s="284">
        <v>543</v>
      </c>
      <c r="U7" s="284">
        <v>550</v>
      </c>
      <c r="V7" s="284">
        <v>557</v>
      </c>
      <c r="W7" s="284">
        <v>558</v>
      </c>
      <c r="X7" s="284">
        <v>555</v>
      </c>
      <c r="Y7" s="284">
        <v>586</v>
      </c>
      <c r="Z7" s="284">
        <v>592</v>
      </c>
      <c r="AA7" s="284">
        <v>604</v>
      </c>
      <c r="AB7" s="245">
        <f t="shared" si="2"/>
        <v>565</v>
      </c>
    </row>
    <row r="8" spans="2:28" s="245" customFormat="1" ht="15">
      <c r="B8" s="245" t="s">
        <v>226</v>
      </c>
      <c r="C8" s="245" t="s">
        <v>229</v>
      </c>
      <c r="D8" s="284">
        <v>7946</v>
      </c>
      <c r="E8" s="284">
        <v>7857</v>
      </c>
      <c r="F8" s="284">
        <v>7861</v>
      </c>
      <c r="G8" s="284">
        <v>7919</v>
      </c>
      <c r="H8" s="284">
        <v>7906</v>
      </c>
      <c r="I8" s="284">
        <v>7857</v>
      </c>
      <c r="J8" s="284">
        <v>7946</v>
      </c>
      <c r="K8" s="284">
        <v>7945</v>
      </c>
      <c r="L8" s="284">
        <v>7942</v>
      </c>
      <c r="M8" s="284">
        <f t="shared" si="0"/>
        <v>7908.777777777777</v>
      </c>
      <c r="N8" s="284">
        <f t="shared" si="1"/>
        <v>7909</v>
      </c>
      <c r="O8" s="284"/>
      <c r="P8" s="284"/>
      <c r="Q8" s="245" t="s">
        <v>226</v>
      </c>
      <c r="R8" s="245" t="s">
        <v>238</v>
      </c>
      <c r="S8" s="284">
        <v>526</v>
      </c>
      <c r="T8" s="284">
        <v>521</v>
      </c>
      <c r="U8" s="284">
        <v>514</v>
      </c>
      <c r="V8" s="284">
        <v>511</v>
      </c>
      <c r="W8" s="284">
        <v>517</v>
      </c>
      <c r="X8" s="284">
        <v>514</v>
      </c>
      <c r="Y8" s="284">
        <v>519</v>
      </c>
      <c r="Z8" s="284">
        <v>519</v>
      </c>
      <c r="AA8" s="284">
        <v>540</v>
      </c>
      <c r="AB8" s="245">
        <f t="shared" si="2"/>
        <v>520</v>
      </c>
    </row>
    <row r="9" spans="2:28" s="245" customFormat="1" ht="15">
      <c r="B9" s="245" t="s">
        <v>239</v>
      </c>
      <c r="C9" s="245" t="s">
        <v>246</v>
      </c>
      <c r="D9" s="284">
        <v>2592</v>
      </c>
      <c r="E9" s="284">
        <v>2584</v>
      </c>
      <c r="F9" s="284">
        <v>2567</v>
      </c>
      <c r="G9" s="284">
        <v>2571</v>
      </c>
      <c r="H9" s="284">
        <v>2577</v>
      </c>
      <c r="I9" s="284">
        <v>2569</v>
      </c>
      <c r="J9" s="284">
        <v>2564</v>
      </c>
      <c r="K9" s="284">
        <v>2569</v>
      </c>
      <c r="L9" s="284">
        <v>2540</v>
      </c>
      <c r="M9" s="284">
        <f t="shared" si="0"/>
        <v>2570.3333333333335</v>
      </c>
      <c r="N9" s="284">
        <f t="shared" si="1"/>
        <v>2570</v>
      </c>
      <c r="O9" s="284"/>
      <c r="P9" s="284"/>
      <c r="Q9" s="245" t="s">
        <v>226</v>
      </c>
      <c r="R9" s="245" t="s">
        <v>237</v>
      </c>
      <c r="S9" s="284">
        <v>498</v>
      </c>
      <c r="T9" s="284">
        <v>486</v>
      </c>
      <c r="U9" s="284">
        <v>485</v>
      </c>
      <c r="V9" s="284">
        <v>484</v>
      </c>
      <c r="W9" s="284">
        <v>481</v>
      </c>
      <c r="X9" s="284">
        <v>473</v>
      </c>
      <c r="Y9" s="284">
        <v>478</v>
      </c>
      <c r="Z9" s="284">
        <v>475</v>
      </c>
      <c r="AA9" s="284">
        <v>472</v>
      </c>
      <c r="AB9" s="245">
        <f t="shared" si="2"/>
        <v>481</v>
      </c>
    </row>
    <row r="10" spans="2:28" s="245" customFormat="1" ht="15">
      <c r="B10" s="245" t="s">
        <v>239</v>
      </c>
      <c r="C10" s="245" t="s">
        <v>245</v>
      </c>
      <c r="D10" s="284">
        <v>116</v>
      </c>
      <c r="E10" s="284">
        <v>115</v>
      </c>
      <c r="F10" s="284">
        <v>114</v>
      </c>
      <c r="G10" s="284">
        <v>114</v>
      </c>
      <c r="H10" s="284">
        <v>114</v>
      </c>
      <c r="I10" s="284">
        <v>113</v>
      </c>
      <c r="J10" s="284">
        <v>111</v>
      </c>
      <c r="K10" s="284">
        <v>110</v>
      </c>
      <c r="L10" s="284">
        <v>114</v>
      </c>
      <c r="M10" s="284">
        <f t="shared" si="0"/>
        <v>113.44444444444444</v>
      </c>
      <c r="N10" s="284">
        <f t="shared" si="1"/>
        <v>113</v>
      </c>
      <c r="O10" s="284"/>
      <c r="P10" s="284"/>
      <c r="Q10" s="245" t="s">
        <v>226</v>
      </c>
      <c r="R10" s="245" t="s">
        <v>236</v>
      </c>
      <c r="S10" s="284">
        <v>300</v>
      </c>
      <c r="T10" s="284">
        <v>297</v>
      </c>
      <c r="U10" s="284">
        <v>294</v>
      </c>
      <c r="V10" s="284">
        <v>291</v>
      </c>
      <c r="W10" s="284">
        <v>294</v>
      </c>
      <c r="X10" s="284">
        <v>290</v>
      </c>
      <c r="Y10" s="284">
        <v>294</v>
      </c>
      <c r="Z10" s="284">
        <v>301</v>
      </c>
      <c r="AA10" s="284">
        <v>298</v>
      </c>
      <c r="AB10" s="245">
        <f t="shared" si="2"/>
        <v>295</v>
      </c>
    </row>
    <row r="11" spans="2:28" s="245" customFormat="1" ht="15">
      <c r="B11" s="245" t="s">
        <v>256</v>
      </c>
      <c r="C11" s="245" t="s">
        <v>259</v>
      </c>
      <c r="D11" s="284">
        <v>2122</v>
      </c>
      <c r="E11" s="284">
        <v>2104</v>
      </c>
      <c r="F11" s="284">
        <v>2107</v>
      </c>
      <c r="G11" s="284">
        <v>2095</v>
      </c>
      <c r="H11" s="284">
        <v>2069</v>
      </c>
      <c r="I11" s="284">
        <v>2057</v>
      </c>
      <c r="J11" s="284">
        <v>2054</v>
      </c>
      <c r="K11" s="284">
        <v>2030</v>
      </c>
      <c r="L11" s="284">
        <v>1994</v>
      </c>
      <c r="M11" s="284">
        <f t="shared" si="0"/>
        <v>2070.222222222222</v>
      </c>
      <c r="N11" s="284">
        <f t="shared" si="1"/>
        <v>2070</v>
      </c>
      <c r="O11" s="284"/>
      <c r="P11" s="284"/>
      <c r="Q11" s="245" t="s">
        <v>226</v>
      </c>
      <c r="R11" s="245" t="s">
        <v>228</v>
      </c>
      <c r="S11" s="284">
        <v>502</v>
      </c>
      <c r="T11" s="284">
        <v>495</v>
      </c>
      <c r="U11" s="284">
        <v>494</v>
      </c>
      <c r="V11" s="284">
        <v>485</v>
      </c>
      <c r="W11" s="284">
        <v>483</v>
      </c>
      <c r="X11" s="284">
        <v>474</v>
      </c>
      <c r="Y11" s="284">
        <v>483</v>
      </c>
      <c r="Z11" s="284">
        <v>482</v>
      </c>
      <c r="AA11" s="284">
        <v>478</v>
      </c>
      <c r="AB11" s="245">
        <f t="shared" si="2"/>
        <v>486</v>
      </c>
    </row>
    <row r="12" spans="2:28" s="245" customFormat="1" ht="15">
      <c r="B12" s="245" t="s">
        <v>256</v>
      </c>
      <c r="C12" s="245" t="s">
        <v>258</v>
      </c>
      <c r="D12" s="284">
        <v>1900</v>
      </c>
      <c r="E12" s="284">
        <v>1890</v>
      </c>
      <c r="F12" s="284">
        <v>1895</v>
      </c>
      <c r="G12" s="284">
        <v>1896</v>
      </c>
      <c r="H12" s="284">
        <v>1890</v>
      </c>
      <c r="I12" s="284">
        <v>1889</v>
      </c>
      <c r="J12" s="284">
        <v>1883</v>
      </c>
      <c r="K12" s="284">
        <v>1854</v>
      </c>
      <c r="L12" s="284">
        <v>1851</v>
      </c>
      <c r="M12" s="284">
        <f t="shared" si="0"/>
        <v>1883.111111111111</v>
      </c>
      <c r="N12" s="284">
        <f t="shared" si="1"/>
        <v>1883</v>
      </c>
      <c r="O12" s="284"/>
      <c r="P12" s="284"/>
      <c r="Q12" s="245" t="s">
        <v>226</v>
      </c>
      <c r="R12" s="245" t="s">
        <v>229</v>
      </c>
      <c r="S12" s="284">
        <v>667</v>
      </c>
      <c r="T12" s="284">
        <v>671</v>
      </c>
      <c r="U12" s="284">
        <v>686</v>
      </c>
      <c r="V12" s="284">
        <v>676</v>
      </c>
      <c r="W12" s="284">
        <v>681</v>
      </c>
      <c r="X12" s="284">
        <v>671</v>
      </c>
      <c r="Y12" s="284">
        <v>682</v>
      </c>
      <c r="Z12" s="284">
        <v>678</v>
      </c>
      <c r="AA12" s="284">
        <v>664</v>
      </c>
      <c r="AB12" s="245">
        <f t="shared" si="2"/>
        <v>675</v>
      </c>
    </row>
    <row r="13" spans="2:28" s="245" customFormat="1" ht="15">
      <c r="B13" s="245" t="s">
        <v>256</v>
      </c>
      <c r="C13" s="245" t="s">
        <v>260</v>
      </c>
      <c r="D13" s="284">
        <v>3067</v>
      </c>
      <c r="E13" s="284">
        <v>3047</v>
      </c>
      <c r="F13" s="284">
        <v>3055</v>
      </c>
      <c r="G13" s="284">
        <v>3063</v>
      </c>
      <c r="H13" s="284">
        <v>3004</v>
      </c>
      <c r="I13" s="284">
        <v>3015</v>
      </c>
      <c r="J13" s="284">
        <v>3026</v>
      </c>
      <c r="K13" s="284">
        <v>2971</v>
      </c>
      <c r="L13" s="284">
        <v>2939</v>
      </c>
      <c r="M13" s="284">
        <f t="shared" si="0"/>
        <v>3020.777777777778</v>
      </c>
      <c r="N13" s="284">
        <f t="shared" si="1"/>
        <v>3021</v>
      </c>
      <c r="O13" s="284"/>
      <c r="P13" s="284"/>
      <c r="Q13" s="245" t="s">
        <v>433</v>
      </c>
      <c r="R13" s="245" t="s">
        <v>437</v>
      </c>
      <c r="S13" s="284">
        <v>597</v>
      </c>
      <c r="T13" s="284">
        <v>589</v>
      </c>
      <c r="U13" s="284">
        <v>592</v>
      </c>
      <c r="V13" s="284">
        <v>598</v>
      </c>
      <c r="W13" s="284">
        <v>595</v>
      </c>
      <c r="X13" s="284">
        <v>592</v>
      </c>
      <c r="Y13" s="284">
        <v>589</v>
      </c>
      <c r="Z13" s="284">
        <v>598</v>
      </c>
      <c r="AA13" s="284">
        <v>602</v>
      </c>
      <c r="AB13" s="245">
        <f t="shared" si="2"/>
        <v>595</v>
      </c>
    </row>
    <row r="14" spans="2:28" s="245" customFormat="1" ht="15">
      <c r="B14" s="245" t="s">
        <v>256</v>
      </c>
      <c r="C14" s="245" t="s">
        <v>262</v>
      </c>
      <c r="D14" s="284">
        <v>28990</v>
      </c>
      <c r="E14" s="284">
        <v>28867</v>
      </c>
      <c r="F14" s="284">
        <v>28262</v>
      </c>
      <c r="G14" s="284">
        <v>27382</v>
      </c>
      <c r="H14" s="284">
        <v>26851</v>
      </c>
      <c r="I14" s="284">
        <v>26761</v>
      </c>
      <c r="J14" s="284">
        <v>26865</v>
      </c>
      <c r="K14" s="284">
        <v>26604</v>
      </c>
      <c r="L14" s="284">
        <v>26479</v>
      </c>
      <c r="M14" s="284">
        <f t="shared" si="0"/>
        <v>27451.222222222223</v>
      </c>
      <c r="N14" s="284">
        <f t="shared" si="1"/>
        <v>27451</v>
      </c>
      <c r="O14" s="284"/>
      <c r="P14" s="284"/>
      <c r="Q14" s="245" t="s">
        <v>433</v>
      </c>
      <c r="R14" s="245" t="s">
        <v>438</v>
      </c>
      <c r="S14" s="284">
        <v>683</v>
      </c>
      <c r="T14" s="284">
        <v>672</v>
      </c>
      <c r="U14" s="284">
        <v>687</v>
      </c>
      <c r="V14" s="284">
        <v>690</v>
      </c>
      <c r="W14" s="284">
        <v>698</v>
      </c>
      <c r="X14" s="284">
        <v>702</v>
      </c>
      <c r="Y14" s="284">
        <v>683</v>
      </c>
      <c r="Z14" s="284">
        <v>692</v>
      </c>
      <c r="AA14" s="284">
        <v>696</v>
      </c>
      <c r="AB14" s="245">
        <f t="shared" si="2"/>
        <v>689</v>
      </c>
    </row>
    <row r="15" spans="2:28" s="245" customFormat="1" ht="15">
      <c r="B15" s="245" t="s">
        <v>256</v>
      </c>
      <c r="C15" s="245" t="s">
        <v>263</v>
      </c>
      <c r="D15" s="284">
        <v>31249</v>
      </c>
      <c r="E15" s="284">
        <v>31077</v>
      </c>
      <c r="F15" s="284">
        <v>31063</v>
      </c>
      <c r="G15" s="284">
        <v>30878</v>
      </c>
      <c r="H15" s="284">
        <v>30847</v>
      </c>
      <c r="I15" s="284">
        <v>30792</v>
      </c>
      <c r="J15" s="284">
        <v>30743</v>
      </c>
      <c r="K15" s="284">
        <v>30317</v>
      </c>
      <c r="L15" s="284">
        <v>30066</v>
      </c>
      <c r="M15" s="284">
        <f t="shared" si="0"/>
        <v>30781.333333333332</v>
      </c>
      <c r="N15" s="284">
        <f t="shared" si="1"/>
        <v>30781</v>
      </c>
      <c r="O15" s="284"/>
      <c r="P15" s="284"/>
      <c r="Q15" s="245" t="s">
        <v>433</v>
      </c>
      <c r="R15" s="245" t="s">
        <v>439</v>
      </c>
      <c r="S15" s="284">
        <v>351</v>
      </c>
      <c r="T15" s="284">
        <v>353</v>
      </c>
      <c r="U15" s="284">
        <v>360</v>
      </c>
      <c r="V15" s="284">
        <v>354</v>
      </c>
      <c r="W15" s="284">
        <v>371</v>
      </c>
      <c r="X15" s="284">
        <v>367</v>
      </c>
      <c r="Y15" s="284">
        <v>371</v>
      </c>
      <c r="Z15" s="284">
        <v>374</v>
      </c>
      <c r="AA15" s="284">
        <v>382</v>
      </c>
      <c r="AB15" s="245">
        <f t="shared" si="2"/>
        <v>365</v>
      </c>
    </row>
    <row r="16" spans="2:28" s="245" customFormat="1" ht="15">
      <c r="B16" s="245" t="s">
        <v>256</v>
      </c>
      <c r="C16" s="245" t="s">
        <v>261</v>
      </c>
      <c r="D16" s="284">
        <v>10455</v>
      </c>
      <c r="E16" s="284">
        <v>10384</v>
      </c>
      <c r="F16" s="284">
        <v>10347</v>
      </c>
      <c r="G16" s="284">
        <v>10347</v>
      </c>
      <c r="H16" s="284">
        <v>10331</v>
      </c>
      <c r="I16" s="284">
        <v>10328</v>
      </c>
      <c r="J16" s="284">
        <v>10308</v>
      </c>
      <c r="K16" s="284">
        <v>10192</v>
      </c>
      <c r="L16" s="284">
        <v>10155</v>
      </c>
      <c r="M16" s="284">
        <f t="shared" si="0"/>
        <v>10316.333333333334</v>
      </c>
      <c r="N16" s="284">
        <f t="shared" si="1"/>
        <v>10316</v>
      </c>
      <c r="O16" s="284"/>
      <c r="P16" s="284"/>
      <c r="Q16" s="245" t="s">
        <v>433</v>
      </c>
      <c r="R16" s="245" t="s">
        <v>441</v>
      </c>
      <c r="S16" s="284">
        <v>462</v>
      </c>
      <c r="T16" s="284">
        <v>467</v>
      </c>
      <c r="U16" s="284">
        <v>469</v>
      </c>
      <c r="V16" s="284">
        <v>479</v>
      </c>
      <c r="W16" s="284">
        <v>477</v>
      </c>
      <c r="X16" s="284">
        <v>482</v>
      </c>
      <c r="Y16" s="284">
        <v>485</v>
      </c>
      <c r="Z16" s="284">
        <v>489</v>
      </c>
      <c r="AA16" s="284">
        <v>495</v>
      </c>
      <c r="AB16" s="245">
        <f t="shared" si="2"/>
        <v>478</v>
      </c>
    </row>
    <row r="17" spans="2:28" s="245" customFormat="1" ht="15">
      <c r="B17" s="245" t="s">
        <v>256</v>
      </c>
      <c r="C17" s="245" t="s">
        <v>264</v>
      </c>
      <c r="D17" s="284">
        <v>1506</v>
      </c>
      <c r="E17" s="284">
        <v>1488</v>
      </c>
      <c r="F17" s="284">
        <v>1482</v>
      </c>
      <c r="G17" s="284">
        <v>1487</v>
      </c>
      <c r="H17" s="284">
        <v>1477</v>
      </c>
      <c r="I17" s="284">
        <v>1483</v>
      </c>
      <c r="J17" s="284">
        <v>1484</v>
      </c>
      <c r="K17" s="284">
        <v>1501</v>
      </c>
      <c r="L17" s="284">
        <v>1492</v>
      </c>
      <c r="M17" s="284">
        <f t="shared" si="0"/>
        <v>1488.888888888889</v>
      </c>
      <c r="N17" s="284">
        <f t="shared" si="1"/>
        <v>1489</v>
      </c>
      <c r="O17" s="284"/>
      <c r="P17" s="284"/>
      <c r="Q17" s="245" t="s">
        <v>433</v>
      </c>
      <c r="R17" s="245" t="s">
        <v>442</v>
      </c>
      <c r="S17" s="284">
        <v>556</v>
      </c>
      <c r="T17" s="284">
        <v>561</v>
      </c>
      <c r="U17" s="284">
        <v>566</v>
      </c>
      <c r="V17" s="284">
        <v>569</v>
      </c>
      <c r="W17" s="284">
        <v>567</v>
      </c>
      <c r="X17" s="284">
        <v>580</v>
      </c>
      <c r="Y17" s="284">
        <v>597</v>
      </c>
      <c r="Z17" s="284">
        <v>607</v>
      </c>
      <c r="AA17" s="284">
        <v>618</v>
      </c>
      <c r="AB17" s="245">
        <f t="shared" si="2"/>
        <v>580</v>
      </c>
    </row>
    <row r="18" spans="2:28" s="245" customFormat="1" ht="15">
      <c r="B18" s="245" t="s">
        <v>247</v>
      </c>
      <c r="C18" s="245" t="s">
        <v>249</v>
      </c>
      <c r="D18" s="284">
        <v>84</v>
      </c>
      <c r="E18" s="284">
        <v>81</v>
      </c>
      <c r="F18" s="284">
        <v>81</v>
      </c>
      <c r="G18" s="284">
        <v>85</v>
      </c>
      <c r="H18" s="284">
        <v>85</v>
      </c>
      <c r="I18" s="284">
        <v>84</v>
      </c>
      <c r="J18" s="284">
        <v>91</v>
      </c>
      <c r="K18" s="284">
        <v>90</v>
      </c>
      <c r="L18" s="284">
        <v>93</v>
      </c>
      <c r="M18" s="284">
        <f t="shared" si="0"/>
        <v>86</v>
      </c>
      <c r="N18" s="284">
        <f t="shared" si="1"/>
        <v>86</v>
      </c>
      <c r="O18" s="284"/>
      <c r="P18" s="284"/>
      <c r="Q18" s="245" t="s">
        <v>433</v>
      </c>
      <c r="R18" s="245" t="s">
        <v>440</v>
      </c>
      <c r="S18" s="284">
        <v>100</v>
      </c>
      <c r="T18" s="284">
        <v>101</v>
      </c>
      <c r="U18" s="284">
        <v>101</v>
      </c>
      <c r="V18" s="284">
        <v>101</v>
      </c>
      <c r="W18" s="284">
        <v>99</v>
      </c>
      <c r="X18" s="284">
        <v>96</v>
      </c>
      <c r="Y18" s="284">
        <v>95</v>
      </c>
      <c r="Z18" s="284">
        <v>91</v>
      </c>
      <c r="AA18" s="284">
        <v>91</v>
      </c>
      <c r="AB18" s="245">
        <f t="shared" si="2"/>
        <v>97</v>
      </c>
    </row>
    <row r="19" spans="2:28" s="245" customFormat="1" ht="15">
      <c r="B19" s="245" t="s">
        <v>247</v>
      </c>
      <c r="C19" s="245" t="s">
        <v>250</v>
      </c>
      <c r="D19" s="284">
        <v>1629</v>
      </c>
      <c r="E19" s="284">
        <v>1587</v>
      </c>
      <c r="F19" s="284">
        <v>1576</v>
      </c>
      <c r="G19" s="284">
        <v>1593</v>
      </c>
      <c r="H19" s="284">
        <v>1587</v>
      </c>
      <c r="I19" s="284">
        <v>1598</v>
      </c>
      <c r="J19" s="284">
        <v>1603</v>
      </c>
      <c r="K19" s="284">
        <v>1593</v>
      </c>
      <c r="L19" s="284">
        <v>1583</v>
      </c>
      <c r="M19" s="284">
        <f t="shared" si="0"/>
        <v>1594.3333333333333</v>
      </c>
      <c r="N19" s="284">
        <f t="shared" si="1"/>
        <v>1594</v>
      </c>
      <c r="O19" s="284"/>
      <c r="P19" s="284"/>
      <c r="Q19" s="245" t="s">
        <v>433</v>
      </c>
      <c r="R19" s="245" t="s">
        <v>991</v>
      </c>
      <c r="S19" s="284">
        <v>92</v>
      </c>
      <c r="T19" s="284">
        <v>92</v>
      </c>
      <c r="U19" s="284">
        <v>92</v>
      </c>
      <c r="V19" s="284">
        <v>92</v>
      </c>
      <c r="W19" s="284">
        <v>92</v>
      </c>
      <c r="X19" s="284">
        <v>96</v>
      </c>
      <c r="Y19" s="284">
        <v>95</v>
      </c>
      <c r="Z19" s="284">
        <v>99</v>
      </c>
      <c r="AA19" s="284">
        <v>96</v>
      </c>
      <c r="AB19" s="245">
        <f t="shared" si="2"/>
        <v>94</v>
      </c>
    </row>
    <row r="20" spans="2:28" s="245" customFormat="1" ht="15">
      <c r="B20" s="245" t="s">
        <v>247</v>
      </c>
      <c r="C20" s="245" t="s">
        <v>251</v>
      </c>
      <c r="D20" s="284">
        <v>1498</v>
      </c>
      <c r="E20" s="284">
        <v>1484</v>
      </c>
      <c r="F20" s="284">
        <v>1471</v>
      </c>
      <c r="G20" s="284">
        <v>1480</v>
      </c>
      <c r="H20" s="284">
        <v>1505</v>
      </c>
      <c r="I20" s="284">
        <v>1517</v>
      </c>
      <c r="J20" s="284">
        <v>1487</v>
      </c>
      <c r="K20" s="284">
        <v>1488</v>
      </c>
      <c r="L20" s="284">
        <v>1495</v>
      </c>
      <c r="M20" s="284">
        <f t="shared" si="0"/>
        <v>1491.6666666666667</v>
      </c>
      <c r="N20" s="284">
        <f t="shared" si="1"/>
        <v>1492</v>
      </c>
      <c r="O20" s="284"/>
      <c r="P20" s="284"/>
      <c r="Q20" s="245" t="s">
        <v>433</v>
      </c>
      <c r="R20" s="245" t="s">
        <v>444</v>
      </c>
      <c r="S20" s="284">
        <v>68</v>
      </c>
      <c r="T20" s="284">
        <v>67</v>
      </c>
      <c r="U20" s="284">
        <v>72</v>
      </c>
      <c r="V20" s="284">
        <v>72</v>
      </c>
      <c r="W20" s="284">
        <v>72</v>
      </c>
      <c r="X20" s="284">
        <v>77</v>
      </c>
      <c r="Y20" s="284">
        <v>84</v>
      </c>
      <c r="Z20" s="284">
        <v>83</v>
      </c>
      <c r="AA20" s="284">
        <v>83</v>
      </c>
      <c r="AB20" s="245">
        <f t="shared" si="2"/>
        <v>75</v>
      </c>
    </row>
    <row r="21" spans="2:28" s="245" customFormat="1" ht="15">
      <c r="B21" s="245" t="s">
        <v>247</v>
      </c>
      <c r="C21" s="245" t="s">
        <v>253</v>
      </c>
      <c r="D21" s="284">
        <v>1114</v>
      </c>
      <c r="E21" s="284">
        <v>1107</v>
      </c>
      <c r="F21" s="284">
        <v>1113</v>
      </c>
      <c r="G21" s="284">
        <v>1109</v>
      </c>
      <c r="H21" s="284">
        <v>1090</v>
      </c>
      <c r="I21" s="284">
        <v>1092</v>
      </c>
      <c r="J21" s="284">
        <v>1096</v>
      </c>
      <c r="K21" s="284">
        <v>1103</v>
      </c>
      <c r="L21" s="284">
        <v>1101</v>
      </c>
      <c r="M21" s="284">
        <f t="shared" si="0"/>
        <v>1102.7777777777778</v>
      </c>
      <c r="N21" s="284">
        <f t="shared" si="1"/>
        <v>1103</v>
      </c>
      <c r="O21" s="284"/>
      <c r="P21" s="284"/>
      <c r="Q21" s="245" t="s">
        <v>433</v>
      </c>
      <c r="R21" s="245" t="s">
        <v>443</v>
      </c>
      <c r="S21" s="284">
        <v>281</v>
      </c>
      <c r="T21" s="284">
        <v>278</v>
      </c>
      <c r="U21" s="284">
        <v>277</v>
      </c>
      <c r="V21" s="284">
        <v>283</v>
      </c>
      <c r="W21" s="284">
        <v>273</v>
      </c>
      <c r="X21" s="284">
        <v>270</v>
      </c>
      <c r="Y21" s="284">
        <v>273</v>
      </c>
      <c r="Z21" s="284">
        <v>274</v>
      </c>
      <c r="AA21" s="284">
        <v>271</v>
      </c>
      <c r="AB21" s="245">
        <f t="shared" si="2"/>
        <v>276</v>
      </c>
    </row>
    <row r="22" spans="2:28" s="245" customFormat="1" ht="15">
      <c r="B22" s="245" t="s">
        <v>247</v>
      </c>
      <c r="C22" s="245" t="s">
        <v>252</v>
      </c>
      <c r="D22" s="284">
        <v>1256</v>
      </c>
      <c r="E22" s="284">
        <v>1231</v>
      </c>
      <c r="F22" s="284">
        <v>1219</v>
      </c>
      <c r="G22" s="284">
        <v>1225</v>
      </c>
      <c r="H22" s="284">
        <v>1248</v>
      </c>
      <c r="I22" s="284">
        <v>1259</v>
      </c>
      <c r="J22" s="284">
        <v>1271</v>
      </c>
      <c r="K22" s="284">
        <v>1249</v>
      </c>
      <c r="L22" s="284">
        <v>1264</v>
      </c>
      <c r="M22" s="284">
        <f t="shared" si="0"/>
        <v>1246.888888888889</v>
      </c>
      <c r="N22" s="284">
        <f t="shared" si="1"/>
        <v>1247</v>
      </c>
      <c r="O22" s="284"/>
      <c r="P22" s="284"/>
      <c r="Q22" s="245" t="s">
        <v>433</v>
      </c>
      <c r="R22" s="245" t="s">
        <v>446</v>
      </c>
      <c r="S22" s="284">
        <v>53</v>
      </c>
      <c r="T22" s="284">
        <v>56</v>
      </c>
      <c r="U22" s="284">
        <v>56</v>
      </c>
      <c r="V22" s="284">
        <v>62</v>
      </c>
      <c r="W22" s="284">
        <v>62</v>
      </c>
      <c r="X22" s="284">
        <v>64</v>
      </c>
      <c r="Y22" s="284">
        <v>64</v>
      </c>
      <c r="Z22" s="284">
        <v>64</v>
      </c>
      <c r="AA22" s="284">
        <v>66</v>
      </c>
      <c r="AB22" s="245">
        <f t="shared" si="2"/>
        <v>61</v>
      </c>
    </row>
    <row r="23" spans="2:28" s="245" customFormat="1" ht="15">
      <c r="B23" s="245" t="s">
        <v>265</v>
      </c>
      <c r="C23" s="245" t="s">
        <v>272</v>
      </c>
      <c r="D23" s="284">
        <v>1106</v>
      </c>
      <c r="E23" s="284">
        <v>1119</v>
      </c>
      <c r="F23" s="284">
        <v>1109</v>
      </c>
      <c r="G23" s="284">
        <v>1118</v>
      </c>
      <c r="H23" s="284">
        <v>1092</v>
      </c>
      <c r="I23" s="284">
        <v>1095</v>
      </c>
      <c r="J23" s="284">
        <v>1084</v>
      </c>
      <c r="K23" s="284">
        <v>1090</v>
      </c>
      <c r="L23" s="284">
        <v>1070</v>
      </c>
      <c r="M23" s="284">
        <f t="shared" si="0"/>
        <v>1098.111111111111</v>
      </c>
      <c r="N23" s="284">
        <f t="shared" si="1"/>
        <v>1098</v>
      </c>
      <c r="O23" s="284"/>
      <c r="P23" s="284"/>
      <c r="Q23" s="245" t="s">
        <v>239</v>
      </c>
      <c r="R23" s="245" t="s">
        <v>244</v>
      </c>
      <c r="S23" s="284">
        <v>1809</v>
      </c>
      <c r="T23" s="284">
        <v>1783</v>
      </c>
      <c r="U23" s="284">
        <v>1770</v>
      </c>
      <c r="V23" s="284">
        <v>1786</v>
      </c>
      <c r="W23" s="284">
        <v>1794</v>
      </c>
      <c r="X23" s="284">
        <v>1777</v>
      </c>
      <c r="Y23" s="284">
        <v>1782</v>
      </c>
      <c r="Z23" s="284">
        <v>1760</v>
      </c>
      <c r="AA23" s="284">
        <v>1799</v>
      </c>
      <c r="AB23" s="245">
        <f t="shared" si="2"/>
        <v>1784</v>
      </c>
    </row>
    <row r="24" spans="2:28" s="245" customFormat="1" ht="15">
      <c r="B24" s="245" t="s">
        <v>265</v>
      </c>
      <c r="C24" s="245" t="s">
        <v>271</v>
      </c>
      <c r="D24" s="284">
        <v>751</v>
      </c>
      <c r="E24" s="284">
        <v>761</v>
      </c>
      <c r="F24" s="284">
        <v>760</v>
      </c>
      <c r="G24" s="284">
        <v>758</v>
      </c>
      <c r="H24" s="284">
        <v>769</v>
      </c>
      <c r="I24" s="284">
        <v>771</v>
      </c>
      <c r="J24" s="284">
        <v>765</v>
      </c>
      <c r="K24" s="284">
        <v>771</v>
      </c>
      <c r="L24" s="284">
        <v>776</v>
      </c>
      <c r="M24" s="284">
        <f t="shared" si="0"/>
        <v>764.6666666666666</v>
      </c>
      <c r="N24" s="284">
        <f t="shared" si="1"/>
        <v>765</v>
      </c>
      <c r="O24" s="284"/>
      <c r="P24" s="284"/>
      <c r="Q24" s="245" t="s">
        <v>239</v>
      </c>
      <c r="R24" s="245" t="s">
        <v>246</v>
      </c>
      <c r="S24" s="284">
        <v>372</v>
      </c>
      <c r="T24" s="284">
        <v>362</v>
      </c>
      <c r="U24" s="284">
        <v>345</v>
      </c>
      <c r="V24" s="284">
        <v>329</v>
      </c>
      <c r="W24" s="284">
        <v>324</v>
      </c>
      <c r="X24" s="284">
        <v>322</v>
      </c>
      <c r="Y24" s="284">
        <v>313</v>
      </c>
      <c r="Z24" s="284">
        <v>312</v>
      </c>
      <c r="AA24" s="284">
        <v>309</v>
      </c>
      <c r="AB24" s="245">
        <f t="shared" si="2"/>
        <v>332</v>
      </c>
    </row>
    <row r="25" spans="2:28" s="245" customFormat="1" ht="15">
      <c r="B25" s="245" t="s">
        <v>265</v>
      </c>
      <c r="C25" s="245" t="s">
        <v>270</v>
      </c>
      <c r="D25" s="284">
        <v>2866</v>
      </c>
      <c r="E25" s="284">
        <v>2851</v>
      </c>
      <c r="F25" s="284">
        <v>2846</v>
      </c>
      <c r="G25" s="284">
        <v>2848</v>
      </c>
      <c r="H25" s="284">
        <v>2865</v>
      </c>
      <c r="I25" s="284">
        <v>2870</v>
      </c>
      <c r="J25" s="284">
        <v>2871</v>
      </c>
      <c r="K25" s="284">
        <v>2875</v>
      </c>
      <c r="L25" s="284">
        <v>2866</v>
      </c>
      <c r="M25" s="284">
        <f t="shared" si="0"/>
        <v>2862</v>
      </c>
      <c r="N25" s="284">
        <f t="shared" si="1"/>
        <v>2862</v>
      </c>
      <c r="O25" s="284"/>
      <c r="P25" s="284"/>
      <c r="Q25" s="245" t="s">
        <v>239</v>
      </c>
      <c r="R25" s="245" t="s">
        <v>245</v>
      </c>
      <c r="S25" s="284">
        <v>572</v>
      </c>
      <c r="T25" s="284">
        <v>572</v>
      </c>
      <c r="U25" s="284">
        <v>568</v>
      </c>
      <c r="V25" s="284">
        <v>568</v>
      </c>
      <c r="W25" s="284">
        <v>566</v>
      </c>
      <c r="X25" s="284">
        <v>571</v>
      </c>
      <c r="Y25" s="284">
        <v>574</v>
      </c>
      <c r="Z25" s="284">
        <v>580</v>
      </c>
      <c r="AA25" s="284">
        <v>570</v>
      </c>
      <c r="AB25" s="245">
        <f t="shared" si="2"/>
        <v>571</v>
      </c>
    </row>
    <row r="26" spans="2:28" s="245" customFormat="1" ht="15">
      <c r="B26" s="245" t="s">
        <v>265</v>
      </c>
      <c r="C26" s="245" t="s">
        <v>268</v>
      </c>
      <c r="D26" s="284">
        <v>3212</v>
      </c>
      <c r="E26" s="284">
        <v>3213</v>
      </c>
      <c r="F26" s="284">
        <v>3225</v>
      </c>
      <c r="G26" s="284">
        <v>3269</v>
      </c>
      <c r="H26" s="284">
        <v>3260</v>
      </c>
      <c r="I26" s="284">
        <v>2860</v>
      </c>
      <c r="J26" s="284">
        <v>2873</v>
      </c>
      <c r="K26" s="284">
        <v>2899</v>
      </c>
      <c r="L26" s="284">
        <v>2926</v>
      </c>
      <c r="M26" s="284">
        <f t="shared" si="0"/>
        <v>3081.8888888888887</v>
      </c>
      <c r="N26" s="284">
        <f t="shared" si="1"/>
        <v>3082</v>
      </c>
      <c r="O26" s="284"/>
      <c r="P26" s="284"/>
      <c r="Q26" s="245" t="s">
        <v>239</v>
      </c>
      <c r="R26" s="245" t="s">
        <v>241</v>
      </c>
      <c r="S26" s="284">
        <v>23</v>
      </c>
      <c r="T26" s="284">
        <v>23</v>
      </c>
      <c r="U26" s="284">
        <v>23</v>
      </c>
      <c r="V26" s="284">
        <v>23</v>
      </c>
      <c r="W26" s="284">
        <v>23</v>
      </c>
      <c r="X26" s="284">
        <v>23</v>
      </c>
      <c r="Y26" s="284">
        <v>23</v>
      </c>
      <c r="Z26" s="284">
        <v>23</v>
      </c>
      <c r="AA26" s="284">
        <v>23</v>
      </c>
      <c r="AB26" s="245">
        <f t="shared" si="2"/>
        <v>23</v>
      </c>
    </row>
    <row r="27" spans="2:28" s="245" customFormat="1" ht="15">
      <c r="B27" s="245" t="s">
        <v>265</v>
      </c>
      <c r="C27" s="245" t="s">
        <v>275</v>
      </c>
      <c r="D27" s="284">
        <v>3676</v>
      </c>
      <c r="E27" s="284">
        <v>3639</v>
      </c>
      <c r="F27" s="284">
        <v>3655</v>
      </c>
      <c r="G27" s="284">
        <v>3665</v>
      </c>
      <c r="H27" s="284">
        <v>3675</v>
      </c>
      <c r="I27" s="284">
        <v>3636</v>
      </c>
      <c r="J27" s="284">
        <v>3645</v>
      </c>
      <c r="K27" s="284">
        <v>3621</v>
      </c>
      <c r="L27" s="284">
        <v>3596</v>
      </c>
      <c r="M27" s="284">
        <f t="shared" si="0"/>
        <v>3645.3333333333335</v>
      </c>
      <c r="N27" s="284">
        <f t="shared" si="1"/>
        <v>3645</v>
      </c>
      <c r="O27" s="284"/>
      <c r="P27" s="284"/>
      <c r="Q27" s="245" t="s">
        <v>239</v>
      </c>
      <c r="R27" s="245" t="s">
        <v>992</v>
      </c>
      <c r="S27" s="284">
        <v>226</v>
      </c>
      <c r="T27" s="284">
        <v>220</v>
      </c>
      <c r="U27" s="284">
        <v>217</v>
      </c>
      <c r="V27" s="284">
        <v>216</v>
      </c>
      <c r="W27" s="284">
        <v>215</v>
      </c>
      <c r="X27" s="284">
        <v>213</v>
      </c>
      <c r="Y27" s="284">
        <v>215</v>
      </c>
      <c r="Z27" s="284">
        <v>216</v>
      </c>
      <c r="AA27" s="284">
        <v>214</v>
      </c>
      <c r="AB27" s="245">
        <f t="shared" si="2"/>
        <v>217</v>
      </c>
    </row>
    <row r="28" spans="2:28" s="245" customFormat="1" ht="15">
      <c r="B28" s="245" t="s">
        <v>265</v>
      </c>
      <c r="C28" s="245" t="s">
        <v>273</v>
      </c>
      <c r="D28" s="284">
        <v>8482</v>
      </c>
      <c r="E28" s="284">
        <v>8554</v>
      </c>
      <c r="F28" s="284">
        <v>8498</v>
      </c>
      <c r="G28" s="284">
        <v>8456</v>
      </c>
      <c r="H28" s="284">
        <v>8348</v>
      </c>
      <c r="I28" s="284">
        <v>8319</v>
      </c>
      <c r="J28" s="284">
        <v>8294</v>
      </c>
      <c r="K28" s="284">
        <v>8165</v>
      </c>
      <c r="L28" s="284">
        <v>8054</v>
      </c>
      <c r="M28" s="284">
        <f t="shared" si="0"/>
        <v>8352.222222222223</v>
      </c>
      <c r="N28" s="284">
        <f t="shared" si="1"/>
        <v>8352</v>
      </c>
      <c r="O28" s="284"/>
      <c r="P28" s="284"/>
      <c r="Q28" s="245" t="s">
        <v>239</v>
      </c>
      <c r="R28" s="245" t="s">
        <v>993</v>
      </c>
      <c r="S28" s="284">
        <v>17</v>
      </c>
      <c r="T28" s="284">
        <v>17</v>
      </c>
      <c r="U28" s="284">
        <v>17</v>
      </c>
      <c r="V28" s="284">
        <v>17</v>
      </c>
      <c r="W28" s="284">
        <v>17</v>
      </c>
      <c r="X28" s="284">
        <v>17</v>
      </c>
      <c r="Y28" s="284">
        <v>17</v>
      </c>
      <c r="Z28" s="284">
        <v>17</v>
      </c>
      <c r="AA28" s="284">
        <v>17</v>
      </c>
      <c r="AB28" s="245">
        <f t="shared" si="2"/>
        <v>17</v>
      </c>
    </row>
    <row r="29" spans="2:28" s="245" customFormat="1" ht="15">
      <c r="B29" s="245" t="s">
        <v>265</v>
      </c>
      <c r="C29" s="245" t="s">
        <v>276</v>
      </c>
      <c r="D29" s="284">
        <v>4134</v>
      </c>
      <c r="E29" s="284">
        <v>4137</v>
      </c>
      <c r="F29" s="284">
        <v>4139</v>
      </c>
      <c r="G29" s="284">
        <v>4147</v>
      </c>
      <c r="H29" s="284">
        <v>4165</v>
      </c>
      <c r="I29" s="284">
        <v>4079</v>
      </c>
      <c r="J29" s="284">
        <v>3997</v>
      </c>
      <c r="K29" s="284">
        <v>4011</v>
      </c>
      <c r="L29" s="284">
        <v>4027</v>
      </c>
      <c r="M29" s="284">
        <f t="shared" si="0"/>
        <v>4092.8888888888887</v>
      </c>
      <c r="N29" s="284">
        <f t="shared" si="1"/>
        <v>4093</v>
      </c>
      <c r="O29" s="284"/>
      <c r="P29" s="284"/>
      <c r="Q29" s="245" t="s">
        <v>256</v>
      </c>
      <c r="R29" s="245" t="s">
        <v>259</v>
      </c>
      <c r="S29" s="284">
        <v>1158</v>
      </c>
      <c r="T29" s="284">
        <v>1151</v>
      </c>
      <c r="U29" s="284">
        <v>1146</v>
      </c>
      <c r="V29" s="284">
        <v>1132</v>
      </c>
      <c r="W29" s="284">
        <v>1120</v>
      </c>
      <c r="X29" s="284">
        <v>1121</v>
      </c>
      <c r="Y29" s="284">
        <v>1125</v>
      </c>
      <c r="Z29" s="284">
        <v>1110</v>
      </c>
      <c r="AA29" s="284">
        <v>1108</v>
      </c>
      <c r="AB29" s="245">
        <f t="shared" si="2"/>
        <v>1130</v>
      </c>
    </row>
    <row r="30" spans="2:28" s="245" customFormat="1" ht="15">
      <c r="B30" s="245" t="s">
        <v>265</v>
      </c>
      <c r="C30" s="245" t="s">
        <v>269</v>
      </c>
      <c r="D30" s="284">
        <v>4589</v>
      </c>
      <c r="E30" s="284">
        <v>4487</v>
      </c>
      <c r="F30" s="284">
        <v>4407</v>
      </c>
      <c r="G30" s="284">
        <v>4327</v>
      </c>
      <c r="H30" s="284">
        <v>4327</v>
      </c>
      <c r="I30" s="284">
        <v>4349</v>
      </c>
      <c r="J30" s="284">
        <v>4343</v>
      </c>
      <c r="K30" s="284">
        <v>4340</v>
      </c>
      <c r="L30" s="284">
        <v>4325</v>
      </c>
      <c r="M30" s="284">
        <f t="shared" si="0"/>
        <v>4388.222222222223</v>
      </c>
      <c r="N30" s="284">
        <f t="shared" si="1"/>
        <v>4388</v>
      </c>
      <c r="O30" s="284"/>
      <c r="P30" s="284"/>
      <c r="Q30" s="245" t="s">
        <v>256</v>
      </c>
      <c r="R30" s="245" t="s">
        <v>258</v>
      </c>
      <c r="S30" s="284">
        <v>7634</v>
      </c>
      <c r="T30" s="284">
        <v>7593</v>
      </c>
      <c r="U30" s="284">
        <v>7608</v>
      </c>
      <c r="V30" s="284">
        <v>7625</v>
      </c>
      <c r="W30" s="284">
        <v>7656</v>
      </c>
      <c r="X30" s="284">
        <v>7690</v>
      </c>
      <c r="Y30" s="284">
        <v>7672</v>
      </c>
      <c r="Z30" s="284">
        <v>7654</v>
      </c>
      <c r="AA30" s="284">
        <v>7630</v>
      </c>
      <c r="AB30" s="245">
        <f t="shared" si="2"/>
        <v>7640</v>
      </c>
    </row>
    <row r="31" spans="2:28" s="245" customFormat="1" ht="15">
      <c r="B31" s="245" t="s">
        <v>265</v>
      </c>
      <c r="C31" s="245" t="s">
        <v>267</v>
      </c>
      <c r="D31" s="284">
        <v>5528</v>
      </c>
      <c r="E31" s="284">
        <v>5501</v>
      </c>
      <c r="F31" s="284">
        <v>5493</v>
      </c>
      <c r="G31" s="284">
        <v>5574</v>
      </c>
      <c r="H31" s="284">
        <v>5619</v>
      </c>
      <c r="I31" s="284">
        <v>5649</v>
      </c>
      <c r="J31" s="284">
        <v>5551</v>
      </c>
      <c r="K31" s="284">
        <v>5554</v>
      </c>
      <c r="L31" s="284">
        <v>5582</v>
      </c>
      <c r="M31" s="284">
        <f t="shared" si="0"/>
        <v>5561.222222222223</v>
      </c>
      <c r="N31" s="284">
        <f t="shared" si="1"/>
        <v>5561</v>
      </c>
      <c r="O31" s="284"/>
      <c r="P31" s="284"/>
      <c r="Q31" s="245" t="s">
        <v>256</v>
      </c>
      <c r="R31" s="245" t="s">
        <v>260</v>
      </c>
      <c r="S31" s="284">
        <v>1990</v>
      </c>
      <c r="T31" s="284">
        <v>1983</v>
      </c>
      <c r="U31" s="284">
        <v>2012</v>
      </c>
      <c r="V31" s="284">
        <v>2016</v>
      </c>
      <c r="W31" s="284">
        <v>2023</v>
      </c>
      <c r="X31" s="284">
        <v>2031</v>
      </c>
      <c r="Y31" s="284">
        <v>2043</v>
      </c>
      <c r="Z31" s="284">
        <v>2031</v>
      </c>
      <c r="AA31" s="284">
        <v>2003</v>
      </c>
      <c r="AB31" s="245">
        <f t="shared" si="2"/>
        <v>2015</v>
      </c>
    </row>
    <row r="32" spans="2:28" s="245" customFormat="1" ht="15">
      <c r="B32" s="245" t="s">
        <v>265</v>
      </c>
      <c r="C32" s="245" t="s">
        <v>274</v>
      </c>
      <c r="D32" s="284">
        <v>9935</v>
      </c>
      <c r="E32" s="284">
        <v>9885</v>
      </c>
      <c r="F32" s="284">
        <v>9830</v>
      </c>
      <c r="G32" s="284">
        <v>9756</v>
      </c>
      <c r="H32" s="284">
        <v>9676</v>
      </c>
      <c r="I32" s="284">
        <v>9614</v>
      </c>
      <c r="J32" s="284">
        <v>9584</v>
      </c>
      <c r="K32" s="284">
        <v>9530</v>
      </c>
      <c r="L32" s="284">
        <v>9458</v>
      </c>
      <c r="M32" s="284">
        <f t="shared" si="0"/>
        <v>9696.444444444445</v>
      </c>
      <c r="N32" s="284">
        <f t="shared" si="1"/>
        <v>9696</v>
      </c>
      <c r="O32" s="284"/>
      <c r="P32" s="284"/>
      <c r="Q32" s="245" t="s">
        <v>256</v>
      </c>
      <c r="R32" s="245" t="s">
        <v>262</v>
      </c>
      <c r="S32" s="284">
        <v>3118</v>
      </c>
      <c r="T32" s="284">
        <v>3102</v>
      </c>
      <c r="U32" s="284">
        <v>3093</v>
      </c>
      <c r="V32" s="284">
        <v>3111</v>
      </c>
      <c r="W32" s="284">
        <v>3107</v>
      </c>
      <c r="X32" s="284">
        <v>3116</v>
      </c>
      <c r="Y32" s="284">
        <v>3116</v>
      </c>
      <c r="Z32" s="284">
        <v>3067</v>
      </c>
      <c r="AA32" s="284">
        <v>3055</v>
      </c>
      <c r="AB32" s="245">
        <f t="shared" si="2"/>
        <v>3098</v>
      </c>
    </row>
    <row r="33" spans="2:28" s="245" customFormat="1" ht="15">
      <c r="B33" s="245" t="s">
        <v>277</v>
      </c>
      <c r="C33" s="245" t="s">
        <v>280</v>
      </c>
      <c r="D33" s="284">
        <v>1409</v>
      </c>
      <c r="E33" s="284">
        <v>1397</v>
      </c>
      <c r="F33" s="284">
        <v>1393</v>
      </c>
      <c r="G33" s="284">
        <v>1373</v>
      </c>
      <c r="H33" s="284">
        <v>1362</v>
      </c>
      <c r="I33" s="284">
        <v>1348</v>
      </c>
      <c r="J33" s="284">
        <v>1349</v>
      </c>
      <c r="K33" s="284">
        <v>1348</v>
      </c>
      <c r="L33" s="284">
        <v>1336</v>
      </c>
      <c r="M33" s="284">
        <f t="shared" si="0"/>
        <v>1368.3333333333333</v>
      </c>
      <c r="N33" s="284">
        <f t="shared" si="1"/>
        <v>1368</v>
      </c>
      <c r="O33" s="284"/>
      <c r="P33" s="284"/>
      <c r="Q33" s="245" t="s">
        <v>256</v>
      </c>
      <c r="R33" s="245" t="s">
        <v>263</v>
      </c>
      <c r="S33" s="284">
        <v>157</v>
      </c>
      <c r="T33" s="284">
        <v>159</v>
      </c>
      <c r="U33" s="284">
        <v>156</v>
      </c>
      <c r="V33" s="284">
        <v>157</v>
      </c>
      <c r="W33" s="284">
        <v>156</v>
      </c>
      <c r="X33" s="284">
        <v>157</v>
      </c>
      <c r="Y33" s="284">
        <v>155</v>
      </c>
      <c r="Z33" s="284">
        <v>147</v>
      </c>
      <c r="AA33" s="284">
        <v>134</v>
      </c>
      <c r="AB33" s="245">
        <f t="shared" si="2"/>
        <v>153</v>
      </c>
    </row>
    <row r="34" spans="2:28" s="245" customFormat="1" ht="15">
      <c r="B34" s="245" t="s">
        <v>277</v>
      </c>
      <c r="C34" s="245" t="s">
        <v>285</v>
      </c>
      <c r="D34" s="284">
        <v>12117</v>
      </c>
      <c r="E34" s="284">
        <v>12031</v>
      </c>
      <c r="F34" s="284">
        <v>12029</v>
      </c>
      <c r="G34" s="284">
        <v>12072</v>
      </c>
      <c r="H34" s="284">
        <v>12034</v>
      </c>
      <c r="I34" s="284">
        <v>12074</v>
      </c>
      <c r="J34" s="284">
        <v>12050</v>
      </c>
      <c r="K34" s="284">
        <v>12082</v>
      </c>
      <c r="L34" s="284">
        <v>12036</v>
      </c>
      <c r="M34" s="284">
        <f t="shared" si="0"/>
        <v>12058.333333333334</v>
      </c>
      <c r="N34" s="284">
        <f t="shared" si="1"/>
        <v>12058</v>
      </c>
      <c r="O34" s="284"/>
      <c r="P34" s="284"/>
      <c r="Q34" s="245" t="s">
        <v>256</v>
      </c>
      <c r="R34" s="245" t="s">
        <v>261</v>
      </c>
      <c r="S34" s="284">
        <v>929</v>
      </c>
      <c r="T34" s="284">
        <v>923</v>
      </c>
      <c r="U34" s="284">
        <v>916</v>
      </c>
      <c r="V34" s="284">
        <v>915</v>
      </c>
      <c r="W34" s="284">
        <v>913</v>
      </c>
      <c r="X34" s="284">
        <v>914</v>
      </c>
      <c r="Y34" s="284">
        <v>915</v>
      </c>
      <c r="Z34" s="284">
        <v>906</v>
      </c>
      <c r="AA34" s="284">
        <v>906</v>
      </c>
      <c r="AB34" s="245">
        <f t="shared" si="2"/>
        <v>915</v>
      </c>
    </row>
    <row r="35" spans="2:28" s="245" customFormat="1" ht="15">
      <c r="B35" s="245" t="s">
        <v>277</v>
      </c>
      <c r="C35" s="245" t="s">
        <v>284</v>
      </c>
      <c r="D35" s="284">
        <v>17047</v>
      </c>
      <c r="E35" s="284">
        <v>16766</v>
      </c>
      <c r="F35" s="284">
        <v>16499</v>
      </c>
      <c r="G35" s="284">
        <v>16470</v>
      </c>
      <c r="H35" s="284">
        <v>16510</v>
      </c>
      <c r="I35" s="284">
        <v>16625</v>
      </c>
      <c r="J35" s="284">
        <v>16622</v>
      </c>
      <c r="K35" s="284">
        <v>16618</v>
      </c>
      <c r="L35" s="284">
        <v>16623</v>
      </c>
      <c r="M35" s="284">
        <f aca="true" t="shared" si="3" ref="M35:M66">AVERAGE(D35:L35)</f>
        <v>16642.222222222223</v>
      </c>
      <c r="N35" s="284">
        <f aca="true" t="shared" si="4" ref="N35:N66">ROUND(M35,0)</f>
        <v>16642</v>
      </c>
      <c r="O35" s="284"/>
      <c r="P35" s="284"/>
      <c r="Q35" s="245" t="s">
        <v>256</v>
      </c>
      <c r="R35" s="245" t="s">
        <v>264</v>
      </c>
      <c r="S35" s="284">
        <v>287</v>
      </c>
      <c r="T35" s="284">
        <v>285</v>
      </c>
      <c r="U35" s="284">
        <v>286</v>
      </c>
      <c r="V35" s="284">
        <v>285</v>
      </c>
      <c r="W35" s="284">
        <v>289</v>
      </c>
      <c r="X35" s="284">
        <v>288</v>
      </c>
      <c r="Y35" s="284">
        <v>288</v>
      </c>
      <c r="Z35" s="284">
        <v>293</v>
      </c>
      <c r="AA35" s="284">
        <v>294</v>
      </c>
      <c r="AB35" s="245">
        <f aca="true" t="shared" si="5" ref="AB35:AB66">ROUND(AVERAGE(S35:AA35),0)</f>
        <v>288</v>
      </c>
    </row>
    <row r="36" spans="2:28" s="245" customFormat="1" ht="15">
      <c r="B36" s="245" t="s">
        <v>277</v>
      </c>
      <c r="C36" s="245" t="s">
        <v>283</v>
      </c>
      <c r="D36" s="284">
        <v>9300</v>
      </c>
      <c r="E36" s="284">
        <v>9189</v>
      </c>
      <c r="F36" s="284">
        <v>9113</v>
      </c>
      <c r="G36" s="284">
        <v>8969</v>
      </c>
      <c r="H36" s="284">
        <v>8961</v>
      </c>
      <c r="I36" s="284">
        <v>8908</v>
      </c>
      <c r="J36" s="284">
        <v>8824</v>
      </c>
      <c r="K36" s="284">
        <v>8780</v>
      </c>
      <c r="L36" s="284">
        <v>8781</v>
      </c>
      <c r="M36" s="284">
        <f t="shared" si="3"/>
        <v>8980.555555555555</v>
      </c>
      <c r="N36" s="284">
        <f t="shared" si="4"/>
        <v>8981</v>
      </c>
      <c r="O36" s="284"/>
      <c r="P36" s="284"/>
      <c r="Q36" s="245" t="s">
        <v>247</v>
      </c>
      <c r="R36" s="245" t="s">
        <v>249</v>
      </c>
      <c r="S36" s="284">
        <v>1069</v>
      </c>
      <c r="T36" s="284">
        <v>1067</v>
      </c>
      <c r="U36" s="284">
        <v>1066</v>
      </c>
      <c r="V36" s="284">
        <v>1081</v>
      </c>
      <c r="W36" s="284">
        <v>1081</v>
      </c>
      <c r="X36" s="284">
        <v>1070</v>
      </c>
      <c r="Y36" s="284">
        <v>1091</v>
      </c>
      <c r="Z36" s="284">
        <v>1099</v>
      </c>
      <c r="AA36" s="284">
        <v>1112</v>
      </c>
      <c r="AB36" s="245">
        <f t="shared" si="5"/>
        <v>1082</v>
      </c>
    </row>
    <row r="37" spans="2:28" s="245" customFormat="1" ht="15">
      <c r="B37" s="245" t="s">
        <v>277</v>
      </c>
      <c r="C37" s="245" t="s">
        <v>282</v>
      </c>
      <c r="D37" s="284">
        <v>11013</v>
      </c>
      <c r="E37" s="284">
        <v>11029</v>
      </c>
      <c r="F37" s="284">
        <v>11042</v>
      </c>
      <c r="G37" s="284">
        <v>10925</v>
      </c>
      <c r="H37" s="284">
        <v>10921</v>
      </c>
      <c r="I37" s="284">
        <v>10840</v>
      </c>
      <c r="J37" s="284">
        <v>10901</v>
      </c>
      <c r="K37" s="284">
        <v>10938</v>
      </c>
      <c r="L37" s="284">
        <v>10882</v>
      </c>
      <c r="M37" s="284">
        <f t="shared" si="3"/>
        <v>10943.444444444445</v>
      </c>
      <c r="N37" s="284">
        <f t="shared" si="4"/>
        <v>10943</v>
      </c>
      <c r="O37" s="284"/>
      <c r="P37" s="284"/>
      <c r="Q37" s="245" t="s">
        <v>247</v>
      </c>
      <c r="R37" s="245" t="s">
        <v>250</v>
      </c>
      <c r="S37" s="284">
        <v>655</v>
      </c>
      <c r="T37" s="284">
        <v>652</v>
      </c>
      <c r="U37" s="284">
        <v>650</v>
      </c>
      <c r="V37" s="284">
        <v>660</v>
      </c>
      <c r="W37" s="284">
        <v>684</v>
      </c>
      <c r="X37" s="284">
        <v>697</v>
      </c>
      <c r="Y37" s="284">
        <v>702</v>
      </c>
      <c r="Z37" s="284">
        <v>703</v>
      </c>
      <c r="AA37" s="284">
        <v>718</v>
      </c>
      <c r="AB37" s="245">
        <f t="shared" si="5"/>
        <v>680</v>
      </c>
    </row>
    <row r="38" spans="2:28" s="245" customFormat="1" ht="15">
      <c r="B38" s="245" t="s">
        <v>277</v>
      </c>
      <c r="C38" s="245" t="s">
        <v>281</v>
      </c>
      <c r="D38" s="284">
        <v>17347</v>
      </c>
      <c r="E38" s="284">
        <v>17267</v>
      </c>
      <c r="F38" s="284">
        <v>17254</v>
      </c>
      <c r="G38" s="284">
        <v>17061</v>
      </c>
      <c r="H38" s="284">
        <v>16887</v>
      </c>
      <c r="I38" s="284">
        <v>16795</v>
      </c>
      <c r="J38" s="284">
        <v>16558</v>
      </c>
      <c r="K38" s="284">
        <v>16506</v>
      </c>
      <c r="L38" s="284">
        <v>16456</v>
      </c>
      <c r="M38" s="284">
        <f t="shared" si="3"/>
        <v>16903.444444444445</v>
      </c>
      <c r="N38" s="284">
        <f t="shared" si="4"/>
        <v>16903</v>
      </c>
      <c r="O38" s="284"/>
      <c r="P38" s="284"/>
      <c r="Q38" s="245" t="s">
        <v>247</v>
      </c>
      <c r="R38" s="245" t="s">
        <v>251</v>
      </c>
      <c r="S38" s="284">
        <v>1784</v>
      </c>
      <c r="T38" s="284">
        <v>1762</v>
      </c>
      <c r="U38" s="284">
        <v>1768</v>
      </c>
      <c r="V38" s="284">
        <v>1791</v>
      </c>
      <c r="W38" s="284">
        <v>1813</v>
      </c>
      <c r="X38" s="284">
        <v>1812</v>
      </c>
      <c r="Y38" s="284">
        <v>1823</v>
      </c>
      <c r="Z38" s="284">
        <v>1801</v>
      </c>
      <c r="AA38" s="284">
        <v>1787</v>
      </c>
      <c r="AB38" s="245">
        <f t="shared" si="5"/>
        <v>1793</v>
      </c>
    </row>
    <row r="39" spans="2:28" s="245" customFormat="1" ht="15">
      <c r="B39" s="245" t="s">
        <v>277</v>
      </c>
      <c r="C39" s="245" t="s">
        <v>279</v>
      </c>
      <c r="D39" s="284">
        <v>1052</v>
      </c>
      <c r="E39" s="284">
        <v>1046</v>
      </c>
      <c r="F39" s="284">
        <v>1051</v>
      </c>
      <c r="G39" s="284">
        <v>1023</v>
      </c>
      <c r="H39" s="284">
        <v>1019</v>
      </c>
      <c r="I39" s="284">
        <v>1022</v>
      </c>
      <c r="J39" s="284">
        <v>1042</v>
      </c>
      <c r="K39" s="284">
        <v>1057</v>
      </c>
      <c r="L39" s="284">
        <v>1074</v>
      </c>
      <c r="M39" s="284">
        <f t="shared" si="3"/>
        <v>1042.888888888889</v>
      </c>
      <c r="N39" s="284">
        <f t="shared" si="4"/>
        <v>1043</v>
      </c>
      <c r="O39" s="284"/>
      <c r="P39" s="284"/>
      <c r="Q39" s="245" t="s">
        <v>247</v>
      </c>
      <c r="R39" s="245" t="s">
        <v>253</v>
      </c>
      <c r="S39" s="284">
        <v>364</v>
      </c>
      <c r="T39" s="284">
        <v>358</v>
      </c>
      <c r="U39" s="284">
        <v>357</v>
      </c>
      <c r="V39" s="284">
        <v>359</v>
      </c>
      <c r="W39" s="284">
        <v>364</v>
      </c>
      <c r="X39" s="284">
        <v>364</v>
      </c>
      <c r="Y39" s="284">
        <v>364</v>
      </c>
      <c r="Z39" s="284">
        <v>359</v>
      </c>
      <c r="AA39" s="284">
        <v>354</v>
      </c>
      <c r="AB39" s="245">
        <f t="shared" si="5"/>
        <v>360</v>
      </c>
    </row>
    <row r="40" spans="2:28" s="245" customFormat="1" ht="15">
      <c r="B40" s="245" t="s">
        <v>286</v>
      </c>
      <c r="C40" s="245" t="s">
        <v>288</v>
      </c>
      <c r="D40" s="284">
        <v>1835</v>
      </c>
      <c r="E40" s="284">
        <v>1819</v>
      </c>
      <c r="F40" s="284">
        <v>1804</v>
      </c>
      <c r="G40" s="284">
        <v>1802</v>
      </c>
      <c r="H40" s="284">
        <v>1789</v>
      </c>
      <c r="I40" s="284">
        <v>1761</v>
      </c>
      <c r="J40" s="284">
        <v>1757</v>
      </c>
      <c r="K40" s="284">
        <v>1758</v>
      </c>
      <c r="L40" s="284">
        <v>1760</v>
      </c>
      <c r="M40" s="284">
        <f t="shared" si="3"/>
        <v>1787.2222222222222</v>
      </c>
      <c r="N40" s="284">
        <f t="shared" si="4"/>
        <v>1787</v>
      </c>
      <c r="O40" s="284"/>
      <c r="P40" s="284"/>
      <c r="Q40" s="245" t="s">
        <v>247</v>
      </c>
      <c r="R40" s="245" t="s">
        <v>252</v>
      </c>
      <c r="S40" s="284">
        <v>189</v>
      </c>
      <c r="T40" s="284">
        <v>185</v>
      </c>
      <c r="U40" s="284">
        <v>180</v>
      </c>
      <c r="V40" s="284">
        <v>176</v>
      </c>
      <c r="W40" s="284">
        <v>172</v>
      </c>
      <c r="X40" s="284">
        <v>173</v>
      </c>
      <c r="Y40" s="284">
        <v>184</v>
      </c>
      <c r="Z40" s="284">
        <v>186</v>
      </c>
      <c r="AA40" s="284">
        <v>193</v>
      </c>
      <c r="AB40" s="245">
        <f t="shared" si="5"/>
        <v>182</v>
      </c>
    </row>
    <row r="41" spans="2:28" s="245" customFormat="1" ht="15">
      <c r="B41" s="245" t="s">
        <v>286</v>
      </c>
      <c r="C41" s="245" t="s">
        <v>289</v>
      </c>
      <c r="D41" s="284">
        <v>10153</v>
      </c>
      <c r="E41" s="284">
        <v>10065</v>
      </c>
      <c r="F41" s="284">
        <v>10031</v>
      </c>
      <c r="G41" s="284">
        <v>9909</v>
      </c>
      <c r="H41" s="284">
        <v>9776</v>
      </c>
      <c r="I41" s="284">
        <v>9714</v>
      </c>
      <c r="J41" s="284">
        <v>9592</v>
      </c>
      <c r="K41" s="284">
        <v>9424</v>
      </c>
      <c r="L41" s="284">
        <v>9197</v>
      </c>
      <c r="M41" s="284">
        <f t="shared" si="3"/>
        <v>9762.333333333334</v>
      </c>
      <c r="N41" s="284">
        <f t="shared" si="4"/>
        <v>9762</v>
      </c>
      <c r="O41" s="284"/>
      <c r="P41" s="284"/>
      <c r="Q41" s="245" t="s">
        <v>265</v>
      </c>
      <c r="R41" s="245" t="s">
        <v>272</v>
      </c>
      <c r="S41" s="284">
        <v>782</v>
      </c>
      <c r="T41" s="284">
        <v>767</v>
      </c>
      <c r="U41" s="284">
        <v>783</v>
      </c>
      <c r="V41" s="284">
        <v>794</v>
      </c>
      <c r="W41" s="284">
        <v>825</v>
      </c>
      <c r="X41" s="284">
        <v>821</v>
      </c>
      <c r="Y41" s="284">
        <v>815</v>
      </c>
      <c r="Z41" s="284">
        <v>803</v>
      </c>
      <c r="AA41" s="284">
        <v>808</v>
      </c>
      <c r="AB41" s="245">
        <f t="shared" si="5"/>
        <v>800</v>
      </c>
    </row>
    <row r="42" spans="2:28" s="245" customFormat="1" ht="15">
      <c r="B42" s="245" t="s">
        <v>286</v>
      </c>
      <c r="C42" s="245" t="s">
        <v>295</v>
      </c>
      <c r="D42" s="284">
        <v>9463</v>
      </c>
      <c r="E42" s="284">
        <v>9391</v>
      </c>
      <c r="F42" s="284">
        <v>9250</v>
      </c>
      <c r="G42" s="284">
        <v>9293</v>
      </c>
      <c r="H42" s="284">
        <v>9305</v>
      </c>
      <c r="I42" s="284">
        <v>9295</v>
      </c>
      <c r="J42" s="284">
        <v>9228</v>
      </c>
      <c r="K42" s="284">
        <v>9077</v>
      </c>
      <c r="L42" s="284">
        <v>9019</v>
      </c>
      <c r="M42" s="284">
        <f t="shared" si="3"/>
        <v>9257.888888888889</v>
      </c>
      <c r="N42" s="284">
        <f t="shared" si="4"/>
        <v>9258</v>
      </c>
      <c r="O42" s="284"/>
      <c r="P42" s="284"/>
      <c r="Q42" s="245" t="s">
        <v>265</v>
      </c>
      <c r="R42" s="245" t="s">
        <v>271</v>
      </c>
      <c r="S42" s="284">
        <v>894</v>
      </c>
      <c r="T42" s="284">
        <v>898</v>
      </c>
      <c r="U42" s="284">
        <v>895</v>
      </c>
      <c r="V42" s="284">
        <v>881</v>
      </c>
      <c r="W42" s="284">
        <v>875</v>
      </c>
      <c r="X42" s="284">
        <v>884</v>
      </c>
      <c r="Y42" s="284">
        <v>884</v>
      </c>
      <c r="Z42" s="284">
        <v>881</v>
      </c>
      <c r="AA42" s="284">
        <v>880</v>
      </c>
      <c r="AB42" s="245">
        <f t="shared" si="5"/>
        <v>886</v>
      </c>
    </row>
    <row r="43" spans="2:28" s="245" customFormat="1" ht="15">
      <c r="B43" s="245" t="s">
        <v>286</v>
      </c>
      <c r="C43" s="245" t="s">
        <v>293</v>
      </c>
      <c r="D43" s="284">
        <v>12384</v>
      </c>
      <c r="E43" s="284">
        <v>12289</v>
      </c>
      <c r="F43" s="284">
        <v>12298</v>
      </c>
      <c r="G43" s="284">
        <v>12234</v>
      </c>
      <c r="H43" s="284">
        <v>12021</v>
      </c>
      <c r="I43" s="284">
        <v>11967</v>
      </c>
      <c r="J43" s="284">
        <v>11940</v>
      </c>
      <c r="K43" s="284">
        <v>11905</v>
      </c>
      <c r="L43" s="284">
        <v>11673</v>
      </c>
      <c r="M43" s="284">
        <f t="shared" si="3"/>
        <v>12079</v>
      </c>
      <c r="N43" s="284">
        <f t="shared" si="4"/>
        <v>12079</v>
      </c>
      <c r="O43" s="284"/>
      <c r="P43" s="284"/>
      <c r="Q43" s="245" t="s">
        <v>265</v>
      </c>
      <c r="R43" s="245" t="s">
        <v>270</v>
      </c>
      <c r="S43" s="284">
        <v>624</v>
      </c>
      <c r="T43" s="284">
        <v>616</v>
      </c>
      <c r="U43" s="284">
        <v>619</v>
      </c>
      <c r="V43" s="284">
        <v>624</v>
      </c>
      <c r="W43" s="284">
        <v>626</v>
      </c>
      <c r="X43" s="284">
        <v>632</v>
      </c>
      <c r="Y43" s="284">
        <v>639</v>
      </c>
      <c r="Z43" s="284">
        <v>630</v>
      </c>
      <c r="AA43" s="284">
        <v>623</v>
      </c>
      <c r="AB43" s="245">
        <f t="shared" si="5"/>
        <v>626</v>
      </c>
    </row>
    <row r="44" spans="2:28" s="245" customFormat="1" ht="15">
      <c r="B44" s="245" t="s">
        <v>286</v>
      </c>
      <c r="C44" s="245" t="s">
        <v>294</v>
      </c>
      <c r="D44" s="284">
        <v>28019</v>
      </c>
      <c r="E44" s="284">
        <v>27737</v>
      </c>
      <c r="F44" s="284">
        <v>27205</v>
      </c>
      <c r="G44" s="284">
        <v>26861</v>
      </c>
      <c r="H44" s="284">
        <v>26702</v>
      </c>
      <c r="I44" s="284">
        <v>26419</v>
      </c>
      <c r="J44" s="284">
        <v>26405</v>
      </c>
      <c r="K44" s="284">
        <v>26233</v>
      </c>
      <c r="L44" s="284">
        <v>26012</v>
      </c>
      <c r="M44" s="284">
        <f t="shared" si="3"/>
        <v>26843.666666666668</v>
      </c>
      <c r="N44" s="284">
        <f t="shared" si="4"/>
        <v>26844</v>
      </c>
      <c r="O44" s="284"/>
      <c r="P44" s="284"/>
      <c r="Q44" s="245" t="s">
        <v>265</v>
      </c>
      <c r="R44" s="245" t="s">
        <v>268</v>
      </c>
      <c r="S44" s="284">
        <v>260</v>
      </c>
      <c r="T44" s="284">
        <v>261</v>
      </c>
      <c r="U44" s="284">
        <v>260</v>
      </c>
      <c r="V44" s="284">
        <v>257</v>
      </c>
      <c r="W44" s="284">
        <v>264</v>
      </c>
      <c r="X44" s="284">
        <v>250</v>
      </c>
      <c r="Y44" s="284">
        <v>251</v>
      </c>
      <c r="Z44" s="284">
        <v>251</v>
      </c>
      <c r="AA44" s="284">
        <v>249</v>
      </c>
      <c r="AB44" s="245">
        <f t="shared" si="5"/>
        <v>256</v>
      </c>
    </row>
    <row r="45" spans="2:28" s="245" customFormat="1" ht="15">
      <c r="B45" s="245" t="s">
        <v>286</v>
      </c>
      <c r="C45" s="245" t="s">
        <v>290</v>
      </c>
      <c r="D45" s="284">
        <v>5251</v>
      </c>
      <c r="E45" s="284">
        <v>5223</v>
      </c>
      <c r="F45" s="284">
        <v>5174</v>
      </c>
      <c r="G45" s="284">
        <v>5168</v>
      </c>
      <c r="H45" s="284">
        <v>5139</v>
      </c>
      <c r="I45" s="284">
        <v>5133</v>
      </c>
      <c r="J45" s="284">
        <v>5133</v>
      </c>
      <c r="K45" s="284">
        <v>5156</v>
      </c>
      <c r="L45" s="284">
        <v>5101</v>
      </c>
      <c r="M45" s="284">
        <f t="shared" si="3"/>
        <v>5164.222222222223</v>
      </c>
      <c r="N45" s="284">
        <f t="shared" si="4"/>
        <v>5164</v>
      </c>
      <c r="O45" s="284"/>
      <c r="P45" s="284"/>
      <c r="Q45" s="245" t="s">
        <v>265</v>
      </c>
      <c r="R45" s="245" t="s">
        <v>275</v>
      </c>
      <c r="S45" s="284">
        <v>477</v>
      </c>
      <c r="T45" s="284">
        <v>464</v>
      </c>
      <c r="U45" s="284">
        <v>466</v>
      </c>
      <c r="V45" s="284">
        <v>456</v>
      </c>
      <c r="W45" s="284">
        <v>450</v>
      </c>
      <c r="X45" s="284">
        <v>452</v>
      </c>
      <c r="Y45" s="284">
        <v>454</v>
      </c>
      <c r="Z45" s="284">
        <v>446</v>
      </c>
      <c r="AA45" s="284">
        <v>449</v>
      </c>
      <c r="AB45" s="245">
        <f t="shared" si="5"/>
        <v>457</v>
      </c>
    </row>
    <row r="46" spans="2:28" s="245" customFormat="1" ht="15">
      <c r="B46" s="245" t="s">
        <v>286</v>
      </c>
      <c r="C46" s="245" t="s">
        <v>291</v>
      </c>
      <c r="D46" s="284">
        <v>3419</v>
      </c>
      <c r="E46" s="284">
        <v>3382</v>
      </c>
      <c r="F46" s="284">
        <v>3320</v>
      </c>
      <c r="G46" s="284">
        <v>3281</v>
      </c>
      <c r="H46" s="284">
        <v>3243</v>
      </c>
      <c r="I46" s="284">
        <v>3235</v>
      </c>
      <c r="J46" s="284">
        <v>3228</v>
      </c>
      <c r="K46" s="284">
        <v>3226</v>
      </c>
      <c r="L46" s="284">
        <v>3184</v>
      </c>
      <c r="M46" s="284">
        <f t="shared" si="3"/>
        <v>3279.777777777778</v>
      </c>
      <c r="N46" s="284">
        <f t="shared" si="4"/>
        <v>3280</v>
      </c>
      <c r="O46" s="284"/>
      <c r="P46" s="284"/>
      <c r="Q46" s="245" t="s">
        <v>265</v>
      </c>
      <c r="R46" s="245" t="s">
        <v>273</v>
      </c>
      <c r="S46" s="284">
        <v>530</v>
      </c>
      <c r="T46" s="284">
        <v>517</v>
      </c>
      <c r="U46" s="284">
        <v>514</v>
      </c>
      <c r="V46" s="284">
        <v>513</v>
      </c>
      <c r="W46" s="284">
        <v>515</v>
      </c>
      <c r="X46" s="284">
        <v>511</v>
      </c>
      <c r="Y46" s="284">
        <v>507</v>
      </c>
      <c r="Z46" s="284">
        <v>508</v>
      </c>
      <c r="AA46" s="284">
        <v>503</v>
      </c>
      <c r="AB46" s="245">
        <f t="shared" si="5"/>
        <v>513</v>
      </c>
    </row>
    <row r="47" spans="2:28" s="245" customFormat="1" ht="15">
      <c r="B47" s="245" t="s">
        <v>286</v>
      </c>
      <c r="C47" s="245" t="s">
        <v>292</v>
      </c>
      <c r="D47" s="284">
        <v>26183</v>
      </c>
      <c r="E47" s="284">
        <v>25989</v>
      </c>
      <c r="F47" s="284">
        <v>25893</v>
      </c>
      <c r="G47" s="284">
        <v>25573</v>
      </c>
      <c r="H47" s="284">
        <v>25229</v>
      </c>
      <c r="I47" s="284">
        <v>25100</v>
      </c>
      <c r="J47" s="284">
        <v>24882</v>
      </c>
      <c r="K47" s="284">
        <v>24756</v>
      </c>
      <c r="L47" s="284">
        <v>24645</v>
      </c>
      <c r="M47" s="284">
        <f t="shared" si="3"/>
        <v>25361.11111111111</v>
      </c>
      <c r="N47" s="284">
        <f t="shared" si="4"/>
        <v>25361</v>
      </c>
      <c r="O47" s="284"/>
      <c r="P47" s="284"/>
      <c r="Q47" s="245" t="s">
        <v>265</v>
      </c>
      <c r="R47" s="245" t="s">
        <v>276</v>
      </c>
      <c r="S47" s="284">
        <v>242</v>
      </c>
      <c r="T47" s="284">
        <v>239</v>
      </c>
      <c r="U47" s="284">
        <v>241</v>
      </c>
      <c r="V47" s="284">
        <v>241</v>
      </c>
      <c r="W47" s="284">
        <v>243</v>
      </c>
      <c r="X47" s="284">
        <v>243</v>
      </c>
      <c r="Y47" s="284">
        <v>243</v>
      </c>
      <c r="Z47" s="284">
        <v>241</v>
      </c>
      <c r="AA47" s="284">
        <v>237</v>
      </c>
      <c r="AB47" s="245">
        <f t="shared" si="5"/>
        <v>241</v>
      </c>
    </row>
    <row r="48" spans="2:28" s="245" customFormat="1" ht="15">
      <c r="B48" s="245" t="s">
        <v>296</v>
      </c>
      <c r="C48" s="245" t="s">
        <v>300</v>
      </c>
      <c r="D48" s="284">
        <v>4896</v>
      </c>
      <c r="E48" s="284">
        <v>4874</v>
      </c>
      <c r="F48" s="284">
        <v>4841</v>
      </c>
      <c r="G48" s="284">
        <v>4850</v>
      </c>
      <c r="H48" s="284">
        <v>4830</v>
      </c>
      <c r="I48" s="284">
        <v>4863</v>
      </c>
      <c r="J48" s="284">
        <v>4781</v>
      </c>
      <c r="K48" s="284">
        <v>4727</v>
      </c>
      <c r="L48" s="284">
        <v>4686</v>
      </c>
      <c r="M48" s="284">
        <f t="shared" si="3"/>
        <v>4816.444444444444</v>
      </c>
      <c r="N48" s="284">
        <f t="shared" si="4"/>
        <v>4816</v>
      </c>
      <c r="O48" s="284"/>
      <c r="P48" s="284"/>
      <c r="Q48" s="245" t="s">
        <v>265</v>
      </c>
      <c r="R48" s="245" t="s">
        <v>269</v>
      </c>
      <c r="S48" s="284">
        <v>560</v>
      </c>
      <c r="T48" s="284">
        <v>558</v>
      </c>
      <c r="U48" s="284">
        <v>557</v>
      </c>
      <c r="V48" s="284">
        <v>575</v>
      </c>
      <c r="W48" s="284">
        <v>592</v>
      </c>
      <c r="X48" s="284">
        <v>602</v>
      </c>
      <c r="Y48" s="284">
        <v>603</v>
      </c>
      <c r="Z48" s="284">
        <v>607</v>
      </c>
      <c r="AA48" s="284">
        <v>610</v>
      </c>
      <c r="AB48" s="245">
        <f t="shared" si="5"/>
        <v>585</v>
      </c>
    </row>
    <row r="49" spans="2:28" s="245" customFormat="1" ht="15">
      <c r="B49" s="245" t="s">
        <v>296</v>
      </c>
      <c r="C49" s="245" t="s">
        <v>301</v>
      </c>
      <c r="D49" s="284">
        <v>2647</v>
      </c>
      <c r="E49" s="284">
        <v>2649</v>
      </c>
      <c r="F49" s="284">
        <v>2629</v>
      </c>
      <c r="G49" s="284">
        <v>2610</v>
      </c>
      <c r="H49" s="284">
        <v>2593</v>
      </c>
      <c r="I49" s="284">
        <v>2569</v>
      </c>
      <c r="J49" s="284">
        <v>2547</v>
      </c>
      <c r="K49" s="284">
        <v>2512</v>
      </c>
      <c r="L49" s="284">
        <v>2499</v>
      </c>
      <c r="M49" s="284">
        <f t="shared" si="3"/>
        <v>2583.8888888888887</v>
      </c>
      <c r="N49" s="284">
        <f t="shared" si="4"/>
        <v>2584</v>
      </c>
      <c r="O49" s="284"/>
      <c r="P49" s="284"/>
      <c r="Q49" s="245" t="s">
        <v>265</v>
      </c>
      <c r="R49" s="245" t="s">
        <v>267</v>
      </c>
      <c r="S49" s="284">
        <v>807</v>
      </c>
      <c r="T49" s="284">
        <v>788</v>
      </c>
      <c r="U49" s="284">
        <v>781</v>
      </c>
      <c r="V49" s="284">
        <v>777</v>
      </c>
      <c r="W49" s="284">
        <v>775</v>
      </c>
      <c r="X49" s="284">
        <v>783</v>
      </c>
      <c r="Y49" s="284">
        <v>753</v>
      </c>
      <c r="Z49" s="284">
        <v>755</v>
      </c>
      <c r="AA49" s="284">
        <v>755</v>
      </c>
      <c r="AB49" s="245">
        <f t="shared" si="5"/>
        <v>775</v>
      </c>
    </row>
    <row r="50" spans="2:28" s="245" customFormat="1" ht="15">
      <c r="B50" s="245" t="s">
        <v>296</v>
      </c>
      <c r="C50" s="245" t="s">
        <v>304</v>
      </c>
      <c r="D50" s="284">
        <v>9669</v>
      </c>
      <c r="E50" s="284">
        <v>9438</v>
      </c>
      <c r="F50" s="284">
        <v>9402</v>
      </c>
      <c r="G50" s="284">
        <v>9403</v>
      </c>
      <c r="H50" s="284">
        <v>9419</v>
      </c>
      <c r="I50" s="284">
        <v>9480</v>
      </c>
      <c r="J50" s="284">
        <v>9357</v>
      </c>
      <c r="K50" s="284">
        <v>9433</v>
      </c>
      <c r="L50" s="284">
        <v>9549</v>
      </c>
      <c r="M50" s="284">
        <f t="shared" si="3"/>
        <v>9461.111111111111</v>
      </c>
      <c r="N50" s="284">
        <f t="shared" si="4"/>
        <v>9461</v>
      </c>
      <c r="O50" s="284"/>
      <c r="P50" s="284"/>
      <c r="Q50" s="245" t="s">
        <v>265</v>
      </c>
      <c r="R50" s="245" t="s">
        <v>274</v>
      </c>
      <c r="S50" s="284">
        <v>690</v>
      </c>
      <c r="T50" s="284">
        <v>685</v>
      </c>
      <c r="U50" s="284">
        <v>692</v>
      </c>
      <c r="V50" s="284">
        <v>690</v>
      </c>
      <c r="W50" s="284">
        <v>686</v>
      </c>
      <c r="X50" s="284">
        <v>689</v>
      </c>
      <c r="Y50" s="284">
        <v>691</v>
      </c>
      <c r="Z50" s="284">
        <v>684</v>
      </c>
      <c r="AA50" s="284">
        <v>687</v>
      </c>
      <c r="AB50" s="245">
        <f t="shared" si="5"/>
        <v>688</v>
      </c>
    </row>
    <row r="51" spans="2:28" s="245" customFormat="1" ht="15">
      <c r="B51" s="245" t="s">
        <v>296</v>
      </c>
      <c r="C51" s="245" t="s">
        <v>302</v>
      </c>
      <c r="D51" s="284">
        <v>19351</v>
      </c>
      <c r="E51" s="284">
        <v>19319</v>
      </c>
      <c r="F51" s="284">
        <v>19384</v>
      </c>
      <c r="G51" s="284">
        <v>19257</v>
      </c>
      <c r="H51" s="284">
        <v>19206</v>
      </c>
      <c r="I51" s="284">
        <v>19223</v>
      </c>
      <c r="J51" s="284">
        <v>19328</v>
      </c>
      <c r="K51" s="284">
        <v>19419</v>
      </c>
      <c r="L51" s="284">
        <v>19413</v>
      </c>
      <c r="M51" s="284">
        <f t="shared" si="3"/>
        <v>19322.222222222223</v>
      </c>
      <c r="N51" s="284">
        <f t="shared" si="4"/>
        <v>19322</v>
      </c>
      <c r="O51" s="284"/>
      <c r="P51" s="284"/>
      <c r="Q51" s="245" t="s">
        <v>277</v>
      </c>
      <c r="R51" s="245" t="s">
        <v>280</v>
      </c>
      <c r="S51" s="284">
        <v>1749</v>
      </c>
      <c r="T51" s="284">
        <v>1740</v>
      </c>
      <c r="U51" s="284">
        <v>1749</v>
      </c>
      <c r="V51" s="284">
        <v>1743</v>
      </c>
      <c r="W51" s="284">
        <v>1735</v>
      </c>
      <c r="X51" s="284">
        <v>1677</v>
      </c>
      <c r="Y51" s="284">
        <v>1680</v>
      </c>
      <c r="Z51" s="284">
        <v>1672</v>
      </c>
      <c r="AA51" s="284">
        <v>1647</v>
      </c>
      <c r="AB51" s="245">
        <f t="shared" si="5"/>
        <v>1710</v>
      </c>
    </row>
    <row r="52" spans="2:28" s="245" customFormat="1" ht="15">
      <c r="B52" s="245" t="s">
        <v>296</v>
      </c>
      <c r="C52" s="245" t="s">
        <v>303</v>
      </c>
      <c r="D52" s="284">
        <v>7523</v>
      </c>
      <c r="E52" s="284">
        <v>7518</v>
      </c>
      <c r="F52" s="284">
        <v>7554</v>
      </c>
      <c r="G52" s="284">
        <v>7591</v>
      </c>
      <c r="H52" s="284">
        <v>7590</v>
      </c>
      <c r="I52" s="284">
        <v>7625</v>
      </c>
      <c r="J52" s="284">
        <v>7615</v>
      </c>
      <c r="K52" s="284">
        <v>7636</v>
      </c>
      <c r="L52" s="284">
        <v>7655</v>
      </c>
      <c r="M52" s="284">
        <f t="shared" si="3"/>
        <v>7589.666666666667</v>
      </c>
      <c r="N52" s="284">
        <f t="shared" si="4"/>
        <v>7590</v>
      </c>
      <c r="O52" s="284"/>
      <c r="P52" s="284"/>
      <c r="Q52" s="245" t="s">
        <v>277</v>
      </c>
      <c r="R52" s="245" t="s">
        <v>285</v>
      </c>
      <c r="S52" s="284">
        <v>790</v>
      </c>
      <c r="T52" s="284">
        <v>794</v>
      </c>
      <c r="U52" s="284">
        <v>804</v>
      </c>
      <c r="V52" s="284">
        <v>791</v>
      </c>
      <c r="W52" s="284">
        <v>789</v>
      </c>
      <c r="X52" s="284">
        <v>783</v>
      </c>
      <c r="Y52" s="284">
        <v>790</v>
      </c>
      <c r="Z52" s="284">
        <v>798</v>
      </c>
      <c r="AA52" s="284">
        <v>793</v>
      </c>
      <c r="AB52" s="245">
        <f t="shared" si="5"/>
        <v>792</v>
      </c>
    </row>
    <row r="53" spans="2:28" s="245" customFormat="1" ht="15">
      <c r="B53" s="245" t="s">
        <v>296</v>
      </c>
      <c r="C53" s="245" t="s">
        <v>994</v>
      </c>
      <c r="D53" s="284">
        <v>395</v>
      </c>
      <c r="E53" s="284">
        <v>397</v>
      </c>
      <c r="F53" s="284">
        <v>383</v>
      </c>
      <c r="G53" s="284">
        <v>390</v>
      </c>
      <c r="H53" s="284">
        <v>388</v>
      </c>
      <c r="I53" s="284">
        <v>380</v>
      </c>
      <c r="J53" s="284">
        <v>384</v>
      </c>
      <c r="K53" s="284">
        <v>385</v>
      </c>
      <c r="L53" s="284">
        <v>391</v>
      </c>
      <c r="M53" s="284">
        <f t="shared" si="3"/>
        <v>388.1111111111111</v>
      </c>
      <c r="N53" s="284">
        <f t="shared" si="4"/>
        <v>388</v>
      </c>
      <c r="O53" s="284"/>
      <c r="P53" s="284"/>
      <c r="Q53" s="245" t="s">
        <v>277</v>
      </c>
      <c r="R53" s="245" t="s">
        <v>284</v>
      </c>
      <c r="S53" s="284">
        <v>1071</v>
      </c>
      <c r="T53" s="284">
        <v>1075</v>
      </c>
      <c r="U53" s="284">
        <v>1073</v>
      </c>
      <c r="V53" s="284">
        <v>1073</v>
      </c>
      <c r="W53" s="284">
        <v>1084</v>
      </c>
      <c r="X53" s="284">
        <v>1068</v>
      </c>
      <c r="Y53" s="284">
        <v>1046</v>
      </c>
      <c r="Z53" s="284">
        <v>1022</v>
      </c>
      <c r="AA53" s="284">
        <v>1002</v>
      </c>
      <c r="AB53" s="245">
        <f t="shared" si="5"/>
        <v>1057</v>
      </c>
    </row>
    <row r="54" spans="2:28" s="245" customFormat="1" ht="15">
      <c r="B54" s="245" t="s">
        <v>296</v>
      </c>
      <c r="C54" s="245" t="s">
        <v>298</v>
      </c>
      <c r="D54" s="284">
        <v>129</v>
      </c>
      <c r="E54" s="284">
        <v>129</v>
      </c>
      <c r="F54" s="284">
        <v>128</v>
      </c>
      <c r="G54" s="284">
        <v>128</v>
      </c>
      <c r="H54" s="284">
        <v>130</v>
      </c>
      <c r="I54" s="284">
        <v>134</v>
      </c>
      <c r="J54" s="284">
        <v>139</v>
      </c>
      <c r="K54" s="284">
        <v>139</v>
      </c>
      <c r="L54" s="284">
        <v>138</v>
      </c>
      <c r="M54" s="284">
        <f t="shared" si="3"/>
        <v>132.66666666666666</v>
      </c>
      <c r="N54" s="284">
        <f t="shared" si="4"/>
        <v>133</v>
      </c>
      <c r="O54" s="284"/>
      <c r="P54" s="284"/>
      <c r="Q54" s="245" t="s">
        <v>277</v>
      </c>
      <c r="R54" s="245" t="s">
        <v>283</v>
      </c>
      <c r="S54" s="284">
        <v>554</v>
      </c>
      <c r="T54" s="284">
        <v>550</v>
      </c>
      <c r="U54" s="284">
        <v>538</v>
      </c>
      <c r="V54" s="284">
        <v>528</v>
      </c>
      <c r="W54" s="284">
        <v>535</v>
      </c>
      <c r="X54" s="284">
        <v>532</v>
      </c>
      <c r="Y54" s="284">
        <v>509</v>
      </c>
      <c r="Z54" s="284">
        <v>507</v>
      </c>
      <c r="AA54" s="284">
        <v>514</v>
      </c>
      <c r="AB54" s="245">
        <f t="shared" si="5"/>
        <v>530</v>
      </c>
    </row>
    <row r="55" spans="2:28" s="245" customFormat="1" ht="15">
      <c r="B55" s="245" t="s">
        <v>305</v>
      </c>
      <c r="C55" s="245" t="s">
        <v>309</v>
      </c>
      <c r="D55" s="284">
        <v>3754</v>
      </c>
      <c r="E55" s="284">
        <v>3726</v>
      </c>
      <c r="F55" s="284">
        <v>3713</v>
      </c>
      <c r="G55" s="284">
        <v>3636</v>
      </c>
      <c r="H55" s="284">
        <v>3620</v>
      </c>
      <c r="I55" s="284">
        <v>3580</v>
      </c>
      <c r="J55" s="284">
        <v>3536</v>
      </c>
      <c r="K55" s="284">
        <v>3509</v>
      </c>
      <c r="L55" s="284">
        <v>3467</v>
      </c>
      <c r="M55" s="284">
        <f t="shared" si="3"/>
        <v>3615.6666666666665</v>
      </c>
      <c r="N55" s="284">
        <f t="shared" si="4"/>
        <v>3616</v>
      </c>
      <c r="O55" s="284"/>
      <c r="P55" s="284"/>
      <c r="Q55" s="245" t="s">
        <v>277</v>
      </c>
      <c r="R55" s="245" t="s">
        <v>282</v>
      </c>
      <c r="S55" s="284">
        <v>626</v>
      </c>
      <c r="T55" s="284">
        <v>628</v>
      </c>
      <c r="U55" s="284">
        <v>630</v>
      </c>
      <c r="V55" s="284">
        <v>623</v>
      </c>
      <c r="W55" s="284">
        <v>626</v>
      </c>
      <c r="X55" s="284">
        <v>634</v>
      </c>
      <c r="Y55" s="284">
        <v>639</v>
      </c>
      <c r="Z55" s="284">
        <v>640</v>
      </c>
      <c r="AA55" s="284">
        <v>633</v>
      </c>
      <c r="AB55" s="245">
        <f t="shared" si="5"/>
        <v>631</v>
      </c>
    </row>
    <row r="56" spans="2:28" s="245" customFormat="1" ht="15">
      <c r="B56" s="245" t="s">
        <v>305</v>
      </c>
      <c r="C56" s="245" t="s">
        <v>310</v>
      </c>
      <c r="D56" s="284">
        <v>22371</v>
      </c>
      <c r="E56" s="284">
        <v>22336</v>
      </c>
      <c r="F56" s="284">
        <v>22238</v>
      </c>
      <c r="G56" s="284">
        <v>22275</v>
      </c>
      <c r="H56" s="284">
        <v>22284</v>
      </c>
      <c r="I56" s="284">
        <v>22276</v>
      </c>
      <c r="J56" s="284">
        <v>22208</v>
      </c>
      <c r="K56" s="284">
        <v>22165</v>
      </c>
      <c r="L56" s="284">
        <v>22092</v>
      </c>
      <c r="M56" s="284">
        <f t="shared" si="3"/>
        <v>22249.444444444445</v>
      </c>
      <c r="N56" s="284">
        <f t="shared" si="4"/>
        <v>22249</v>
      </c>
      <c r="O56" s="284"/>
      <c r="P56" s="284"/>
      <c r="Q56" s="245" t="s">
        <v>277</v>
      </c>
      <c r="R56" s="245" t="s">
        <v>281</v>
      </c>
      <c r="S56" s="284">
        <v>743</v>
      </c>
      <c r="T56" s="284">
        <v>751</v>
      </c>
      <c r="U56" s="284">
        <v>758</v>
      </c>
      <c r="V56" s="284">
        <v>755</v>
      </c>
      <c r="W56" s="284">
        <v>764</v>
      </c>
      <c r="X56" s="284">
        <v>762</v>
      </c>
      <c r="Y56" s="284">
        <v>774</v>
      </c>
      <c r="Z56" s="284">
        <v>784</v>
      </c>
      <c r="AA56" s="284">
        <v>786</v>
      </c>
      <c r="AB56" s="245">
        <f t="shared" si="5"/>
        <v>764</v>
      </c>
    </row>
    <row r="57" spans="2:28" s="245" customFormat="1" ht="15">
      <c r="B57" s="245" t="s">
        <v>305</v>
      </c>
      <c r="C57" s="245" t="s">
        <v>311</v>
      </c>
      <c r="D57" s="284">
        <v>8463</v>
      </c>
      <c r="E57" s="284">
        <v>8445</v>
      </c>
      <c r="F57" s="284">
        <v>8395</v>
      </c>
      <c r="G57" s="284">
        <v>8286</v>
      </c>
      <c r="H57" s="284">
        <v>8270</v>
      </c>
      <c r="I57" s="284">
        <v>8313</v>
      </c>
      <c r="J57" s="284">
        <v>8351</v>
      </c>
      <c r="K57" s="284">
        <v>8367</v>
      </c>
      <c r="L57" s="284">
        <v>8355</v>
      </c>
      <c r="M57" s="284">
        <f t="shared" si="3"/>
        <v>8360.555555555555</v>
      </c>
      <c r="N57" s="284">
        <f t="shared" si="4"/>
        <v>8361</v>
      </c>
      <c r="O57" s="284"/>
      <c r="P57" s="284"/>
      <c r="Q57" s="245" t="s">
        <v>277</v>
      </c>
      <c r="R57" s="245" t="s">
        <v>279</v>
      </c>
      <c r="S57" s="284">
        <v>103</v>
      </c>
      <c r="T57" s="284">
        <v>103</v>
      </c>
      <c r="U57" s="284">
        <v>103</v>
      </c>
      <c r="V57" s="284">
        <v>102</v>
      </c>
      <c r="W57" s="284">
        <v>102</v>
      </c>
      <c r="X57" s="284">
        <v>97</v>
      </c>
      <c r="Y57" s="284">
        <v>97</v>
      </c>
      <c r="Z57" s="284">
        <v>98</v>
      </c>
      <c r="AA57" s="284">
        <v>98</v>
      </c>
      <c r="AB57" s="245">
        <f t="shared" si="5"/>
        <v>100</v>
      </c>
    </row>
    <row r="58" spans="2:28" s="245" customFormat="1" ht="15">
      <c r="B58" s="245" t="s">
        <v>305</v>
      </c>
      <c r="C58" s="245" t="s">
        <v>312</v>
      </c>
      <c r="D58" s="284">
        <v>36843</v>
      </c>
      <c r="E58" s="284">
        <v>36857</v>
      </c>
      <c r="F58" s="284">
        <v>36975</v>
      </c>
      <c r="G58" s="284">
        <v>36754</v>
      </c>
      <c r="H58" s="284">
        <v>36861</v>
      </c>
      <c r="I58" s="284">
        <v>36624</v>
      </c>
      <c r="J58" s="284">
        <v>36395</v>
      </c>
      <c r="K58" s="284">
        <v>36488</v>
      </c>
      <c r="L58" s="284">
        <v>36311</v>
      </c>
      <c r="M58" s="284">
        <f t="shared" si="3"/>
        <v>36678.666666666664</v>
      </c>
      <c r="N58" s="284">
        <f t="shared" si="4"/>
        <v>36679</v>
      </c>
      <c r="O58" s="284"/>
      <c r="P58" s="284"/>
      <c r="Q58" s="245" t="s">
        <v>286</v>
      </c>
      <c r="R58" s="245" t="s">
        <v>288</v>
      </c>
      <c r="S58" s="284">
        <v>877</v>
      </c>
      <c r="T58" s="284">
        <v>864</v>
      </c>
      <c r="U58" s="284">
        <v>859</v>
      </c>
      <c r="V58" s="284">
        <v>855</v>
      </c>
      <c r="W58" s="284">
        <v>850</v>
      </c>
      <c r="X58" s="284">
        <v>855</v>
      </c>
      <c r="Y58" s="284">
        <v>852</v>
      </c>
      <c r="Z58" s="284">
        <v>856</v>
      </c>
      <c r="AA58" s="284">
        <v>858</v>
      </c>
      <c r="AB58" s="245">
        <f t="shared" si="5"/>
        <v>858</v>
      </c>
    </row>
    <row r="59" spans="2:28" s="245" customFormat="1" ht="15">
      <c r="B59" s="245" t="s">
        <v>305</v>
      </c>
      <c r="C59" s="245" t="s">
        <v>995</v>
      </c>
      <c r="D59" s="284">
        <v>3089</v>
      </c>
      <c r="E59" s="284">
        <v>3075</v>
      </c>
      <c r="F59" s="284">
        <v>3058</v>
      </c>
      <c r="G59" s="284">
        <v>3033</v>
      </c>
      <c r="H59" s="284">
        <v>3050</v>
      </c>
      <c r="I59" s="284">
        <v>3035</v>
      </c>
      <c r="J59" s="284">
        <v>3036</v>
      </c>
      <c r="K59" s="284">
        <v>3038</v>
      </c>
      <c r="L59" s="284">
        <v>3062</v>
      </c>
      <c r="M59" s="284">
        <f t="shared" si="3"/>
        <v>3052.8888888888887</v>
      </c>
      <c r="N59" s="284">
        <f t="shared" si="4"/>
        <v>3053</v>
      </c>
      <c r="O59" s="284"/>
      <c r="P59" s="284"/>
      <c r="Q59" s="245" t="s">
        <v>286</v>
      </c>
      <c r="R59" s="245" t="s">
        <v>289</v>
      </c>
      <c r="S59" s="284">
        <v>366</v>
      </c>
      <c r="T59" s="284">
        <v>356</v>
      </c>
      <c r="U59" s="284">
        <v>361</v>
      </c>
      <c r="V59" s="284">
        <v>361</v>
      </c>
      <c r="W59" s="284">
        <v>356</v>
      </c>
      <c r="X59" s="284">
        <v>358</v>
      </c>
      <c r="Y59" s="284">
        <v>358</v>
      </c>
      <c r="Z59" s="284">
        <v>357</v>
      </c>
      <c r="AA59" s="284">
        <v>357</v>
      </c>
      <c r="AB59" s="245">
        <f t="shared" si="5"/>
        <v>359</v>
      </c>
    </row>
    <row r="60" spans="2:28" s="245" customFormat="1" ht="15">
      <c r="B60" s="245" t="s">
        <v>305</v>
      </c>
      <c r="C60" s="245" t="s">
        <v>308</v>
      </c>
      <c r="D60" s="284">
        <v>411</v>
      </c>
      <c r="E60" s="284">
        <v>411</v>
      </c>
      <c r="F60" s="284">
        <v>411</v>
      </c>
      <c r="G60" s="284">
        <v>409</v>
      </c>
      <c r="H60" s="284">
        <v>409</v>
      </c>
      <c r="I60" s="284">
        <v>405</v>
      </c>
      <c r="J60" s="284">
        <v>405</v>
      </c>
      <c r="K60" s="284">
        <v>404</v>
      </c>
      <c r="L60" s="284">
        <v>410</v>
      </c>
      <c r="M60" s="284">
        <f t="shared" si="3"/>
        <v>408.3333333333333</v>
      </c>
      <c r="N60" s="284">
        <f t="shared" si="4"/>
        <v>408</v>
      </c>
      <c r="O60" s="284"/>
      <c r="P60" s="284"/>
      <c r="Q60" s="245" t="s">
        <v>286</v>
      </c>
      <c r="R60" s="245" t="s">
        <v>295</v>
      </c>
      <c r="S60" s="284">
        <v>768</v>
      </c>
      <c r="T60" s="284">
        <v>762</v>
      </c>
      <c r="U60" s="284">
        <v>751</v>
      </c>
      <c r="V60" s="284">
        <v>756</v>
      </c>
      <c r="W60" s="284">
        <v>762</v>
      </c>
      <c r="X60" s="284">
        <v>765</v>
      </c>
      <c r="Y60" s="284">
        <v>761</v>
      </c>
      <c r="Z60" s="284">
        <v>761</v>
      </c>
      <c r="AA60" s="284">
        <v>754</v>
      </c>
      <c r="AB60" s="245">
        <f t="shared" si="5"/>
        <v>760</v>
      </c>
    </row>
    <row r="61" spans="2:28" s="245" customFormat="1" ht="15">
      <c r="B61" s="245" t="s">
        <v>254</v>
      </c>
      <c r="C61" s="245" t="s">
        <v>996</v>
      </c>
      <c r="D61" s="284">
        <v>3786</v>
      </c>
      <c r="E61" s="284">
        <v>3739</v>
      </c>
      <c r="F61" s="284">
        <v>3708</v>
      </c>
      <c r="G61" s="284">
        <v>3729</v>
      </c>
      <c r="H61" s="284">
        <v>3724</v>
      </c>
      <c r="I61" s="284">
        <v>3726</v>
      </c>
      <c r="J61" s="284">
        <v>3699</v>
      </c>
      <c r="K61" s="284">
        <v>3680</v>
      </c>
      <c r="L61" s="284">
        <v>3679</v>
      </c>
      <c r="M61" s="284">
        <f t="shared" si="3"/>
        <v>3718.8888888888887</v>
      </c>
      <c r="N61" s="284">
        <f t="shared" si="4"/>
        <v>3719</v>
      </c>
      <c r="O61" s="284"/>
      <c r="P61" s="284"/>
      <c r="Q61" s="245" t="s">
        <v>286</v>
      </c>
      <c r="R61" s="245" t="s">
        <v>293</v>
      </c>
      <c r="S61" s="284">
        <v>730</v>
      </c>
      <c r="T61" s="284">
        <v>721</v>
      </c>
      <c r="U61" s="284">
        <v>716</v>
      </c>
      <c r="V61" s="284">
        <v>718</v>
      </c>
      <c r="W61" s="284">
        <v>688</v>
      </c>
      <c r="X61" s="284">
        <v>687</v>
      </c>
      <c r="Y61" s="284">
        <v>687</v>
      </c>
      <c r="Z61" s="284">
        <v>686</v>
      </c>
      <c r="AA61" s="284">
        <v>664</v>
      </c>
      <c r="AB61" s="245">
        <f t="shared" si="5"/>
        <v>700</v>
      </c>
    </row>
    <row r="62" spans="2:28" s="245" customFormat="1" ht="15">
      <c r="B62" s="245" t="s">
        <v>255</v>
      </c>
      <c r="C62" s="245" t="s">
        <v>888</v>
      </c>
      <c r="D62" s="284">
        <v>4108</v>
      </c>
      <c r="E62" s="284">
        <v>4101</v>
      </c>
      <c r="F62" s="284">
        <v>4171</v>
      </c>
      <c r="G62" s="284">
        <v>4168</v>
      </c>
      <c r="H62" s="284">
        <v>4222</v>
      </c>
      <c r="I62" s="284">
        <v>4203</v>
      </c>
      <c r="J62" s="284">
        <v>4146</v>
      </c>
      <c r="K62" s="284">
        <v>4112</v>
      </c>
      <c r="L62" s="284">
        <v>4125</v>
      </c>
      <c r="M62" s="284">
        <f t="shared" si="3"/>
        <v>4150.666666666667</v>
      </c>
      <c r="N62" s="284">
        <f t="shared" si="4"/>
        <v>4151</v>
      </c>
      <c r="O62" s="284"/>
      <c r="P62" s="284"/>
      <c r="Q62" s="245" t="s">
        <v>286</v>
      </c>
      <c r="R62" s="245" t="s">
        <v>294</v>
      </c>
      <c r="S62" s="284">
        <v>353</v>
      </c>
      <c r="T62" s="284">
        <v>356</v>
      </c>
      <c r="U62" s="284">
        <v>346</v>
      </c>
      <c r="V62" s="284">
        <v>347</v>
      </c>
      <c r="W62" s="284">
        <v>344</v>
      </c>
      <c r="X62" s="284">
        <v>343</v>
      </c>
      <c r="Y62" s="284">
        <v>343</v>
      </c>
      <c r="Z62" s="284">
        <v>340</v>
      </c>
      <c r="AA62" s="284">
        <v>320</v>
      </c>
      <c r="AB62" s="245">
        <f t="shared" si="5"/>
        <v>344</v>
      </c>
    </row>
    <row r="63" spans="2:28" s="245" customFormat="1" ht="15">
      <c r="B63" s="245" t="s">
        <v>313</v>
      </c>
      <c r="C63" s="245" t="s">
        <v>315</v>
      </c>
      <c r="D63" s="284">
        <v>287</v>
      </c>
      <c r="E63" s="284">
        <v>270</v>
      </c>
      <c r="F63" s="284">
        <v>269</v>
      </c>
      <c r="G63" s="284">
        <v>264</v>
      </c>
      <c r="H63" s="284">
        <v>267</v>
      </c>
      <c r="I63" s="284">
        <v>278</v>
      </c>
      <c r="J63" s="284">
        <v>280</v>
      </c>
      <c r="K63" s="284">
        <v>286</v>
      </c>
      <c r="L63" s="284">
        <v>284</v>
      </c>
      <c r="M63" s="284">
        <f t="shared" si="3"/>
        <v>276.1111111111111</v>
      </c>
      <c r="N63" s="284">
        <f t="shared" si="4"/>
        <v>276</v>
      </c>
      <c r="O63" s="284"/>
      <c r="P63" s="284"/>
      <c r="Q63" s="245" t="s">
        <v>286</v>
      </c>
      <c r="R63" s="245" t="s">
        <v>290</v>
      </c>
      <c r="S63" s="284">
        <v>354</v>
      </c>
      <c r="T63" s="284">
        <v>354</v>
      </c>
      <c r="U63" s="284">
        <v>353</v>
      </c>
      <c r="V63" s="284">
        <v>353</v>
      </c>
      <c r="W63" s="284">
        <v>353</v>
      </c>
      <c r="X63" s="284">
        <v>356</v>
      </c>
      <c r="Y63" s="284">
        <v>356</v>
      </c>
      <c r="Z63" s="284">
        <v>340</v>
      </c>
      <c r="AA63" s="284">
        <v>336</v>
      </c>
      <c r="AB63" s="245">
        <f t="shared" si="5"/>
        <v>351</v>
      </c>
    </row>
    <row r="64" spans="2:28" s="245" customFormat="1" ht="15">
      <c r="B64" s="245" t="s">
        <v>313</v>
      </c>
      <c r="C64" s="245" t="s">
        <v>316</v>
      </c>
      <c r="D64" s="284">
        <v>341</v>
      </c>
      <c r="E64" s="284">
        <v>339</v>
      </c>
      <c r="F64" s="284">
        <v>343</v>
      </c>
      <c r="G64" s="284">
        <v>345</v>
      </c>
      <c r="H64" s="284">
        <v>346</v>
      </c>
      <c r="I64" s="284">
        <v>347</v>
      </c>
      <c r="J64" s="284">
        <v>348</v>
      </c>
      <c r="K64" s="284">
        <v>344</v>
      </c>
      <c r="L64" s="284">
        <v>344</v>
      </c>
      <c r="M64" s="284">
        <f t="shared" si="3"/>
        <v>344.1111111111111</v>
      </c>
      <c r="N64" s="284">
        <f t="shared" si="4"/>
        <v>344</v>
      </c>
      <c r="O64" s="284"/>
      <c r="P64" s="284"/>
      <c r="Q64" s="245" t="s">
        <v>286</v>
      </c>
      <c r="R64" s="245" t="s">
        <v>291</v>
      </c>
      <c r="S64" s="284">
        <v>205</v>
      </c>
      <c r="T64" s="284">
        <v>207</v>
      </c>
      <c r="U64" s="284">
        <v>203</v>
      </c>
      <c r="V64" s="284">
        <v>199</v>
      </c>
      <c r="W64" s="284">
        <v>200</v>
      </c>
      <c r="X64" s="284">
        <v>204</v>
      </c>
      <c r="Y64" s="284">
        <v>203</v>
      </c>
      <c r="Z64" s="284">
        <v>201</v>
      </c>
      <c r="AA64" s="284">
        <v>197</v>
      </c>
      <c r="AB64" s="245">
        <f t="shared" si="5"/>
        <v>202</v>
      </c>
    </row>
    <row r="65" spans="2:28" s="245" customFormat="1" ht="15">
      <c r="B65" s="245" t="s">
        <v>313</v>
      </c>
      <c r="C65" s="245" t="s">
        <v>317</v>
      </c>
      <c r="D65" s="284">
        <v>4998</v>
      </c>
      <c r="E65" s="284">
        <v>4961</v>
      </c>
      <c r="F65" s="284">
        <v>4942</v>
      </c>
      <c r="G65" s="284">
        <v>4945</v>
      </c>
      <c r="H65" s="284">
        <v>4941</v>
      </c>
      <c r="I65" s="284">
        <v>4947</v>
      </c>
      <c r="J65" s="284">
        <v>4911</v>
      </c>
      <c r="K65" s="284">
        <v>4858</v>
      </c>
      <c r="L65" s="284">
        <v>4854</v>
      </c>
      <c r="M65" s="284">
        <f t="shared" si="3"/>
        <v>4928.555555555556</v>
      </c>
      <c r="N65" s="284">
        <f t="shared" si="4"/>
        <v>4929</v>
      </c>
      <c r="O65" s="284"/>
      <c r="P65" s="284"/>
      <c r="Q65" s="245" t="s">
        <v>286</v>
      </c>
      <c r="R65" s="245" t="s">
        <v>292</v>
      </c>
      <c r="S65" s="284">
        <v>1589</v>
      </c>
      <c r="T65" s="284">
        <v>1579</v>
      </c>
      <c r="U65" s="284">
        <v>1575</v>
      </c>
      <c r="V65" s="284">
        <v>1573</v>
      </c>
      <c r="W65" s="284">
        <v>1564</v>
      </c>
      <c r="X65" s="284">
        <v>1559</v>
      </c>
      <c r="Y65" s="284">
        <v>1539</v>
      </c>
      <c r="Z65" s="284">
        <v>1537</v>
      </c>
      <c r="AA65" s="284">
        <v>1529</v>
      </c>
      <c r="AB65" s="245">
        <f t="shared" si="5"/>
        <v>1560</v>
      </c>
    </row>
    <row r="66" spans="2:28" s="245" customFormat="1" ht="15">
      <c r="B66" s="245" t="s">
        <v>313</v>
      </c>
      <c r="C66" s="245" t="s">
        <v>318</v>
      </c>
      <c r="D66" s="284">
        <v>8369</v>
      </c>
      <c r="E66" s="284">
        <v>8273</v>
      </c>
      <c r="F66" s="284">
        <v>8260</v>
      </c>
      <c r="G66" s="284">
        <v>8271</v>
      </c>
      <c r="H66" s="284">
        <v>8290</v>
      </c>
      <c r="I66" s="284">
        <v>8321</v>
      </c>
      <c r="J66" s="284">
        <v>8328</v>
      </c>
      <c r="K66" s="284">
        <v>8334</v>
      </c>
      <c r="L66" s="284">
        <v>8340</v>
      </c>
      <c r="M66" s="284">
        <f t="shared" si="3"/>
        <v>8309.555555555555</v>
      </c>
      <c r="N66" s="284">
        <f t="shared" si="4"/>
        <v>8310</v>
      </c>
      <c r="O66" s="284"/>
      <c r="P66" s="284"/>
      <c r="Q66" s="245" t="s">
        <v>296</v>
      </c>
      <c r="R66" s="245" t="s">
        <v>300</v>
      </c>
      <c r="S66" s="284">
        <v>1565</v>
      </c>
      <c r="T66" s="284">
        <v>1565</v>
      </c>
      <c r="U66" s="284">
        <v>1553</v>
      </c>
      <c r="V66" s="284">
        <v>1579</v>
      </c>
      <c r="W66" s="284">
        <v>1554</v>
      </c>
      <c r="X66" s="284">
        <v>1560</v>
      </c>
      <c r="Y66" s="284">
        <v>1598</v>
      </c>
      <c r="Z66" s="284">
        <v>1605</v>
      </c>
      <c r="AA66" s="284">
        <v>1613</v>
      </c>
      <c r="AB66" s="245">
        <f t="shared" si="5"/>
        <v>1577</v>
      </c>
    </row>
    <row r="67" spans="2:28" s="245" customFormat="1" ht="15">
      <c r="B67" s="245" t="s">
        <v>313</v>
      </c>
      <c r="C67" s="245" t="s">
        <v>319</v>
      </c>
      <c r="D67" s="284">
        <v>4110</v>
      </c>
      <c r="E67" s="284">
        <v>4090</v>
      </c>
      <c r="F67" s="284">
        <v>4075</v>
      </c>
      <c r="G67" s="284">
        <v>4064</v>
      </c>
      <c r="H67" s="284">
        <v>4068</v>
      </c>
      <c r="I67" s="284">
        <v>4089</v>
      </c>
      <c r="J67" s="284">
        <v>4056</v>
      </c>
      <c r="K67" s="284">
        <v>4093</v>
      </c>
      <c r="L67" s="284">
        <v>4123</v>
      </c>
      <c r="M67" s="284">
        <f aca="true" t="shared" si="6" ref="M67:M98">AVERAGE(D67:L67)</f>
        <v>4085.3333333333335</v>
      </c>
      <c r="N67" s="284">
        <f aca="true" t="shared" si="7" ref="N67:N98">ROUND(M67,0)</f>
        <v>4085</v>
      </c>
      <c r="O67" s="284"/>
      <c r="P67" s="284"/>
      <c r="Q67" s="245" t="s">
        <v>296</v>
      </c>
      <c r="R67" s="245" t="s">
        <v>301</v>
      </c>
      <c r="S67" s="284">
        <v>558</v>
      </c>
      <c r="T67" s="284">
        <v>550</v>
      </c>
      <c r="U67" s="284">
        <v>553</v>
      </c>
      <c r="V67" s="284">
        <v>569</v>
      </c>
      <c r="W67" s="284">
        <v>566</v>
      </c>
      <c r="X67" s="284">
        <v>563</v>
      </c>
      <c r="Y67" s="284">
        <v>570</v>
      </c>
      <c r="Z67" s="284">
        <v>579</v>
      </c>
      <c r="AA67" s="284">
        <v>576</v>
      </c>
      <c r="AB67" s="245">
        <f aca="true" t="shared" si="8" ref="AB67:AB98">ROUND(AVERAGE(S67:AA67),0)</f>
        <v>565</v>
      </c>
    </row>
    <row r="68" spans="2:28" s="245" customFormat="1" ht="15">
      <c r="B68" s="245" t="s">
        <v>313</v>
      </c>
      <c r="C68" s="245" t="s">
        <v>100</v>
      </c>
      <c r="D68" s="284">
        <v>2564</v>
      </c>
      <c r="E68" s="284">
        <v>2548</v>
      </c>
      <c r="F68" s="284">
        <v>2529</v>
      </c>
      <c r="G68" s="284">
        <v>2510</v>
      </c>
      <c r="H68" s="284">
        <v>2539</v>
      </c>
      <c r="I68" s="284">
        <v>2518</v>
      </c>
      <c r="J68" s="284">
        <v>2444</v>
      </c>
      <c r="K68" s="284">
        <v>2438</v>
      </c>
      <c r="L68" s="284">
        <v>2448</v>
      </c>
      <c r="M68" s="284">
        <f t="shared" si="6"/>
        <v>2504.222222222222</v>
      </c>
      <c r="N68" s="284">
        <f t="shared" si="7"/>
        <v>2504</v>
      </c>
      <c r="O68" s="284"/>
      <c r="P68" s="284"/>
      <c r="Q68" s="245" t="s">
        <v>296</v>
      </c>
      <c r="R68" s="245" t="s">
        <v>304</v>
      </c>
      <c r="S68" s="284">
        <v>687</v>
      </c>
      <c r="T68" s="284">
        <v>676</v>
      </c>
      <c r="U68" s="284">
        <v>660</v>
      </c>
      <c r="V68" s="284">
        <v>669</v>
      </c>
      <c r="W68" s="284">
        <v>676</v>
      </c>
      <c r="X68" s="284">
        <v>681</v>
      </c>
      <c r="Y68" s="284">
        <v>689</v>
      </c>
      <c r="Z68" s="284">
        <v>700</v>
      </c>
      <c r="AA68" s="284">
        <v>710</v>
      </c>
      <c r="AB68" s="245">
        <f t="shared" si="8"/>
        <v>683</v>
      </c>
    </row>
    <row r="69" spans="2:28" s="245" customFormat="1" ht="15">
      <c r="B69" s="245" t="s">
        <v>313</v>
      </c>
      <c r="C69" s="245" t="s">
        <v>320</v>
      </c>
      <c r="D69" s="284">
        <v>5855</v>
      </c>
      <c r="E69" s="284">
        <v>5764</v>
      </c>
      <c r="F69" s="284">
        <v>5743</v>
      </c>
      <c r="G69" s="284">
        <v>5786</v>
      </c>
      <c r="H69" s="284">
        <v>5797</v>
      </c>
      <c r="I69" s="284">
        <v>5822</v>
      </c>
      <c r="J69" s="284">
        <v>5812</v>
      </c>
      <c r="K69" s="284">
        <v>5820</v>
      </c>
      <c r="L69" s="284">
        <v>5796</v>
      </c>
      <c r="M69" s="284">
        <f t="shared" si="6"/>
        <v>5799.444444444444</v>
      </c>
      <c r="N69" s="284">
        <f t="shared" si="7"/>
        <v>5799</v>
      </c>
      <c r="O69" s="284"/>
      <c r="P69" s="284"/>
      <c r="Q69" s="245" t="s">
        <v>296</v>
      </c>
      <c r="R69" s="245" t="s">
        <v>302</v>
      </c>
      <c r="S69" s="284">
        <v>2374</v>
      </c>
      <c r="T69" s="284">
        <v>2356</v>
      </c>
      <c r="U69" s="284">
        <v>2356</v>
      </c>
      <c r="V69" s="284">
        <v>2348</v>
      </c>
      <c r="W69" s="284">
        <v>2325</v>
      </c>
      <c r="X69" s="284">
        <v>2324</v>
      </c>
      <c r="Y69" s="284">
        <v>2329</v>
      </c>
      <c r="Z69" s="284">
        <v>2308</v>
      </c>
      <c r="AA69" s="284">
        <v>2305</v>
      </c>
      <c r="AB69" s="245">
        <f t="shared" si="8"/>
        <v>2336</v>
      </c>
    </row>
    <row r="70" spans="2:28" s="245" customFormat="1" ht="15">
      <c r="B70" s="245" t="s">
        <v>321</v>
      </c>
      <c r="C70" s="245" t="s">
        <v>327</v>
      </c>
      <c r="D70" s="284">
        <v>6272</v>
      </c>
      <c r="E70" s="284">
        <v>6228</v>
      </c>
      <c r="F70" s="284">
        <v>6207</v>
      </c>
      <c r="G70" s="284">
        <v>6207</v>
      </c>
      <c r="H70" s="284">
        <v>6107</v>
      </c>
      <c r="I70" s="284">
        <v>6118</v>
      </c>
      <c r="J70" s="284">
        <v>6112</v>
      </c>
      <c r="K70" s="284">
        <v>6085</v>
      </c>
      <c r="L70" s="284">
        <v>6094</v>
      </c>
      <c r="M70" s="284">
        <f t="shared" si="6"/>
        <v>6158.888888888889</v>
      </c>
      <c r="N70" s="284">
        <f t="shared" si="7"/>
        <v>6159</v>
      </c>
      <c r="O70" s="284"/>
      <c r="P70" s="284"/>
      <c r="Q70" s="245" t="s">
        <v>296</v>
      </c>
      <c r="R70" s="245" t="s">
        <v>303</v>
      </c>
      <c r="S70" s="284">
        <v>540</v>
      </c>
      <c r="T70" s="284">
        <v>544</v>
      </c>
      <c r="U70" s="284">
        <v>560</v>
      </c>
      <c r="V70" s="284">
        <v>563</v>
      </c>
      <c r="W70" s="284">
        <v>568</v>
      </c>
      <c r="X70" s="284">
        <v>571</v>
      </c>
      <c r="Y70" s="284">
        <v>572</v>
      </c>
      <c r="Z70" s="284">
        <v>578</v>
      </c>
      <c r="AA70" s="284">
        <v>578</v>
      </c>
      <c r="AB70" s="245">
        <f t="shared" si="8"/>
        <v>564</v>
      </c>
    </row>
    <row r="71" spans="2:28" s="245" customFormat="1" ht="15">
      <c r="B71" s="245" t="s">
        <v>321</v>
      </c>
      <c r="C71" s="245" t="s">
        <v>325</v>
      </c>
      <c r="D71" s="284">
        <v>11651</v>
      </c>
      <c r="E71" s="284">
        <v>11621</v>
      </c>
      <c r="F71" s="284">
        <v>11603</v>
      </c>
      <c r="G71" s="284">
        <v>11458</v>
      </c>
      <c r="H71" s="284">
        <v>11463</v>
      </c>
      <c r="I71" s="284">
        <v>11436</v>
      </c>
      <c r="J71" s="284">
        <v>11353</v>
      </c>
      <c r="K71" s="284">
        <v>11342</v>
      </c>
      <c r="L71" s="284">
        <v>11342</v>
      </c>
      <c r="M71" s="284">
        <f t="shared" si="6"/>
        <v>11474.333333333334</v>
      </c>
      <c r="N71" s="284">
        <f t="shared" si="7"/>
        <v>11474</v>
      </c>
      <c r="O71" s="284"/>
      <c r="P71" s="284"/>
      <c r="Q71" s="245" t="s">
        <v>296</v>
      </c>
      <c r="R71" s="245" t="s">
        <v>994</v>
      </c>
      <c r="S71" s="284">
        <v>80</v>
      </c>
      <c r="T71" s="284">
        <v>78</v>
      </c>
      <c r="U71" s="284">
        <v>78</v>
      </c>
      <c r="V71" s="284">
        <v>79</v>
      </c>
      <c r="W71" s="284">
        <v>77</v>
      </c>
      <c r="X71" s="284">
        <v>74</v>
      </c>
      <c r="Y71" s="284">
        <v>67</v>
      </c>
      <c r="Z71" s="284">
        <v>68</v>
      </c>
      <c r="AA71" s="284">
        <v>72</v>
      </c>
      <c r="AB71" s="245">
        <f t="shared" si="8"/>
        <v>75</v>
      </c>
    </row>
    <row r="72" spans="2:28" s="245" customFormat="1" ht="15">
      <c r="B72" s="245" t="s">
        <v>321</v>
      </c>
      <c r="C72" s="245" t="s">
        <v>326</v>
      </c>
      <c r="D72" s="284">
        <v>8591</v>
      </c>
      <c r="E72" s="284">
        <v>8549</v>
      </c>
      <c r="F72" s="284">
        <v>8510</v>
      </c>
      <c r="G72" s="284">
        <v>8427</v>
      </c>
      <c r="H72" s="284">
        <v>8381</v>
      </c>
      <c r="I72" s="284">
        <v>8431</v>
      </c>
      <c r="J72" s="284">
        <v>8450</v>
      </c>
      <c r="K72" s="284">
        <v>8467</v>
      </c>
      <c r="L72" s="284">
        <v>8469</v>
      </c>
      <c r="M72" s="284">
        <f t="shared" si="6"/>
        <v>8475</v>
      </c>
      <c r="N72" s="284">
        <f t="shared" si="7"/>
        <v>8475</v>
      </c>
      <c r="O72" s="284"/>
      <c r="P72" s="284"/>
      <c r="Q72" s="245" t="s">
        <v>296</v>
      </c>
      <c r="R72" s="245" t="s">
        <v>298</v>
      </c>
      <c r="S72" s="284">
        <v>250</v>
      </c>
      <c r="T72" s="284">
        <v>247</v>
      </c>
      <c r="U72" s="284">
        <v>248</v>
      </c>
      <c r="V72" s="284">
        <v>256</v>
      </c>
      <c r="W72" s="284">
        <v>259</v>
      </c>
      <c r="X72" s="284">
        <v>258</v>
      </c>
      <c r="Y72" s="284">
        <v>275</v>
      </c>
      <c r="Z72" s="284">
        <v>279</v>
      </c>
      <c r="AA72" s="284">
        <v>284</v>
      </c>
      <c r="AB72" s="245">
        <f t="shared" si="8"/>
        <v>262</v>
      </c>
    </row>
    <row r="73" spans="2:28" s="245" customFormat="1" ht="15">
      <c r="B73" s="245" t="s">
        <v>321</v>
      </c>
      <c r="C73" s="245" t="s">
        <v>328</v>
      </c>
      <c r="D73" s="284">
        <v>26712</v>
      </c>
      <c r="E73" s="284">
        <v>26657</v>
      </c>
      <c r="F73" s="284">
        <v>26538</v>
      </c>
      <c r="G73" s="284">
        <v>26377</v>
      </c>
      <c r="H73" s="284">
        <v>26490</v>
      </c>
      <c r="I73" s="284">
        <v>26486</v>
      </c>
      <c r="J73" s="284">
        <v>26537</v>
      </c>
      <c r="K73" s="284">
        <v>26519</v>
      </c>
      <c r="L73" s="284">
        <v>26502</v>
      </c>
      <c r="M73" s="284">
        <f t="shared" si="6"/>
        <v>26535.333333333332</v>
      </c>
      <c r="N73" s="284">
        <f t="shared" si="7"/>
        <v>26535</v>
      </c>
      <c r="O73" s="284"/>
      <c r="P73" s="284"/>
      <c r="Q73" s="245" t="s">
        <v>305</v>
      </c>
      <c r="R73" s="245" t="s">
        <v>309</v>
      </c>
      <c r="S73" s="284">
        <v>1594</v>
      </c>
      <c r="T73" s="284">
        <v>1571</v>
      </c>
      <c r="U73" s="284">
        <v>1556</v>
      </c>
      <c r="V73" s="284">
        <v>1566</v>
      </c>
      <c r="W73" s="284">
        <v>1566</v>
      </c>
      <c r="X73" s="284">
        <v>1550</v>
      </c>
      <c r="Y73" s="284">
        <v>1541</v>
      </c>
      <c r="Z73" s="284">
        <v>1543</v>
      </c>
      <c r="AA73" s="284">
        <v>1531</v>
      </c>
      <c r="AB73" s="245">
        <f t="shared" si="8"/>
        <v>1558</v>
      </c>
    </row>
    <row r="74" spans="2:28" s="245" customFormat="1" ht="15">
      <c r="B74" s="245" t="s">
        <v>321</v>
      </c>
      <c r="C74" s="245" t="s">
        <v>479</v>
      </c>
      <c r="D74" s="284">
        <v>1326</v>
      </c>
      <c r="E74" s="284">
        <v>1324</v>
      </c>
      <c r="F74" s="284">
        <v>1341</v>
      </c>
      <c r="G74" s="284">
        <v>1293</v>
      </c>
      <c r="H74" s="284">
        <v>1292</v>
      </c>
      <c r="I74" s="284">
        <v>1263</v>
      </c>
      <c r="J74" s="284">
        <v>1258</v>
      </c>
      <c r="K74" s="284">
        <v>1253</v>
      </c>
      <c r="L74" s="284">
        <v>1257</v>
      </c>
      <c r="M74" s="284">
        <f t="shared" si="6"/>
        <v>1289.6666666666667</v>
      </c>
      <c r="N74" s="284">
        <f t="shared" si="7"/>
        <v>1290</v>
      </c>
      <c r="O74" s="284"/>
      <c r="P74" s="284"/>
      <c r="Q74" s="245" t="s">
        <v>305</v>
      </c>
      <c r="R74" s="245" t="s">
        <v>310</v>
      </c>
      <c r="S74" s="284">
        <v>4915</v>
      </c>
      <c r="T74" s="284">
        <v>4858</v>
      </c>
      <c r="U74" s="284">
        <v>4829</v>
      </c>
      <c r="V74" s="284">
        <v>4863</v>
      </c>
      <c r="W74" s="284">
        <v>4848</v>
      </c>
      <c r="X74" s="284">
        <v>4812</v>
      </c>
      <c r="Y74" s="284">
        <v>4785</v>
      </c>
      <c r="Z74" s="284">
        <v>4809</v>
      </c>
      <c r="AA74" s="284">
        <v>4794</v>
      </c>
      <c r="AB74" s="245">
        <f t="shared" si="8"/>
        <v>4835</v>
      </c>
    </row>
    <row r="75" spans="2:28" s="245" customFormat="1" ht="15">
      <c r="B75" s="245" t="s">
        <v>321</v>
      </c>
      <c r="C75" s="245" t="s">
        <v>324</v>
      </c>
      <c r="D75" s="284">
        <v>1751</v>
      </c>
      <c r="E75" s="284">
        <v>1753</v>
      </c>
      <c r="F75" s="284">
        <v>1755</v>
      </c>
      <c r="G75" s="284">
        <v>1769</v>
      </c>
      <c r="H75" s="284">
        <v>1756</v>
      </c>
      <c r="I75" s="284">
        <v>1780</v>
      </c>
      <c r="J75" s="284">
        <v>1789</v>
      </c>
      <c r="K75" s="284">
        <v>1795</v>
      </c>
      <c r="L75" s="284">
        <v>1753</v>
      </c>
      <c r="M75" s="284">
        <f t="shared" si="6"/>
        <v>1766.7777777777778</v>
      </c>
      <c r="N75" s="284">
        <f t="shared" si="7"/>
        <v>1767</v>
      </c>
      <c r="O75" s="284"/>
      <c r="P75" s="284"/>
      <c r="Q75" s="245" t="s">
        <v>305</v>
      </c>
      <c r="R75" s="245" t="s">
        <v>311</v>
      </c>
      <c r="S75" s="284">
        <v>317</v>
      </c>
      <c r="T75" s="284">
        <v>316</v>
      </c>
      <c r="U75" s="284">
        <v>308</v>
      </c>
      <c r="V75" s="284">
        <v>306</v>
      </c>
      <c r="W75" s="284">
        <v>305</v>
      </c>
      <c r="X75" s="284">
        <v>307</v>
      </c>
      <c r="Y75" s="284">
        <v>309</v>
      </c>
      <c r="Z75" s="284">
        <v>316</v>
      </c>
      <c r="AA75" s="284">
        <v>313</v>
      </c>
      <c r="AB75" s="245">
        <f t="shared" si="8"/>
        <v>311</v>
      </c>
    </row>
    <row r="76" spans="2:28" s="245" customFormat="1" ht="15">
      <c r="B76" s="245" t="s">
        <v>329</v>
      </c>
      <c r="C76" s="245" t="s">
        <v>334</v>
      </c>
      <c r="D76" s="284">
        <v>256</v>
      </c>
      <c r="E76" s="284">
        <v>261</v>
      </c>
      <c r="F76" s="284">
        <v>251</v>
      </c>
      <c r="G76" s="284">
        <v>256</v>
      </c>
      <c r="H76" s="284">
        <v>249</v>
      </c>
      <c r="I76" s="284">
        <v>250</v>
      </c>
      <c r="J76" s="284">
        <v>253</v>
      </c>
      <c r="K76" s="284">
        <v>264</v>
      </c>
      <c r="L76" s="284">
        <v>260</v>
      </c>
      <c r="M76" s="284">
        <f t="shared" si="6"/>
        <v>255.55555555555554</v>
      </c>
      <c r="N76" s="284">
        <f t="shared" si="7"/>
        <v>256</v>
      </c>
      <c r="O76" s="284"/>
      <c r="P76" s="284"/>
      <c r="Q76" s="245" t="s">
        <v>305</v>
      </c>
      <c r="R76" s="245" t="s">
        <v>312</v>
      </c>
      <c r="S76" s="284">
        <v>7701</v>
      </c>
      <c r="T76" s="284">
        <v>7741</v>
      </c>
      <c r="U76" s="284">
        <v>7734</v>
      </c>
      <c r="V76" s="284">
        <v>7701</v>
      </c>
      <c r="W76" s="284">
        <v>7702</v>
      </c>
      <c r="X76" s="284">
        <v>7677</v>
      </c>
      <c r="Y76" s="284">
        <v>7634</v>
      </c>
      <c r="Z76" s="284">
        <v>7541</v>
      </c>
      <c r="AA76" s="284">
        <v>7469</v>
      </c>
      <c r="AB76" s="245">
        <f t="shared" si="8"/>
        <v>7656</v>
      </c>
    </row>
    <row r="77" spans="2:28" s="245" customFormat="1" ht="15">
      <c r="B77" s="245" t="s">
        <v>329</v>
      </c>
      <c r="C77" s="245" t="s">
        <v>335</v>
      </c>
      <c r="D77" s="284">
        <v>958</v>
      </c>
      <c r="E77" s="284">
        <v>954</v>
      </c>
      <c r="F77" s="284">
        <v>953</v>
      </c>
      <c r="G77" s="284">
        <v>950</v>
      </c>
      <c r="H77" s="284">
        <v>950</v>
      </c>
      <c r="I77" s="284">
        <v>937</v>
      </c>
      <c r="J77" s="284">
        <v>936</v>
      </c>
      <c r="K77" s="284">
        <v>934</v>
      </c>
      <c r="L77" s="284">
        <v>933</v>
      </c>
      <c r="M77" s="284">
        <f t="shared" si="6"/>
        <v>945</v>
      </c>
      <c r="N77" s="284">
        <f t="shared" si="7"/>
        <v>945</v>
      </c>
      <c r="O77" s="284"/>
      <c r="P77" s="284"/>
      <c r="Q77" s="245" t="s">
        <v>305</v>
      </c>
      <c r="R77" s="245" t="s">
        <v>995</v>
      </c>
      <c r="S77" s="284">
        <v>241</v>
      </c>
      <c r="T77" s="284">
        <v>241</v>
      </c>
      <c r="U77" s="284">
        <v>246</v>
      </c>
      <c r="V77" s="284">
        <v>242</v>
      </c>
      <c r="W77" s="284">
        <v>248</v>
      </c>
      <c r="X77" s="284">
        <v>261</v>
      </c>
      <c r="Y77" s="284">
        <v>261</v>
      </c>
      <c r="Z77" s="284">
        <v>262</v>
      </c>
      <c r="AA77" s="284">
        <v>261</v>
      </c>
      <c r="AB77" s="245">
        <f t="shared" si="8"/>
        <v>251</v>
      </c>
    </row>
    <row r="78" spans="2:28" s="245" customFormat="1" ht="15">
      <c r="B78" s="245" t="s">
        <v>329</v>
      </c>
      <c r="C78" s="245" t="s">
        <v>336</v>
      </c>
      <c r="D78" s="284">
        <v>7301</v>
      </c>
      <c r="E78" s="284">
        <v>7284</v>
      </c>
      <c r="F78" s="284">
        <v>7297</v>
      </c>
      <c r="G78" s="284">
        <v>7300</v>
      </c>
      <c r="H78" s="284">
        <v>7255</v>
      </c>
      <c r="I78" s="284">
        <v>7246</v>
      </c>
      <c r="J78" s="284">
        <v>7200</v>
      </c>
      <c r="K78" s="284">
        <v>7240</v>
      </c>
      <c r="L78" s="284">
        <v>7152</v>
      </c>
      <c r="M78" s="284">
        <f t="shared" si="6"/>
        <v>7252.777777777777</v>
      </c>
      <c r="N78" s="284">
        <f t="shared" si="7"/>
        <v>7253</v>
      </c>
      <c r="O78" s="284"/>
      <c r="P78" s="284"/>
      <c r="Q78" s="245" t="s">
        <v>305</v>
      </c>
      <c r="R78" s="245" t="s">
        <v>308</v>
      </c>
      <c r="S78" s="284">
        <v>118</v>
      </c>
      <c r="T78" s="284">
        <v>118</v>
      </c>
      <c r="U78" s="284">
        <v>116</v>
      </c>
      <c r="V78" s="284">
        <v>118</v>
      </c>
      <c r="W78" s="284">
        <v>114</v>
      </c>
      <c r="X78" s="284">
        <v>114</v>
      </c>
      <c r="Y78" s="284">
        <v>115</v>
      </c>
      <c r="Z78" s="284">
        <v>119</v>
      </c>
      <c r="AA78" s="284">
        <v>114</v>
      </c>
      <c r="AB78" s="245">
        <f t="shared" si="8"/>
        <v>116</v>
      </c>
    </row>
    <row r="79" spans="2:28" s="245" customFormat="1" ht="15">
      <c r="B79" s="245" t="s">
        <v>329</v>
      </c>
      <c r="C79" s="245" t="s">
        <v>337</v>
      </c>
      <c r="D79" s="284">
        <v>5855</v>
      </c>
      <c r="E79" s="284">
        <v>5823</v>
      </c>
      <c r="F79" s="284">
        <v>5814</v>
      </c>
      <c r="G79" s="284">
        <v>5568</v>
      </c>
      <c r="H79" s="284">
        <v>5587</v>
      </c>
      <c r="I79" s="284">
        <v>5607</v>
      </c>
      <c r="J79" s="284">
        <v>5628</v>
      </c>
      <c r="K79" s="284">
        <v>5657</v>
      </c>
      <c r="L79" s="284">
        <v>5654</v>
      </c>
      <c r="M79" s="284">
        <f t="shared" si="6"/>
        <v>5688.111111111111</v>
      </c>
      <c r="N79" s="284">
        <f t="shared" si="7"/>
        <v>5688</v>
      </c>
      <c r="O79" s="284"/>
      <c r="P79" s="284"/>
      <c r="Q79" s="245" t="s">
        <v>254</v>
      </c>
      <c r="R79" s="245" t="s">
        <v>996</v>
      </c>
      <c r="S79" s="284">
        <v>3648</v>
      </c>
      <c r="T79" s="284">
        <v>3606</v>
      </c>
      <c r="U79" s="284">
        <v>3593</v>
      </c>
      <c r="V79" s="284">
        <v>3638</v>
      </c>
      <c r="W79" s="284">
        <v>3657</v>
      </c>
      <c r="X79" s="284">
        <v>3685</v>
      </c>
      <c r="Y79" s="284">
        <v>3665</v>
      </c>
      <c r="Z79" s="284">
        <v>3679</v>
      </c>
      <c r="AA79" s="284">
        <v>3686</v>
      </c>
      <c r="AB79" s="245">
        <f t="shared" si="8"/>
        <v>3651</v>
      </c>
    </row>
    <row r="80" spans="2:28" s="245" customFormat="1" ht="15">
      <c r="B80" s="245" t="s">
        <v>329</v>
      </c>
      <c r="C80" s="245" t="s">
        <v>332</v>
      </c>
      <c r="D80" s="284">
        <v>18764</v>
      </c>
      <c r="E80" s="284">
        <v>18738</v>
      </c>
      <c r="F80" s="284">
        <v>18782</v>
      </c>
      <c r="G80" s="284">
        <v>18719</v>
      </c>
      <c r="H80" s="284">
        <v>18806</v>
      </c>
      <c r="I80" s="284">
        <v>18776</v>
      </c>
      <c r="J80" s="284">
        <v>18876</v>
      </c>
      <c r="K80" s="284">
        <v>18610</v>
      </c>
      <c r="L80" s="284">
        <v>18438</v>
      </c>
      <c r="M80" s="284">
        <f t="shared" si="6"/>
        <v>18723.222222222223</v>
      </c>
      <c r="N80" s="284">
        <f t="shared" si="7"/>
        <v>18723</v>
      </c>
      <c r="O80" s="284"/>
      <c r="P80" s="284"/>
      <c r="Q80" s="245" t="s">
        <v>255</v>
      </c>
      <c r="R80" s="245" t="s">
        <v>888</v>
      </c>
      <c r="S80" s="284">
        <v>1952</v>
      </c>
      <c r="T80" s="284">
        <v>1967</v>
      </c>
      <c r="U80" s="284">
        <v>1965</v>
      </c>
      <c r="V80" s="284">
        <v>1962</v>
      </c>
      <c r="W80" s="284">
        <v>1973</v>
      </c>
      <c r="X80" s="284">
        <v>1974</v>
      </c>
      <c r="Y80" s="284">
        <v>2019</v>
      </c>
      <c r="Z80" s="284">
        <v>2028</v>
      </c>
      <c r="AA80" s="284">
        <v>2052</v>
      </c>
      <c r="AB80" s="245">
        <f t="shared" si="8"/>
        <v>1988</v>
      </c>
    </row>
    <row r="81" spans="2:28" s="245" customFormat="1" ht="15">
      <c r="B81" s="245" t="s">
        <v>329</v>
      </c>
      <c r="C81" s="245" t="s">
        <v>339</v>
      </c>
      <c r="D81" s="284">
        <v>33952</v>
      </c>
      <c r="E81" s="284">
        <v>33672</v>
      </c>
      <c r="F81" s="284">
        <v>33569</v>
      </c>
      <c r="G81" s="284">
        <v>33096</v>
      </c>
      <c r="H81" s="284">
        <v>32838</v>
      </c>
      <c r="I81" s="284">
        <v>32277</v>
      </c>
      <c r="J81" s="284">
        <v>32350</v>
      </c>
      <c r="K81" s="284">
        <v>31845</v>
      </c>
      <c r="L81" s="284">
        <v>31847</v>
      </c>
      <c r="M81" s="284">
        <f t="shared" si="6"/>
        <v>32827.333333333336</v>
      </c>
      <c r="N81" s="284">
        <f t="shared" si="7"/>
        <v>32827</v>
      </c>
      <c r="O81" s="284"/>
      <c r="P81" s="284"/>
      <c r="Q81" s="245" t="s">
        <v>313</v>
      </c>
      <c r="R81" s="245" t="s">
        <v>315</v>
      </c>
      <c r="S81" s="284">
        <v>492</v>
      </c>
      <c r="T81" s="284">
        <v>481</v>
      </c>
      <c r="U81" s="284">
        <v>485</v>
      </c>
      <c r="V81" s="284">
        <v>506</v>
      </c>
      <c r="W81" s="284">
        <v>513</v>
      </c>
      <c r="X81" s="284">
        <v>514</v>
      </c>
      <c r="Y81" s="284">
        <v>523</v>
      </c>
      <c r="Z81" s="284">
        <v>530</v>
      </c>
      <c r="AA81" s="284">
        <v>527</v>
      </c>
      <c r="AB81" s="245">
        <f t="shared" si="8"/>
        <v>508</v>
      </c>
    </row>
    <row r="82" spans="2:28" s="245" customFormat="1" ht="15">
      <c r="B82" s="245" t="s">
        <v>329</v>
      </c>
      <c r="C82" s="245" t="s">
        <v>340</v>
      </c>
      <c r="D82" s="284">
        <v>36388</v>
      </c>
      <c r="E82" s="284">
        <v>36113</v>
      </c>
      <c r="F82" s="284">
        <v>36251</v>
      </c>
      <c r="G82" s="284">
        <v>35235</v>
      </c>
      <c r="H82" s="284">
        <v>35080</v>
      </c>
      <c r="I82" s="284">
        <v>34860</v>
      </c>
      <c r="J82" s="284">
        <v>34859</v>
      </c>
      <c r="K82" s="284">
        <v>34736</v>
      </c>
      <c r="L82" s="284">
        <v>34580</v>
      </c>
      <c r="M82" s="284">
        <f t="shared" si="6"/>
        <v>35344.666666666664</v>
      </c>
      <c r="N82" s="284">
        <f t="shared" si="7"/>
        <v>35345</v>
      </c>
      <c r="O82" s="284"/>
      <c r="P82" s="284"/>
      <c r="Q82" s="245" t="s">
        <v>313</v>
      </c>
      <c r="R82" s="245" t="s">
        <v>316</v>
      </c>
      <c r="S82" s="284">
        <v>153</v>
      </c>
      <c r="T82" s="284">
        <v>153</v>
      </c>
      <c r="U82" s="284">
        <v>152</v>
      </c>
      <c r="V82" s="284">
        <v>151</v>
      </c>
      <c r="W82" s="284">
        <v>154</v>
      </c>
      <c r="X82" s="284">
        <v>156</v>
      </c>
      <c r="Y82" s="284">
        <v>151</v>
      </c>
      <c r="Z82" s="284">
        <v>156</v>
      </c>
      <c r="AA82" s="284">
        <v>150</v>
      </c>
      <c r="AB82" s="245">
        <f t="shared" si="8"/>
        <v>153</v>
      </c>
    </row>
    <row r="83" spans="2:28" s="245" customFormat="1" ht="15">
      <c r="B83" s="245" t="s">
        <v>329</v>
      </c>
      <c r="C83" s="245" t="s">
        <v>338</v>
      </c>
      <c r="D83" s="284">
        <v>45125</v>
      </c>
      <c r="E83" s="284">
        <v>44983</v>
      </c>
      <c r="F83" s="284">
        <v>44837</v>
      </c>
      <c r="G83" s="284">
        <v>43914</v>
      </c>
      <c r="H83" s="284">
        <v>43210</v>
      </c>
      <c r="I83" s="284">
        <v>42837</v>
      </c>
      <c r="J83" s="284">
        <v>42287</v>
      </c>
      <c r="K83" s="284">
        <v>41933</v>
      </c>
      <c r="L83" s="284">
        <v>41818</v>
      </c>
      <c r="M83" s="284">
        <f t="shared" si="6"/>
        <v>43438.22222222222</v>
      </c>
      <c r="N83" s="284">
        <f t="shared" si="7"/>
        <v>43438</v>
      </c>
      <c r="O83" s="284"/>
      <c r="P83" s="284"/>
      <c r="Q83" s="245" t="s">
        <v>313</v>
      </c>
      <c r="R83" s="245" t="s">
        <v>317</v>
      </c>
      <c r="S83" s="284">
        <v>870</v>
      </c>
      <c r="T83" s="284">
        <v>857</v>
      </c>
      <c r="U83" s="284">
        <v>860</v>
      </c>
      <c r="V83" s="284">
        <v>862</v>
      </c>
      <c r="W83" s="284">
        <v>865</v>
      </c>
      <c r="X83" s="284">
        <v>863</v>
      </c>
      <c r="Y83" s="284">
        <v>856</v>
      </c>
      <c r="Z83" s="284">
        <v>843</v>
      </c>
      <c r="AA83" s="284">
        <v>816</v>
      </c>
      <c r="AB83" s="245">
        <f t="shared" si="8"/>
        <v>855</v>
      </c>
    </row>
    <row r="84" spans="2:28" s="245" customFormat="1" ht="15">
      <c r="B84" s="245" t="s">
        <v>329</v>
      </c>
      <c r="C84" s="245" t="s">
        <v>333</v>
      </c>
      <c r="D84" s="284">
        <v>19190</v>
      </c>
      <c r="E84" s="284">
        <v>19093</v>
      </c>
      <c r="F84" s="284">
        <v>19100</v>
      </c>
      <c r="G84" s="284">
        <v>19113</v>
      </c>
      <c r="H84" s="284">
        <v>18887</v>
      </c>
      <c r="I84" s="284">
        <v>18819</v>
      </c>
      <c r="J84" s="284">
        <v>18648</v>
      </c>
      <c r="K84" s="284">
        <v>18568</v>
      </c>
      <c r="L84" s="284">
        <v>18411</v>
      </c>
      <c r="M84" s="284">
        <f t="shared" si="6"/>
        <v>18869.88888888889</v>
      </c>
      <c r="N84" s="284">
        <f t="shared" si="7"/>
        <v>18870</v>
      </c>
      <c r="O84" s="284"/>
      <c r="P84" s="284"/>
      <c r="Q84" s="245" t="s">
        <v>313</v>
      </c>
      <c r="R84" s="245" t="s">
        <v>318</v>
      </c>
      <c r="S84" s="284">
        <v>775</v>
      </c>
      <c r="T84" s="284">
        <v>764</v>
      </c>
      <c r="U84" s="284">
        <v>757</v>
      </c>
      <c r="V84" s="284">
        <v>756</v>
      </c>
      <c r="W84" s="284">
        <v>754</v>
      </c>
      <c r="X84" s="284">
        <v>753</v>
      </c>
      <c r="Y84" s="284">
        <v>741</v>
      </c>
      <c r="Z84" s="284">
        <v>714</v>
      </c>
      <c r="AA84" s="284">
        <v>715</v>
      </c>
      <c r="AB84" s="245">
        <f t="shared" si="8"/>
        <v>748</v>
      </c>
    </row>
    <row r="85" spans="2:28" s="245" customFormat="1" ht="15">
      <c r="B85" s="245" t="s">
        <v>329</v>
      </c>
      <c r="C85" s="245" t="s">
        <v>997</v>
      </c>
      <c r="D85" s="284">
        <v>5761</v>
      </c>
      <c r="E85" s="284">
        <v>5698</v>
      </c>
      <c r="F85" s="284">
        <v>5713</v>
      </c>
      <c r="G85" s="284">
        <v>5689</v>
      </c>
      <c r="H85" s="284">
        <v>5693</v>
      </c>
      <c r="I85" s="284">
        <v>5674</v>
      </c>
      <c r="J85" s="284">
        <v>5680</v>
      </c>
      <c r="K85" s="284">
        <v>5631</v>
      </c>
      <c r="L85" s="284">
        <v>5435</v>
      </c>
      <c r="M85" s="284">
        <f t="shared" si="6"/>
        <v>5663.777777777777</v>
      </c>
      <c r="N85" s="285">
        <f t="shared" si="7"/>
        <v>5664</v>
      </c>
      <c r="O85" s="284"/>
      <c r="P85" s="284"/>
      <c r="Q85" s="245" t="s">
        <v>313</v>
      </c>
      <c r="R85" s="245" t="s">
        <v>319</v>
      </c>
      <c r="S85" s="284">
        <v>485</v>
      </c>
      <c r="T85" s="284">
        <v>469</v>
      </c>
      <c r="U85" s="284">
        <v>452</v>
      </c>
      <c r="V85" s="284">
        <v>448</v>
      </c>
      <c r="W85" s="284">
        <v>454</v>
      </c>
      <c r="X85" s="284">
        <v>452</v>
      </c>
      <c r="Y85" s="284">
        <v>459</v>
      </c>
      <c r="Z85" s="284">
        <v>457</v>
      </c>
      <c r="AA85" s="284">
        <v>456</v>
      </c>
      <c r="AB85" s="245">
        <f t="shared" si="8"/>
        <v>459</v>
      </c>
    </row>
    <row r="86" spans="2:28" s="245" customFormat="1" ht="15">
      <c r="B86" s="245" t="s">
        <v>341</v>
      </c>
      <c r="C86" s="245" t="s">
        <v>345</v>
      </c>
      <c r="D86" s="284">
        <v>13167</v>
      </c>
      <c r="E86" s="284">
        <v>12973</v>
      </c>
      <c r="F86" s="284">
        <v>12884</v>
      </c>
      <c r="G86" s="284">
        <v>12880</v>
      </c>
      <c r="H86" s="284">
        <v>12819</v>
      </c>
      <c r="I86" s="284">
        <v>12786</v>
      </c>
      <c r="J86" s="284">
        <v>12781</v>
      </c>
      <c r="K86" s="284">
        <v>12778</v>
      </c>
      <c r="L86" s="284">
        <v>12690</v>
      </c>
      <c r="M86" s="284">
        <f t="shared" si="6"/>
        <v>12862</v>
      </c>
      <c r="N86" s="284">
        <f t="shared" si="7"/>
        <v>12862</v>
      </c>
      <c r="O86" s="284"/>
      <c r="P86" s="284"/>
      <c r="Q86" s="245" t="s">
        <v>313</v>
      </c>
      <c r="R86" s="245" t="s">
        <v>100</v>
      </c>
      <c r="S86" s="284">
        <v>225</v>
      </c>
      <c r="T86" s="284">
        <v>225</v>
      </c>
      <c r="U86" s="284">
        <v>223</v>
      </c>
      <c r="V86" s="284">
        <v>230</v>
      </c>
      <c r="W86" s="284">
        <v>232</v>
      </c>
      <c r="X86" s="284">
        <v>244</v>
      </c>
      <c r="Y86" s="284">
        <v>241</v>
      </c>
      <c r="Z86" s="284">
        <v>234</v>
      </c>
      <c r="AA86" s="284">
        <v>241</v>
      </c>
      <c r="AB86" s="245">
        <f t="shared" si="8"/>
        <v>233</v>
      </c>
    </row>
    <row r="87" spans="2:28" s="245" customFormat="1" ht="15">
      <c r="B87" s="245" t="s">
        <v>341</v>
      </c>
      <c r="C87" s="245" t="s">
        <v>347</v>
      </c>
      <c r="D87" s="284">
        <v>20529</v>
      </c>
      <c r="E87" s="284">
        <v>20128</v>
      </c>
      <c r="F87" s="284">
        <v>19976</v>
      </c>
      <c r="G87" s="284">
        <v>19750</v>
      </c>
      <c r="H87" s="284">
        <v>19677</v>
      </c>
      <c r="I87" s="284">
        <v>19576</v>
      </c>
      <c r="J87" s="284">
        <v>19495</v>
      </c>
      <c r="K87" s="284">
        <v>19389</v>
      </c>
      <c r="L87" s="284">
        <v>19222</v>
      </c>
      <c r="M87" s="284">
        <f t="shared" si="6"/>
        <v>19749.11111111111</v>
      </c>
      <c r="N87" s="284">
        <f t="shared" si="7"/>
        <v>19749</v>
      </c>
      <c r="O87" s="284"/>
      <c r="P87" s="284"/>
      <c r="Q87" s="245" t="s">
        <v>313</v>
      </c>
      <c r="R87" s="245" t="s">
        <v>320</v>
      </c>
      <c r="S87" s="284">
        <v>1200</v>
      </c>
      <c r="T87" s="284">
        <v>1184</v>
      </c>
      <c r="U87" s="284">
        <v>1188</v>
      </c>
      <c r="V87" s="284">
        <v>1211</v>
      </c>
      <c r="W87" s="284">
        <v>1218</v>
      </c>
      <c r="X87" s="284">
        <v>1215</v>
      </c>
      <c r="Y87" s="284">
        <v>1210</v>
      </c>
      <c r="Z87" s="284">
        <v>1215</v>
      </c>
      <c r="AA87" s="284">
        <v>1209</v>
      </c>
      <c r="AB87" s="245">
        <f t="shared" si="8"/>
        <v>1206</v>
      </c>
    </row>
    <row r="88" spans="2:28" s="245" customFormat="1" ht="15">
      <c r="B88" s="245" t="s">
        <v>341</v>
      </c>
      <c r="C88" s="245" t="s">
        <v>348</v>
      </c>
      <c r="D88" s="284">
        <v>26322</v>
      </c>
      <c r="E88" s="284">
        <v>26257</v>
      </c>
      <c r="F88" s="284">
        <v>26261</v>
      </c>
      <c r="G88" s="284">
        <v>26291</v>
      </c>
      <c r="H88" s="284">
        <v>26318</v>
      </c>
      <c r="I88" s="284">
        <v>26370</v>
      </c>
      <c r="J88" s="284">
        <v>26438</v>
      </c>
      <c r="K88" s="284">
        <v>26501</v>
      </c>
      <c r="L88" s="284">
        <v>26361</v>
      </c>
      <c r="M88" s="284">
        <f t="shared" si="6"/>
        <v>26346.555555555555</v>
      </c>
      <c r="N88" s="284">
        <f t="shared" si="7"/>
        <v>26347</v>
      </c>
      <c r="O88" s="284"/>
      <c r="P88" s="284"/>
      <c r="Q88" s="245" t="s">
        <v>321</v>
      </c>
      <c r="R88" s="245" t="s">
        <v>327</v>
      </c>
      <c r="S88" s="284">
        <v>4457</v>
      </c>
      <c r="T88" s="284">
        <v>4451</v>
      </c>
      <c r="U88" s="284">
        <v>4455</v>
      </c>
      <c r="V88" s="284">
        <v>4486</v>
      </c>
      <c r="W88" s="284">
        <v>4510</v>
      </c>
      <c r="X88" s="284">
        <v>4533</v>
      </c>
      <c r="Y88" s="284">
        <v>4540</v>
      </c>
      <c r="Z88" s="284">
        <v>4548</v>
      </c>
      <c r="AA88" s="284">
        <v>4574</v>
      </c>
      <c r="AB88" s="245">
        <f t="shared" si="8"/>
        <v>4506</v>
      </c>
    </row>
    <row r="89" spans="2:28" s="245" customFormat="1" ht="15">
      <c r="B89" s="245" t="s">
        <v>341</v>
      </c>
      <c r="C89" s="245" t="s">
        <v>349</v>
      </c>
      <c r="D89" s="284">
        <v>25093</v>
      </c>
      <c r="E89" s="284">
        <v>25023</v>
      </c>
      <c r="F89" s="284">
        <v>24946</v>
      </c>
      <c r="G89" s="284">
        <v>24761</v>
      </c>
      <c r="H89" s="284">
        <v>24575</v>
      </c>
      <c r="I89" s="284">
        <v>24480</v>
      </c>
      <c r="J89" s="284">
        <v>24403</v>
      </c>
      <c r="K89" s="284">
        <v>23978</v>
      </c>
      <c r="L89" s="284">
        <v>23814</v>
      </c>
      <c r="M89" s="284">
        <f t="shared" si="6"/>
        <v>24563.666666666668</v>
      </c>
      <c r="N89" s="284">
        <f t="shared" si="7"/>
        <v>24564</v>
      </c>
      <c r="O89" s="284"/>
      <c r="P89" s="284"/>
      <c r="Q89" s="245" t="s">
        <v>321</v>
      </c>
      <c r="R89" s="245" t="s">
        <v>325</v>
      </c>
      <c r="S89" s="284">
        <v>1427</v>
      </c>
      <c r="T89" s="284">
        <v>1430</v>
      </c>
      <c r="U89" s="284">
        <v>1424</v>
      </c>
      <c r="V89" s="284">
        <v>1409</v>
      </c>
      <c r="W89" s="284">
        <v>1426</v>
      </c>
      <c r="X89" s="284">
        <v>1441</v>
      </c>
      <c r="Y89" s="284">
        <v>1435</v>
      </c>
      <c r="Z89" s="284">
        <v>1432</v>
      </c>
      <c r="AA89" s="284">
        <v>1434</v>
      </c>
      <c r="AB89" s="245">
        <f t="shared" si="8"/>
        <v>1429</v>
      </c>
    </row>
    <row r="90" spans="2:28" s="245" customFormat="1" ht="15">
      <c r="B90" s="245" t="s">
        <v>341</v>
      </c>
      <c r="C90" s="245" t="s">
        <v>346</v>
      </c>
      <c r="D90" s="284">
        <v>25567</v>
      </c>
      <c r="E90" s="284">
        <v>25319</v>
      </c>
      <c r="F90" s="284">
        <v>25285</v>
      </c>
      <c r="G90" s="284">
        <v>25188</v>
      </c>
      <c r="H90" s="284">
        <v>24927</v>
      </c>
      <c r="I90" s="284">
        <v>24990</v>
      </c>
      <c r="J90" s="284">
        <v>25010</v>
      </c>
      <c r="K90" s="284">
        <v>24908</v>
      </c>
      <c r="L90" s="284">
        <v>24767</v>
      </c>
      <c r="M90" s="284">
        <f t="shared" si="6"/>
        <v>25106.777777777777</v>
      </c>
      <c r="N90" s="284">
        <f t="shared" si="7"/>
        <v>25107</v>
      </c>
      <c r="O90" s="284"/>
      <c r="P90" s="284"/>
      <c r="Q90" s="245" t="s">
        <v>321</v>
      </c>
      <c r="R90" s="245" t="s">
        <v>326</v>
      </c>
      <c r="S90" s="284">
        <v>822</v>
      </c>
      <c r="T90" s="284">
        <v>815</v>
      </c>
      <c r="U90" s="284">
        <v>812</v>
      </c>
      <c r="V90" s="284">
        <v>793</v>
      </c>
      <c r="W90" s="284">
        <v>790</v>
      </c>
      <c r="X90" s="284">
        <v>794</v>
      </c>
      <c r="Y90" s="284">
        <v>804</v>
      </c>
      <c r="Z90" s="284">
        <v>798</v>
      </c>
      <c r="AA90" s="284">
        <v>803</v>
      </c>
      <c r="AB90" s="245">
        <f t="shared" si="8"/>
        <v>803</v>
      </c>
    </row>
    <row r="91" spans="2:28" s="245" customFormat="1" ht="15">
      <c r="B91" s="245" t="s">
        <v>341</v>
      </c>
      <c r="C91" s="245" t="s">
        <v>343</v>
      </c>
      <c r="D91" s="284">
        <v>1503</v>
      </c>
      <c r="E91" s="284">
        <v>1500</v>
      </c>
      <c r="F91" s="284">
        <v>1495</v>
      </c>
      <c r="G91" s="284">
        <v>1482</v>
      </c>
      <c r="H91" s="284">
        <v>1302</v>
      </c>
      <c r="I91" s="284">
        <v>1261</v>
      </c>
      <c r="J91" s="284">
        <v>1259</v>
      </c>
      <c r="K91" s="284">
        <v>1258</v>
      </c>
      <c r="L91" s="284">
        <v>1242</v>
      </c>
      <c r="M91" s="284">
        <f t="shared" si="6"/>
        <v>1366.888888888889</v>
      </c>
      <c r="N91" s="284">
        <f t="shared" si="7"/>
        <v>1367</v>
      </c>
      <c r="O91" s="284"/>
      <c r="P91" s="284"/>
      <c r="Q91" s="245" t="s">
        <v>321</v>
      </c>
      <c r="R91" s="245" t="s">
        <v>328</v>
      </c>
      <c r="S91" s="284">
        <v>2037</v>
      </c>
      <c r="T91" s="284">
        <v>2035</v>
      </c>
      <c r="U91" s="284">
        <v>2035</v>
      </c>
      <c r="V91" s="284">
        <v>2041</v>
      </c>
      <c r="W91" s="284">
        <v>2057</v>
      </c>
      <c r="X91" s="284">
        <v>2067</v>
      </c>
      <c r="Y91" s="284">
        <v>2067</v>
      </c>
      <c r="Z91" s="284">
        <v>2073</v>
      </c>
      <c r="AA91" s="284">
        <v>2075</v>
      </c>
      <c r="AB91" s="245">
        <f t="shared" si="8"/>
        <v>2054</v>
      </c>
    </row>
    <row r="92" spans="2:28" s="245" customFormat="1" ht="15">
      <c r="B92" s="245" t="s">
        <v>341</v>
      </c>
      <c r="C92" s="245" t="s">
        <v>344</v>
      </c>
      <c r="D92" s="284">
        <v>2439</v>
      </c>
      <c r="E92" s="284">
        <v>2449</v>
      </c>
      <c r="F92" s="284">
        <v>2446</v>
      </c>
      <c r="G92" s="284">
        <v>2326</v>
      </c>
      <c r="H92" s="284">
        <v>2213</v>
      </c>
      <c r="I92" s="284">
        <v>2102</v>
      </c>
      <c r="J92" s="284">
        <v>2093</v>
      </c>
      <c r="K92" s="284">
        <v>2036</v>
      </c>
      <c r="L92" s="284">
        <v>1983</v>
      </c>
      <c r="M92" s="284">
        <f t="shared" si="6"/>
        <v>2231.8888888888887</v>
      </c>
      <c r="N92" s="284">
        <f t="shared" si="7"/>
        <v>2232</v>
      </c>
      <c r="O92" s="284"/>
      <c r="P92" s="284"/>
      <c r="Q92" s="245" t="s">
        <v>321</v>
      </c>
      <c r="R92" s="245" t="s">
        <v>479</v>
      </c>
      <c r="S92" s="284">
        <v>413</v>
      </c>
      <c r="T92" s="284">
        <v>409</v>
      </c>
      <c r="U92" s="284">
        <v>415</v>
      </c>
      <c r="V92" s="284">
        <v>415</v>
      </c>
      <c r="W92" s="284">
        <v>435</v>
      </c>
      <c r="X92" s="284">
        <v>437</v>
      </c>
      <c r="Y92" s="284">
        <v>436</v>
      </c>
      <c r="Z92" s="284">
        <v>438</v>
      </c>
      <c r="AA92" s="284">
        <v>444</v>
      </c>
      <c r="AB92" s="245">
        <f t="shared" si="8"/>
        <v>427</v>
      </c>
    </row>
    <row r="93" spans="2:28" s="245" customFormat="1" ht="15">
      <c r="B93" s="245" t="s">
        <v>350</v>
      </c>
      <c r="C93" s="245" t="s">
        <v>354</v>
      </c>
      <c r="D93" s="284">
        <v>645</v>
      </c>
      <c r="E93" s="284">
        <v>644</v>
      </c>
      <c r="F93" s="284">
        <v>627</v>
      </c>
      <c r="G93" s="284">
        <v>630</v>
      </c>
      <c r="H93" s="284">
        <v>638</v>
      </c>
      <c r="I93" s="284">
        <v>637</v>
      </c>
      <c r="J93" s="284">
        <v>641</v>
      </c>
      <c r="K93" s="284">
        <v>634</v>
      </c>
      <c r="L93" s="284">
        <v>634</v>
      </c>
      <c r="M93" s="284">
        <f t="shared" si="6"/>
        <v>636.6666666666666</v>
      </c>
      <c r="N93" s="284">
        <f t="shared" si="7"/>
        <v>637</v>
      </c>
      <c r="O93" s="284"/>
      <c r="P93" s="284"/>
      <c r="Q93" s="245" t="s">
        <v>321</v>
      </c>
      <c r="R93" s="245" t="s">
        <v>324</v>
      </c>
      <c r="S93" s="284">
        <v>93</v>
      </c>
      <c r="T93" s="284">
        <v>97</v>
      </c>
      <c r="U93" s="284">
        <v>97</v>
      </c>
      <c r="V93" s="284">
        <v>97</v>
      </c>
      <c r="W93" s="284">
        <v>97</v>
      </c>
      <c r="X93" s="284">
        <v>97</v>
      </c>
      <c r="Y93" s="284">
        <v>97</v>
      </c>
      <c r="Z93" s="284">
        <v>95</v>
      </c>
      <c r="AA93" s="284">
        <v>94</v>
      </c>
      <c r="AB93" s="245">
        <f t="shared" si="8"/>
        <v>96</v>
      </c>
    </row>
    <row r="94" spans="2:28" s="245" customFormat="1" ht="15">
      <c r="B94" s="245" t="s">
        <v>350</v>
      </c>
      <c r="C94" s="245" t="s">
        <v>356</v>
      </c>
      <c r="D94" s="284">
        <v>9348</v>
      </c>
      <c r="E94" s="284">
        <v>9299</v>
      </c>
      <c r="F94" s="284">
        <v>9308</v>
      </c>
      <c r="G94" s="284">
        <v>9348</v>
      </c>
      <c r="H94" s="284">
        <v>9361</v>
      </c>
      <c r="I94" s="284">
        <v>9310</v>
      </c>
      <c r="J94" s="284">
        <v>9298</v>
      </c>
      <c r="K94" s="284">
        <v>9408</v>
      </c>
      <c r="L94" s="284">
        <v>9443</v>
      </c>
      <c r="M94" s="284">
        <f t="shared" si="6"/>
        <v>9347</v>
      </c>
      <c r="N94" s="284">
        <f t="shared" si="7"/>
        <v>9347</v>
      </c>
      <c r="O94" s="284"/>
      <c r="P94" s="284"/>
      <c r="Q94" s="245" t="s">
        <v>329</v>
      </c>
      <c r="R94" s="245" t="s">
        <v>334</v>
      </c>
      <c r="S94" s="284">
        <v>906</v>
      </c>
      <c r="T94" s="284">
        <v>915</v>
      </c>
      <c r="U94" s="284">
        <v>921</v>
      </c>
      <c r="V94" s="284">
        <v>936</v>
      </c>
      <c r="W94" s="284">
        <v>955</v>
      </c>
      <c r="X94" s="284">
        <v>971</v>
      </c>
      <c r="Y94" s="284">
        <v>1006</v>
      </c>
      <c r="Z94" s="284">
        <v>1016</v>
      </c>
      <c r="AA94" s="284">
        <v>1018</v>
      </c>
      <c r="AB94" s="245">
        <f t="shared" si="8"/>
        <v>960</v>
      </c>
    </row>
    <row r="95" spans="2:28" s="245" customFormat="1" ht="15">
      <c r="B95" s="245" t="s">
        <v>350</v>
      </c>
      <c r="C95" s="245" t="s">
        <v>358</v>
      </c>
      <c r="D95" s="284">
        <v>19645</v>
      </c>
      <c r="E95" s="284">
        <v>19298</v>
      </c>
      <c r="F95" s="284">
        <v>18904</v>
      </c>
      <c r="G95" s="284">
        <v>18656</v>
      </c>
      <c r="H95" s="284">
        <v>18383</v>
      </c>
      <c r="I95" s="284">
        <v>18353</v>
      </c>
      <c r="J95" s="284">
        <v>18496</v>
      </c>
      <c r="K95" s="284">
        <v>18588</v>
      </c>
      <c r="L95" s="284">
        <v>18449</v>
      </c>
      <c r="M95" s="284">
        <f t="shared" si="6"/>
        <v>18752.444444444445</v>
      </c>
      <c r="N95" s="284">
        <f t="shared" si="7"/>
        <v>18752</v>
      </c>
      <c r="O95" s="284"/>
      <c r="P95" s="284"/>
      <c r="Q95" s="245" t="s">
        <v>329</v>
      </c>
      <c r="R95" s="245" t="s">
        <v>335</v>
      </c>
      <c r="S95" s="284">
        <v>1357</v>
      </c>
      <c r="T95" s="284">
        <v>1355</v>
      </c>
      <c r="U95" s="284">
        <v>1339</v>
      </c>
      <c r="V95" s="284">
        <v>1336</v>
      </c>
      <c r="W95" s="284">
        <v>1336</v>
      </c>
      <c r="X95" s="284">
        <v>1340</v>
      </c>
      <c r="Y95" s="284">
        <v>1345</v>
      </c>
      <c r="Z95" s="284">
        <v>1326</v>
      </c>
      <c r="AA95" s="284">
        <v>1326</v>
      </c>
      <c r="AB95" s="245">
        <f t="shared" si="8"/>
        <v>1340</v>
      </c>
    </row>
    <row r="96" spans="2:28" s="245" customFormat="1" ht="15">
      <c r="B96" s="245" t="s">
        <v>350</v>
      </c>
      <c r="C96" s="245" t="s">
        <v>357</v>
      </c>
      <c r="D96" s="284">
        <v>10235</v>
      </c>
      <c r="E96" s="284">
        <v>10129</v>
      </c>
      <c r="F96" s="284">
        <v>10082</v>
      </c>
      <c r="G96" s="284">
        <v>10055</v>
      </c>
      <c r="H96" s="284">
        <v>10070</v>
      </c>
      <c r="I96" s="284">
        <v>10131</v>
      </c>
      <c r="J96" s="284">
        <v>10123</v>
      </c>
      <c r="K96" s="284">
        <v>10155</v>
      </c>
      <c r="L96" s="284">
        <v>10177</v>
      </c>
      <c r="M96" s="284">
        <f t="shared" si="6"/>
        <v>10128.555555555555</v>
      </c>
      <c r="N96" s="284">
        <f t="shared" si="7"/>
        <v>10129</v>
      </c>
      <c r="O96" s="284"/>
      <c r="P96" s="284"/>
      <c r="Q96" s="245" t="s">
        <v>329</v>
      </c>
      <c r="R96" s="245" t="s">
        <v>336</v>
      </c>
      <c r="S96" s="284">
        <v>276</v>
      </c>
      <c r="T96" s="284">
        <v>275</v>
      </c>
      <c r="U96" s="284">
        <v>275</v>
      </c>
      <c r="V96" s="284">
        <v>271</v>
      </c>
      <c r="W96" s="284">
        <v>270</v>
      </c>
      <c r="X96" s="284">
        <v>274</v>
      </c>
      <c r="Y96" s="284">
        <v>273</v>
      </c>
      <c r="Z96" s="284">
        <v>273</v>
      </c>
      <c r="AA96" s="284">
        <v>268</v>
      </c>
      <c r="AB96" s="245">
        <f t="shared" si="8"/>
        <v>273</v>
      </c>
    </row>
    <row r="97" spans="2:28" s="245" customFormat="1" ht="15">
      <c r="B97" s="245" t="s">
        <v>350</v>
      </c>
      <c r="C97" s="245" t="s">
        <v>359</v>
      </c>
      <c r="D97" s="284">
        <v>7052</v>
      </c>
      <c r="E97" s="284">
        <v>7055</v>
      </c>
      <c r="F97" s="284">
        <v>7049</v>
      </c>
      <c r="G97" s="284">
        <v>7011</v>
      </c>
      <c r="H97" s="284">
        <v>7061</v>
      </c>
      <c r="I97" s="284">
        <v>7121</v>
      </c>
      <c r="J97" s="284">
        <v>7132</v>
      </c>
      <c r="K97" s="284">
        <v>7120</v>
      </c>
      <c r="L97" s="284">
        <v>7056</v>
      </c>
      <c r="M97" s="284">
        <f t="shared" si="6"/>
        <v>7073</v>
      </c>
      <c r="N97" s="284">
        <f t="shared" si="7"/>
        <v>7073</v>
      </c>
      <c r="O97" s="284"/>
      <c r="P97" s="284"/>
      <c r="Q97" s="245" t="s">
        <v>329</v>
      </c>
      <c r="R97" s="245" t="s">
        <v>337</v>
      </c>
      <c r="S97" s="284">
        <v>289</v>
      </c>
      <c r="T97" s="284">
        <v>290</v>
      </c>
      <c r="U97" s="284">
        <v>289</v>
      </c>
      <c r="V97" s="284">
        <v>288</v>
      </c>
      <c r="W97" s="284">
        <v>288</v>
      </c>
      <c r="X97" s="284">
        <v>288</v>
      </c>
      <c r="Y97" s="284">
        <v>291</v>
      </c>
      <c r="Z97" s="284">
        <v>293</v>
      </c>
      <c r="AA97" s="284">
        <v>292</v>
      </c>
      <c r="AB97" s="245">
        <f t="shared" si="8"/>
        <v>290</v>
      </c>
    </row>
    <row r="98" spans="2:28" s="245" customFormat="1" ht="15">
      <c r="B98" s="245" t="s">
        <v>350</v>
      </c>
      <c r="C98" s="245" t="s">
        <v>355</v>
      </c>
      <c r="D98" s="284">
        <v>5987</v>
      </c>
      <c r="E98" s="284">
        <v>5939</v>
      </c>
      <c r="F98" s="284">
        <v>5972</v>
      </c>
      <c r="G98" s="284">
        <v>5988</v>
      </c>
      <c r="H98" s="284">
        <v>6015</v>
      </c>
      <c r="I98" s="284">
        <v>6118</v>
      </c>
      <c r="J98" s="284">
        <v>6088</v>
      </c>
      <c r="K98" s="284">
        <v>5978</v>
      </c>
      <c r="L98" s="284">
        <v>5902</v>
      </c>
      <c r="M98" s="284">
        <f t="shared" si="6"/>
        <v>5998.555555555556</v>
      </c>
      <c r="N98" s="284">
        <f t="shared" si="7"/>
        <v>5999</v>
      </c>
      <c r="O98" s="284"/>
      <c r="P98" s="284"/>
      <c r="Q98" s="245" t="s">
        <v>329</v>
      </c>
      <c r="R98" s="245" t="s">
        <v>332</v>
      </c>
      <c r="S98" s="284">
        <v>794</v>
      </c>
      <c r="T98" s="284">
        <v>796</v>
      </c>
      <c r="U98" s="284">
        <v>791</v>
      </c>
      <c r="V98" s="284">
        <v>787</v>
      </c>
      <c r="W98" s="284">
        <v>780</v>
      </c>
      <c r="X98" s="284">
        <v>785</v>
      </c>
      <c r="Y98" s="284">
        <v>797</v>
      </c>
      <c r="Z98" s="284">
        <v>789</v>
      </c>
      <c r="AA98" s="284">
        <v>793</v>
      </c>
      <c r="AB98" s="245">
        <f t="shared" si="8"/>
        <v>790</v>
      </c>
    </row>
    <row r="99" spans="2:28" s="245" customFormat="1" ht="15">
      <c r="B99" s="245" t="s">
        <v>350</v>
      </c>
      <c r="C99" s="245" t="s">
        <v>139</v>
      </c>
      <c r="D99" s="284">
        <v>6193</v>
      </c>
      <c r="E99" s="284">
        <v>6059</v>
      </c>
      <c r="F99" s="284">
        <v>5967</v>
      </c>
      <c r="G99" s="284">
        <v>5879</v>
      </c>
      <c r="H99" s="284">
        <v>5839</v>
      </c>
      <c r="I99" s="284">
        <v>5742</v>
      </c>
      <c r="J99" s="284">
        <v>5722</v>
      </c>
      <c r="K99" s="284">
        <v>5701</v>
      </c>
      <c r="L99" s="284">
        <v>5610</v>
      </c>
      <c r="M99" s="284">
        <f aca="true" t="shared" si="9" ref="M99:M122">AVERAGE(D99:L99)</f>
        <v>5856.888888888889</v>
      </c>
      <c r="N99" s="284">
        <f aca="true" t="shared" si="10" ref="N99:N122">ROUND(M99,0)</f>
        <v>5857</v>
      </c>
      <c r="O99" s="284"/>
      <c r="P99" s="284"/>
      <c r="Q99" s="245" t="s">
        <v>329</v>
      </c>
      <c r="R99" s="245" t="s">
        <v>339</v>
      </c>
      <c r="S99" s="284">
        <v>2131</v>
      </c>
      <c r="T99" s="284">
        <v>2130</v>
      </c>
      <c r="U99" s="284">
        <v>2081</v>
      </c>
      <c r="V99" s="284">
        <v>2063</v>
      </c>
      <c r="W99" s="284">
        <v>2012</v>
      </c>
      <c r="X99" s="284">
        <v>2032</v>
      </c>
      <c r="Y99" s="284">
        <v>2058</v>
      </c>
      <c r="Z99" s="284">
        <v>2056</v>
      </c>
      <c r="AA99" s="284">
        <v>2036</v>
      </c>
      <c r="AB99" s="245">
        <f aca="true" t="shared" si="11" ref="AB99:AB141">ROUND(AVERAGE(S99:AA99),0)</f>
        <v>2067</v>
      </c>
    </row>
    <row r="100" spans="2:28" s="245" customFormat="1" ht="15">
      <c r="B100" s="245" t="s">
        <v>350</v>
      </c>
      <c r="C100" s="245" t="s">
        <v>998</v>
      </c>
      <c r="D100" s="284">
        <v>6</v>
      </c>
      <c r="E100" s="284">
        <v>6</v>
      </c>
      <c r="F100" s="284">
        <v>6</v>
      </c>
      <c r="G100" s="284">
        <v>6</v>
      </c>
      <c r="H100" s="284">
        <v>6</v>
      </c>
      <c r="I100" s="284">
        <v>6</v>
      </c>
      <c r="J100" s="284">
        <v>6</v>
      </c>
      <c r="K100" s="284">
        <v>6</v>
      </c>
      <c r="L100" s="284">
        <v>6</v>
      </c>
      <c r="M100" s="284">
        <f t="shared" si="9"/>
        <v>6</v>
      </c>
      <c r="N100" s="284">
        <f t="shared" si="10"/>
        <v>6</v>
      </c>
      <c r="O100" s="284"/>
      <c r="P100" s="284"/>
      <c r="Q100" s="245" t="s">
        <v>329</v>
      </c>
      <c r="R100" s="245" t="s">
        <v>340</v>
      </c>
      <c r="S100" s="284">
        <v>3123</v>
      </c>
      <c r="T100" s="284">
        <v>3092</v>
      </c>
      <c r="U100" s="284">
        <v>3145</v>
      </c>
      <c r="V100" s="284">
        <v>3102</v>
      </c>
      <c r="W100" s="284">
        <v>3123</v>
      </c>
      <c r="X100" s="284">
        <v>3115</v>
      </c>
      <c r="Y100" s="284">
        <v>3133</v>
      </c>
      <c r="Z100" s="284">
        <v>3139</v>
      </c>
      <c r="AA100" s="284">
        <v>3129</v>
      </c>
      <c r="AB100" s="245">
        <f t="shared" si="11"/>
        <v>3122</v>
      </c>
    </row>
    <row r="101" spans="2:28" s="245" customFormat="1" ht="15">
      <c r="B101" s="245" t="s">
        <v>360</v>
      </c>
      <c r="C101" s="245" t="s">
        <v>362</v>
      </c>
      <c r="D101" s="284">
        <v>5660</v>
      </c>
      <c r="E101" s="284">
        <v>5653</v>
      </c>
      <c r="F101" s="284">
        <v>5595</v>
      </c>
      <c r="G101" s="284">
        <v>5544</v>
      </c>
      <c r="H101" s="284">
        <v>5534</v>
      </c>
      <c r="I101" s="284">
        <v>5522</v>
      </c>
      <c r="J101" s="284">
        <v>5489</v>
      </c>
      <c r="K101" s="284">
        <v>5437</v>
      </c>
      <c r="L101" s="284">
        <v>5433</v>
      </c>
      <c r="M101" s="284">
        <f t="shared" si="9"/>
        <v>5540.777777777777</v>
      </c>
      <c r="N101" s="284">
        <f t="shared" si="10"/>
        <v>5541</v>
      </c>
      <c r="O101" s="284"/>
      <c r="P101" s="284"/>
      <c r="Q101" s="245" t="s">
        <v>329</v>
      </c>
      <c r="R101" s="245" t="s">
        <v>338</v>
      </c>
      <c r="S101" s="284">
        <v>2613</v>
      </c>
      <c r="T101" s="284">
        <v>2593</v>
      </c>
      <c r="U101" s="284">
        <v>2597</v>
      </c>
      <c r="V101" s="284">
        <v>2576</v>
      </c>
      <c r="W101" s="284">
        <v>2567</v>
      </c>
      <c r="X101" s="284">
        <v>2571</v>
      </c>
      <c r="Y101" s="284">
        <v>2580</v>
      </c>
      <c r="Z101" s="284">
        <v>2563</v>
      </c>
      <c r="AA101" s="284">
        <v>2553</v>
      </c>
      <c r="AB101" s="245">
        <f t="shared" si="11"/>
        <v>2579</v>
      </c>
    </row>
    <row r="102" spans="2:28" s="245" customFormat="1" ht="15">
      <c r="B102" s="245" t="s">
        <v>360</v>
      </c>
      <c r="C102" s="245" t="s">
        <v>363</v>
      </c>
      <c r="D102" s="284">
        <v>14319</v>
      </c>
      <c r="E102" s="284">
        <v>14275</v>
      </c>
      <c r="F102" s="284">
        <v>14281</v>
      </c>
      <c r="G102" s="284">
        <v>14363</v>
      </c>
      <c r="H102" s="284">
        <v>14420</v>
      </c>
      <c r="I102" s="284">
        <v>14335</v>
      </c>
      <c r="J102" s="284">
        <v>14213</v>
      </c>
      <c r="K102" s="284">
        <v>14119</v>
      </c>
      <c r="L102" s="284">
        <v>13944</v>
      </c>
      <c r="M102" s="284">
        <f t="shared" si="9"/>
        <v>14252.111111111111</v>
      </c>
      <c r="N102" s="284">
        <f t="shared" si="10"/>
        <v>14252</v>
      </c>
      <c r="O102" s="284"/>
      <c r="P102" s="284"/>
      <c r="Q102" s="245" t="s">
        <v>329</v>
      </c>
      <c r="R102" s="245" t="s">
        <v>333</v>
      </c>
      <c r="S102" s="284">
        <v>1739</v>
      </c>
      <c r="T102" s="284">
        <v>1755</v>
      </c>
      <c r="U102" s="284">
        <v>1721</v>
      </c>
      <c r="V102" s="284">
        <v>1712</v>
      </c>
      <c r="W102" s="284">
        <v>1706</v>
      </c>
      <c r="X102" s="284">
        <v>1731</v>
      </c>
      <c r="Y102" s="284">
        <v>1753</v>
      </c>
      <c r="Z102" s="284">
        <v>1747</v>
      </c>
      <c r="AA102" s="284">
        <v>1755</v>
      </c>
      <c r="AB102" s="245">
        <f t="shared" si="11"/>
        <v>1735</v>
      </c>
    </row>
    <row r="103" spans="2:28" s="245" customFormat="1" ht="15">
      <c r="B103" s="245" t="s">
        <v>360</v>
      </c>
      <c r="C103" s="245" t="s">
        <v>364</v>
      </c>
      <c r="D103" s="284">
        <v>6647</v>
      </c>
      <c r="E103" s="284">
        <v>6584</v>
      </c>
      <c r="F103" s="284">
        <v>6538</v>
      </c>
      <c r="G103" s="284">
        <v>6497</v>
      </c>
      <c r="H103" s="284">
        <v>6511</v>
      </c>
      <c r="I103" s="284">
        <v>6518</v>
      </c>
      <c r="J103" s="284">
        <v>6517</v>
      </c>
      <c r="K103" s="284">
        <v>6479</v>
      </c>
      <c r="L103" s="284">
        <v>6477</v>
      </c>
      <c r="M103" s="284">
        <f t="shared" si="9"/>
        <v>6529.777777777777</v>
      </c>
      <c r="N103" s="284">
        <f t="shared" si="10"/>
        <v>6530</v>
      </c>
      <c r="O103" s="284"/>
      <c r="P103" s="284"/>
      <c r="Q103" s="245" t="s">
        <v>329</v>
      </c>
      <c r="R103" s="245" t="s">
        <v>997</v>
      </c>
      <c r="S103" s="284">
        <v>436</v>
      </c>
      <c r="T103" s="284">
        <v>440</v>
      </c>
      <c r="U103" s="284">
        <v>439</v>
      </c>
      <c r="V103" s="284">
        <v>437</v>
      </c>
      <c r="W103" s="284">
        <v>443</v>
      </c>
      <c r="X103" s="284">
        <v>445</v>
      </c>
      <c r="Y103" s="284">
        <v>446</v>
      </c>
      <c r="Z103" s="284">
        <v>447</v>
      </c>
      <c r="AA103" s="284">
        <v>453</v>
      </c>
      <c r="AB103" s="286">
        <f t="shared" si="11"/>
        <v>443</v>
      </c>
    </row>
    <row r="104" spans="2:28" s="245" customFormat="1" ht="15">
      <c r="B104" s="245" t="s">
        <v>360</v>
      </c>
      <c r="C104" s="245" t="s">
        <v>366</v>
      </c>
      <c r="D104" s="284">
        <v>10228</v>
      </c>
      <c r="E104" s="284">
        <v>10198</v>
      </c>
      <c r="F104" s="284">
        <v>10108</v>
      </c>
      <c r="G104" s="284">
        <v>10048</v>
      </c>
      <c r="H104" s="284">
        <v>10050</v>
      </c>
      <c r="I104" s="284">
        <v>9937</v>
      </c>
      <c r="J104" s="284">
        <v>9908</v>
      </c>
      <c r="K104" s="284">
        <v>9906</v>
      </c>
      <c r="L104" s="284">
        <v>9820</v>
      </c>
      <c r="M104" s="284">
        <f t="shared" si="9"/>
        <v>10022.555555555555</v>
      </c>
      <c r="N104" s="284">
        <f t="shared" si="10"/>
        <v>10023</v>
      </c>
      <c r="O104" s="284"/>
      <c r="P104" s="284"/>
      <c r="Q104" s="245" t="s">
        <v>341</v>
      </c>
      <c r="R104" s="245" t="s">
        <v>345</v>
      </c>
      <c r="S104" s="284">
        <v>3799</v>
      </c>
      <c r="T104" s="284">
        <v>3732</v>
      </c>
      <c r="U104" s="284">
        <v>3701</v>
      </c>
      <c r="V104" s="284">
        <v>3713</v>
      </c>
      <c r="W104" s="284">
        <v>3712</v>
      </c>
      <c r="X104" s="284">
        <v>3728</v>
      </c>
      <c r="Y104" s="284">
        <v>3749</v>
      </c>
      <c r="Z104" s="284">
        <v>3746</v>
      </c>
      <c r="AA104" s="284">
        <v>3704</v>
      </c>
      <c r="AB104" s="245">
        <f t="shared" si="11"/>
        <v>3732</v>
      </c>
    </row>
    <row r="105" spans="2:28" s="245" customFormat="1" ht="15">
      <c r="B105" s="245" t="s">
        <v>360</v>
      </c>
      <c r="C105" s="245" t="s">
        <v>368</v>
      </c>
      <c r="D105" s="284">
        <v>2046</v>
      </c>
      <c r="E105" s="284">
        <v>2050</v>
      </c>
      <c r="F105" s="284">
        <v>2035</v>
      </c>
      <c r="G105" s="284">
        <v>2099</v>
      </c>
      <c r="H105" s="284">
        <v>2117</v>
      </c>
      <c r="I105" s="284">
        <v>2123</v>
      </c>
      <c r="J105" s="284">
        <v>2141</v>
      </c>
      <c r="K105" s="284">
        <v>2157</v>
      </c>
      <c r="L105" s="284">
        <v>2160</v>
      </c>
      <c r="M105" s="284">
        <f t="shared" si="9"/>
        <v>2103.1111111111113</v>
      </c>
      <c r="N105" s="284">
        <f t="shared" si="10"/>
        <v>2103</v>
      </c>
      <c r="O105" s="284"/>
      <c r="P105" s="284"/>
      <c r="Q105" s="245" t="s">
        <v>341</v>
      </c>
      <c r="R105" s="245" t="s">
        <v>347</v>
      </c>
      <c r="S105" s="284">
        <v>1941</v>
      </c>
      <c r="T105" s="284">
        <v>1904</v>
      </c>
      <c r="U105" s="284">
        <v>1899</v>
      </c>
      <c r="V105" s="284">
        <v>1895</v>
      </c>
      <c r="W105" s="284">
        <v>1893</v>
      </c>
      <c r="X105" s="284">
        <v>1883</v>
      </c>
      <c r="Y105" s="284">
        <v>1875</v>
      </c>
      <c r="Z105" s="284">
        <v>1855</v>
      </c>
      <c r="AA105" s="284">
        <v>1853</v>
      </c>
      <c r="AB105" s="245">
        <f t="shared" si="11"/>
        <v>1889</v>
      </c>
    </row>
    <row r="106" spans="2:28" s="245" customFormat="1" ht="15">
      <c r="B106" s="245" t="s">
        <v>360</v>
      </c>
      <c r="C106" s="245" t="s">
        <v>369</v>
      </c>
      <c r="D106" s="284">
        <v>3753</v>
      </c>
      <c r="E106" s="284">
        <v>3719</v>
      </c>
      <c r="F106" s="284">
        <v>3725</v>
      </c>
      <c r="G106" s="284">
        <v>3741</v>
      </c>
      <c r="H106" s="284">
        <v>3755</v>
      </c>
      <c r="I106" s="284">
        <v>3764</v>
      </c>
      <c r="J106" s="284">
        <v>3833</v>
      </c>
      <c r="K106" s="284">
        <v>3885</v>
      </c>
      <c r="L106" s="284">
        <v>3920</v>
      </c>
      <c r="M106" s="284">
        <f t="shared" si="9"/>
        <v>3788.3333333333335</v>
      </c>
      <c r="N106" s="284">
        <f t="shared" si="10"/>
        <v>3788</v>
      </c>
      <c r="O106" s="284"/>
      <c r="P106" s="284"/>
      <c r="Q106" s="245" t="s">
        <v>341</v>
      </c>
      <c r="R106" s="245" t="s">
        <v>348</v>
      </c>
      <c r="S106" s="284">
        <v>1652</v>
      </c>
      <c r="T106" s="284">
        <v>1645</v>
      </c>
      <c r="U106" s="284">
        <v>1639</v>
      </c>
      <c r="V106" s="284">
        <v>1643</v>
      </c>
      <c r="W106" s="284">
        <v>1645</v>
      </c>
      <c r="X106" s="284">
        <v>1648</v>
      </c>
      <c r="Y106" s="284">
        <v>1652</v>
      </c>
      <c r="Z106" s="284">
        <v>1640</v>
      </c>
      <c r="AA106" s="284">
        <v>1633</v>
      </c>
      <c r="AB106" s="245">
        <f t="shared" si="11"/>
        <v>1644</v>
      </c>
    </row>
    <row r="107" spans="2:28" s="245" customFormat="1" ht="15">
      <c r="B107" s="245" t="s">
        <v>360</v>
      </c>
      <c r="C107" s="245" t="s">
        <v>367</v>
      </c>
      <c r="D107" s="284">
        <v>21200</v>
      </c>
      <c r="E107" s="284">
        <v>20965</v>
      </c>
      <c r="F107" s="284">
        <v>20790</v>
      </c>
      <c r="G107" s="284">
        <v>20642</v>
      </c>
      <c r="H107" s="284">
        <v>20548</v>
      </c>
      <c r="I107" s="284">
        <v>20104</v>
      </c>
      <c r="J107" s="284">
        <v>19824</v>
      </c>
      <c r="K107" s="284">
        <v>19528</v>
      </c>
      <c r="L107" s="284">
        <v>19082</v>
      </c>
      <c r="M107" s="284">
        <f t="shared" si="9"/>
        <v>20298.11111111111</v>
      </c>
      <c r="N107" s="284">
        <f t="shared" si="10"/>
        <v>20298</v>
      </c>
      <c r="O107" s="284"/>
      <c r="P107" s="284"/>
      <c r="Q107" s="245" t="s">
        <v>341</v>
      </c>
      <c r="R107" s="245" t="s">
        <v>349</v>
      </c>
      <c r="S107" s="284">
        <v>2087</v>
      </c>
      <c r="T107" s="284">
        <v>2092</v>
      </c>
      <c r="U107" s="284">
        <v>2121</v>
      </c>
      <c r="V107" s="284">
        <v>2134</v>
      </c>
      <c r="W107" s="284">
        <v>2112</v>
      </c>
      <c r="X107" s="284">
        <v>2116</v>
      </c>
      <c r="Y107" s="284">
        <v>2125</v>
      </c>
      <c r="Z107" s="284">
        <v>2087</v>
      </c>
      <c r="AA107" s="284">
        <v>2069</v>
      </c>
      <c r="AB107" s="245">
        <f t="shared" si="11"/>
        <v>2105</v>
      </c>
    </row>
    <row r="108" spans="2:28" s="245" customFormat="1" ht="15">
      <c r="B108" s="245" t="s">
        <v>360</v>
      </c>
      <c r="C108" s="245" t="s">
        <v>365</v>
      </c>
      <c r="D108" s="284">
        <v>10505</v>
      </c>
      <c r="E108" s="284">
        <v>10451</v>
      </c>
      <c r="F108" s="284">
        <v>10413</v>
      </c>
      <c r="G108" s="284">
        <v>10400</v>
      </c>
      <c r="H108" s="284">
        <v>10368</v>
      </c>
      <c r="I108" s="284">
        <v>10349</v>
      </c>
      <c r="J108" s="284">
        <v>10321</v>
      </c>
      <c r="K108" s="284">
        <v>10289</v>
      </c>
      <c r="L108" s="284">
        <v>10256</v>
      </c>
      <c r="M108" s="284">
        <f t="shared" si="9"/>
        <v>10372.444444444445</v>
      </c>
      <c r="N108" s="284">
        <f t="shared" si="10"/>
        <v>10372</v>
      </c>
      <c r="O108" s="284"/>
      <c r="P108" s="284"/>
      <c r="Q108" s="245" t="s">
        <v>341</v>
      </c>
      <c r="R108" s="245" t="s">
        <v>346</v>
      </c>
      <c r="S108" s="284">
        <v>1090</v>
      </c>
      <c r="T108" s="284">
        <v>1085</v>
      </c>
      <c r="U108" s="284">
        <v>1082</v>
      </c>
      <c r="V108" s="284">
        <v>1074</v>
      </c>
      <c r="W108" s="284">
        <v>1098</v>
      </c>
      <c r="X108" s="284">
        <v>1107</v>
      </c>
      <c r="Y108" s="284">
        <v>1104</v>
      </c>
      <c r="Z108" s="284">
        <v>1103</v>
      </c>
      <c r="AA108" s="284">
        <v>1113</v>
      </c>
      <c r="AB108" s="245">
        <f t="shared" si="11"/>
        <v>1095</v>
      </c>
    </row>
    <row r="109" spans="2:28" s="245" customFormat="1" ht="15">
      <c r="B109" s="245" t="s">
        <v>370</v>
      </c>
      <c r="C109" s="245" t="s">
        <v>374</v>
      </c>
      <c r="D109" s="284">
        <v>2625</v>
      </c>
      <c r="E109" s="284">
        <v>2588</v>
      </c>
      <c r="F109" s="284">
        <v>2517</v>
      </c>
      <c r="G109" s="284">
        <v>2476</v>
      </c>
      <c r="H109" s="284">
        <v>2438</v>
      </c>
      <c r="I109" s="284">
        <v>2382</v>
      </c>
      <c r="J109" s="284">
        <v>2339</v>
      </c>
      <c r="K109" s="284">
        <v>2312</v>
      </c>
      <c r="L109" s="284">
        <v>2297</v>
      </c>
      <c r="M109" s="284">
        <f t="shared" si="9"/>
        <v>2441.5555555555557</v>
      </c>
      <c r="N109" s="284">
        <f t="shared" si="10"/>
        <v>2442</v>
      </c>
      <c r="O109" s="284"/>
      <c r="P109" s="284"/>
      <c r="Q109" s="245" t="s">
        <v>341</v>
      </c>
      <c r="R109" s="245" t="s">
        <v>343</v>
      </c>
      <c r="S109" s="284">
        <v>46</v>
      </c>
      <c r="T109" s="284">
        <v>46</v>
      </c>
      <c r="U109" s="284">
        <v>46</v>
      </c>
      <c r="V109" s="284">
        <v>53</v>
      </c>
      <c r="W109" s="284">
        <v>51</v>
      </c>
      <c r="X109" s="284">
        <v>48</v>
      </c>
      <c r="Y109" s="284">
        <v>44</v>
      </c>
      <c r="Z109" s="284">
        <v>40</v>
      </c>
      <c r="AA109" s="284">
        <v>40</v>
      </c>
      <c r="AB109" s="245">
        <f t="shared" si="11"/>
        <v>46</v>
      </c>
    </row>
    <row r="110" spans="2:28" s="245" customFormat="1" ht="15">
      <c r="B110" s="245" t="s">
        <v>370</v>
      </c>
      <c r="C110" s="245" t="s">
        <v>373</v>
      </c>
      <c r="D110" s="284">
        <v>13118</v>
      </c>
      <c r="E110" s="284">
        <v>12895</v>
      </c>
      <c r="F110" s="284">
        <v>12617</v>
      </c>
      <c r="G110" s="284">
        <v>12416</v>
      </c>
      <c r="H110" s="284">
        <v>12220</v>
      </c>
      <c r="I110" s="284">
        <v>12050</v>
      </c>
      <c r="J110" s="284">
        <v>11955</v>
      </c>
      <c r="K110" s="284">
        <v>11871</v>
      </c>
      <c r="L110" s="284">
        <v>11856</v>
      </c>
      <c r="M110" s="284">
        <f t="shared" si="9"/>
        <v>12333.111111111111</v>
      </c>
      <c r="N110" s="284">
        <f t="shared" si="10"/>
        <v>12333</v>
      </c>
      <c r="O110" s="284"/>
      <c r="P110" s="284"/>
      <c r="Q110" s="245" t="s">
        <v>341</v>
      </c>
      <c r="R110" s="245" t="s">
        <v>344</v>
      </c>
      <c r="S110" s="284">
        <v>633</v>
      </c>
      <c r="T110" s="284">
        <v>634</v>
      </c>
      <c r="U110" s="284">
        <v>629</v>
      </c>
      <c r="V110" s="284">
        <v>603</v>
      </c>
      <c r="W110" s="284">
        <v>604</v>
      </c>
      <c r="X110" s="284">
        <v>595</v>
      </c>
      <c r="Y110" s="284">
        <v>598</v>
      </c>
      <c r="Z110" s="284">
        <v>601</v>
      </c>
      <c r="AA110" s="284">
        <v>600</v>
      </c>
      <c r="AB110" s="245">
        <f t="shared" si="11"/>
        <v>611</v>
      </c>
    </row>
    <row r="111" spans="2:28" s="245" customFormat="1" ht="15">
      <c r="B111" s="245" t="s">
        <v>370</v>
      </c>
      <c r="C111" s="245" t="s">
        <v>375</v>
      </c>
      <c r="D111" s="284">
        <v>14107</v>
      </c>
      <c r="E111" s="284">
        <v>13795</v>
      </c>
      <c r="F111" s="284">
        <v>13692</v>
      </c>
      <c r="G111" s="284">
        <v>13517</v>
      </c>
      <c r="H111" s="284">
        <v>13503</v>
      </c>
      <c r="I111" s="284">
        <v>13482</v>
      </c>
      <c r="J111" s="284">
        <v>13501</v>
      </c>
      <c r="K111" s="284">
        <v>13504</v>
      </c>
      <c r="L111" s="284">
        <v>13488</v>
      </c>
      <c r="M111" s="284">
        <f t="shared" si="9"/>
        <v>13621</v>
      </c>
      <c r="N111" s="284">
        <f t="shared" si="10"/>
        <v>13621</v>
      </c>
      <c r="O111" s="284"/>
      <c r="P111" s="284"/>
      <c r="Q111" s="245" t="s">
        <v>350</v>
      </c>
      <c r="R111" s="245" t="s">
        <v>353</v>
      </c>
      <c r="S111" s="284">
        <v>1351</v>
      </c>
      <c r="T111" s="284">
        <v>1333</v>
      </c>
      <c r="U111" s="284">
        <v>1323</v>
      </c>
      <c r="V111" s="284">
        <v>1317</v>
      </c>
      <c r="W111" s="284">
        <v>1330</v>
      </c>
      <c r="X111" s="284">
        <v>1332</v>
      </c>
      <c r="Y111" s="284">
        <v>1319</v>
      </c>
      <c r="Z111" s="284">
        <v>1307</v>
      </c>
      <c r="AA111" s="284">
        <v>1308</v>
      </c>
      <c r="AB111" s="245">
        <f t="shared" si="11"/>
        <v>1324</v>
      </c>
    </row>
    <row r="112" spans="2:28" s="245" customFormat="1" ht="15">
      <c r="B112" s="245" t="s">
        <v>370</v>
      </c>
      <c r="C112" s="245" t="s">
        <v>372</v>
      </c>
      <c r="D112" s="284">
        <v>502</v>
      </c>
      <c r="E112" s="284">
        <v>495</v>
      </c>
      <c r="F112" s="284">
        <v>482</v>
      </c>
      <c r="G112" s="284">
        <v>488</v>
      </c>
      <c r="H112" s="284">
        <v>488</v>
      </c>
      <c r="I112" s="284">
        <v>485</v>
      </c>
      <c r="J112" s="284">
        <v>483</v>
      </c>
      <c r="K112" s="284">
        <v>481</v>
      </c>
      <c r="L112" s="284">
        <v>480</v>
      </c>
      <c r="M112" s="284">
        <f t="shared" si="9"/>
        <v>487.1111111111111</v>
      </c>
      <c r="N112" s="284">
        <f t="shared" si="10"/>
        <v>487</v>
      </c>
      <c r="O112" s="284"/>
      <c r="P112" s="284"/>
      <c r="Q112" s="245" t="s">
        <v>350</v>
      </c>
      <c r="R112" s="245" t="s">
        <v>354</v>
      </c>
      <c r="S112" s="284">
        <v>122</v>
      </c>
      <c r="T112" s="284">
        <v>121</v>
      </c>
      <c r="U112" s="284">
        <v>118</v>
      </c>
      <c r="V112" s="284">
        <v>123</v>
      </c>
      <c r="W112" s="284">
        <v>127</v>
      </c>
      <c r="X112" s="284">
        <v>127</v>
      </c>
      <c r="Y112" s="284">
        <v>127</v>
      </c>
      <c r="Z112" s="284">
        <v>124</v>
      </c>
      <c r="AA112" s="284">
        <v>127</v>
      </c>
      <c r="AB112" s="245">
        <f t="shared" si="11"/>
        <v>124</v>
      </c>
    </row>
    <row r="113" spans="2:28" s="245" customFormat="1" ht="15">
      <c r="B113" s="245" t="s">
        <v>376</v>
      </c>
      <c r="C113" s="245" t="s">
        <v>378</v>
      </c>
      <c r="D113" s="284">
        <v>9776</v>
      </c>
      <c r="E113" s="284">
        <v>9542</v>
      </c>
      <c r="F113" s="284">
        <v>9465</v>
      </c>
      <c r="G113" s="284">
        <v>9390</v>
      </c>
      <c r="H113" s="284">
        <v>9301</v>
      </c>
      <c r="I113" s="284">
        <v>9228</v>
      </c>
      <c r="J113" s="284">
        <v>9089</v>
      </c>
      <c r="K113" s="284">
        <v>8990</v>
      </c>
      <c r="L113" s="284">
        <v>8793</v>
      </c>
      <c r="M113" s="284">
        <f t="shared" si="9"/>
        <v>9286</v>
      </c>
      <c r="N113" s="284">
        <f t="shared" si="10"/>
        <v>9286</v>
      </c>
      <c r="O113" s="284"/>
      <c r="P113" s="284"/>
      <c r="Q113" s="245" t="s">
        <v>350</v>
      </c>
      <c r="R113" s="245" t="s">
        <v>356</v>
      </c>
      <c r="S113" s="284">
        <v>212</v>
      </c>
      <c r="T113" s="284">
        <v>209</v>
      </c>
      <c r="U113" s="284">
        <v>210</v>
      </c>
      <c r="V113" s="284">
        <v>210</v>
      </c>
      <c r="W113" s="284">
        <v>210</v>
      </c>
      <c r="X113" s="284">
        <v>207</v>
      </c>
      <c r="Y113" s="284">
        <v>202</v>
      </c>
      <c r="Z113" s="284">
        <v>209</v>
      </c>
      <c r="AA113" s="284">
        <v>210</v>
      </c>
      <c r="AB113" s="245">
        <f t="shared" si="11"/>
        <v>209</v>
      </c>
    </row>
    <row r="114" spans="2:28" s="245" customFormat="1" ht="15">
      <c r="B114" s="245" t="s">
        <v>376</v>
      </c>
      <c r="C114" s="245" t="s">
        <v>379</v>
      </c>
      <c r="D114" s="284">
        <v>19525</v>
      </c>
      <c r="E114" s="284">
        <v>19358</v>
      </c>
      <c r="F114" s="284">
        <v>19193</v>
      </c>
      <c r="G114" s="284">
        <v>19123</v>
      </c>
      <c r="H114" s="284">
        <v>19027</v>
      </c>
      <c r="I114" s="284">
        <v>18923</v>
      </c>
      <c r="J114" s="284">
        <v>18947</v>
      </c>
      <c r="K114" s="284">
        <v>18844</v>
      </c>
      <c r="L114" s="284">
        <v>18354</v>
      </c>
      <c r="M114" s="284">
        <f t="shared" si="9"/>
        <v>19032.666666666668</v>
      </c>
      <c r="N114" s="284">
        <f t="shared" si="10"/>
        <v>19033</v>
      </c>
      <c r="O114" s="284"/>
      <c r="P114" s="284"/>
      <c r="Q114" s="245" t="s">
        <v>350</v>
      </c>
      <c r="R114" s="245" t="s">
        <v>358</v>
      </c>
      <c r="S114" s="284">
        <v>465</v>
      </c>
      <c r="T114" s="284">
        <v>469</v>
      </c>
      <c r="U114" s="284">
        <v>465</v>
      </c>
      <c r="V114" s="284">
        <v>454</v>
      </c>
      <c r="W114" s="284">
        <v>463</v>
      </c>
      <c r="X114" s="284">
        <v>475</v>
      </c>
      <c r="Y114" s="284">
        <v>470</v>
      </c>
      <c r="Z114" s="284">
        <v>471</v>
      </c>
      <c r="AA114" s="284">
        <v>476</v>
      </c>
      <c r="AB114" s="245">
        <f t="shared" si="11"/>
        <v>468</v>
      </c>
    </row>
    <row r="115" spans="2:28" s="245" customFormat="1" ht="15">
      <c r="B115" s="245" t="s">
        <v>376</v>
      </c>
      <c r="C115" s="245" t="s">
        <v>382</v>
      </c>
      <c r="D115" s="284">
        <v>15879</v>
      </c>
      <c r="E115" s="284">
        <v>15742</v>
      </c>
      <c r="F115" s="284">
        <v>15600</v>
      </c>
      <c r="G115" s="284">
        <v>15475</v>
      </c>
      <c r="H115" s="284">
        <v>15410</v>
      </c>
      <c r="I115" s="284">
        <v>15428</v>
      </c>
      <c r="J115" s="284">
        <v>15345</v>
      </c>
      <c r="K115" s="284">
        <v>15334</v>
      </c>
      <c r="L115" s="284">
        <v>15124</v>
      </c>
      <c r="M115" s="284">
        <f t="shared" si="9"/>
        <v>15481.888888888889</v>
      </c>
      <c r="N115" s="284">
        <f t="shared" si="10"/>
        <v>15482</v>
      </c>
      <c r="O115" s="284"/>
      <c r="P115" s="284"/>
      <c r="Q115" s="245" t="s">
        <v>350</v>
      </c>
      <c r="R115" s="245" t="s">
        <v>357</v>
      </c>
      <c r="S115" s="284">
        <v>333</v>
      </c>
      <c r="T115" s="284">
        <v>330</v>
      </c>
      <c r="U115" s="284">
        <v>330</v>
      </c>
      <c r="V115" s="284">
        <v>332</v>
      </c>
      <c r="W115" s="284">
        <v>333</v>
      </c>
      <c r="X115" s="284">
        <v>331</v>
      </c>
      <c r="Y115" s="284">
        <v>332</v>
      </c>
      <c r="Z115" s="284">
        <v>315</v>
      </c>
      <c r="AA115" s="284">
        <v>307</v>
      </c>
      <c r="AB115" s="245">
        <f t="shared" si="11"/>
        <v>327</v>
      </c>
    </row>
    <row r="116" spans="2:28" s="245" customFormat="1" ht="15">
      <c r="B116" s="245" t="s">
        <v>376</v>
      </c>
      <c r="C116" s="245" t="s">
        <v>380</v>
      </c>
      <c r="D116" s="284">
        <v>33618</v>
      </c>
      <c r="E116" s="284">
        <v>33525</v>
      </c>
      <c r="F116" s="284">
        <v>33617</v>
      </c>
      <c r="G116" s="284">
        <v>33103</v>
      </c>
      <c r="H116" s="284">
        <v>33129</v>
      </c>
      <c r="I116" s="284">
        <v>33191</v>
      </c>
      <c r="J116" s="284">
        <v>33489</v>
      </c>
      <c r="K116" s="284">
        <v>33666</v>
      </c>
      <c r="L116" s="284">
        <v>33912</v>
      </c>
      <c r="M116" s="284">
        <f t="shared" si="9"/>
        <v>33472.22222222222</v>
      </c>
      <c r="N116" s="284">
        <f t="shared" si="10"/>
        <v>33472</v>
      </c>
      <c r="O116" s="284"/>
      <c r="P116" s="284"/>
      <c r="Q116" s="245" t="s">
        <v>350</v>
      </c>
      <c r="R116" s="245" t="s">
        <v>359</v>
      </c>
      <c r="S116" s="284">
        <v>349</v>
      </c>
      <c r="T116" s="284">
        <v>349</v>
      </c>
      <c r="U116" s="284">
        <v>350</v>
      </c>
      <c r="V116" s="284">
        <v>353</v>
      </c>
      <c r="W116" s="284">
        <v>359</v>
      </c>
      <c r="X116" s="284">
        <v>360</v>
      </c>
      <c r="Y116" s="284">
        <v>365</v>
      </c>
      <c r="Z116" s="284">
        <v>372</v>
      </c>
      <c r="AA116" s="284">
        <v>377</v>
      </c>
      <c r="AB116" s="245">
        <f t="shared" si="11"/>
        <v>359</v>
      </c>
    </row>
    <row r="117" spans="2:28" s="245" customFormat="1" ht="15">
      <c r="B117" s="245" t="s">
        <v>376</v>
      </c>
      <c r="C117" s="245" t="s">
        <v>381</v>
      </c>
      <c r="D117" s="284">
        <v>22490</v>
      </c>
      <c r="E117" s="284">
        <v>22305</v>
      </c>
      <c r="F117" s="284">
        <v>22254</v>
      </c>
      <c r="G117" s="284">
        <v>22156</v>
      </c>
      <c r="H117" s="284">
        <v>22248</v>
      </c>
      <c r="I117" s="284">
        <v>22269</v>
      </c>
      <c r="J117" s="284">
        <v>22329</v>
      </c>
      <c r="K117" s="284">
        <v>22347</v>
      </c>
      <c r="L117" s="284">
        <v>22311</v>
      </c>
      <c r="M117" s="284">
        <f t="shared" si="9"/>
        <v>22301</v>
      </c>
      <c r="N117" s="284">
        <f t="shared" si="10"/>
        <v>22301</v>
      </c>
      <c r="O117" s="284"/>
      <c r="P117" s="284"/>
      <c r="Q117" s="245" t="s">
        <v>350</v>
      </c>
      <c r="R117" s="245" t="s">
        <v>355</v>
      </c>
      <c r="S117" s="284">
        <v>364</v>
      </c>
      <c r="T117" s="284">
        <v>352</v>
      </c>
      <c r="U117" s="284">
        <v>346</v>
      </c>
      <c r="V117" s="284">
        <v>347</v>
      </c>
      <c r="W117" s="284">
        <v>349</v>
      </c>
      <c r="X117" s="284">
        <v>351</v>
      </c>
      <c r="Y117" s="284">
        <v>351</v>
      </c>
      <c r="Z117" s="284">
        <v>332</v>
      </c>
      <c r="AA117" s="284">
        <v>342</v>
      </c>
      <c r="AB117" s="245">
        <f t="shared" si="11"/>
        <v>348</v>
      </c>
    </row>
    <row r="118" spans="2:28" s="245" customFormat="1" ht="15">
      <c r="B118" s="245" t="s">
        <v>383</v>
      </c>
      <c r="C118" s="245" t="s">
        <v>385</v>
      </c>
      <c r="D118" s="284">
        <v>5040</v>
      </c>
      <c r="E118" s="284">
        <v>5003</v>
      </c>
      <c r="F118" s="284">
        <v>4964</v>
      </c>
      <c r="G118" s="284">
        <v>4949</v>
      </c>
      <c r="H118" s="284">
        <v>4986</v>
      </c>
      <c r="I118" s="284">
        <v>4984</v>
      </c>
      <c r="J118" s="284">
        <v>4964</v>
      </c>
      <c r="K118" s="284">
        <v>4949</v>
      </c>
      <c r="L118" s="284">
        <v>4939</v>
      </c>
      <c r="M118" s="284">
        <f t="shared" si="9"/>
        <v>4975.333333333333</v>
      </c>
      <c r="N118" s="284">
        <f t="shared" si="10"/>
        <v>4975</v>
      </c>
      <c r="O118" s="284"/>
      <c r="P118" s="284"/>
      <c r="Q118" s="245" t="s">
        <v>350</v>
      </c>
      <c r="R118" s="245" t="s">
        <v>139</v>
      </c>
      <c r="S118" s="284">
        <v>890</v>
      </c>
      <c r="T118" s="284">
        <v>893</v>
      </c>
      <c r="U118" s="284">
        <v>884</v>
      </c>
      <c r="V118" s="284">
        <v>885</v>
      </c>
      <c r="W118" s="284">
        <v>904</v>
      </c>
      <c r="X118" s="284">
        <v>885</v>
      </c>
      <c r="Y118" s="284">
        <v>881</v>
      </c>
      <c r="Z118" s="284">
        <v>892</v>
      </c>
      <c r="AA118" s="284">
        <v>908</v>
      </c>
      <c r="AB118" s="245">
        <f t="shared" si="11"/>
        <v>891</v>
      </c>
    </row>
    <row r="119" spans="2:28" s="245" customFormat="1" ht="15">
      <c r="B119" s="245" t="s">
        <v>383</v>
      </c>
      <c r="C119" s="245" t="s">
        <v>387</v>
      </c>
      <c r="D119" s="284">
        <v>9729</v>
      </c>
      <c r="E119" s="284">
        <v>9651</v>
      </c>
      <c r="F119" s="284">
        <v>9679</v>
      </c>
      <c r="G119" s="284">
        <v>9637</v>
      </c>
      <c r="H119" s="284">
        <v>9585</v>
      </c>
      <c r="I119" s="284">
        <v>9568</v>
      </c>
      <c r="J119" s="284">
        <v>9485</v>
      </c>
      <c r="K119" s="284">
        <v>9396</v>
      </c>
      <c r="L119" s="284">
        <v>9399</v>
      </c>
      <c r="M119" s="284">
        <f t="shared" si="9"/>
        <v>9569.888888888889</v>
      </c>
      <c r="N119" s="284">
        <f t="shared" si="10"/>
        <v>9570</v>
      </c>
      <c r="O119" s="284"/>
      <c r="P119" s="284"/>
      <c r="Q119" s="245" t="s">
        <v>350</v>
      </c>
      <c r="R119" s="245" t="s">
        <v>998</v>
      </c>
      <c r="S119" s="284">
        <v>138</v>
      </c>
      <c r="T119" s="284">
        <v>138</v>
      </c>
      <c r="U119" s="284">
        <v>138</v>
      </c>
      <c r="V119" s="284">
        <v>135</v>
      </c>
      <c r="W119" s="284">
        <v>132</v>
      </c>
      <c r="X119" s="284">
        <v>123</v>
      </c>
      <c r="Y119" s="284">
        <v>119</v>
      </c>
      <c r="Z119" s="284">
        <v>122</v>
      </c>
      <c r="AA119" s="284">
        <v>122</v>
      </c>
      <c r="AB119" s="245">
        <f t="shared" si="11"/>
        <v>130</v>
      </c>
    </row>
    <row r="120" spans="2:28" s="245" customFormat="1" ht="15">
      <c r="B120" s="245" t="s">
        <v>383</v>
      </c>
      <c r="C120" s="245" t="s">
        <v>389</v>
      </c>
      <c r="D120" s="284">
        <v>7171</v>
      </c>
      <c r="E120" s="284">
        <v>7072</v>
      </c>
      <c r="F120" s="284">
        <v>6827</v>
      </c>
      <c r="G120" s="284">
        <v>6618</v>
      </c>
      <c r="H120" s="284">
        <v>6486</v>
      </c>
      <c r="I120" s="284">
        <v>6423</v>
      </c>
      <c r="J120" s="284">
        <v>6330</v>
      </c>
      <c r="K120" s="284">
        <v>6280</v>
      </c>
      <c r="L120" s="284">
        <v>6186</v>
      </c>
      <c r="M120" s="284">
        <f t="shared" si="9"/>
        <v>6599.222222222223</v>
      </c>
      <c r="N120" s="284">
        <f t="shared" si="10"/>
        <v>6599</v>
      </c>
      <c r="O120" s="284"/>
      <c r="P120" s="284"/>
      <c r="Q120" s="245" t="s">
        <v>360</v>
      </c>
      <c r="R120" s="245" t="s">
        <v>362</v>
      </c>
      <c r="S120" s="284">
        <v>1045</v>
      </c>
      <c r="T120" s="284">
        <v>1040</v>
      </c>
      <c r="U120" s="284">
        <v>1052</v>
      </c>
      <c r="V120" s="284">
        <v>1071</v>
      </c>
      <c r="W120" s="284">
        <v>1070</v>
      </c>
      <c r="X120" s="284">
        <v>1077</v>
      </c>
      <c r="Y120" s="284">
        <v>1091</v>
      </c>
      <c r="Z120" s="284">
        <v>1099</v>
      </c>
      <c r="AA120" s="284">
        <v>1106</v>
      </c>
      <c r="AB120" s="245">
        <f t="shared" si="11"/>
        <v>1072</v>
      </c>
    </row>
    <row r="121" spans="2:28" s="245" customFormat="1" ht="15">
      <c r="B121" s="245" t="s">
        <v>383</v>
      </c>
      <c r="C121" s="245" t="s">
        <v>386</v>
      </c>
      <c r="D121" s="284">
        <v>8749</v>
      </c>
      <c r="E121" s="284">
        <v>8708</v>
      </c>
      <c r="F121" s="284">
        <v>8666</v>
      </c>
      <c r="G121" s="284">
        <v>8566</v>
      </c>
      <c r="H121" s="284">
        <v>8506</v>
      </c>
      <c r="I121" s="284">
        <v>8363</v>
      </c>
      <c r="J121" s="284">
        <v>8341</v>
      </c>
      <c r="K121" s="284">
        <v>8348</v>
      </c>
      <c r="L121" s="284">
        <v>8329</v>
      </c>
      <c r="M121" s="284">
        <f t="shared" si="9"/>
        <v>8508.444444444445</v>
      </c>
      <c r="N121" s="284">
        <f t="shared" si="10"/>
        <v>8508</v>
      </c>
      <c r="O121" s="284"/>
      <c r="P121" s="284"/>
      <c r="Q121" s="245" t="s">
        <v>360</v>
      </c>
      <c r="R121" s="245" t="s">
        <v>363</v>
      </c>
      <c r="S121" s="284">
        <v>363</v>
      </c>
      <c r="T121" s="284">
        <v>358</v>
      </c>
      <c r="U121" s="284">
        <v>357</v>
      </c>
      <c r="V121" s="284">
        <v>367</v>
      </c>
      <c r="W121" s="284">
        <v>365</v>
      </c>
      <c r="X121" s="284">
        <v>372</v>
      </c>
      <c r="Y121" s="284">
        <v>373</v>
      </c>
      <c r="Z121" s="284">
        <v>393</v>
      </c>
      <c r="AA121" s="284">
        <v>396</v>
      </c>
      <c r="AB121" s="245">
        <f t="shared" si="11"/>
        <v>372</v>
      </c>
    </row>
    <row r="122" spans="2:28" s="245" customFormat="1" ht="15">
      <c r="B122" s="245" t="s">
        <v>383</v>
      </c>
      <c r="C122" s="245" t="s">
        <v>388</v>
      </c>
      <c r="D122" s="284">
        <v>32373</v>
      </c>
      <c r="E122" s="284">
        <v>32181</v>
      </c>
      <c r="F122" s="284">
        <v>32087</v>
      </c>
      <c r="G122" s="284">
        <v>31811</v>
      </c>
      <c r="H122" s="284">
        <v>31566</v>
      </c>
      <c r="I122" s="284">
        <v>31509</v>
      </c>
      <c r="J122" s="284">
        <v>31447</v>
      </c>
      <c r="K122" s="284">
        <v>31442</v>
      </c>
      <c r="L122" s="284">
        <v>31341</v>
      </c>
      <c r="M122" s="284">
        <f t="shared" si="9"/>
        <v>31750.777777777777</v>
      </c>
      <c r="N122" s="284">
        <f t="shared" si="10"/>
        <v>31751</v>
      </c>
      <c r="O122" s="284"/>
      <c r="P122" s="284"/>
      <c r="Q122" s="245" t="s">
        <v>360</v>
      </c>
      <c r="R122" s="245" t="s">
        <v>364</v>
      </c>
      <c r="S122" s="284">
        <v>353</v>
      </c>
      <c r="T122" s="284">
        <v>348</v>
      </c>
      <c r="U122" s="284">
        <v>347</v>
      </c>
      <c r="V122" s="284">
        <v>346</v>
      </c>
      <c r="W122" s="284">
        <v>349</v>
      </c>
      <c r="X122" s="284">
        <v>348</v>
      </c>
      <c r="Y122" s="284">
        <v>349</v>
      </c>
      <c r="Z122" s="284">
        <v>349</v>
      </c>
      <c r="AA122" s="284">
        <v>351</v>
      </c>
      <c r="AB122" s="245">
        <f t="shared" si="11"/>
        <v>349</v>
      </c>
    </row>
    <row r="123" spans="17:28" s="245" customFormat="1" ht="15">
      <c r="Q123" s="245" t="s">
        <v>360</v>
      </c>
      <c r="R123" s="245" t="s">
        <v>366</v>
      </c>
      <c r="S123" s="284">
        <v>228</v>
      </c>
      <c r="T123" s="284">
        <v>224</v>
      </c>
      <c r="U123" s="284">
        <v>220</v>
      </c>
      <c r="V123" s="284">
        <v>223</v>
      </c>
      <c r="W123" s="284">
        <v>225</v>
      </c>
      <c r="X123" s="284">
        <v>217</v>
      </c>
      <c r="Y123" s="284">
        <v>216</v>
      </c>
      <c r="Z123" s="284">
        <v>218</v>
      </c>
      <c r="AA123" s="284">
        <v>218</v>
      </c>
      <c r="AB123" s="245">
        <f t="shared" si="11"/>
        <v>221</v>
      </c>
    </row>
    <row r="124" spans="17:28" s="245" customFormat="1" ht="15">
      <c r="Q124" s="245" t="s">
        <v>360</v>
      </c>
      <c r="R124" s="245" t="s">
        <v>368</v>
      </c>
      <c r="S124" s="284">
        <v>116</v>
      </c>
      <c r="T124" s="284">
        <v>117</v>
      </c>
      <c r="U124" s="284">
        <v>117</v>
      </c>
      <c r="V124" s="284">
        <v>118</v>
      </c>
      <c r="W124" s="284">
        <v>118</v>
      </c>
      <c r="X124" s="284">
        <v>118</v>
      </c>
      <c r="Y124" s="284">
        <v>118</v>
      </c>
      <c r="Z124" s="284">
        <v>116</v>
      </c>
      <c r="AA124" s="284">
        <v>119</v>
      </c>
      <c r="AB124" s="245">
        <f t="shared" si="11"/>
        <v>117</v>
      </c>
    </row>
    <row r="125" spans="17:28" s="245" customFormat="1" ht="15">
      <c r="Q125" s="245" t="s">
        <v>360</v>
      </c>
      <c r="R125" s="245" t="s">
        <v>369</v>
      </c>
      <c r="S125" s="284">
        <v>146</v>
      </c>
      <c r="T125" s="284">
        <v>146</v>
      </c>
      <c r="U125" s="284">
        <v>149</v>
      </c>
      <c r="V125" s="284">
        <v>150</v>
      </c>
      <c r="W125" s="284">
        <v>149</v>
      </c>
      <c r="X125" s="284">
        <v>150</v>
      </c>
      <c r="Y125" s="284">
        <v>150</v>
      </c>
      <c r="Z125" s="284">
        <v>150</v>
      </c>
      <c r="AA125" s="284">
        <v>150</v>
      </c>
      <c r="AB125" s="245">
        <f t="shared" si="11"/>
        <v>149</v>
      </c>
    </row>
    <row r="126" spans="17:28" s="245" customFormat="1" ht="15">
      <c r="Q126" s="245" t="s">
        <v>360</v>
      </c>
      <c r="R126" s="245" t="s">
        <v>367</v>
      </c>
      <c r="S126" s="284">
        <v>1524</v>
      </c>
      <c r="T126" s="284">
        <v>1515</v>
      </c>
      <c r="U126" s="284">
        <v>1500</v>
      </c>
      <c r="V126" s="284">
        <v>1489</v>
      </c>
      <c r="W126" s="284">
        <v>1482</v>
      </c>
      <c r="X126" s="284">
        <v>1410</v>
      </c>
      <c r="Y126" s="284">
        <v>1433</v>
      </c>
      <c r="Z126" s="284">
        <v>1408</v>
      </c>
      <c r="AA126" s="284">
        <v>1403</v>
      </c>
      <c r="AB126" s="245">
        <f t="shared" si="11"/>
        <v>1463</v>
      </c>
    </row>
    <row r="127" spans="17:28" s="245" customFormat="1" ht="15">
      <c r="Q127" s="245" t="s">
        <v>360</v>
      </c>
      <c r="R127" s="245" t="s">
        <v>365</v>
      </c>
      <c r="S127" s="284">
        <v>536</v>
      </c>
      <c r="T127" s="284">
        <v>527</v>
      </c>
      <c r="U127" s="284">
        <v>524</v>
      </c>
      <c r="V127" s="284">
        <v>525</v>
      </c>
      <c r="W127" s="284">
        <v>525</v>
      </c>
      <c r="X127" s="284">
        <v>524</v>
      </c>
      <c r="Y127" s="284">
        <v>525</v>
      </c>
      <c r="Z127" s="284">
        <v>519</v>
      </c>
      <c r="AA127" s="284">
        <v>513</v>
      </c>
      <c r="AB127" s="245">
        <f t="shared" si="11"/>
        <v>524</v>
      </c>
    </row>
    <row r="128" spans="17:28" s="245" customFormat="1" ht="15">
      <c r="Q128" s="245" t="s">
        <v>370</v>
      </c>
      <c r="R128" s="245" t="s">
        <v>374</v>
      </c>
      <c r="S128" s="284">
        <v>603</v>
      </c>
      <c r="T128" s="284">
        <v>598</v>
      </c>
      <c r="U128" s="284">
        <v>599</v>
      </c>
      <c r="V128" s="284">
        <v>590</v>
      </c>
      <c r="W128" s="284">
        <v>592</v>
      </c>
      <c r="X128" s="284">
        <v>592</v>
      </c>
      <c r="Y128" s="284">
        <v>588</v>
      </c>
      <c r="Z128" s="284">
        <v>575</v>
      </c>
      <c r="AA128" s="284">
        <v>581</v>
      </c>
      <c r="AB128" s="245">
        <f t="shared" si="11"/>
        <v>591</v>
      </c>
    </row>
    <row r="129" spans="17:28" s="245" customFormat="1" ht="15">
      <c r="Q129" s="245" t="s">
        <v>370</v>
      </c>
      <c r="R129" s="245" t="s">
        <v>373</v>
      </c>
      <c r="S129" s="284">
        <v>655</v>
      </c>
      <c r="T129" s="284">
        <v>653</v>
      </c>
      <c r="U129" s="284">
        <v>646</v>
      </c>
      <c r="V129" s="284">
        <v>628</v>
      </c>
      <c r="W129" s="284">
        <v>622</v>
      </c>
      <c r="X129" s="284">
        <v>615</v>
      </c>
      <c r="Y129" s="284">
        <v>611</v>
      </c>
      <c r="Z129" s="284">
        <v>612</v>
      </c>
      <c r="AA129" s="284">
        <v>608</v>
      </c>
      <c r="AB129" s="245">
        <f t="shared" si="11"/>
        <v>628</v>
      </c>
    </row>
    <row r="130" spans="17:28" s="245" customFormat="1" ht="15">
      <c r="Q130" s="245" t="s">
        <v>370</v>
      </c>
      <c r="R130" s="245" t="s">
        <v>375</v>
      </c>
      <c r="S130" s="284">
        <v>1434</v>
      </c>
      <c r="T130" s="284">
        <v>1426</v>
      </c>
      <c r="U130" s="284">
        <v>1426</v>
      </c>
      <c r="V130" s="284">
        <v>1404</v>
      </c>
      <c r="W130" s="284">
        <v>1397</v>
      </c>
      <c r="X130" s="284">
        <v>1386</v>
      </c>
      <c r="Y130" s="284">
        <v>1338</v>
      </c>
      <c r="Z130" s="284">
        <v>1344</v>
      </c>
      <c r="AA130" s="284">
        <v>1333</v>
      </c>
      <c r="AB130" s="245">
        <f t="shared" si="11"/>
        <v>1388</v>
      </c>
    </row>
    <row r="131" spans="17:28" s="245" customFormat="1" ht="15">
      <c r="Q131" s="245" t="s">
        <v>370</v>
      </c>
      <c r="R131" s="245" t="s">
        <v>372</v>
      </c>
      <c r="S131" s="284">
        <v>203</v>
      </c>
      <c r="T131" s="284">
        <v>200</v>
      </c>
      <c r="U131" s="284">
        <v>195</v>
      </c>
      <c r="V131" s="284">
        <v>198</v>
      </c>
      <c r="W131" s="284">
        <v>198</v>
      </c>
      <c r="X131" s="284">
        <v>195</v>
      </c>
      <c r="Y131" s="284">
        <v>195</v>
      </c>
      <c r="Z131" s="284">
        <v>194</v>
      </c>
      <c r="AA131" s="284">
        <v>194</v>
      </c>
      <c r="AB131" s="245">
        <f t="shared" si="11"/>
        <v>197</v>
      </c>
    </row>
    <row r="132" spans="17:28" s="245" customFormat="1" ht="15">
      <c r="Q132" s="245" t="s">
        <v>376</v>
      </c>
      <c r="R132" s="245" t="s">
        <v>378</v>
      </c>
      <c r="S132" s="284">
        <v>1173</v>
      </c>
      <c r="T132" s="284">
        <v>1161</v>
      </c>
      <c r="U132" s="284">
        <v>1151</v>
      </c>
      <c r="V132" s="284">
        <v>1149</v>
      </c>
      <c r="W132" s="284">
        <v>1142</v>
      </c>
      <c r="X132" s="284">
        <v>1137</v>
      </c>
      <c r="Y132" s="284">
        <v>1123</v>
      </c>
      <c r="Z132" s="284">
        <v>1104</v>
      </c>
      <c r="AA132" s="284">
        <v>1106</v>
      </c>
      <c r="AB132" s="245">
        <f t="shared" si="11"/>
        <v>1138</v>
      </c>
    </row>
    <row r="133" spans="17:28" s="245" customFormat="1" ht="15">
      <c r="Q133" s="245" t="s">
        <v>376</v>
      </c>
      <c r="R133" s="245" t="s">
        <v>379</v>
      </c>
      <c r="S133" s="284">
        <v>214</v>
      </c>
      <c r="T133" s="284">
        <v>208</v>
      </c>
      <c r="U133" s="284">
        <v>205</v>
      </c>
      <c r="V133" s="284">
        <v>199</v>
      </c>
      <c r="W133" s="284">
        <v>198</v>
      </c>
      <c r="X133" s="284">
        <v>196</v>
      </c>
      <c r="Y133" s="284">
        <v>196</v>
      </c>
      <c r="Z133" s="284">
        <v>196</v>
      </c>
      <c r="AA133" s="284">
        <v>179</v>
      </c>
      <c r="AB133" s="245">
        <f t="shared" si="11"/>
        <v>199</v>
      </c>
    </row>
    <row r="134" spans="17:28" s="245" customFormat="1" ht="15">
      <c r="Q134" s="245" t="s">
        <v>376</v>
      </c>
      <c r="R134" s="245" t="s">
        <v>382</v>
      </c>
      <c r="S134" s="284">
        <v>809</v>
      </c>
      <c r="T134" s="284">
        <v>793</v>
      </c>
      <c r="U134" s="284">
        <v>779</v>
      </c>
      <c r="V134" s="284">
        <v>772</v>
      </c>
      <c r="W134" s="284">
        <v>779</v>
      </c>
      <c r="X134" s="284">
        <v>778</v>
      </c>
      <c r="Y134" s="284">
        <v>781</v>
      </c>
      <c r="Z134" s="284">
        <v>780</v>
      </c>
      <c r="AA134" s="284">
        <v>766</v>
      </c>
      <c r="AB134" s="245">
        <f t="shared" si="11"/>
        <v>782</v>
      </c>
    </row>
    <row r="135" spans="17:28" s="245" customFormat="1" ht="15">
      <c r="Q135" s="245" t="s">
        <v>376</v>
      </c>
      <c r="R135" s="245" t="s">
        <v>380</v>
      </c>
      <c r="S135" s="284">
        <v>3692</v>
      </c>
      <c r="T135" s="284">
        <v>3629</v>
      </c>
      <c r="U135" s="284">
        <v>3593</v>
      </c>
      <c r="V135" s="284">
        <v>3477</v>
      </c>
      <c r="W135" s="284">
        <v>3447</v>
      </c>
      <c r="X135" s="284">
        <v>3364</v>
      </c>
      <c r="Y135" s="284">
        <v>3408</v>
      </c>
      <c r="Z135" s="284">
        <v>3352</v>
      </c>
      <c r="AA135" s="284">
        <v>3355</v>
      </c>
      <c r="AB135" s="245">
        <f t="shared" si="11"/>
        <v>3480</v>
      </c>
    </row>
    <row r="136" spans="17:28" s="245" customFormat="1" ht="15">
      <c r="Q136" s="245" t="s">
        <v>376</v>
      </c>
      <c r="R136" s="245" t="s">
        <v>381</v>
      </c>
      <c r="S136" s="284">
        <v>881</v>
      </c>
      <c r="T136" s="284">
        <v>881</v>
      </c>
      <c r="U136" s="284">
        <v>874</v>
      </c>
      <c r="V136" s="284">
        <v>875</v>
      </c>
      <c r="W136" s="284">
        <v>887</v>
      </c>
      <c r="X136" s="284">
        <v>890</v>
      </c>
      <c r="Y136" s="284">
        <v>902</v>
      </c>
      <c r="Z136" s="284">
        <v>901</v>
      </c>
      <c r="AA136" s="284">
        <v>890</v>
      </c>
      <c r="AB136" s="245">
        <f t="shared" si="11"/>
        <v>887</v>
      </c>
    </row>
    <row r="137" spans="17:28" s="245" customFormat="1" ht="15">
      <c r="Q137" s="245" t="s">
        <v>383</v>
      </c>
      <c r="R137" s="245" t="s">
        <v>385</v>
      </c>
      <c r="S137" s="284">
        <v>672</v>
      </c>
      <c r="T137" s="284">
        <v>659</v>
      </c>
      <c r="U137" s="284">
        <v>677</v>
      </c>
      <c r="V137" s="284">
        <v>718</v>
      </c>
      <c r="W137" s="284">
        <v>718</v>
      </c>
      <c r="X137" s="284">
        <v>713</v>
      </c>
      <c r="Y137" s="284">
        <v>713</v>
      </c>
      <c r="Z137" s="284">
        <v>737</v>
      </c>
      <c r="AA137" s="284">
        <v>753</v>
      </c>
      <c r="AB137" s="245">
        <f t="shared" si="11"/>
        <v>707</v>
      </c>
    </row>
    <row r="138" spans="17:28" s="245" customFormat="1" ht="15">
      <c r="Q138" s="245" t="s">
        <v>383</v>
      </c>
      <c r="R138" s="245" t="s">
        <v>387</v>
      </c>
      <c r="S138" s="284">
        <v>123</v>
      </c>
      <c r="T138" s="284">
        <v>124</v>
      </c>
      <c r="U138" s="284">
        <v>124</v>
      </c>
      <c r="V138" s="284">
        <v>125</v>
      </c>
      <c r="W138" s="284">
        <v>125</v>
      </c>
      <c r="X138" s="284">
        <v>126</v>
      </c>
      <c r="Y138" s="284">
        <v>126</v>
      </c>
      <c r="Z138" s="284">
        <v>127</v>
      </c>
      <c r="AA138" s="284">
        <v>128</v>
      </c>
      <c r="AB138" s="245">
        <f t="shared" si="11"/>
        <v>125</v>
      </c>
    </row>
    <row r="139" spans="17:28" s="245" customFormat="1" ht="15">
      <c r="Q139" s="245" t="s">
        <v>383</v>
      </c>
      <c r="R139" s="245" t="s">
        <v>389</v>
      </c>
      <c r="S139" s="284">
        <v>640</v>
      </c>
      <c r="T139" s="284">
        <v>631</v>
      </c>
      <c r="U139" s="284">
        <v>624</v>
      </c>
      <c r="V139" s="284">
        <v>617</v>
      </c>
      <c r="W139" s="284">
        <v>596</v>
      </c>
      <c r="X139" s="284">
        <v>578</v>
      </c>
      <c r="Y139" s="284">
        <v>566</v>
      </c>
      <c r="Z139" s="284">
        <v>553</v>
      </c>
      <c r="AA139" s="284">
        <v>511</v>
      </c>
      <c r="AB139" s="245">
        <f t="shared" si="11"/>
        <v>591</v>
      </c>
    </row>
    <row r="140" spans="17:28" s="245" customFormat="1" ht="15">
      <c r="Q140" s="245" t="s">
        <v>383</v>
      </c>
      <c r="R140" s="245" t="s">
        <v>386</v>
      </c>
      <c r="S140" s="284">
        <v>458</v>
      </c>
      <c r="T140" s="284">
        <v>447</v>
      </c>
      <c r="U140" s="284">
        <v>443</v>
      </c>
      <c r="V140" s="284">
        <v>448</v>
      </c>
      <c r="W140" s="284">
        <v>452</v>
      </c>
      <c r="X140" s="284">
        <v>463</v>
      </c>
      <c r="Y140" s="284">
        <v>466</v>
      </c>
      <c r="Z140" s="284">
        <v>466</v>
      </c>
      <c r="AA140" s="284">
        <v>464</v>
      </c>
      <c r="AB140" s="245">
        <f t="shared" si="11"/>
        <v>456</v>
      </c>
    </row>
    <row r="141" spans="17:28" s="245" customFormat="1" ht="15">
      <c r="Q141" s="245" t="s">
        <v>383</v>
      </c>
      <c r="R141" s="245" t="s">
        <v>388</v>
      </c>
      <c r="S141" s="284">
        <v>1666</v>
      </c>
      <c r="T141" s="284">
        <v>1651</v>
      </c>
      <c r="U141" s="284">
        <v>1638</v>
      </c>
      <c r="V141" s="284">
        <v>1612</v>
      </c>
      <c r="W141" s="284">
        <v>1610</v>
      </c>
      <c r="X141" s="284">
        <v>1629</v>
      </c>
      <c r="Y141" s="284">
        <v>1635</v>
      </c>
      <c r="Z141" s="284">
        <v>1637</v>
      </c>
      <c r="AA141" s="284">
        <v>1630</v>
      </c>
      <c r="AB141" s="245">
        <f t="shared" si="11"/>
        <v>1634</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69"/>
  <sheetViews>
    <sheetView zoomScale="170" zoomScaleNormal="170" zoomScaleSheetLayoutView="100" workbookViewId="0" topLeftCell="A1">
      <pane xSplit="1" ySplit="1" topLeftCell="B48" activePane="bottomRight" state="frozen"/>
      <selection pane="bottomRight" activeCell="G56" sqref="G56"/>
    </sheetView>
  </sheetViews>
  <sheetFormatPr defaultColWidth="9.00390625" defaultRowHeight="14.25"/>
  <cols>
    <col min="1" max="1" width="12.375" style="254" customWidth="1"/>
    <col min="2" max="2" width="9.625" style="254" customWidth="1"/>
    <col min="3" max="3" width="9.75390625" style="254" customWidth="1"/>
    <col min="4" max="4" width="8.625" style="255" customWidth="1"/>
    <col min="5" max="6" width="9.00390625" style="255" customWidth="1"/>
    <col min="7" max="7" width="9.00390625" style="256" customWidth="1"/>
    <col min="8" max="256" width="9.00390625" style="245" customWidth="1"/>
  </cols>
  <sheetData>
    <row r="1" spans="1:7" s="252" customFormat="1" ht="14.25">
      <c r="A1" s="257" t="s">
        <v>877</v>
      </c>
      <c r="B1" s="258" t="s">
        <v>878</v>
      </c>
      <c r="C1" s="258"/>
      <c r="D1" s="259" t="s">
        <v>879</v>
      </c>
      <c r="E1" s="259"/>
      <c r="F1" s="259" t="s">
        <v>880</v>
      </c>
      <c r="G1" s="276" t="s">
        <v>881</v>
      </c>
    </row>
    <row r="2" spans="1:7" s="253" customFormat="1" ht="51" customHeight="1">
      <c r="A2" s="257"/>
      <c r="B2" s="260" t="s">
        <v>882</v>
      </c>
      <c r="C2" s="260" t="s">
        <v>883</v>
      </c>
      <c r="D2" s="261" t="s">
        <v>884</v>
      </c>
      <c r="E2" s="261" t="s">
        <v>885</v>
      </c>
      <c r="F2" s="261" t="s">
        <v>886</v>
      </c>
      <c r="G2" s="277" t="s">
        <v>886</v>
      </c>
    </row>
    <row r="3" spans="1:9" s="245" customFormat="1" ht="14.25">
      <c r="A3" s="262" t="s">
        <v>509</v>
      </c>
      <c r="B3" s="263"/>
      <c r="C3" s="263"/>
      <c r="D3" s="255"/>
      <c r="E3" s="255"/>
      <c r="F3" s="255"/>
      <c r="G3" s="278"/>
      <c r="I3" s="280"/>
    </row>
    <row r="4" spans="1:9" s="247" customFormat="1" ht="14.25">
      <c r="A4" s="264" t="s">
        <v>227</v>
      </c>
      <c r="B4" s="265">
        <v>0</v>
      </c>
      <c r="C4" s="265">
        <v>0</v>
      </c>
      <c r="D4" s="266">
        <v>0</v>
      </c>
      <c r="E4" s="266">
        <v>0</v>
      </c>
      <c r="F4" s="266"/>
      <c r="G4" s="279">
        <f>VLOOKUP(A4,'流浪救助人数基础'!A:H,8,0)</f>
        <v>3408.5666666666666</v>
      </c>
      <c r="I4" s="281"/>
    </row>
    <row r="5" spans="1:9" s="245" customFormat="1" ht="14.25">
      <c r="A5" s="264" t="s">
        <v>228</v>
      </c>
      <c r="B5" s="266">
        <v>486</v>
      </c>
      <c r="C5" s="267">
        <v>12213</v>
      </c>
      <c r="D5" s="266">
        <v>0</v>
      </c>
      <c r="E5" s="266">
        <v>1160</v>
      </c>
      <c r="F5" s="255"/>
      <c r="G5" s="279">
        <f>VLOOKUP(A5,'流浪救助人数基础'!A:H,8,0)</f>
        <v>85.1</v>
      </c>
      <c r="I5" s="280"/>
    </row>
    <row r="6" spans="1:9" s="245" customFormat="1" ht="14.25">
      <c r="A6" s="264" t="s">
        <v>229</v>
      </c>
      <c r="B6" s="267">
        <v>675</v>
      </c>
      <c r="C6" s="267">
        <v>7909</v>
      </c>
      <c r="D6" s="266">
        <v>0</v>
      </c>
      <c r="E6" s="266">
        <v>1724</v>
      </c>
      <c r="F6" s="255"/>
      <c r="G6" s="279">
        <f>VLOOKUP(A6,'流浪救助人数基础'!A:H,8,0)</f>
        <v>127.16666666666667</v>
      </c>
      <c r="I6" s="280"/>
    </row>
    <row r="7" spans="1:9" s="245" customFormat="1" ht="14.25">
      <c r="A7" s="264" t="s">
        <v>230</v>
      </c>
      <c r="B7" s="267">
        <v>4542</v>
      </c>
      <c r="C7" s="268">
        <v>0</v>
      </c>
      <c r="D7" s="266">
        <v>1413</v>
      </c>
      <c r="E7" s="266">
        <v>0</v>
      </c>
      <c r="F7" s="255"/>
      <c r="G7" s="279">
        <f>VLOOKUP(A7,'流浪救助人数基础'!A:H,8,0)</f>
        <v>66.6</v>
      </c>
      <c r="I7" s="280"/>
    </row>
    <row r="8" spans="1:9" s="245" customFormat="1" ht="14.25">
      <c r="A8" s="264" t="s">
        <v>231</v>
      </c>
      <c r="B8" s="267">
        <v>3249</v>
      </c>
      <c r="C8" s="268">
        <v>0</v>
      </c>
      <c r="D8" s="266">
        <v>981</v>
      </c>
      <c r="E8" s="266">
        <v>0</v>
      </c>
      <c r="F8" s="255"/>
      <c r="G8" s="279">
        <f>VLOOKUP(A8,'流浪救助人数基础'!A:H,8,0)</f>
        <v>40.8</v>
      </c>
      <c r="I8" s="280"/>
    </row>
    <row r="9" spans="1:9" s="245" customFormat="1" ht="14.25">
      <c r="A9" s="264" t="s">
        <v>232</v>
      </c>
      <c r="B9" s="267">
        <v>4554</v>
      </c>
      <c r="C9" s="268">
        <v>0</v>
      </c>
      <c r="D9" s="266">
        <v>1003</v>
      </c>
      <c r="E9" s="266">
        <v>0</v>
      </c>
      <c r="F9" s="255"/>
      <c r="G9" s="279">
        <f>VLOOKUP(A9,'流浪救助人数基础'!A:H,8,0)</f>
        <v>3.8333333333333335</v>
      </c>
      <c r="I9" s="280"/>
    </row>
    <row r="10" spans="1:9" s="245" customFormat="1" ht="14.25">
      <c r="A10" s="264" t="s">
        <v>233</v>
      </c>
      <c r="B10" s="267">
        <v>909</v>
      </c>
      <c r="C10" s="268">
        <v>0</v>
      </c>
      <c r="D10" s="266">
        <v>807</v>
      </c>
      <c r="E10" s="266">
        <v>0</v>
      </c>
      <c r="F10" s="255"/>
      <c r="G10" s="279">
        <f>VLOOKUP(A10,'流浪救助人数基础'!A:H,8,0)</f>
        <v>37.46666666666667</v>
      </c>
      <c r="I10" s="280"/>
    </row>
    <row r="11" spans="1:9" s="245" customFormat="1" ht="14.25">
      <c r="A11" s="264" t="s">
        <v>234</v>
      </c>
      <c r="B11" s="267">
        <v>1955</v>
      </c>
      <c r="C11" s="267">
        <v>1087</v>
      </c>
      <c r="D11" s="266">
        <v>1194</v>
      </c>
      <c r="E11" s="266">
        <v>160</v>
      </c>
      <c r="F11" s="255"/>
      <c r="G11" s="279">
        <f>VLOOKUP(A11,'流浪救助人数基础'!A:H,8,0)</f>
        <v>36.13333333333333</v>
      </c>
      <c r="I11" s="280"/>
    </row>
    <row r="12" spans="1:9" s="245" customFormat="1" ht="14.25">
      <c r="A12" s="264" t="s">
        <v>235</v>
      </c>
      <c r="B12" s="267">
        <v>565</v>
      </c>
      <c r="C12" s="267">
        <v>242</v>
      </c>
      <c r="D12" s="266">
        <v>89</v>
      </c>
      <c r="E12" s="266">
        <v>30</v>
      </c>
      <c r="F12" s="255"/>
      <c r="G12" s="279">
        <f>VLOOKUP(A12,'流浪救助人数基础'!A:H,8,0)</f>
        <v>1.4</v>
      </c>
      <c r="I12" s="280"/>
    </row>
    <row r="13" spans="1:9" s="245" customFormat="1" ht="14.25">
      <c r="A13" s="264" t="s">
        <v>236</v>
      </c>
      <c r="B13" s="267">
        <v>295</v>
      </c>
      <c r="C13" s="267">
        <v>1492</v>
      </c>
      <c r="D13" s="266">
        <v>59</v>
      </c>
      <c r="E13" s="266">
        <v>327</v>
      </c>
      <c r="F13" s="255"/>
      <c r="G13" s="279">
        <f>VLOOKUP(A13,'流浪救助人数基础'!A:H,8,0)</f>
        <v>2.466666666666667</v>
      </c>
      <c r="I13" s="280"/>
    </row>
    <row r="14" spans="1:9" s="245" customFormat="1" ht="14.25">
      <c r="A14" s="264" t="s">
        <v>237</v>
      </c>
      <c r="B14" s="267">
        <v>481</v>
      </c>
      <c r="C14" s="267">
        <v>3923</v>
      </c>
      <c r="D14" s="266">
        <v>97</v>
      </c>
      <c r="E14" s="266">
        <v>520</v>
      </c>
      <c r="F14" s="255"/>
      <c r="G14" s="279">
        <f>VLOOKUP(A14,'流浪救助人数基础'!A:H,8,0)</f>
        <v>202.83333333333334</v>
      </c>
      <c r="I14" s="280"/>
    </row>
    <row r="15" spans="1:9" s="245" customFormat="1" ht="14.25">
      <c r="A15" s="269" t="s">
        <v>238</v>
      </c>
      <c r="B15" s="267">
        <v>520</v>
      </c>
      <c r="C15" s="267">
        <v>991</v>
      </c>
      <c r="D15" s="266">
        <v>220</v>
      </c>
      <c r="E15" s="266">
        <v>190</v>
      </c>
      <c r="F15" s="255"/>
      <c r="G15" s="279">
        <f>VLOOKUP(A15,'流浪救助人数基础'!A:H,8,0)</f>
        <v>512.8333333333334</v>
      </c>
      <c r="I15" s="280"/>
    </row>
    <row r="16" spans="1:9" s="245" customFormat="1" ht="14.25">
      <c r="A16" s="270" t="s">
        <v>516</v>
      </c>
      <c r="B16" s="263"/>
      <c r="C16" s="263"/>
      <c r="D16" s="255"/>
      <c r="E16" s="255"/>
      <c r="F16" s="255"/>
      <c r="G16" s="279"/>
      <c r="I16" s="280"/>
    </row>
    <row r="17" spans="1:9" s="247" customFormat="1" ht="14.25">
      <c r="A17" s="269" t="s">
        <v>240</v>
      </c>
      <c r="B17" s="265">
        <v>0</v>
      </c>
      <c r="C17" s="265">
        <v>0</v>
      </c>
      <c r="D17" s="266">
        <v>0</v>
      </c>
      <c r="E17" s="266">
        <v>0</v>
      </c>
      <c r="F17" s="266"/>
      <c r="G17" s="279">
        <f>VLOOKUP(A17,'流浪救助人数基础'!A:H,8,0)</f>
        <v>112.5</v>
      </c>
      <c r="I17" s="281"/>
    </row>
    <row r="18" spans="1:9" s="245" customFormat="1" ht="14.25">
      <c r="A18" s="254" t="s">
        <v>241</v>
      </c>
      <c r="B18" s="271">
        <v>23</v>
      </c>
      <c r="C18" s="268">
        <v>0</v>
      </c>
      <c r="D18" s="266">
        <v>3</v>
      </c>
      <c r="E18" s="266">
        <v>0</v>
      </c>
      <c r="F18" s="255"/>
      <c r="G18" s="279">
        <v>0</v>
      </c>
      <c r="I18" s="280"/>
    </row>
    <row r="19" spans="1:9" s="245" customFormat="1" ht="14.25">
      <c r="A19" s="254" t="s">
        <v>242</v>
      </c>
      <c r="B19" s="271">
        <v>217</v>
      </c>
      <c r="C19" s="268">
        <v>0</v>
      </c>
      <c r="D19" s="266">
        <v>27</v>
      </c>
      <c r="E19" s="266">
        <v>0</v>
      </c>
      <c r="F19" s="255"/>
      <c r="G19" s="279">
        <f>VLOOKUP(A19,'流浪救助人数基础'!A:H,8,0)</f>
        <v>0.1</v>
      </c>
      <c r="I19" s="280"/>
    </row>
    <row r="20" spans="1:9" s="245" customFormat="1" ht="14.25">
      <c r="A20" s="254" t="s">
        <v>243</v>
      </c>
      <c r="B20" s="271">
        <v>17</v>
      </c>
      <c r="C20" s="268">
        <v>0</v>
      </c>
      <c r="D20" s="266">
        <v>0</v>
      </c>
      <c r="E20" s="266">
        <v>0</v>
      </c>
      <c r="F20" s="255"/>
      <c r="G20" s="279">
        <v>0</v>
      </c>
      <c r="I20" s="280"/>
    </row>
    <row r="21" spans="1:9" s="245" customFormat="1" ht="14.25">
      <c r="A21" s="254" t="s">
        <v>244</v>
      </c>
      <c r="B21" s="271">
        <v>1784</v>
      </c>
      <c r="C21" s="268">
        <v>0</v>
      </c>
      <c r="D21" s="266">
        <v>91</v>
      </c>
      <c r="E21" s="266">
        <v>0</v>
      </c>
      <c r="F21" s="255"/>
      <c r="G21" s="279">
        <v>0</v>
      </c>
      <c r="I21" s="280"/>
    </row>
    <row r="22" spans="1:9" s="245" customFormat="1" ht="14.25">
      <c r="A22" s="254" t="s">
        <v>245</v>
      </c>
      <c r="B22" s="271">
        <v>571</v>
      </c>
      <c r="C22" s="272">
        <v>113</v>
      </c>
      <c r="D22" s="266">
        <v>41</v>
      </c>
      <c r="E22" s="266">
        <v>23</v>
      </c>
      <c r="F22" s="255"/>
      <c r="G22" s="279">
        <v>0</v>
      </c>
      <c r="I22" s="280"/>
    </row>
    <row r="23" spans="1:9" s="245" customFormat="1" ht="14.25">
      <c r="A23" s="254" t="s">
        <v>246</v>
      </c>
      <c r="B23" s="271">
        <v>332</v>
      </c>
      <c r="C23" s="272">
        <v>2570</v>
      </c>
      <c r="D23" s="266">
        <v>15</v>
      </c>
      <c r="E23" s="266">
        <v>709</v>
      </c>
      <c r="F23" s="255"/>
      <c r="G23" s="279">
        <f>VLOOKUP(A23,'流浪救助人数基础'!A:H,8,0)</f>
        <v>17.566666666666666</v>
      </c>
      <c r="I23" s="280"/>
    </row>
    <row r="24" spans="1:9" s="245" customFormat="1" ht="14.25">
      <c r="A24" s="270" t="s">
        <v>517</v>
      </c>
      <c r="B24" s="254"/>
      <c r="C24" s="254"/>
      <c r="D24" s="255"/>
      <c r="E24" s="255"/>
      <c r="F24" s="255"/>
      <c r="G24" s="279"/>
      <c r="I24" s="280"/>
    </row>
    <row r="25" spans="1:9" s="247" customFormat="1" ht="14.25">
      <c r="A25" s="269" t="s">
        <v>248</v>
      </c>
      <c r="B25" s="265">
        <v>0</v>
      </c>
      <c r="C25" s="265">
        <v>0</v>
      </c>
      <c r="D25" s="266">
        <v>0</v>
      </c>
      <c r="E25" s="266">
        <v>0</v>
      </c>
      <c r="F25" s="266"/>
      <c r="G25" s="279">
        <f>VLOOKUP(A25,'流浪救助人数基础'!A:H,8,0)</f>
        <v>160.26666666666668</v>
      </c>
      <c r="I25" s="281"/>
    </row>
    <row r="26" spans="1:9" s="245" customFormat="1" ht="14.25">
      <c r="A26" s="254" t="s">
        <v>249</v>
      </c>
      <c r="B26" s="271">
        <v>1082</v>
      </c>
      <c r="C26" s="272">
        <v>86</v>
      </c>
      <c r="D26" s="266">
        <v>262</v>
      </c>
      <c r="E26" s="266">
        <v>9</v>
      </c>
      <c r="F26" s="255"/>
      <c r="G26" s="279">
        <f>VLOOKUP(A26,'流浪救助人数基础'!A:H,8,0)</f>
        <v>847.1333333333333</v>
      </c>
      <c r="I26" s="280"/>
    </row>
    <row r="27" spans="1:9" s="245" customFormat="1" ht="14.25">
      <c r="A27" s="254" t="s">
        <v>250</v>
      </c>
      <c r="B27" s="271">
        <v>680</v>
      </c>
      <c r="C27" s="272">
        <v>1594</v>
      </c>
      <c r="D27" s="266">
        <v>291</v>
      </c>
      <c r="E27" s="266">
        <v>353</v>
      </c>
      <c r="F27" s="255"/>
      <c r="G27" s="279">
        <f>VLOOKUP(A27,'流浪救助人数基础'!A:H,8,0)</f>
        <v>1869.9666666666667</v>
      </c>
      <c r="I27" s="280"/>
    </row>
    <row r="28" spans="1:9" s="245" customFormat="1" ht="14.25">
      <c r="A28" s="254" t="s">
        <v>251</v>
      </c>
      <c r="B28" s="271">
        <v>1793</v>
      </c>
      <c r="C28" s="272">
        <v>1492</v>
      </c>
      <c r="D28" s="266">
        <v>809</v>
      </c>
      <c r="E28" s="266">
        <v>131</v>
      </c>
      <c r="F28" s="255"/>
      <c r="G28" s="279">
        <f>VLOOKUP(A28,'流浪救助人数基础'!A:H,8,0)</f>
        <v>7.8</v>
      </c>
      <c r="I28" s="280"/>
    </row>
    <row r="29" spans="1:9" s="245" customFormat="1" ht="14.25">
      <c r="A29" s="254" t="s">
        <v>252</v>
      </c>
      <c r="B29" s="271">
        <v>182</v>
      </c>
      <c r="C29" s="272">
        <v>1247</v>
      </c>
      <c r="D29" s="266">
        <v>57</v>
      </c>
      <c r="E29" s="266">
        <v>672</v>
      </c>
      <c r="F29" s="255"/>
      <c r="G29" s="279">
        <f>VLOOKUP(A29,'流浪救助人数基础'!A:H,8,0)</f>
        <v>10.566666666666666</v>
      </c>
      <c r="I29" s="280"/>
    </row>
    <row r="30" spans="1:9" s="245" customFormat="1" ht="14.25">
      <c r="A30" s="254" t="s">
        <v>253</v>
      </c>
      <c r="B30" s="271">
        <v>360</v>
      </c>
      <c r="C30" s="272">
        <v>1103</v>
      </c>
      <c r="D30" s="266">
        <v>105</v>
      </c>
      <c r="E30" s="266">
        <v>500</v>
      </c>
      <c r="F30" s="255"/>
      <c r="G30" s="279">
        <f>VLOOKUP(A30,'流浪救助人数基础'!A:H,8,0)</f>
        <v>289.73333333333335</v>
      </c>
      <c r="I30" s="280"/>
    </row>
    <row r="31" spans="1:9" s="245" customFormat="1" ht="14.25">
      <c r="A31" s="270" t="s">
        <v>254</v>
      </c>
      <c r="B31" s="273">
        <v>3651</v>
      </c>
      <c r="C31" s="274">
        <v>3719</v>
      </c>
      <c r="D31" s="275">
        <v>560</v>
      </c>
      <c r="E31" s="275">
        <v>236</v>
      </c>
      <c r="F31" s="255"/>
      <c r="G31" s="279">
        <f>VLOOKUP(A31,'流浪救助人数基础'!A:H,8,0)</f>
        <v>738.5</v>
      </c>
      <c r="I31" s="280"/>
    </row>
    <row r="32" spans="1:9" s="245" customFormat="1" ht="14.25">
      <c r="A32" s="270" t="s">
        <v>255</v>
      </c>
      <c r="B32" s="273">
        <v>1988</v>
      </c>
      <c r="C32" s="274">
        <v>4151</v>
      </c>
      <c r="D32" s="275">
        <v>564</v>
      </c>
      <c r="E32" s="275">
        <v>496</v>
      </c>
      <c r="F32" s="255"/>
      <c r="G32" s="279">
        <f>VLOOKUP(A32,'流浪救助人数基础'!A:H,8,0)</f>
        <v>224.76666666666668</v>
      </c>
      <c r="I32" s="280"/>
    </row>
    <row r="33" spans="1:9" s="245" customFormat="1" ht="14.25">
      <c r="A33" s="270" t="s">
        <v>533</v>
      </c>
      <c r="B33" s="254"/>
      <c r="C33" s="254"/>
      <c r="D33" s="255"/>
      <c r="E33" s="255"/>
      <c r="F33" s="255"/>
      <c r="G33" s="279"/>
      <c r="I33" s="280"/>
    </row>
    <row r="34" spans="1:9" s="247" customFormat="1" ht="14.25">
      <c r="A34" s="269" t="s">
        <v>257</v>
      </c>
      <c r="B34" s="265">
        <v>0</v>
      </c>
      <c r="C34" s="265">
        <v>0</v>
      </c>
      <c r="D34" s="266">
        <v>0</v>
      </c>
      <c r="E34" s="266">
        <v>0</v>
      </c>
      <c r="F34" s="266"/>
      <c r="G34" s="279">
        <f>VLOOKUP(A34,'流浪救助人数基础'!A:H,8,0)</f>
        <v>842.9666666666667</v>
      </c>
      <c r="I34" s="281"/>
    </row>
    <row r="35" spans="1:9" s="245" customFormat="1" ht="14.25">
      <c r="A35" s="254" t="s">
        <v>258</v>
      </c>
      <c r="B35" s="271">
        <v>7640</v>
      </c>
      <c r="C35" s="272">
        <v>1883</v>
      </c>
      <c r="D35" s="266">
        <v>314</v>
      </c>
      <c r="E35" s="266">
        <v>24</v>
      </c>
      <c r="F35" s="266"/>
      <c r="G35" s="279">
        <f>VLOOKUP(A35,'流浪救助人数基础'!A:H,8,0)</f>
        <v>0</v>
      </c>
      <c r="I35" s="280"/>
    </row>
    <row r="36" spans="1:9" s="245" customFormat="1" ht="14.25">
      <c r="A36" s="254" t="s">
        <v>259</v>
      </c>
      <c r="B36" s="271">
        <v>1130</v>
      </c>
      <c r="C36" s="272">
        <v>2070</v>
      </c>
      <c r="D36" s="266">
        <v>29</v>
      </c>
      <c r="E36" s="266">
        <v>16</v>
      </c>
      <c r="F36" s="266"/>
      <c r="G36" s="279">
        <f>VLOOKUP(A36,'流浪救助人数基础'!A:H,8,0)</f>
        <v>0</v>
      </c>
      <c r="I36" s="280"/>
    </row>
    <row r="37" spans="1:9" s="245" customFormat="1" ht="14.25">
      <c r="A37" s="254" t="s">
        <v>260</v>
      </c>
      <c r="B37" s="271">
        <v>2015</v>
      </c>
      <c r="C37" s="272">
        <v>3021</v>
      </c>
      <c r="D37" s="266">
        <v>34</v>
      </c>
      <c r="E37" s="266">
        <v>234</v>
      </c>
      <c r="F37" s="266"/>
      <c r="G37" s="279">
        <f>VLOOKUP(A37,'流浪救助人数基础'!A:H,8,0)</f>
        <v>0</v>
      </c>
      <c r="I37" s="280"/>
    </row>
    <row r="38" spans="1:9" s="245" customFormat="1" ht="14.25">
      <c r="A38" s="254" t="s">
        <v>261</v>
      </c>
      <c r="B38" s="271">
        <v>915</v>
      </c>
      <c r="C38" s="272">
        <v>10316</v>
      </c>
      <c r="D38" s="266">
        <v>22</v>
      </c>
      <c r="E38" s="266">
        <v>299</v>
      </c>
      <c r="F38" s="266"/>
      <c r="G38" s="279">
        <f>VLOOKUP(A38,'流浪救助人数基础'!A:H,8,0)</f>
        <v>44.96666666666667</v>
      </c>
      <c r="I38" s="280"/>
    </row>
    <row r="39" spans="1:9" s="245" customFormat="1" ht="14.25">
      <c r="A39" s="254" t="s">
        <v>262</v>
      </c>
      <c r="B39" s="271">
        <v>3098</v>
      </c>
      <c r="C39" s="272">
        <v>27451</v>
      </c>
      <c r="D39" s="266">
        <v>144</v>
      </c>
      <c r="E39" s="266">
        <v>1832</v>
      </c>
      <c r="F39" s="266"/>
      <c r="G39" s="279">
        <f>VLOOKUP(A39,'流浪救助人数基础'!A:H,8,0)</f>
        <v>57.46666666666667</v>
      </c>
      <c r="I39" s="280"/>
    </row>
    <row r="40" spans="1:9" s="245" customFormat="1" ht="14.25">
      <c r="A40" s="254" t="s">
        <v>263</v>
      </c>
      <c r="B40" s="271">
        <v>153</v>
      </c>
      <c r="C40" s="272">
        <v>30781</v>
      </c>
      <c r="D40" s="266">
        <v>0</v>
      </c>
      <c r="E40" s="266">
        <v>959</v>
      </c>
      <c r="F40" s="266"/>
      <c r="G40" s="279">
        <f>VLOOKUP(A40,'流浪救助人数基础'!A:H,8,0)</f>
        <v>0.1</v>
      </c>
      <c r="I40" s="280"/>
    </row>
    <row r="41" spans="1:9" s="245" customFormat="1" ht="14.25">
      <c r="A41" s="254" t="s">
        <v>264</v>
      </c>
      <c r="B41" s="271">
        <v>288</v>
      </c>
      <c r="C41" s="272">
        <v>1489</v>
      </c>
      <c r="D41" s="266">
        <v>14</v>
      </c>
      <c r="E41" s="266">
        <v>62</v>
      </c>
      <c r="F41" s="266"/>
      <c r="G41" s="279">
        <f>VLOOKUP(A41,'流浪救助人数基础'!A:H,8,0)</f>
        <v>0.2</v>
      </c>
      <c r="I41" s="280"/>
    </row>
    <row r="42" spans="1:9" s="245" customFormat="1" ht="14.25">
      <c r="A42" s="270" t="s">
        <v>543</v>
      </c>
      <c r="B42" s="254"/>
      <c r="C42" s="254"/>
      <c r="D42" s="255"/>
      <c r="E42" s="255"/>
      <c r="F42" s="255"/>
      <c r="G42" s="279"/>
      <c r="I42" s="280"/>
    </row>
    <row r="43" spans="1:9" s="247" customFormat="1" ht="14.25">
      <c r="A43" s="269" t="s">
        <v>266</v>
      </c>
      <c r="B43" s="265">
        <v>0</v>
      </c>
      <c r="C43" s="265">
        <v>0</v>
      </c>
      <c r="D43" s="266">
        <v>0</v>
      </c>
      <c r="E43" s="266">
        <v>0</v>
      </c>
      <c r="F43" s="266"/>
      <c r="G43" s="279">
        <f>VLOOKUP(A43,'流浪救助人数基础'!A:H,8,0)</f>
        <v>456.76666666666665</v>
      </c>
      <c r="I43" s="281"/>
    </row>
    <row r="44" spans="1:9" s="245" customFormat="1" ht="14.25">
      <c r="A44" s="254" t="s">
        <v>267</v>
      </c>
      <c r="B44" s="266">
        <v>775</v>
      </c>
      <c r="C44" s="272">
        <v>5561</v>
      </c>
      <c r="D44" s="266">
        <v>113</v>
      </c>
      <c r="E44" s="266">
        <v>890</v>
      </c>
      <c r="F44" s="255"/>
      <c r="G44" s="279">
        <f>VLOOKUP(A44,'流浪救助人数基础'!A:H,8,0)</f>
        <v>22.733333333333334</v>
      </c>
      <c r="I44" s="280"/>
    </row>
    <row r="45" spans="1:9" s="245" customFormat="1" ht="14.25">
      <c r="A45" s="254" t="s">
        <v>268</v>
      </c>
      <c r="B45" s="266">
        <v>256</v>
      </c>
      <c r="C45" s="272">
        <v>3082</v>
      </c>
      <c r="D45" s="266">
        <v>26</v>
      </c>
      <c r="E45" s="266">
        <v>427</v>
      </c>
      <c r="F45" s="255"/>
      <c r="G45" s="279">
        <f>VLOOKUP(A45,'流浪救助人数基础'!A:H,8,0)</f>
        <v>37.2</v>
      </c>
      <c r="I45" s="280"/>
    </row>
    <row r="46" spans="1:9" s="245" customFormat="1" ht="14.25">
      <c r="A46" s="254" t="s">
        <v>269</v>
      </c>
      <c r="B46" s="266">
        <v>585</v>
      </c>
      <c r="C46" s="272">
        <v>4388</v>
      </c>
      <c r="D46" s="266">
        <v>46</v>
      </c>
      <c r="E46" s="266">
        <v>961</v>
      </c>
      <c r="F46" s="255"/>
      <c r="G46" s="279">
        <f>VLOOKUP(A46,'流浪救助人数基础'!A:H,8,0)</f>
        <v>11.1</v>
      </c>
      <c r="I46" s="280"/>
    </row>
    <row r="47" spans="1:9" s="245" customFormat="1" ht="14.25">
      <c r="A47" s="254" t="s">
        <v>270</v>
      </c>
      <c r="B47" s="266">
        <v>626</v>
      </c>
      <c r="C47" s="272">
        <v>2862</v>
      </c>
      <c r="D47" s="266">
        <v>101</v>
      </c>
      <c r="E47" s="266">
        <v>736</v>
      </c>
      <c r="F47" s="255"/>
      <c r="G47" s="279">
        <f>VLOOKUP(A47,'流浪救助人数基础'!A:H,8,0)</f>
        <v>98.93333333333334</v>
      </c>
      <c r="I47" s="280"/>
    </row>
    <row r="48" spans="1:9" s="245" customFormat="1" ht="14.25">
      <c r="A48" s="254" t="s">
        <v>271</v>
      </c>
      <c r="B48" s="266">
        <v>886</v>
      </c>
      <c r="C48" s="272">
        <v>765</v>
      </c>
      <c r="D48" s="266">
        <v>125</v>
      </c>
      <c r="E48" s="266">
        <v>150</v>
      </c>
      <c r="F48" s="255"/>
      <c r="G48" s="279">
        <f>VLOOKUP(A48,'流浪救助人数基础'!A:H,8,0)</f>
        <v>0.06666666666666667</v>
      </c>
      <c r="I48" s="280"/>
    </row>
    <row r="49" spans="1:9" s="245" customFormat="1" ht="14.25">
      <c r="A49" s="254" t="s">
        <v>272</v>
      </c>
      <c r="B49" s="266">
        <v>800</v>
      </c>
      <c r="C49" s="272">
        <v>1098</v>
      </c>
      <c r="D49" s="266">
        <v>125</v>
      </c>
      <c r="E49" s="266">
        <v>177</v>
      </c>
      <c r="F49" s="255"/>
      <c r="G49" s="279">
        <f>VLOOKUP(A49,'流浪救助人数基础'!A:H,8,0)</f>
        <v>0</v>
      </c>
      <c r="I49" s="280"/>
    </row>
    <row r="50" spans="1:9" s="245" customFormat="1" ht="14.25">
      <c r="A50" s="254" t="s">
        <v>273</v>
      </c>
      <c r="B50" s="266">
        <v>513</v>
      </c>
      <c r="C50" s="272">
        <v>8352</v>
      </c>
      <c r="D50" s="266">
        <v>45</v>
      </c>
      <c r="E50" s="266">
        <v>1674</v>
      </c>
      <c r="F50" s="255"/>
      <c r="G50" s="279">
        <f>VLOOKUP(A50,'流浪救助人数基础'!A:H,8,0)</f>
        <v>11.233333333333333</v>
      </c>
      <c r="I50" s="280"/>
    </row>
    <row r="51" spans="1:9" s="245" customFormat="1" ht="14.25">
      <c r="A51" s="254" t="s">
        <v>274</v>
      </c>
      <c r="B51" s="266">
        <v>688</v>
      </c>
      <c r="C51" s="272">
        <v>9696</v>
      </c>
      <c r="D51" s="266">
        <v>103</v>
      </c>
      <c r="E51" s="266">
        <v>1055</v>
      </c>
      <c r="F51" s="255"/>
      <c r="G51" s="279">
        <f>VLOOKUP(A51,'流浪救助人数基础'!A:H,8,0)</f>
        <v>58.2</v>
      </c>
      <c r="I51" s="280"/>
    </row>
    <row r="52" spans="1:9" s="245" customFormat="1" ht="14.25">
      <c r="A52" s="254" t="s">
        <v>275</v>
      </c>
      <c r="B52" s="266">
        <v>457</v>
      </c>
      <c r="C52" s="272">
        <v>3645</v>
      </c>
      <c r="D52" s="266">
        <v>80</v>
      </c>
      <c r="E52" s="266">
        <v>578</v>
      </c>
      <c r="F52" s="255"/>
      <c r="G52" s="279">
        <f>VLOOKUP(A52,'流浪救助人数基础'!A:H,8,0)</f>
        <v>24.466666666666665</v>
      </c>
      <c r="I52" s="280"/>
    </row>
    <row r="53" spans="1:9" s="245" customFormat="1" ht="14.25">
      <c r="A53" s="254" t="s">
        <v>456</v>
      </c>
      <c r="B53" s="266">
        <v>241</v>
      </c>
      <c r="C53" s="272">
        <v>4093</v>
      </c>
      <c r="D53" s="266">
        <v>34</v>
      </c>
      <c r="E53" s="266">
        <v>583</v>
      </c>
      <c r="F53" s="255"/>
      <c r="G53" s="279">
        <f>VLOOKUP(A53,'流浪救助人数基础'!A:H,8,0)</f>
        <v>120.6</v>
      </c>
      <c r="I53" s="280"/>
    </row>
    <row r="54" spans="1:9" s="245" customFormat="1" ht="14.25">
      <c r="A54" s="270" t="s">
        <v>552</v>
      </c>
      <c r="B54" s="254"/>
      <c r="C54" s="254"/>
      <c r="D54" s="266"/>
      <c r="E54" s="266"/>
      <c r="F54" s="255"/>
      <c r="G54" s="279"/>
      <c r="I54" s="280"/>
    </row>
    <row r="55" spans="1:9" s="247" customFormat="1" ht="14.25">
      <c r="A55" s="269" t="s">
        <v>278</v>
      </c>
      <c r="B55" s="265">
        <v>0</v>
      </c>
      <c r="C55" s="265">
        <v>0</v>
      </c>
      <c r="D55" s="266">
        <v>0</v>
      </c>
      <c r="E55" s="266">
        <v>0</v>
      </c>
      <c r="F55" s="266"/>
      <c r="G55" s="279">
        <f>VLOOKUP(A55,'流浪救助人数基础'!A:H,8,0)</f>
        <v>794.6666666666666</v>
      </c>
      <c r="I55" s="281"/>
    </row>
    <row r="56" spans="1:9" s="245" customFormat="1" ht="14.25">
      <c r="A56" s="254" t="s">
        <v>279</v>
      </c>
      <c r="B56" s="266">
        <v>100</v>
      </c>
      <c r="C56" s="272">
        <v>1043</v>
      </c>
      <c r="D56" s="266">
        <v>11</v>
      </c>
      <c r="E56" s="266">
        <v>268</v>
      </c>
      <c r="F56" s="255"/>
      <c r="G56" s="279">
        <f>VLOOKUP(A56,'流浪救助人数基础'!A:H,8,0)</f>
        <v>0</v>
      </c>
      <c r="I56" s="280"/>
    </row>
    <row r="57" spans="1:9" s="245" customFormat="1" ht="14.25">
      <c r="A57" s="254" t="s">
        <v>280</v>
      </c>
      <c r="B57" s="266">
        <v>1710</v>
      </c>
      <c r="C57" s="272">
        <v>1368</v>
      </c>
      <c r="D57" s="266">
        <v>115</v>
      </c>
      <c r="E57" s="266">
        <v>313</v>
      </c>
      <c r="F57" s="255"/>
      <c r="G57" s="279">
        <f>VLOOKUP(A57,'流浪救助人数基础'!A:H,8,0)</f>
        <v>2.6333333333333333</v>
      </c>
      <c r="I57" s="280"/>
    </row>
    <row r="58" spans="1:9" s="245" customFormat="1" ht="14.25">
      <c r="A58" s="254" t="s">
        <v>281</v>
      </c>
      <c r="B58" s="266">
        <v>764</v>
      </c>
      <c r="C58" s="272">
        <v>16903</v>
      </c>
      <c r="D58" s="266">
        <v>101</v>
      </c>
      <c r="E58" s="266">
        <v>2377</v>
      </c>
      <c r="F58" s="255"/>
      <c r="G58" s="279">
        <f>VLOOKUP(A58,'流浪救助人数基础'!A:H,8,0)</f>
        <v>436.03333333333336</v>
      </c>
      <c r="I58" s="280"/>
    </row>
    <row r="59" spans="1:9" s="245" customFormat="1" ht="14.25">
      <c r="A59" s="254" t="s">
        <v>282</v>
      </c>
      <c r="B59" s="266">
        <v>631</v>
      </c>
      <c r="C59" s="272">
        <v>10943</v>
      </c>
      <c r="D59" s="266">
        <v>11</v>
      </c>
      <c r="E59" s="266">
        <v>1710</v>
      </c>
      <c r="F59" s="255"/>
      <c r="G59" s="279">
        <f>VLOOKUP(A59,'流浪救助人数基础'!A:H,8,0)</f>
        <v>18.566666666666666</v>
      </c>
      <c r="I59" s="280"/>
    </row>
    <row r="60" spans="1:9" s="245" customFormat="1" ht="14.25">
      <c r="A60" s="254" t="s">
        <v>283</v>
      </c>
      <c r="B60" s="266">
        <v>530</v>
      </c>
      <c r="C60" s="272">
        <v>8981</v>
      </c>
      <c r="D60" s="266">
        <v>52</v>
      </c>
      <c r="E60" s="266">
        <v>1997</v>
      </c>
      <c r="F60" s="255"/>
      <c r="G60" s="279">
        <f>VLOOKUP(A60,'流浪救助人数基础'!A:H,8,0)</f>
        <v>108.2</v>
      </c>
      <c r="I60" s="280"/>
    </row>
    <row r="61" spans="1:9" s="245" customFormat="1" ht="14.25">
      <c r="A61" s="254" t="s">
        <v>284</v>
      </c>
      <c r="B61" s="266">
        <v>1057</v>
      </c>
      <c r="C61" s="272">
        <v>16642</v>
      </c>
      <c r="D61" s="266">
        <v>82</v>
      </c>
      <c r="E61" s="266">
        <v>3911</v>
      </c>
      <c r="F61" s="255"/>
      <c r="G61" s="279">
        <f>VLOOKUP(A61,'流浪救助人数基础'!A:H,8,0)</f>
        <v>55.03333333333333</v>
      </c>
      <c r="I61" s="280"/>
    </row>
    <row r="62" spans="1:9" s="245" customFormat="1" ht="14.25">
      <c r="A62" s="254" t="s">
        <v>285</v>
      </c>
      <c r="B62" s="266">
        <v>792</v>
      </c>
      <c r="C62" s="272">
        <v>12058</v>
      </c>
      <c r="D62" s="266">
        <v>55</v>
      </c>
      <c r="E62" s="266">
        <v>2210</v>
      </c>
      <c r="F62" s="255"/>
      <c r="G62" s="279">
        <f>VLOOKUP(A62,'流浪救助人数基础'!A:H,8,0)</f>
        <v>17.333333333333332</v>
      </c>
      <c r="I62" s="280"/>
    </row>
    <row r="63" spans="1:9" s="245" customFormat="1" ht="14.25">
      <c r="A63" s="270" t="s">
        <v>561</v>
      </c>
      <c r="B63" s="254"/>
      <c r="C63" s="254"/>
      <c r="D63" s="255"/>
      <c r="E63" s="255"/>
      <c r="F63" s="255"/>
      <c r="G63" s="279"/>
      <c r="I63" s="280"/>
    </row>
    <row r="64" spans="1:9" s="247" customFormat="1" ht="14.25">
      <c r="A64" s="269" t="s">
        <v>287</v>
      </c>
      <c r="B64" s="265">
        <v>0</v>
      </c>
      <c r="C64" s="265">
        <v>0</v>
      </c>
      <c r="D64" s="266">
        <v>0</v>
      </c>
      <c r="E64" s="266">
        <v>0</v>
      </c>
      <c r="F64" s="266"/>
      <c r="G64" s="279">
        <f>VLOOKUP(A64,'流浪救助人数基础'!A:H,8,0)</f>
        <v>52.7</v>
      </c>
      <c r="I64" s="281"/>
    </row>
    <row r="65" spans="1:9" s="245" customFormat="1" ht="14.25">
      <c r="A65" s="254" t="s">
        <v>288</v>
      </c>
      <c r="B65" s="266">
        <v>858</v>
      </c>
      <c r="C65" s="272">
        <v>1787</v>
      </c>
      <c r="D65" s="266">
        <v>240</v>
      </c>
      <c r="E65" s="266">
        <v>497</v>
      </c>
      <c r="F65" s="255"/>
      <c r="G65" s="279">
        <v>0</v>
      </c>
      <c r="I65" s="280"/>
    </row>
    <row r="66" spans="1:9" s="245" customFormat="1" ht="14.25">
      <c r="A66" s="254" t="s">
        <v>289</v>
      </c>
      <c r="B66" s="266">
        <v>359</v>
      </c>
      <c r="C66" s="272">
        <v>9762</v>
      </c>
      <c r="D66" s="266">
        <v>61</v>
      </c>
      <c r="E66" s="266">
        <v>2327</v>
      </c>
      <c r="F66" s="255"/>
      <c r="G66" s="279">
        <f>VLOOKUP(A66,'流浪救助人数基础'!A:H,8,0)</f>
        <v>89</v>
      </c>
      <c r="I66" s="280"/>
    </row>
    <row r="67" spans="1:9" s="245" customFormat="1" ht="14.25">
      <c r="A67" s="254" t="s">
        <v>290</v>
      </c>
      <c r="B67" s="266">
        <v>351</v>
      </c>
      <c r="C67" s="272">
        <v>5164</v>
      </c>
      <c r="D67" s="266">
        <v>30</v>
      </c>
      <c r="E67" s="266">
        <v>695</v>
      </c>
      <c r="F67" s="255"/>
      <c r="G67" s="279">
        <f>VLOOKUP(A67,'流浪救助人数基础'!A:H,8,0)</f>
        <v>54.86666666666667</v>
      </c>
      <c r="I67" s="280"/>
    </row>
    <row r="68" spans="1:9" s="245" customFormat="1" ht="14.25">
      <c r="A68" s="254" t="s">
        <v>291</v>
      </c>
      <c r="B68" s="266">
        <v>202</v>
      </c>
      <c r="C68" s="272">
        <v>3280</v>
      </c>
      <c r="D68" s="266">
        <v>45</v>
      </c>
      <c r="E68" s="266">
        <v>970</v>
      </c>
      <c r="F68" s="255"/>
      <c r="G68" s="279">
        <f>VLOOKUP(A68,'流浪救助人数基础'!A:H,8,0)</f>
        <v>0.6333333333333333</v>
      </c>
      <c r="I68" s="280"/>
    </row>
    <row r="69" spans="1:9" s="245" customFormat="1" ht="14.25">
      <c r="A69" s="254" t="s">
        <v>292</v>
      </c>
      <c r="B69" s="266">
        <v>1560</v>
      </c>
      <c r="C69" s="272">
        <v>25361</v>
      </c>
      <c r="D69" s="266">
        <v>165</v>
      </c>
      <c r="E69" s="266">
        <v>3534</v>
      </c>
      <c r="F69" s="255"/>
      <c r="G69" s="279">
        <f>VLOOKUP(A69,'流浪救助人数基础'!A:H,8,0)</f>
        <v>26.3</v>
      </c>
      <c r="I69" s="280"/>
    </row>
    <row r="70" spans="1:9" s="245" customFormat="1" ht="14.25">
      <c r="A70" s="254" t="s">
        <v>293</v>
      </c>
      <c r="B70" s="266">
        <v>700</v>
      </c>
      <c r="C70" s="272">
        <v>12079</v>
      </c>
      <c r="D70" s="266">
        <v>87</v>
      </c>
      <c r="E70" s="266">
        <v>2821</v>
      </c>
      <c r="F70" s="255"/>
      <c r="G70" s="279">
        <f>VLOOKUP(A70,'流浪救助人数基础'!A:H,8,0)</f>
        <v>20.166666666666668</v>
      </c>
      <c r="I70" s="280"/>
    </row>
    <row r="71" spans="1:9" s="245" customFormat="1" ht="14.25">
      <c r="A71" s="254" t="s">
        <v>294</v>
      </c>
      <c r="B71" s="266">
        <v>344</v>
      </c>
      <c r="C71" s="272">
        <v>26844</v>
      </c>
      <c r="D71" s="266">
        <v>37</v>
      </c>
      <c r="E71" s="266">
        <v>3350</v>
      </c>
      <c r="F71" s="255"/>
      <c r="G71" s="279">
        <f>VLOOKUP(A71,'流浪救助人数基础'!A:H,8,0)</f>
        <v>14.5</v>
      </c>
      <c r="I71" s="280"/>
    </row>
    <row r="72" spans="1:9" s="245" customFormat="1" ht="14.25">
      <c r="A72" s="254" t="s">
        <v>295</v>
      </c>
      <c r="B72" s="266">
        <v>760</v>
      </c>
      <c r="C72" s="272">
        <v>9258</v>
      </c>
      <c r="D72" s="266">
        <v>104</v>
      </c>
      <c r="E72" s="266">
        <v>2307</v>
      </c>
      <c r="F72" s="255"/>
      <c r="G72" s="279">
        <f>VLOOKUP(A72,'流浪救助人数基础'!A:H,8,0)</f>
        <v>19.8</v>
      </c>
      <c r="I72" s="280"/>
    </row>
    <row r="73" spans="1:9" s="245" customFormat="1" ht="14.25">
      <c r="A73" s="270" t="s">
        <v>523</v>
      </c>
      <c r="B73" s="254"/>
      <c r="C73" s="254"/>
      <c r="D73" s="255"/>
      <c r="E73" s="255"/>
      <c r="F73" s="255"/>
      <c r="G73" s="279"/>
      <c r="I73" s="280"/>
    </row>
    <row r="74" spans="1:9" s="247" customFormat="1" ht="14.25">
      <c r="A74" s="269" t="s">
        <v>297</v>
      </c>
      <c r="B74" s="265">
        <v>0</v>
      </c>
      <c r="C74" s="265">
        <v>0</v>
      </c>
      <c r="D74" s="266">
        <v>0</v>
      </c>
      <c r="E74" s="266">
        <v>0</v>
      </c>
      <c r="F74" s="266"/>
      <c r="G74" s="279">
        <f>VLOOKUP(A74,'流浪救助人数基础'!A:H,8,0)</f>
        <v>783.2333333333333</v>
      </c>
      <c r="I74" s="281"/>
    </row>
    <row r="75" spans="1:9" s="245" customFormat="1" ht="14.25">
      <c r="A75" s="254" t="s">
        <v>298</v>
      </c>
      <c r="B75" s="266">
        <v>262</v>
      </c>
      <c r="C75" s="272">
        <v>133</v>
      </c>
      <c r="D75" s="266">
        <v>19</v>
      </c>
      <c r="E75" s="266">
        <v>8</v>
      </c>
      <c r="F75" s="255"/>
      <c r="G75" s="279">
        <f>VLOOKUP(A75,'流浪救助人数基础'!A:H,8,0)</f>
        <v>145</v>
      </c>
      <c r="I75" s="280"/>
    </row>
    <row r="76" spans="1:9" s="245" customFormat="1" ht="14.25">
      <c r="A76" s="254" t="s">
        <v>299</v>
      </c>
      <c r="B76" s="266">
        <v>75</v>
      </c>
      <c r="C76" s="272">
        <v>388</v>
      </c>
      <c r="D76" s="266">
        <v>14</v>
      </c>
      <c r="E76" s="266">
        <v>88</v>
      </c>
      <c r="F76" s="255"/>
      <c r="G76" s="279">
        <f>VLOOKUP(A76,'流浪救助人数基础'!A:H,8,0)</f>
        <v>0</v>
      </c>
      <c r="I76" s="280"/>
    </row>
    <row r="77" spans="1:9" s="245" customFormat="1" ht="14.25">
      <c r="A77" s="254" t="s">
        <v>300</v>
      </c>
      <c r="B77" s="266">
        <v>1577</v>
      </c>
      <c r="C77" s="272">
        <v>4816</v>
      </c>
      <c r="D77" s="266">
        <v>398</v>
      </c>
      <c r="E77" s="266">
        <v>897</v>
      </c>
      <c r="F77" s="255"/>
      <c r="G77" s="279">
        <v>0</v>
      </c>
      <c r="I77" s="280"/>
    </row>
    <row r="78" spans="1:9" s="245" customFormat="1" ht="14.25">
      <c r="A78" s="254" t="s">
        <v>301</v>
      </c>
      <c r="B78" s="266">
        <v>565</v>
      </c>
      <c r="C78" s="272">
        <v>2584</v>
      </c>
      <c r="D78" s="266">
        <v>62</v>
      </c>
      <c r="E78" s="266">
        <v>587</v>
      </c>
      <c r="F78" s="255"/>
      <c r="G78" s="279">
        <f>VLOOKUP(A78,'流浪救助人数基础'!A:H,8,0)</f>
        <v>177.76666666666668</v>
      </c>
      <c r="I78" s="280"/>
    </row>
    <row r="79" spans="1:9" s="245" customFormat="1" ht="14.25">
      <c r="A79" s="254" t="s">
        <v>302</v>
      </c>
      <c r="B79" s="266">
        <v>2336</v>
      </c>
      <c r="C79" s="272">
        <v>19322</v>
      </c>
      <c r="D79" s="266">
        <v>163</v>
      </c>
      <c r="E79" s="266">
        <v>2267</v>
      </c>
      <c r="F79" s="255"/>
      <c r="G79" s="279">
        <f>VLOOKUP(A79,'流浪救助人数基础'!A:H,8,0)</f>
        <v>96.13333333333334</v>
      </c>
      <c r="I79" s="280"/>
    </row>
    <row r="80" spans="1:9" s="245" customFormat="1" ht="14.25">
      <c r="A80" s="254" t="s">
        <v>303</v>
      </c>
      <c r="B80" s="266">
        <v>564</v>
      </c>
      <c r="C80" s="272">
        <v>7590</v>
      </c>
      <c r="D80" s="266">
        <v>90</v>
      </c>
      <c r="E80" s="266">
        <v>1308</v>
      </c>
      <c r="F80" s="255"/>
      <c r="G80" s="279">
        <f>VLOOKUP(A80,'流浪救助人数基础'!A:H,8,0)</f>
        <v>42.36666666666667</v>
      </c>
      <c r="I80" s="280"/>
    </row>
    <row r="81" spans="1:9" s="245" customFormat="1" ht="14.25">
      <c r="A81" s="254" t="s">
        <v>304</v>
      </c>
      <c r="B81" s="266">
        <v>683</v>
      </c>
      <c r="C81" s="272">
        <v>9461</v>
      </c>
      <c r="D81" s="266">
        <v>152</v>
      </c>
      <c r="E81" s="266">
        <v>2083</v>
      </c>
      <c r="F81" s="255"/>
      <c r="G81" s="279">
        <f>VLOOKUP(A81,'流浪救助人数基础'!A:H,8,0)</f>
        <v>221</v>
      </c>
      <c r="I81" s="280"/>
    </row>
    <row r="82" spans="1:9" s="245" customFormat="1" ht="14.25">
      <c r="A82" s="270" t="s">
        <v>571</v>
      </c>
      <c r="B82" s="254"/>
      <c r="C82" s="254"/>
      <c r="D82" s="255"/>
      <c r="E82" s="255"/>
      <c r="F82" s="255"/>
      <c r="G82" s="279"/>
      <c r="I82" s="280"/>
    </row>
    <row r="83" spans="1:9" s="247" customFormat="1" ht="14.25">
      <c r="A83" s="269" t="s">
        <v>306</v>
      </c>
      <c r="B83" s="265">
        <v>0</v>
      </c>
      <c r="C83" s="265">
        <v>0</v>
      </c>
      <c r="D83" s="266">
        <v>0</v>
      </c>
      <c r="E83" s="266">
        <v>0</v>
      </c>
      <c r="F83" s="266"/>
      <c r="G83" s="279">
        <f>VLOOKUP(A83,'流浪救助人数基础'!A:H,8,0)</f>
        <v>45.36666666666667</v>
      </c>
      <c r="I83" s="281"/>
    </row>
    <row r="84" spans="1:9" s="245" customFormat="1" ht="14.25">
      <c r="A84" s="254" t="s">
        <v>307</v>
      </c>
      <c r="B84" s="266">
        <v>251</v>
      </c>
      <c r="C84" s="272">
        <v>3053</v>
      </c>
      <c r="D84" s="266">
        <v>5</v>
      </c>
      <c r="E84" s="266">
        <v>199</v>
      </c>
      <c r="F84" s="255"/>
      <c r="G84" s="279">
        <f>VLOOKUP(A84,'流浪救助人数基础'!A:H,8,0)</f>
        <v>18</v>
      </c>
      <c r="I84" s="280"/>
    </row>
    <row r="85" spans="1:9" s="245" customFormat="1" ht="14.25">
      <c r="A85" s="254" t="s">
        <v>308</v>
      </c>
      <c r="B85" s="266">
        <v>116</v>
      </c>
      <c r="C85" s="272">
        <v>408</v>
      </c>
      <c r="D85" s="266">
        <v>8</v>
      </c>
      <c r="E85" s="266">
        <v>19</v>
      </c>
      <c r="F85" s="255"/>
      <c r="G85" s="279">
        <v>0</v>
      </c>
      <c r="I85" s="280"/>
    </row>
    <row r="86" spans="1:9" s="245" customFormat="1" ht="14.25">
      <c r="A86" s="254" t="s">
        <v>467</v>
      </c>
      <c r="B86" s="266">
        <v>1558</v>
      </c>
      <c r="C86" s="272">
        <v>3616</v>
      </c>
      <c r="D86" s="266">
        <v>234</v>
      </c>
      <c r="E86" s="266">
        <v>682</v>
      </c>
      <c r="F86" s="255"/>
      <c r="G86" s="279">
        <f>VLOOKUP(A86,'流浪救助人数基础'!A:H,8,0)</f>
        <v>0</v>
      </c>
      <c r="I86" s="280"/>
    </row>
    <row r="87" spans="1:9" s="245" customFormat="1" ht="14.25">
      <c r="A87" s="254" t="s">
        <v>310</v>
      </c>
      <c r="B87" s="266">
        <v>4835</v>
      </c>
      <c r="C87" s="272">
        <v>22249</v>
      </c>
      <c r="D87" s="266">
        <v>183</v>
      </c>
      <c r="E87" s="266">
        <v>2258</v>
      </c>
      <c r="F87" s="255"/>
      <c r="G87" s="279">
        <f>VLOOKUP(A87,'流浪救助人数基础'!A:H,8,0)</f>
        <v>44.8</v>
      </c>
      <c r="I87" s="280"/>
    </row>
    <row r="88" spans="1:9" s="245" customFormat="1" ht="14.25">
      <c r="A88" s="254" t="s">
        <v>311</v>
      </c>
      <c r="B88" s="266">
        <v>311</v>
      </c>
      <c r="C88" s="272">
        <v>8361</v>
      </c>
      <c r="D88" s="266">
        <v>0</v>
      </c>
      <c r="E88" s="266">
        <v>1309</v>
      </c>
      <c r="F88" s="255"/>
      <c r="G88" s="279">
        <f>VLOOKUP(A88,'流浪救助人数基础'!A:H,8,0)</f>
        <v>10.533333333333333</v>
      </c>
      <c r="I88" s="280"/>
    </row>
    <row r="89" spans="1:9" s="245" customFormat="1" ht="14.25">
      <c r="A89" s="254" t="s">
        <v>312</v>
      </c>
      <c r="B89" s="266">
        <v>7656</v>
      </c>
      <c r="C89" s="272">
        <v>36679</v>
      </c>
      <c r="D89" s="266">
        <v>802</v>
      </c>
      <c r="E89" s="266">
        <v>4742</v>
      </c>
      <c r="F89" s="255"/>
      <c r="G89" s="279">
        <f>VLOOKUP(A89,'流浪救助人数基础'!A:H,8,0)</f>
        <v>619.8666666666667</v>
      </c>
      <c r="I89" s="280"/>
    </row>
    <row r="90" spans="1:9" s="245" customFormat="1" ht="14.25">
      <c r="A90" s="270" t="s">
        <v>518</v>
      </c>
      <c r="B90" s="254"/>
      <c r="C90" s="254"/>
      <c r="D90" s="255"/>
      <c r="E90" s="255"/>
      <c r="F90" s="255"/>
      <c r="G90" s="279"/>
      <c r="I90" s="280"/>
    </row>
    <row r="91" spans="1:9" s="247" customFormat="1" ht="14.25">
      <c r="A91" s="269" t="s">
        <v>314</v>
      </c>
      <c r="B91" s="265">
        <v>0</v>
      </c>
      <c r="C91" s="265">
        <v>0</v>
      </c>
      <c r="D91" s="266">
        <v>0</v>
      </c>
      <c r="E91" s="266">
        <v>0</v>
      </c>
      <c r="F91" s="266"/>
      <c r="G91" s="279">
        <f>VLOOKUP(A91,'流浪救助人数基础'!A:H,8,0)</f>
        <v>30.933333333333334</v>
      </c>
      <c r="I91" s="281"/>
    </row>
    <row r="92" spans="1:9" s="245" customFormat="1" ht="14.25">
      <c r="A92" s="254" t="s">
        <v>315</v>
      </c>
      <c r="B92" s="266">
        <v>508</v>
      </c>
      <c r="C92" s="272">
        <v>276</v>
      </c>
      <c r="D92" s="266">
        <v>213</v>
      </c>
      <c r="E92" s="266">
        <v>57</v>
      </c>
      <c r="F92" s="255"/>
      <c r="G92" s="279">
        <f>VLOOKUP(A92,'流浪救助人数基础'!A:H,8,0)</f>
        <v>196.4</v>
      </c>
      <c r="I92" s="280"/>
    </row>
    <row r="93" spans="1:9" s="245" customFormat="1" ht="14.25">
      <c r="A93" s="254" t="s">
        <v>316</v>
      </c>
      <c r="B93" s="266">
        <v>153</v>
      </c>
      <c r="C93" s="272">
        <v>344</v>
      </c>
      <c r="D93" s="266">
        <v>49</v>
      </c>
      <c r="E93" s="266">
        <v>56</v>
      </c>
      <c r="F93" s="255"/>
      <c r="G93" s="279">
        <f>VLOOKUP(A93,'流浪救助人数基础'!A:H,8,0)</f>
        <v>49.233333333333334</v>
      </c>
      <c r="I93" s="280"/>
    </row>
    <row r="94" spans="1:9" s="245" customFormat="1" ht="14.25">
      <c r="A94" s="254" t="s">
        <v>317</v>
      </c>
      <c r="B94" s="266">
        <v>855</v>
      </c>
      <c r="C94" s="272">
        <v>4929</v>
      </c>
      <c r="D94" s="266">
        <v>162</v>
      </c>
      <c r="E94" s="266">
        <v>568</v>
      </c>
      <c r="F94" s="255"/>
      <c r="G94" s="279">
        <f>VLOOKUP(A94,'流浪救助人数基础'!A:H,8,0)</f>
        <v>118.76666666666667</v>
      </c>
      <c r="I94" s="280"/>
    </row>
    <row r="95" spans="1:9" s="245" customFormat="1" ht="14.25">
      <c r="A95" s="254" t="s">
        <v>100</v>
      </c>
      <c r="B95" s="266">
        <v>233</v>
      </c>
      <c r="C95" s="272">
        <v>2504</v>
      </c>
      <c r="D95" s="266">
        <v>67</v>
      </c>
      <c r="E95" s="266">
        <v>839</v>
      </c>
      <c r="F95" s="255"/>
      <c r="G95" s="279">
        <f>VLOOKUP(A95,'流浪救助人数基础'!A:H,8,0)</f>
        <v>50.7</v>
      </c>
      <c r="I95" s="280"/>
    </row>
    <row r="96" spans="1:9" s="245" customFormat="1" ht="14.25">
      <c r="A96" s="254" t="s">
        <v>318</v>
      </c>
      <c r="B96" s="266">
        <v>748</v>
      </c>
      <c r="C96" s="272">
        <v>8310</v>
      </c>
      <c r="D96" s="266">
        <v>172</v>
      </c>
      <c r="E96" s="266">
        <v>4235</v>
      </c>
      <c r="F96" s="255"/>
      <c r="G96" s="279">
        <f>VLOOKUP(A96,'流浪救助人数基础'!A:H,8,0)</f>
        <v>113.56666666666666</v>
      </c>
      <c r="I96" s="280"/>
    </row>
    <row r="97" spans="1:9" s="245" customFormat="1" ht="14.25">
      <c r="A97" s="254" t="s">
        <v>319</v>
      </c>
      <c r="B97" s="266">
        <v>459</v>
      </c>
      <c r="C97" s="272">
        <v>4085</v>
      </c>
      <c r="D97" s="266">
        <v>130</v>
      </c>
      <c r="E97" s="266">
        <v>1595</v>
      </c>
      <c r="F97" s="255"/>
      <c r="G97" s="279">
        <f>VLOOKUP(A97,'流浪救助人数基础'!A:H,8,0)</f>
        <v>97.5</v>
      </c>
      <c r="I97" s="280"/>
    </row>
    <row r="98" spans="1:9" s="245" customFormat="1" ht="14.25">
      <c r="A98" s="254" t="s">
        <v>320</v>
      </c>
      <c r="B98" s="266">
        <v>1206</v>
      </c>
      <c r="C98" s="272">
        <v>5799</v>
      </c>
      <c r="D98" s="266">
        <v>108</v>
      </c>
      <c r="E98" s="266">
        <v>1304</v>
      </c>
      <c r="F98" s="255"/>
      <c r="G98" s="279">
        <f>VLOOKUP(A98,'流浪救助人数基础'!A:H,8,0)</f>
        <v>22.166666666666668</v>
      </c>
      <c r="I98" s="280"/>
    </row>
    <row r="99" spans="1:9" s="245" customFormat="1" ht="14.25">
      <c r="A99" s="270" t="s">
        <v>577</v>
      </c>
      <c r="B99" s="265"/>
      <c r="C99" s="265"/>
      <c r="D99" s="255"/>
      <c r="E99" s="255"/>
      <c r="F99" s="255"/>
      <c r="G99" s="279"/>
      <c r="I99" s="280"/>
    </row>
    <row r="100" spans="1:9" s="247" customFormat="1" ht="14.25">
      <c r="A100" s="269" t="s">
        <v>322</v>
      </c>
      <c r="B100" s="265">
        <v>0</v>
      </c>
      <c r="C100" s="265">
        <v>0</v>
      </c>
      <c r="D100" s="266">
        <v>0</v>
      </c>
      <c r="E100" s="266">
        <v>0</v>
      </c>
      <c r="F100" s="266"/>
      <c r="G100" s="279">
        <f>VLOOKUP(A100,'流浪救助人数基础'!A:H,8,0)</f>
        <v>38.63333333333333</v>
      </c>
      <c r="I100" s="281"/>
    </row>
    <row r="101" spans="1:9" s="245" customFormat="1" ht="14.25">
      <c r="A101" s="254" t="s">
        <v>479</v>
      </c>
      <c r="B101" s="266">
        <v>427</v>
      </c>
      <c r="C101" s="272">
        <v>1290</v>
      </c>
      <c r="D101" s="266">
        <v>60</v>
      </c>
      <c r="E101" s="266">
        <v>289</v>
      </c>
      <c r="F101" s="255"/>
      <c r="G101" s="279">
        <f>VLOOKUP(A101,'流浪救助人数基础'!A:H,8,0)</f>
        <v>0</v>
      </c>
      <c r="I101" s="280"/>
    </row>
    <row r="102" spans="1:9" s="245" customFormat="1" ht="14.25">
      <c r="A102" s="254" t="s">
        <v>324</v>
      </c>
      <c r="B102" s="266">
        <v>96</v>
      </c>
      <c r="C102" s="272">
        <v>1767</v>
      </c>
      <c r="D102" s="266">
        <v>21</v>
      </c>
      <c r="E102" s="266">
        <v>509</v>
      </c>
      <c r="F102" s="255"/>
      <c r="G102" s="279">
        <f>VLOOKUP(A102,'流浪救助人数基础'!A:H,8,0)</f>
        <v>0.03333333333333333</v>
      </c>
      <c r="I102" s="280"/>
    </row>
    <row r="103" spans="1:9" s="245" customFormat="1" ht="14.25">
      <c r="A103" s="254" t="s">
        <v>325</v>
      </c>
      <c r="B103" s="266">
        <v>1429</v>
      </c>
      <c r="C103" s="272">
        <v>11474</v>
      </c>
      <c r="D103" s="266">
        <v>230</v>
      </c>
      <c r="E103" s="266">
        <v>3237</v>
      </c>
      <c r="F103" s="255"/>
      <c r="G103" s="279">
        <f>VLOOKUP(A103,'流浪救助人数基础'!A:H,8,0)</f>
        <v>233.43333333333334</v>
      </c>
      <c r="I103" s="280"/>
    </row>
    <row r="104" spans="1:9" s="245" customFormat="1" ht="14.25">
      <c r="A104" s="254" t="s">
        <v>326</v>
      </c>
      <c r="B104" s="266">
        <v>803</v>
      </c>
      <c r="C104" s="272">
        <v>8475</v>
      </c>
      <c r="D104" s="266">
        <v>246</v>
      </c>
      <c r="E104" s="266">
        <v>3708</v>
      </c>
      <c r="F104" s="255"/>
      <c r="G104" s="279">
        <f>VLOOKUP(A104,'流浪救助人数基础'!A:H,8,0)</f>
        <v>9.566666666666666</v>
      </c>
      <c r="I104" s="280"/>
    </row>
    <row r="105" spans="1:9" s="245" customFormat="1" ht="14.25">
      <c r="A105" s="254" t="s">
        <v>327</v>
      </c>
      <c r="B105" s="266">
        <v>4506</v>
      </c>
      <c r="C105" s="272">
        <v>6159</v>
      </c>
      <c r="D105" s="266">
        <v>342</v>
      </c>
      <c r="E105" s="266">
        <v>849</v>
      </c>
      <c r="F105" s="255"/>
      <c r="G105" s="279">
        <f>VLOOKUP(A105,'流浪救助人数基础'!A:H,8,0)</f>
        <v>0.7</v>
      </c>
      <c r="I105" s="280"/>
    </row>
    <row r="106" spans="1:9" s="245" customFormat="1" ht="14.25">
      <c r="A106" s="254" t="s">
        <v>328</v>
      </c>
      <c r="B106" s="266">
        <v>2054</v>
      </c>
      <c r="C106" s="272">
        <v>26535</v>
      </c>
      <c r="D106" s="266">
        <v>309</v>
      </c>
      <c r="E106" s="266">
        <v>4727</v>
      </c>
      <c r="F106" s="255"/>
      <c r="G106" s="279">
        <f>VLOOKUP(A106,'流浪救助人数基础'!A:H,8,0)</f>
        <v>268.8666666666667</v>
      </c>
      <c r="I106" s="280"/>
    </row>
    <row r="107" spans="1:9" s="245" customFormat="1" ht="14.25">
      <c r="A107" s="270" t="s">
        <v>583</v>
      </c>
      <c r="B107" s="254"/>
      <c r="C107" s="254"/>
      <c r="D107" s="255"/>
      <c r="E107" s="255"/>
      <c r="F107" s="255"/>
      <c r="G107" s="279"/>
      <c r="I107" s="280"/>
    </row>
    <row r="108" spans="1:9" s="247" customFormat="1" ht="14.25">
      <c r="A108" s="269" t="s">
        <v>330</v>
      </c>
      <c r="B108" s="265">
        <v>0</v>
      </c>
      <c r="C108" s="265">
        <v>0</v>
      </c>
      <c r="D108" s="266">
        <v>0</v>
      </c>
      <c r="E108" s="266">
        <v>0</v>
      </c>
      <c r="F108" s="266"/>
      <c r="G108" s="279">
        <f>VLOOKUP(A108,'流浪救助人数基础'!A:H,8,0)</f>
        <v>333.93333333333334</v>
      </c>
      <c r="I108" s="281"/>
    </row>
    <row r="109" spans="1:9" s="245" customFormat="1" ht="14.25">
      <c r="A109" s="269" t="s">
        <v>331</v>
      </c>
      <c r="B109" s="266">
        <v>443</v>
      </c>
      <c r="C109" s="272">
        <v>5664</v>
      </c>
      <c r="D109" s="266">
        <v>15</v>
      </c>
      <c r="E109" s="266">
        <v>889</v>
      </c>
      <c r="F109" s="255"/>
      <c r="G109" s="279">
        <f>VLOOKUP(A109,'流浪救助人数基础'!A:H,8,0)</f>
        <v>0.03333333333333333</v>
      </c>
      <c r="I109" s="280"/>
    </row>
    <row r="110" spans="1:9" s="245" customFormat="1" ht="14.25">
      <c r="A110" s="254" t="s">
        <v>332</v>
      </c>
      <c r="B110" s="266">
        <v>790</v>
      </c>
      <c r="C110" s="272">
        <v>18723</v>
      </c>
      <c r="D110" s="266">
        <v>43</v>
      </c>
      <c r="E110" s="266">
        <v>4279</v>
      </c>
      <c r="F110" s="255"/>
      <c r="G110" s="279">
        <f>VLOOKUP(A110,'流浪救助人数基础'!A:H,8,0)</f>
        <v>91.96666666666667</v>
      </c>
      <c r="I110" s="280"/>
    </row>
    <row r="111" spans="1:9" s="245" customFormat="1" ht="14.25">
      <c r="A111" s="254" t="s">
        <v>333</v>
      </c>
      <c r="B111" s="266">
        <v>1735</v>
      </c>
      <c r="C111" s="272">
        <v>18870</v>
      </c>
      <c r="D111" s="266">
        <v>136</v>
      </c>
      <c r="E111" s="266">
        <v>2296</v>
      </c>
      <c r="F111" s="255"/>
      <c r="G111" s="279">
        <f>VLOOKUP(A111,'流浪救助人数基础'!A:H,8,0)</f>
        <v>25.3</v>
      </c>
      <c r="I111" s="280"/>
    </row>
    <row r="112" spans="1:9" s="245" customFormat="1" ht="14.25">
      <c r="A112" s="254" t="s">
        <v>334</v>
      </c>
      <c r="B112" s="266">
        <v>960</v>
      </c>
      <c r="C112" s="272">
        <v>256</v>
      </c>
      <c r="D112" s="266">
        <v>212</v>
      </c>
      <c r="E112" s="266">
        <v>32</v>
      </c>
      <c r="F112" s="255"/>
      <c r="G112" s="279">
        <f>VLOOKUP(A112,'流浪救助人数基础'!A:H,8,0)</f>
        <v>0.6333333333333333</v>
      </c>
      <c r="I112" s="280"/>
    </row>
    <row r="113" spans="1:9" s="245" customFormat="1" ht="14.25">
      <c r="A113" s="254" t="s">
        <v>335</v>
      </c>
      <c r="B113" s="266">
        <v>1340</v>
      </c>
      <c r="C113" s="272">
        <v>945</v>
      </c>
      <c r="D113" s="266">
        <v>39</v>
      </c>
      <c r="E113" s="266">
        <v>46</v>
      </c>
      <c r="F113" s="255"/>
      <c r="G113" s="279">
        <f>VLOOKUP(A113,'流浪救助人数基础'!A:H,8,0)</f>
        <v>0.7</v>
      </c>
      <c r="I113" s="280"/>
    </row>
    <row r="114" spans="1:9" s="245" customFormat="1" ht="14.25">
      <c r="A114" s="254" t="s">
        <v>336</v>
      </c>
      <c r="B114" s="266">
        <v>273</v>
      </c>
      <c r="C114" s="272">
        <v>7253</v>
      </c>
      <c r="D114" s="266">
        <v>32</v>
      </c>
      <c r="E114" s="266">
        <v>858</v>
      </c>
      <c r="F114" s="255"/>
      <c r="G114" s="279">
        <f>VLOOKUP(A114,'流浪救助人数基础'!A:H,8,0)</f>
        <v>0.9</v>
      </c>
      <c r="I114" s="280"/>
    </row>
    <row r="115" spans="1:9" s="245" customFormat="1" ht="14.25">
      <c r="A115" s="254" t="s">
        <v>337</v>
      </c>
      <c r="B115" s="266">
        <v>290</v>
      </c>
      <c r="C115" s="272">
        <v>5688</v>
      </c>
      <c r="D115" s="266">
        <v>16</v>
      </c>
      <c r="E115" s="266">
        <v>632</v>
      </c>
      <c r="F115" s="255"/>
      <c r="G115" s="279">
        <f>VLOOKUP(A115,'流浪救助人数基础'!A:H,8,0)</f>
        <v>0.03333333333333333</v>
      </c>
      <c r="I115" s="280"/>
    </row>
    <row r="116" spans="1:9" s="245" customFormat="1" ht="14.25">
      <c r="A116" s="254" t="s">
        <v>338</v>
      </c>
      <c r="B116" s="266">
        <v>2579</v>
      </c>
      <c r="C116" s="272">
        <v>43438</v>
      </c>
      <c r="D116" s="266">
        <v>215</v>
      </c>
      <c r="E116" s="266">
        <v>5838</v>
      </c>
      <c r="F116" s="255"/>
      <c r="G116" s="279">
        <f>VLOOKUP(A116,'流浪救助人数基础'!A:H,8,0)</f>
        <v>442.3666666666667</v>
      </c>
      <c r="I116" s="280"/>
    </row>
    <row r="117" spans="1:9" s="245" customFormat="1" ht="14.25">
      <c r="A117" s="254" t="s">
        <v>339</v>
      </c>
      <c r="B117" s="266">
        <v>2067</v>
      </c>
      <c r="C117" s="272">
        <v>32827</v>
      </c>
      <c r="D117" s="266">
        <v>104</v>
      </c>
      <c r="E117" s="266">
        <v>2187</v>
      </c>
      <c r="F117" s="255"/>
      <c r="G117" s="279">
        <f>VLOOKUP(A117,'流浪救助人数基础'!A:H,8,0)</f>
        <v>19.466666666666665</v>
      </c>
      <c r="I117" s="280"/>
    </row>
    <row r="118" spans="1:9" s="245" customFormat="1" ht="14.25">
      <c r="A118" s="254" t="s">
        <v>340</v>
      </c>
      <c r="B118" s="266">
        <v>3122</v>
      </c>
      <c r="C118" s="272">
        <v>35345</v>
      </c>
      <c r="D118" s="266">
        <v>287</v>
      </c>
      <c r="E118" s="266">
        <v>6597</v>
      </c>
      <c r="F118" s="255"/>
      <c r="G118" s="279">
        <f>VLOOKUP(A118,'流浪救助人数基础'!A:H,8,0)</f>
        <v>679.2333333333333</v>
      </c>
      <c r="I118" s="280"/>
    </row>
    <row r="119" spans="1:9" s="245" customFormat="1" ht="14.25">
      <c r="A119" s="270" t="s">
        <v>594</v>
      </c>
      <c r="B119" s="254"/>
      <c r="C119" s="254"/>
      <c r="D119" s="255"/>
      <c r="E119" s="255"/>
      <c r="F119" s="255"/>
      <c r="G119" s="279"/>
      <c r="I119" s="280"/>
    </row>
    <row r="120" spans="1:9" s="247" customFormat="1" ht="14.25">
      <c r="A120" s="269" t="s">
        <v>342</v>
      </c>
      <c r="B120" s="265">
        <v>0</v>
      </c>
      <c r="C120" s="265">
        <v>0</v>
      </c>
      <c r="D120" s="266">
        <v>0</v>
      </c>
      <c r="E120" s="266">
        <v>0</v>
      </c>
      <c r="F120" s="266"/>
      <c r="G120" s="279">
        <f>VLOOKUP(A120,'流浪救助人数基础'!A:H,8,0)</f>
        <v>201.03333333333333</v>
      </c>
      <c r="I120" s="281"/>
    </row>
    <row r="121" spans="1:9" s="245" customFormat="1" ht="14.25">
      <c r="A121" s="269" t="s">
        <v>242</v>
      </c>
      <c r="B121" s="282">
        <v>46</v>
      </c>
      <c r="C121" s="272">
        <v>1367</v>
      </c>
      <c r="D121" s="266">
        <v>0</v>
      </c>
      <c r="E121" s="266">
        <v>289</v>
      </c>
      <c r="F121" s="255"/>
      <c r="G121" s="279">
        <f>VLOOKUP(A121,'流浪救助人数基础'!A:H,8,0)</f>
        <v>0.1</v>
      </c>
      <c r="I121" s="280"/>
    </row>
    <row r="122" spans="1:9" s="245" customFormat="1" ht="14.25">
      <c r="A122" s="254" t="s">
        <v>344</v>
      </c>
      <c r="B122" s="266">
        <v>611</v>
      </c>
      <c r="C122" s="272">
        <v>2232</v>
      </c>
      <c r="D122" s="266">
        <v>94</v>
      </c>
      <c r="E122" s="266">
        <v>755</v>
      </c>
      <c r="F122" s="255"/>
      <c r="G122" s="279">
        <f>VLOOKUP(A122,'流浪救助人数基础'!A:H,8,0)</f>
        <v>0</v>
      </c>
      <c r="I122" s="280"/>
    </row>
    <row r="123" spans="1:9" s="245" customFormat="1" ht="14.25">
      <c r="A123" s="254" t="s">
        <v>345</v>
      </c>
      <c r="B123" s="266">
        <v>3732</v>
      </c>
      <c r="C123" s="272">
        <v>12862</v>
      </c>
      <c r="D123" s="266">
        <v>233</v>
      </c>
      <c r="E123" s="266">
        <v>1689</v>
      </c>
      <c r="F123" s="255"/>
      <c r="G123" s="279">
        <f>VLOOKUP(A123,'流浪救助人数基础'!A:H,8,0)</f>
        <v>0</v>
      </c>
      <c r="I123" s="280"/>
    </row>
    <row r="124" spans="1:9" s="245" customFormat="1" ht="14.25">
      <c r="A124" s="254" t="s">
        <v>346</v>
      </c>
      <c r="B124" s="266">
        <v>1095</v>
      </c>
      <c r="C124" s="272">
        <v>25107</v>
      </c>
      <c r="D124" s="266">
        <v>174</v>
      </c>
      <c r="E124" s="266">
        <v>5093</v>
      </c>
      <c r="F124" s="255"/>
      <c r="G124" s="279">
        <f>VLOOKUP(A124,'流浪救助人数基础'!A:H,8,0)</f>
        <v>268.6</v>
      </c>
      <c r="I124" s="280"/>
    </row>
    <row r="125" spans="1:9" s="245" customFormat="1" ht="14.25">
      <c r="A125" s="254" t="s">
        <v>347</v>
      </c>
      <c r="B125" s="266">
        <v>1889</v>
      </c>
      <c r="C125" s="272">
        <v>19749</v>
      </c>
      <c r="D125" s="266">
        <v>222</v>
      </c>
      <c r="E125" s="266">
        <v>4684</v>
      </c>
      <c r="F125" s="255"/>
      <c r="G125" s="279">
        <f>VLOOKUP(A125,'流浪救助人数基础'!A:H,8,0)</f>
        <v>236.73333333333332</v>
      </c>
      <c r="I125" s="280"/>
    </row>
    <row r="126" spans="1:9" s="245" customFormat="1" ht="14.25">
      <c r="A126" s="254" t="s">
        <v>348</v>
      </c>
      <c r="B126" s="266">
        <v>1644</v>
      </c>
      <c r="C126" s="272">
        <v>26347</v>
      </c>
      <c r="D126" s="266">
        <v>63</v>
      </c>
      <c r="E126" s="266">
        <v>5221</v>
      </c>
      <c r="F126" s="255"/>
      <c r="G126" s="279">
        <f>VLOOKUP(A126,'流浪救助人数基础'!A:H,8,0)</f>
        <v>443.46666666666664</v>
      </c>
      <c r="I126" s="280"/>
    </row>
    <row r="127" spans="1:9" s="245" customFormat="1" ht="14.25">
      <c r="A127" s="254" t="s">
        <v>349</v>
      </c>
      <c r="B127" s="266">
        <v>2105</v>
      </c>
      <c r="C127" s="272">
        <v>24564</v>
      </c>
      <c r="D127" s="266">
        <v>206</v>
      </c>
      <c r="E127" s="266">
        <v>5824</v>
      </c>
      <c r="F127" s="255"/>
      <c r="G127" s="279">
        <f>VLOOKUP(A127,'流浪救助人数基础'!A:H,8,0)</f>
        <v>155.86666666666667</v>
      </c>
      <c r="I127" s="280"/>
    </row>
    <row r="128" spans="1:9" s="245" customFormat="1" ht="14.25">
      <c r="A128" s="270" t="s">
        <v>527</v>
      </c>
      <c r="B128" s="254"/>
      <c r="C128" s="254"/>
      <c r="D128" s="255"/>
      <c r="E128" s="255"/>
      <c r="F128" s="255"/>
      <c r="G128" s="279"/>
      <c r="I128" s="280"/>
    </row>
    <row r="129" spans="1:9" s="247" customFormat="1" ht="14.25">
      <c r="A129" s="269" t="s">
        <v>351</v>
      </c>
      <c r="B129" s="265">
        <v>0</v>
      </c>
      <c r="C129" s="265">
        <v>0</v>
      </c>
      <c r="D129" s="266">
        <v>0</v>
      </c>
      <c r="E129" s="266">
        <v>0</v>
      </c>
      <c r="F129" s="266"/>
      <c r="G129" s="279">
        <f>VLOOKUP(A129,'流浪救助人数基础'!A:H,8,0)</f>
        <v>13.133333333333333</v>
      </c>
      <c r="I129" s="281"/>
    </row>
    <row r="130" spans="1:9" s="245" customFormat="1" ht="14.25">
      <c r="A130" s="269" t="s">
        <v>999</v>
      </c>
      <c r="B130" s="266">
        <v>130</v>
      </c>
      <c r="C130" s="272">
        <v>6</v>
      </c>
      <c r="D130" s="266">
        <v>20</v>
      </c>
      <c r="E130" s="266">
        <v>0</v>
      </c>
      <c r="F130" s="255"/>
      <c r="G130" s="279">
        <f>VLOOKUP(A130,'流浪救助人数基础'!A:H,8,0)</f>
        <v>27.4</v>
      </c>
      <c r="I130" s="280"/>
    </row>
    <row r="131" spans="1:9" s="245" customFormat="1" ht="14.25">
      <c r="A131" s="254" t="s">
        <v>353</v>
      </c>
      <c r="B131" s="266">
        <v>1324</v>
      </c>
      <c r="C131" s="265">
        <v>0</v>
      </c>
      <c r="D131" s="266">
        <v>178</v>
      </c>
      <c r="E131" s="266">
        <v>0</v>
      </c>
      <c r="F131" s="255"/>
      <c r="G131" s="279">
        <f>VLOOKUP(A131,'流浪救助人数基础'!A:H,8,0)</f>
        <v>60.766666666666666</v>
      </c>
      <c r="I131" s="280"/>
    </row>
    <row r="132" spans="1:9" s="245" customFormat="1" ht="14.25">
      <c r="A132" s="254" t="s">
        <v>354</v>
      </c>
      <c r="B132" s="266">
        <v>124</v>
      </c>
      <c r="C132" s="272">
        <v>637</v>
      </c>
      <c r="D132" s="266">
        <v>30</v>
      </c>
      <c r="E132" s="266">
        <v>158</v>
      </c>
      <c r="F132" s="255"/>
      <c r="G132" s="279">
        <f>VLOOKUP(A132,'流浪救助人数基础'!A:H,8,0)</f>
        <v>195.13333333333333</v>
      </c>
      <c r="I132" s="280"/>
    </row>
    <row r="133" spans="1:9" s="245" customFormat="1" ht="14.25">
      <c r="A133" s="254" t="s">
        <v>139</v>
      </c>
      <c r="B133" s="266">
        <v>891</v>
      </c>
      <c r="C133" s="272">
        <v>5857</v>
      </c>
      <c r="D133" s="266">
        <v>73</v>
      </c>
      <c r="E133" s="266">
        <v>1163</v>
      </c>
      <c r="F133" s="255"/>
      <c r="G133" s="279">
        <f>VLOOKUP(A133,'流浪救助人数基础'!A:H,8,0)</f>
        <v>4.9</v>
      </c>
      <c r="I133" s="280"/>
    </row>
    <row r="134" spans="1:9" s="245" customFormat="1" ht="14.25">
      <c r="A134" s="254" t="s">
        <v>355</v>
      </c>
      <c r="B134" s="266">
        <v>348</v>
      </c>
      <c r="C134" s="272">
        <v>5999</v>
      </c>
      <c r="D134" s="266">
        <v>78</v>
      </c>
      <c r="E134" s="266">
        <v>1732</v>
      </c>
      <c r="F134" s="255"/>
      <c r="G134" s="279">
        <f>VLOOKUP(A134,'流浪救助人数基础'!A:H,8,0)</f>
        <v>257.3666666666667</v>
      </c>
      <c r="I134" s="280"/>
    </row>
    <row r="135" spans="1:9" s="245" customFormat="1" ht="14.25">
      <c r="A135" s="254" t="s">
        <v>356</v>
      </c>
      <c r="B135" s="266">
        <v>209</v>
      </c>
      <c r="C135" s="272">
        <v>9347</v>
      </c>
      <c r="D135" s="266">
        <v>37</v>
      </c>
      <c r="E135" s="266">
        <v>2515</v>
      </c>
      <c r="F135" s="255"/>
      <c r="G135" s="279">
        <f>VLOOKUP(A135,'流浪救助人数基础'!A:H,8,0)</f>
        <v>41</v>
      </c>
      <c r="I135" s="280"/>
    </row>
    <row r="136" spans="1:9" s="245" customFormat="1" ht="14.25">
      <c r="A136" s="254" t="s">
        <v>357</v>
      </c>
      <c r="B136" s="266">
        <v>327</v>
      </c>
      <c r="C136" s="272">
        <v>10129</v>
      </c>
      <c r="D136" s="266">
        <v>81</v>
      </c>
      <c r="E136" s="266">
        <v>2265</v>
      </c>
      <c r="F136" s="255"/>
      <c r="G136" s="279">
        <f>VLOOKUP(A136,'流浪救助人数基础'!A:H,8,0)</f>
        <v>33.13333333333333</v>
      </c>
      <c r="I136" s="280"/>
    </row>
    <row r="137" spans="1:9" s="245" customFormat="1" ht="14.25">
      <c r="A137" s="254" t="s">
        <v>358</v>
      </c>
      <c r="B137" s="266">
        <v>468</v>
      </c>
      <c r="C137" s="272">
        <v>18752</v>
      </c>
      <c r="D137" s="266">
        <v>106</v>
      </c>
      <c r="E137" s="266">
        <v>4055</v>
      </c>
      <c r="F137" s="255"/>
      <c r="G137" s="279">
        <f>VLOOKUP(A137,'流浪救助人数基础'!A:H,8,0)</f>
        <v>487.3333333333333</v>
      </c>
      <c r="I137" s="280"/>
    </row>
    <row r="138" spans="1:9" s="245" customFormat="1" ht="14.25">
      <c r="A138" s="254" t="s">
        <v>359</v>
      </c>
      <c r="B138" s="266">
        <v>359</v>
      </c>
      <c r="C138" s="272">
        <v>7073</v>
      </c>
      <c r="D138" s="266">
        <v>128</v>
      </c>
      <c r="E138" s="266">
        <v>3012</v>
      </c>
      <c r="F138" s="255"/>
      <c r="G138" s="279">
        <f>VLOOKUP(A138,'流浪救助人数基础'!A:H,8,0)</f>
        <v>9.366666666666667</v>
      </c>
      <c r="I138" s="280"/>
    </row>
    <row r="139" spans="1:9" s="245" customFormat="1" ht="14.25">
      <c r="A139" s="270" t="s">
        <v>602</v>
      </c>
      <c r="B139" s="254"/>
      <c r="C139" s="254"/>
      <c r="D139" s="255"/>
      <c r="E139" s="255"/>
      <c r="F139" s="255"/>
      <c r="G139" s="279"/>
      <c r="I139" s="280"/>
    </row>
    <row r="140" spans="1:9" s="247" customFormat="1" ht="14.25">
      <c r="A140" s="269" t="s">
        <v>361</v>
      </c>
      <c r="B140" s="265">
        <v>0</v>
      </c>
      <c r="C140" s="265">
        <v>0</v>
      </c>
      <c r="D140" s="266">
        <v>0</v>
      </c>
      <c r="E140" s="266">
        <v>0</v>
      </c>
      <c r="F140" s="266"/>
      <c r="G140" s="279">
        <f>VLOOKUP(A140,'流浪救助人数基础'!A:H,8,0)</f>
        <v>488.06666666666666</v>
      </c>
      <c r="I140" s="281"/>
    </row>
    <row r="141" spans="1:9" s="245" customFormat="1" ht="14.25">
      <c r="A141" s="254" t="s">
        <v>362</v>
      </c>
      <c r="B141" s="266">
        <v>1072</v>
      </c>
      <c r="C141" s="272">
        <v>5541</v>
      </c>
      <c r="D141" s="266">
        <v>174</v>
      </c>
      <c r="E141" s="266">
        <v>1567</v>
      </c>
      <c r="F141" s="255"/>
      <c r="G141" s="279">
        <f>VLOOKUP(A141,'流浪救助人数基础'!A:H,8,0)</f>
        <v>53.06666666666667</v>
      </c>
      <c r="I141" s="280"/>
    </row>
    <row r="142" spans="1:9" s="245" customFormat="1" ht="14.25">
      <c r="A142" s="254" t="s">
        <v>363</v>
      </c>
      <c r="B142" s="266">
        <v>372</v>
      </c>
      <c r="C142" s="272">
        <v>14252</v>
      </c>
      <c r="D142" s="266">
        <v>61</v>
      </c>
      <c r="E142" s="266">
        <v>3310</v>
      </c>
      <c r="F142" s="255"/>
      <c r="G142" s="279">
        <f>VLOOKUP(A142,'流浪救助人数基础'!A:H,8,0)</f>
        <v>0.36666666666666664</v>
      </c>
      <c r="I142" s="280"/>
    </row>
    <row r="143" spans="1:9" s="245" customFormat="1" ht="14.25">
      <c r="A143" s="254" t="s">
        <v>364</v>
      </c>
      <c r="B143" s="266">
        <v>349</v>
      </c>
      <c r="C143" s="272">
        <v>6530</v>
      </c>
      <c r="D143" s="266">
        <v>56</v>
      </c>
      <c r="E143" s="266">
        <v>2273</v>
      </c>
      <c r="F143" s="255"/>
      <c r="G143" s="279">
        <f>VLOOKUP(A143,'流浪救助人数基础'!A:H,8,0)</f>
        <v>24.6</v>
      </c>
      <c r="I143" s="280"/>
    </row>
    <row r="144" spans="1:9" s="245" customFormat="1" ht="14.25">
      <c r="A144" s="254" t="s">
        <v>365</v>
      </c>
      <c r="B144" s="266">
        <v>524</v>
      </c>
      <c r="C144" s="272">
        <v>10372</v>
      </c>
      <c r="D144" s="266">
        <v>125</v>
      </c>
      <c r="E144" s="266">
        <v>3046</v>
      </c>
      <c r="F144" s="255"/>
      <c r="G144" s="279">
        <f>VLOOKUP(A144,'流浪救助人数基础'!A:H,8,0)</f>
        <v>345.8333333333333</v>
      </c>
      <c r="I144" s="280"/>
    </row>
    <row r="145" spans="1:9" s="245" customFormat="1" ht="14.25">
      <c r="A145" s="254" t="s">
        <v>366</v>
      </c>
      <c r="B145" s="266">
        <v>221</v>
      </c>
      <c r="C145" s="272">
        <v>10023</v>
      </c>
      <c r="D145" s="266">
        <v>23</v>
      </c>
      <c r="E145" s="266">
        <v>2801</v>
      </c>
      <c r="F145" s="255"/>
      <c r="G145" s="279">
        <f>VLOOKUP(A145,'流浪救助人数基础'!A:H,8,0)</f>
        <v>20.666666666666668</v>
      </c>
      <c r="I145" s="280"/>
    </row>
    <row r="146" spans="1:9" s="245" customFormat="1" ht="14.25">
      <c r="A146" s="254" t="s">
        <v>367</v>
      </c>
      <c r="B146" s="266">
        <v>1463</v>
      </c>
      <c r="C146" s="272">
        <v>20298</v>
      </c>
      <c r="D146" s="266">
        <v>155</v>
      </c>
      <c r="E146" s="266">
        <v>4127</v>
      </c>
      <c r="F146" s="255"/>
      <c r="G146" s="279">
        <f>VLOOKUP(A146,'流浪救助人数基础'!A:H,8,0)</f>
        <v>674.3</v>
      </c>
      <c r="I146" s="280"/>
    </row>
    <row r="147" spans="1:9" s="245" customFormat="1" ht="14.25">
      <c r="A147" s="254" t="s">
        <v>489</v>
      </c>
      <c r="B147" s="266">
        <v>117</v>
      </c>
      <c r="C147" s="272">
        <v>2103</v>
      </c>
      <c r="D147" s="266">
        <v>26</v>
      </c>
      <c r="E147" s="266">
        <v>647</v>
      </c>
      <c r="F147" s="255"/>
      <c r="G147" s="279">
        <f>VLOOKUP(A147,'流浪救助人数基础'!A:H,8,0)</f>
        <v>18.233333333333334</v>
      </c>
      <c r="I147" s="280"/>
    </row>
    <row r="148" spans="1:9" s="245" customFormat="1" ht="14.25">
      <c r="A148" s="254" t="s">
        <v>490</v>
      </c>
      <c r="B148" s="266">
        <v>149</v>
      </c>
      <c r="C148" s="272">
        <v>3788</v>
      </c>
      <c r="D148" s="266">
        <v>11</v>
      </c>
      <c r="E148" s="266">
        <v>522</v>
      </c>
      <c r="F148" s="255"/>
      <c r="G148" s="279">
        <f>VLOOKUP(A148,'流浪救助人数基础'!A:H,8,0)</f>
        <v>9</v>
      </c>
      <c r="I148" s="280"/>
    </row>
    <row r="149" spans="1:9" s="245" customFormat="1" ht="14.25">
      <c r="A149" s="270" t="s">
        <v>612</v>
      </c>
      <c r="B149" s="265"/>
      <c r="C149" s="265"/>
      <c r="D149" s="255"/>
      <c r="E149" s="255"/>
      <c r="F149" s="255"/>
      <c r="G149" s="279"/>
      <c r="I149" s="280"/>
    </row>
    <row r="150" spans="1:9" s="247" customFormat="1" ht="14.25">
      <c r="A150" s="269" t="s">
        <v>371</v>
      </c>
      <c r="B150" s="265">
        <v>0</v>
      </c>
      <c r="C150" s="265">
        <v>0</v>
      </c>
      <c r="D150" s="266">
        <v>0</v>
      </c>
      <c r="E150" s="266">
        <v>0</v>
      </c>
      <c r="F150" s="266"/>
      <c r="G150" s="279">
        <f>VLOOKUP(A150,'流浪救助人数基础'!A:H,8,0)</f>
        <v>73.93333333333334</v>
      </c>
      <c r="I150" s="281"/>
    </row>
    <row r="151" spans="1:9" s="245" customFormat="1" ht="14.25">
      <c r="A151" s="254" t="s">
        <v>372</v>
      </c>
      <c r="B151" s="266">
        <v>197</v>
      </c>
      <c r="C151" s="272">
        <v>487</v>
      </c>
      <c r="D151" s="266">
        <v>3</v>
      </c>
      <c r="E151" s="266">
        <v>21</v>
      </c>
      <c r="F151" s="255"/>
      <c r="G151" s="279">
        <v>0</v>
      </c>
      <c r="I151" s="280"/>
    </row>
    <row r="152" spans="1:9" s="245" customFormat="1" ht="14.25">
      <c r="A152" s="254" t="s">
        <v>373</v>
      </c>
      <c r="B152" s="266">
        <v>628</v>
      </c>
      <c r="C152" s="272">
        <v>12333</v>
      </c>
      <c r="D152" s="266">
        <v>58</v>
      </c>
      <c r="E152" s="266">
        <v>1714</v>
      </c>
      <c r="F152" s="255"/>
      <c r="G152" s="279">
        <f>VLOOKUP(A152,'流浪救助人数基础'!A:H,8,0)</f>
        <v>0.26666666666666666</v>
      </c>
      <c r="I152" s="280"/>
    </row>
    <row r="153" spans="1:9" s="245" customFormat="1" ht="14.25">
      <c r="A153" s="254" t="s">
        <v>374</v>
      </c>
      <c r="B153" s="266">
        <v>591</v>
      </c>
      <c r="C153" s="272">
        <v>2442</v>
      </c>
      <c r="D153" s="266">
        <v>145</v>
      </c>
      <c r="E153" s="266">
        <v>480</v>
      </c>
      <c r="F153" s="255"/>
      <c r="G153" s="279">
        <v>0</v>
      </c>
      <c r="I153" s="280"/>
    </row>
    <row r="154" spans="1:9" s="245" customFormat="1" ht="14.25">
      <c r="A154" s="254" t="s">
        <v>375</v>
      </c>
      <c r="B154" s="266">
        <v>1388</v>
      </c>
      <c r="C154" s="272">
        <v>13621</v>
      </c>
      <c r="D154" s="266">
        <v>153</v>
      </c>
      <c r="E154" s="266">
        <v>3038</v>
      </c>
      <c r="F154" s="255"/>
      <c r="G154" s="279">
        <f>VLOOKUP(A154,'流浪救助人数基础'!A:H,8,0)</f>
        <v>1.0666666666666667</v>
      </c>
      <c r="I154" s="280"/>
    </row>
    <row r="155" spans="1:9" s="245" customFormat="1" ht="14.25">
      <c r="A155" s="270" t="s">
        <v>618</v>
      </c>
      <c r="B155" s="254"/>
      <c r="C155" s="254"/>
      <c r="D155" s="255"/>
      <c r="E155" s="255"/>
      <c r="F155" s="255"/>
      <c r="G155" s="279"/>
      <c r="I155" s="280"/>
    </row>
    <row r="156" spans="1:9" s="245" customFormat="1" ht="14.25">
      <c r="A156" s="254" t="s">
        <v>377</v>
      </c>
      <c r="B156" s="265">
        <v>0</v>
      </c>
      <c r="C156" s="265">
        <v>0</v>
      </c>
      <c r="D156" s="255">
        <v>0</v>
      </c>
      <c r="E156" s="255">
        <v>0</v>
      </c>
      <c r="F156" s="255"/>
      <c r="G156" s="279">
        <f>VLOOKUP(A156,'流浪救助人数基础'!A:H,8,0)</f>
        <v>258.8</v>
      </c>
      <c r="I156" s="280"/>
    </row>
    <row r="157" spans="1:9" s="245" customFormat="1" ht="14.25">
      <c r="A157" s="254" t="s">
        <v>378</v>
      </c>
      <c r="B157" s="266">
        <v>1138</v>
      </c>
      <c r="C157" s="272">
        <v>9286</v>
      </c>
      <c r="D157" s="266">
        <v>251</v>
      </c>
      <c r="E157" s="266">
        <v>1326</v>
      </c>
      <c r="F157" s="255"/>
      <c r="G157" s="279">
        <f>VLOOKUP(A157,'流浪救助人数基础'!A:H,8,0)</f>
        <v>18.1</v>
      </c>
      <c r="I157" s="280"/>
    </row>
    <row r="158" spans="1:9" s="245" customFormat="1" ht="14.25">
      <c r="A158" s="254" t="s">
        <v>379</v>
      </c>
      <c r="B158" s="266">
        <v>199</v>
      </c>
      <c r="C158" s="272">
        <v>19033</v>
      </c>
      <c r="D158" s="266">
        <v>29</v>
      </c>
      <c r="E158" s="266">
        <v>3286</v>
      </c>
      <c r="F158" s="255"/>
      <c r="G158" s="279">
        <f>VLOOKUP(A158,'流浪救助人数基础'!A:H,8,0)</f>
        <v>7.2</v>
      </c>
      <c r="I158" s="280"/>
    </row>
    <row r="159" spans="1:9" s="245" customFormat="1" ht="14.25">
      <c r="A159" s="254" t="s">
        <v>380</v>
      </c>
      <c r="B159" s="266">
        <v>3480</v>
      </c>
      <c r="C159" s="272">
        <v>33472</v>
      </c>
      <c r="D159" s="266">
        <v>171</v>
      </c>
      <c r="E159" s="266">
        <v>1776</v>
      </c>
      <c r="F159" s="255"/>
      <c r="G159" s="279">
        <f>VLOOKUP(A159,'流浪救助人数基础'!A:H,8,0)</f>
        <v>109.66666666666667</v>
      </c>
      <c r="I159" s="280"/>
    </row>
    <row r="160" spans="1:9" s="245" customFormat="1" ht="14.25">
      <c r="A160" s="254" t="s">
        <v>381</v>
      </c>
      <c r="B160" s="266">
        <v>887</v>
      </c>
      <c r="C160" s="272">
        <v>22301</v>
      </c>
      <c r="D160" s="266">
        <v>91</v>
      </c>
      <c r="E160" s="266">
        <v>3609</v>
      </c>
      <c r="F160" s="255"/>
      <c r="G160" s="279">
        <f>VLOOKUP(A160,'流浪救助人数基础'!A:H,8,0)</f>
        <v>102.16666666666667</v>
      </c>
      <c r="I160" s="280"/>
    </row>
    <row r="161" spans="1:9" s="245" customFormat="1" ht="14.25">
      <c r="A161" s="254" t="s">
        <v>382</v>
      </c>
      <c r="B161" s="266">
        <v>782</v>
      </c>
      <c r="C161" s="272">
        <v>15482</v>
      </c>
      <c r="D161" s="266">
        <v>221</v>
      </c>
      <c r="E161" s="266">
        <v>3546</v>
      </c>
      <c r="F161" s="255"/>
      <c r="G161" s="279">
        <f>VLOOKUP(A161,'流浪救助人数基础'!A:H,8,0)</f>
        <v>75.8</v>
      </c>
      <c r="I161" s="280"/>
    </row>
    <row r="162" spans="1:9" s="245" customFormat="1" ht="14.25">
      <c r="A162" s="270" t="s">
        <v>626</v>
      </c>
      <c r="B162" s="254"/>
      <c r="C162" s="254"/>
      <c r="D162" s="255"/>
      <c r="E162" s="255"/>
      <c r="F162" s="255"/>
      <c r="G162" s="279"/>
      <c r="I162" s="280"/>
    </row>
    <row r="163" spans="1:9" s="245" customFormat="1" ht="14.25">
      <c r="A163" s="254" t="s">
        <v>384</v>
      </c>
      <c r="B163" s="254">
        <v>0</v>
      </c>
      <c r="C163" s="254">
        <v>0</v>
      </c>
      <c r="D163" s="255">
        <v>0</v>
      </c>
      <c r="E163" s="255">
        <v>0</v>
      </c>
      <c r="F163" s="255"/>
      <c r="G163" s="279">
        <f>VLOOKUP(A163,'流浪救助人数基础'!A:H,8,0)</f>
        <v>24.5</v>
      </c>
      <c r="I163" s="280"/>
    </row>
    <row r="164" spans="1:9" s="245" customFormat="1" ht="14.25">
      <c r="A164" s="254" t="s">
        <v>385</v>
      </c>
      <c r="B164" s="266">
        <v>707</v>
      </c>
      <c r="C164" s="272">
        <v>4975</v>
      </c>
      <c r="D164" s="266">
        <v>98</v>
      </c>
      <c r="E164" s="266">
        <v>1407</v>
      </c>
      <c r="F164" s="255"/>
      <c r="G164" s="279">
        <f>VLOOKUP(A164,'流浪救助人数基础'!A:H,8,0)</f>
        <v>36.46666666666667</v>
      </c>
      <c r="I164" s="280"/>
    </row>
    <row r="165" spans="1:9" s="245" customFormat="1" ht="14.25">
      <c r="A165" s="254" t="s">
        <v>386</v>
      </c>
      <c r="B165" s="266">
        <v>456</v>
      </c>
      <c r="C165" s="272">
        <v>8508</v>
      </c>
      <c r="D165" s="266">
        <v>90</v>
      </c>
      <c r="E165" s="266">
        <v>2868</v>
      </c>
      <c r="F165" s="255"/>
      <c r="G165" s="279">
        <f>VLOOKUP(A165,'流浪救助人数基础'!A:H,8,0)</f>
        <v>18.333333333333332</v>
      </c>
      <c r="I165" s="280"/>
    </row>
    <row r="166" spans="1:9" s="245" customFormat="1" ht="14.25">
      <c r="A166" s="254" t="s">
        <v>387</v>
      </c>
      <c r="B166" s="266">
        <v>125</v>
      </c>
      <c r="C166" s="272">
        <v>9570</v>
      </c>
      <c r="D166" s="266">
        <v>34</v>
      </c>
      <c r="E166" s="266">
        <v>1656</v>
      </c>
      <c r="F166" s="255"/>
      <c r="G166" s="279">
        <f>VLOOKUP(A166,'流浪救助人数基础'!A:H,8,0)</f>
        <v>38</v>
      </c>
      <c r="I166" s="280"/>
    </row>
    <row r="167" spans="1:9" s="245" customFormat="1" ht="14.25">
      <c r="A167" s="254" t="s">
        <v>388</v>
      </c>
      <c r="B167" s="266">
        <v>1634</v>
      </c>
      <c r="C167" s="272">
        <v>31751</v>
      </c>
      <c r="D167" s="266">
        <v>43</v>
      </c>
      <c r="E167" s="266">
        <v>4261</v>
      </c>
      <c r="F167" s="255"/>
      <c r="G167" s="279">
        <f>VLOOKUP(A167,'流浪救助人数基础'!A:H,8,0)</f>
        <v>3.3</v>
      </c>
      <c r="I167" s="280"/>
    </row>
    <row r="168" spans="1:9" s="245" customFormat="1" ht="14.25">
      <c r="A168" s="254" t="s">
        <v>389</v>
      </c>
      <c r="B168" s="266">
        <v>591</v>
      </c>
      <c r="C168" s="272">
        <v>6599</v>
      </c>
      <c r="D168" s="266">
        <v>104</v>
      </c>
      <c r="E168" s="266">
        <v>2619</v>
      </c>
      <c r="F168" s="255"/>
      <c r="G168" s="279">
        <f>VLOOKUP(A168,'流浪救助人数基础'!A:H,8,0)</f>
        <v>10.566666666666666</v>
      </c>
      <c r="I168" s="280"/>
    </row>
    <row r="169" spans="4:5" ht="14.25">
      <c r="D169" s="266"/>
      <c r="E169" s="266"/>
    </row>
  </sheetData>
  <mergeCells count="3">
    <mergeCell ref="B1:C1"/>
    <mergeCell ref="D1:E1"/>
    <mergeCell ref="A1:A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134"/>
  <sheetViews>
    <sheetView zoomScaleSheetLayoutView="100" workbookViewId="0" topLeftCell="A85">
      <selection activeCell="C93" sqref="C93:C99"/>
    </sheetView>
  </sheetViews>
  <sheetFormatPr defaultColWidth="8.75390625" defaultRowHeight="14.25"/>
  <cols>
    <col min="1" max="256" width="8.75390625" style="245" customWidth="1"/>
  </cols>
  <sheetData>
    <row r="1" spans="1:9" s="245" customFormat="1" ht="14.25">
      <c r="A1" s="245" t="s">
        <v>1000</v>
      </c>
      <c r="D1" s="245" t="s">
        <v>1001</v>
      </c>
      <c r="F1" s="245" t="s">
        <v>1002</v>
      </c>
      <c r="I1" s="245" t="s">
        <v>1001</v>
      </c>
    </row>
    <row r="2" spans="1:11" s="245" customFormat="1" ht="14.25">
      <c r="A2" s="245">
        <v>1</v>
      </c>
      <c r="B2" s="246" t="s">
        <v>226</v>
      </c>
      <c r="C2" s="246" t="s">
        <v>234</v>
      </c>
      <c r="D2" s="247">
        <v>160</v>
      </c>
      <c r="E2" s="247"/>
      <c r="F2" s="247">
        <v>1</v>
      </c>
      <c r="G2" s="246" t="s">
        <v>226</v>
      </c>
      <c r="H2" s="246" t="s">
        <v>232</v>
      </c>
      <c r="I2" s="247">
        <v>1003</v>
      </c>
      <c r="K2" s="249"/>
    </row>
    <row r="3" spans="1:11" s="245" customFormat="1" ht="14.25">
      <c r="A3" s="245">
        <v>2</v>
      </c>
      <c r="B3" s="246" t="s">
        <v>226</v>
      </c>
      <c r="C3" s="246" t="s">
        <v>235</v>
      </c>
      <c r="D3" s="247">
        <v>30</v>
      </c>
      <c r="E3" s="247"/>
      <c r="F3" s="247">
        <v>2</v>
      </c>
      <c r="G3" s="246" t="s">
        <v>226</v>
      </c>
      <c r="H3" s="246" t="s">
        <v>230</v>
      </c>
      <c r="I3" s="247">
        <v>1413</v>
      </c>
      <c r="K3" s="249"/>
    </row>
    <row r="4" spans="1:11" s="245" customFormat="1" ht="14.25">
      <c r="A4" s="245">
        <v>3</v>
      </c>
      <c r="B4" s="246" t="s">
        <v>226</v>
      </c>
      <c r="C4" s="246" t="s">
        <v>238</v>
      </c>
      <c r="D4" s="247">
        <v>190</v>
      </c>
      <c r="E4" s="247"/>
      <c r="F4" s="247">
        <v>3</v>
      </c>
      <c r="G4" s="246" t="s">
        <v>226</v>
      </c>
      <c r="H4" s="246" t="s">
        <v>231</v>
      </c>
      <c r="I4" s="247">
        <v>981</v>
      </c>
      <c r="K4" s="249"/>
    </row>
    <row r="5" spans="1:11" s="245" customFormat="1" ht="14.25">
      <c r="A5" s="245">
        <v>4</v>
      </c>
      <c r="B5" s="246" t="s">
        <v>226</v>
      </c>
      <c r="C5" s="246" t="s">
        <v>237</v>
      </c>
      <c r="D5" s="247">
        <v>520</v>
      </c>
      <c r="E5" s="247"/>
      <c r="F5" s="247">
        <v>4</v>
      </c>
      <c r="G5" s="246" t="s">
        <v>226</v>
      </c>
      <c r="H5" s="246" t="s">
        <v>233</v>
      </c>
      <c r="I5" s="247">
        <v>807</v>
      </c>
      <c r="K5" s="249"/>
    </row>
    <row r="6" spans="1:11" s="245" customFormat="1" ht="14.25">
      <c r="A6" s="245">
        <v>5</v>
      </c>
      <c r="B6" s="246" t="s">
        <v>226</v>
      </c>
      <c r="C6" s="246" t="s">
        <v>236</v>
      </c>
      <c r="D6" s="247">
        <v>327</v>
      </c>
      <c r="E6" s="247"/>
      <c r="F6" s="247">
        <v>5</v>
      </c>
      <c r="G6" s="246" t="s">
        <v>226</v>
      </c>
      <c r="H6" s="246" t="s">
        <v>234</v>
      </c>
      <c r="I6" s="247">
        <v>1194</v>
      </c>
      <c r="K6" s="249"/>
    </row>
    <row r="7" spans="1:11" s="245" customFormat="1" ht="14.25">
      <c r="A7" s="245">
        <v>6</v>
      </c>
      <c r="B7" s="246" t="s">
        <v>226</v>
      </c>
      <c r="C7" s="246" t="s">
        <v>228</v>
      </c>
      <c r="D7" s="247">
        <v>1160</v>
      </c>
      <c r="E7" s="247"/>
      <c r="F7" s="247">
        <v>6</v>
      </c>
      <c r="G7" s="246" t="s">
        <v>226</v>
      </c>
      <c r="H7" s="246" t="s">
        <v>235</v>
      </c>
      <c r="I7" s="247">
        <v>89</v>
      </c>
      <c r="K7" s="249"/>
    </row>
    <row r="8" spans="1:11" s="245" customFormat="1" ht="14.25">
      <c r="A8" s="245">
        <v>7</v>
      </c>
      <c r="B8" s="246" t="s">
        <v>226</v>
      </c>
      <c r="C8" s="246" t="s">
        <v>229</v>
      </c>
      <c r="D8" s="247">
        <v>1724</v>
      </c>
      <c r="E8" s="247"/>
      <c r="F8" s="247">
        <v>7</v>
      </c>
      <c r="G8" s="246" t="s">
        <v>226</v>
      </c>
      <c r="H8" s="246" t="s">
        <v>238</v>
      </c>
      <c r="I8" s="247">
        <v>220</v>
      </c>
      <c r="K8" s="249"/>
    </row>
    <row r="9" spans="1:11" s="245" customFormat="1" ht="14.25">
      <c r="A9" s="245">
        <v>8</v>
      </c>
      <c r="B9" s="246" t="s">
        <v>239</v>
      </c>
      <c r="C9" s="246" t="s">
        <v>246</v>
      </c>
      <c r="D9" s="247">
        <v>709</v>
      </c>
      <c r="E9" s="247"/>
      <c r="F9" s="247">
        <v>8</v>
      </c>
      <c r="G9" s="246" t="s">
        <v>226</v>
      </c>
      <c r="H9" s="246" t="s">
        <v>237</v>
      </c>
      <c r="I9" s="247">
        <v>97</v>
      </c>
      <c r="K9" s="249"/>
    </row>
    <row r="10" spans="1:11" s="245" customFormat="1" ht="14.25">
      <c r="A10" s="245">
        <v>9</v>
      </c>
      <c r="B10" s="246" t="s">
        <v>239</v>
      </c>
      <c r="C10" s="246" t="s">
        <v>245</v>
      </c>
      <c r="D10" s="247">
        <v>23</v>
      </c>
      <c r="E10" s="247"/>
      <c r="F10" s="247">
        <v>9</v>
      </c>
      <c r="G10" s="246" t="s">
        <v>226</v>
      </c>
      <c r="H10" s="246" t="s">
        <v>236</v>
      </c>
      <c r="I10" s="247">
        <v>59</v>
      </c>
      <c r="K10" s="249"/>
    </row>
    <row r="11" spans="1:11" s="245" customFormat="1" ht="14.25">
      <c r="A11" s="245">
        <v>10</v>
      </c>
      <c r="B11" s="246" t="s">
        <v>256</v>
      </c>
      <c r="C11" s="246" t="s">
        <v>259</v>
      </c>
      <c r="D11" s="247">
        <v>16</v>
      </c>
      <c r="E11" s="247"/>
      <c r="F11" s="247">
        <v>10</v>
      </c>
      <c r="G11" s="246" t="s">
        <v>226</v>
      </c>
      <c r="H11" s="246" t="s">
        <v>228</v>
      </c>
      <c r="I11" s="250">
        <v>116</v>
      </c>
      <c r="J11" s="247"/>
      <c r="K11" s="249"/>
    </row>
    <row r="12" spans="1:11" s="245" customFormat="1" ht="14.25">
      <c r="A12" s="245">
        <v>11</v>
      </c>
      <c r="B12" s="246" t="s">
        <v>256</v>
      </c>
      <c r="C12" s="246" t="s">
        <v>258</v>
      </c>
      <c r="D12" s="247">
        <v>24</v>
      </c>
      <c r="E12" s="247"/>
      <c r="F12" s="247">
        <v>11</v>
      </c>
      <c r="G12" s="246" t="s">
        <v>226</v>
      </c>
      <c r="H12" s="246" t="s">
        <v>229</v>
      </c>
      <c r="I12" s="250">
        <v>159</v>
      </c>
      <c r="J12" s="247"/>
      <c r="K12" s="251"/>
    </row>
    <row r="13" spans="1:10" s="245" customFormat="1" ht="14.25">
      <c r="A13" s="245">
        <v>12</v>
      </c>
      <c r="B13" s="246" t="s">
        <v>256</v>
      </c>
      <c r="C13" s="246" t="s">
        <v>260</v>
      </c>
      <c r="D13" s="247">
        <v>234</v>
      </c>
      <c r="E13" s="247"/>
      <c r="F13" s="247">
        <v>12</v>
      </c>
      <c r="G13" s="246" t="s">
        <v>433</v>
      </c>
      <c r="H13" s="246" t="s">
        <v>437</v>
      </c>
      <c r="I13" s="247">
        <v>172</v>
      </c>
      <c r="J13" s="247"/>
    </row>
    <row r="14" spans="1:10" s="245" customFormat="1" ht="14.25">
      <c r="A14" s="245">
        <v>13</v>
      </c>
      <c r="B14" s="246" t="s">
        <v>256</v>
      </c>
      <c r="C14" s="246" t="s">
        <v>262</v>
      </c>
      <c r="D14" s="247">
        <v>1832</v>
      </c>
      <c r="E14" s="247"/>
      <c r="F14" s="247">
        <v>13</v>
      </c>
      <c r="G14" s="246" t="s">
        <v>433</v>
      </c>
      <c r="H14" s="246" t="s">
        <v>438</v>
      </c>
      <c r="I14" s="247">
        <v>2</v>
      </c>
      <c r="J14" s="247"/>
    </row>
    <row r="15" spans="1:10" s="245" customFormat="1" ht="14.25">
      <c r="A15" s="245">
        <v>14</v>
      </c>
      <c r="B15" s="246" t="s">
        <v>256</v>
      </c>
      <c r="C15" s="246" t="s">
        <v>263</v>
      </c>
      <c r="D15" s="247">
        <v>959</v>
      </c>
      <c r="E15" s="247"/>
      <c r="F15" s="247">
        <v>14</v>
      </c>
      <c r="G15" s="246" t="s">
        <v>433</v>
      </c>
      <c r="H15" s="246" t="s">
        <v>439</v>
      </c>
      <c r="I15" s="247">
        <v>5</v>
      </c>
      <c r="J15" s="247"/>
    </row>
    <row r="16" spans="1:10" s="245" customFormat="1" ht="14.25">
      <c r="A16" s="245">
        <v>15</v>
      </c>
      <c r="B16" s="246" t="s">
        <v>256</v>
      </c>
      <c r="C16" s="246" t="s">
        <v>261</v>
      </c>
      <c r="D16" s="247">
        <v>299</v>
      </c>
      <c r="E16" s="247"/>
      <c r="F16" s="247">
        <v>15</v>
      </c>
      <c r="G16" s="246" t="s">
        <v>433</v>
      </c>
      <c r="H16" s="246" t="s">
        <v>441</v>
      </c>
      <c r="I16" s="247">
        <v>130</v>
      </c>
      <c r="J16" s="247"/>
    </row>
    <row r="17" spans="1:10" s="245" customFormat="1" ht="14.25">
      <c r="A17" s="245">
        <v>16</v>
      </c>
      <c r="B17" s="246" t="s">
        <v>256</v>
      </c>
      <c r="C17" s="246" t="s">
        <v>264</v>
      </c>
      <c r="D17" s="247">
        <v>62</v>
      </c>
      <c r="E17" s="247"/>
      <c r="F17" s="247">
        <v>16</v>
      </c>
      <c r="G17" s="246" t="s">
        <v>433</v>
      </c>
      <c r="H17" s="246" t="s">
        <v>442</v>
      </c>
      <c r="I17" s="247">
        <v>160</v>
      </c>
      <c r="J17" s="247"/>
    </row>
    <row r="18" spans="1:10" s="245" customFormat="1" ht="14.25">
      <c r="A18" s="245">
        <v>17</v>
      </c>
      <c r="B18" s="246" t="s">
        <v>247</v>
      </c>
      <c r="C18" s="246" t="s">
        <v>249</v>
      </c>
      <c r="D18" s="247">
        <v>9</v>
      </c>
      <c r="E18" s="247"/>
      <c r="F18" s="247">
        <v>17</v>
      </c>
      <c r="G18" s="246" t="s">
        <v>433</v>
      </c>
      <c r="H18" s="246" t="s">
        <v>443</v>
      </c>
      <c r="I18" s="247">
        <v>206</v>
      </c>
      <c r="J18" s="247"/>
    </row>
    <row r="19" spans="1:10" s="245" customFormat="1" ht="14.25">
      <c r="A19" s="245">
        <v>18</v>
      </c>
      <c r="B19" s="246" t="s">
        <v>247</v>
      </c>
      <c r="C19" s="246" t="s">
        <v>250</v>
      </c>
      <c r="D19" s="247">
        <v>353</v>
      </c>
      <c r="E19" s="247"/>
      <c r="F19" s="247">
        <v>18</v>
      </c>
      <c r="G19" s="246" t="s">
        <v>433</v>
      </c>
      <c r="H19" s="246" t="s">
        <v>446</v>
      </c>
      <c r="I19" s="247">
        <v>1</v>
      </c>
      <c r="J19" s="247"/>
    </row>
    <row r="20" spans="1:10" s="245" customFormat="1" ht="14.25">
      <c r="A20" s="245">
        <v>19</v>
      </c>
      <c r="B20" s="246" t="s">
        <v>247</v>
      </c>
      <c r="C20" s="246" t="s">
        <v>251</v>
      </c>
      <c r="D20" s="247">
        <v>131</v>
      </c>
      <c r="E20" s="247"/>
      <c r="F20" s="247">
        <v>19</v>
      </c>
      <c r="G20" s="246" t="s">
        <v>239</v>
      </c>
      <c r="H20" s="246" t="s">
        <v>244</v>
      </c>
      <c r="I20" s="247">
        <v>91</v>
      </c>
      <c r="J20" s="247"/>
    </row>
    <row r="21" spans="1:10" s="245" customFormat="1" ht="14.25">
      <c r="A21" s="245">
        <v>20</v>
      </c>
      <c r="B21" s="246" t="s">
        <v>247</v>
      </c>
      <c r="C21" s="246" t="s">
        <v>253</v>
      </c>
      <c r="D21" s="247">
        <v>500</v>
      </c>
      <c r="E21" s="247"/>
      <c r="F21" s="247">
        <v>20</v>
      </c>
      <c r="G21" s="246" t="s">
        <v>239</v>
      </c>
      <c r="H21" s="246" t="s">
        <v>246</v>
      </c>
      <c r="I21" s="247">
        <v>15</v>
      </c>
      <c r="J21" s="247"/>
    </row>
    <row r="22" spans="1:10" s="245" customFormat="1" ht="14.25">
      <c r="A22" s="245">
        <v>21</v>
      </c>
      <c r="B22" s="246" t="s">
        <v>247</v>
      </c>
      <c r="C22" s="246" t="s">
        <v>252</v>
      </c>
      <c r="D22" s="247">
        <v>672</v>
      </c>
      <c r="E22" s="247"/>
      <c r="F22" s="247">
        <v>21</v>
      </c>
      <c r="G22" s="246" t="s">
        <v>239</v>
      </c>
      <c r="H22" s="246" t="s">
        <v>245</v>
      </c>
      <c r="I22" s="247">
        <v>41</v>
      </c>
      <c r="J22" s="247"/>
    </row>
    <row r="23" spans="1:10" s="245" customFormat="1" ht="14.25">
      <c r="A23" s="247">
        <v>22</v>
      </c>
      <c r="B23" s="246" t="s">
        <v>265</v>
      </c>
      <c r="C23" s="246" t="s">
        <v>272</v>
      </c>
      <c r="D23" s="247">
        <v>177</v>
      </c>
      <c r="E23" s="247"/>
      <c r="F23" s="247">
        <v>22</v>
      </c>
      <c r="G23" s="246" t="s">
        <v>239</v>
      </c>
      <c r="H23" s="246" t="s">
        <v>241</v>
      </c>
      <c r="I23" s="247">
        <v>3</v>
      </c>
      <c r="J23" s="247"/>
    </row>
    <row r="24" spans="1:10" s="245" customFormat="1" ht="14.25">
      <c r="A24" s="247">
        <v>23</v>
      </c>
      <c r="B24" s="246" t="s">
        <v>265</v>
      </c>
      <c r="C24" s="246" t="s">
        <v>271</v>
      </c>
      <c r="D24" s="247">
        <v>150</v>
      </c>
      <c r="E24" s="247"/>
      <c r="F24" s="247">
        <v>23</v>
      </c>
      <c r="G24" s="246" t="s">
        <v>239</v>
      </c>
      <c r="H24" s="246" t="s">
        <v>992</v>
      </c>
      <c r="I24" s="247">
        <v>27</v>
      </c>
      <c r="J24" s="247"/>
    </row>
    <row r="25" spans="1:10" s="245" customFormat="1" ht="14.25">
      <c r="A25" s="247">
        <v>24</v>
      </c>
      <c r="B25" s="246" t="s">
        <v>265</v>
      </c>
      <c r="C25" s="246" t="s">
        <v>270</v>
      </c>
      <c r="D25" s="247">
        <v>736</v>
      </c>
      <c r="E25" s="247"/>
      <c r="F25" s="247">
        <v>24</v>
      </c>
      <c r="G25" s="246" t="s">
        <v>256</v>
      </c>
      <c r="H25" s="246" t="s">
        <v>259</v>
      </c>
      <c r="I25" s="247">
        <v>29</v>
      </c>
      <c r="J25" s="247"/>
    </row>
    <row r="26" spans="1:10" s="245" customFormat="1" ht="14.25">
      <c r="A26" s="247">
        <v>25</v>
      </c>
      <c r="B26" s="246" t="s">
        <v>265</v>
      </c>
      <c r="C26" s="246" t="s">
        <v>268</v>
      </c>
      <c r="D26" s="247">
        <v>427</v>
      </c>
      <c r="E26" s="247"/>
      <c r="F26" s="247">
        <v>25</v>
      </c>
      <c r="G26" s="246" t="s">
        <v>256</v>
      </c>
      <c r="H26" s="246" t="s">
        <v>258</v>
      </c>
      <c r="I26" s="247">
        <v>314</v>
      </c>
      <c r="J26" s="247"/>
    </row>
    <row r="27" spans="1:10" s="245" customFormat="1" ht="14.25">
      <c r="A27" s="247">
        <v>26</v>
      </c>
      <c r="B27" s="246" t="s">
        <v>265</v>
      </c>
      <c r="C27" s="246" t="s">
        <v>275</v>
      </c>
      <c r="D27" s="247">
        <v>578</v>
      </c>
      <c r="E27" s="247"/>
      <c r="F27" s="247">
        <v>26</v>
      </c>
      <c r="G27" s="246" t="s">
        <v>256</v>
      </c>
      <c r="H27" s="246" t="s">
        <v>260</v>
      </c>
      <c r="I27" s="247">
        <v>34</v>
      </c>
      <c r="J27" s="247"/>
    </row>
    <row r="28" spans="1:10" s="245" customFormat="1" ht="14.25">
      <c r="A28" s="247">
        <v>27</v>
      </c>
      <c r="B28" s="246" t="s">
        <v>265</v>
      </c>
      <c r="C28" s="246" t="s">
        <v>273</v>
      </c>
      <c r="D28" s="247">
        <v>1674</v>
      </c>
      <c r="E28" s="247"/>
      <c r="F28" s="247">
        <v>27</v>
      </c>
      <c r="G28" s="246" t="s">
        <v>256</v>
      </c>
      <c r="H28" s="246" t="s">
        <v>262</v>
      </c>
      <c r="I28" s="247">
        <v>144</v>
      </c>
      <c r="J28" s="247"/>
    </row>
    <row r="29" spans="1:10" s="245" customFormat="1" ht="14.25">
      <c r="A29" s="247">
        <v>28</v>
      </c>
      <c r="B29" s="246" t="s">
        <v>265</v>
      </c>
      <c r="C29" s="246" t="s">
        <v>276</v>
      </c>
      <c r="D29" s="247">
        <v>583</v>
      </c>
      <c r="E29" s="247"/>
      <c r="F29" s="247">
        <v>28</v>
      </c>
      <c r="G29" s="246" t="s">
        <v>256</v>
      </c>
      <c r="H29" s="246" t="s">
        <v>261</v>
      </c>
      <c r="I29" s="247">
        <v>22</v>
      </c>
      <c r="J29" s="247"/>
    </row>
    <row r="30" spans="1:10" s="245" customFormat="1" ht="14.25">
      <c r="A30" s="247">
        <v>29</v>
      </c>
      <c r="B30" s="246" t="s">
        <v>265</v>
      </c>
      <c r="C30" s="246" t="s">
        <v>269</v>
      </c>
      <c r="D30" s="247">
        <v>961</v>
      </c>
      <c r="E30" s="247"/>
      <c r="F30" s="247">
        <v>29</v>
      </c>
      <c r="G30" s="246" t="s">
        <v>256</v>
      </c>
      <c r="H30" s="246" t="s">
        <v>264</v>
      </c>
      <c r="I30" s="247">
        <v>14</v>
      </c>
      <c r="J30" s="247"/>
    </row>
    <row r="31" spans="1:10" s="245" customFormat="1" ht="14.25">
      <c r="A31" s="247">
        <v>30</v>
      </c>
      <c r="B31" s="246" t="s">
        <v>265</v>
      </c>
      <c r="C31" s="246" t="s">
        <v>267</v>
      </c>
      <c r="D31" s="247">
        <v>890</v>
      </c>
      <c r="E31" s="247"/>
      <c r="F31" s="247">
        <v>30</v>
      </c>
      <c r="G31" s="246" t="s">
        <v>247</v>
      </c>
      <c r="H31" s="246" t="s">
        <v>249</v>
      </c>
      <c r="I31" s="247">
        <v>262</v>
      </c>
      <c r="J31" s="247"/>
    </row>
    <row r="32" spans="1:9" s="245" customFormat="1" ht="14.25">
      <c r="A32" s="247">
        <v>31</v>
      </c>
      <c r="B32" s="246" t="s">
        <v>265</v>
      </c>
      <c r="C32" s="246" t="s">
        <v>274</v>
      </c>
      <c r="D32" s="247">
        <v>1055</v>
      </c>
      <c r="E32" s="247"/>
      <c r="F32" s="247">
        <v>31</v>
      </c>
      <c r="G32" s="246" t="s">
        <v>247</v>
      </c>
      <c r="H32" s="246" t="s">
        <v>250</v>
      </c>
      <c r="I32" s="247">
        <v>291</v>
      </c>
    </row>
    <row r="33" spans="1:9" s="245" customFormat="1" ht="14.25">
      <c r="A33" s="247">
        <v>32</v>
      </c>
      <c r="B33" s="246" t="s">
        <v>277</v>
      </c>
      <c r="C33" s="246" t="s">
        <v>280</v>
      </c>
      <c r="D33" s="247">
        <v>313</v>
      </c>
      <c r="E33" s="247"/>
      <c r="F33" s="247">
        <v>32</v>
      </c>
      <c r="G33" s="246" t="s">
        <v>247</v>
      </c>
      <c r="H33" s="246" t="s">
        <v>251</v>
      </c>
      <c r="I33" s="247">
        <v>809</v>
      </c>
    </row>
    <row r="34" spans="1:9" s="245" customFormat="1" ht="14.25">
      <c r="A34" s="247">
        <v>33</v>
      </c>
      <c r="B34" s="246" t="s">
        <v>277</v>
      </c>
      <c r="C34" s="246" t="s">
        <v>285</v>
      </c>
      <c r="D34" s="247">
        <v>2210</v>
      </c>
      <c r="E34" s="247"/>
      <c r="F34" s="247">
        <v>33</v>
      </c>
      <c r="G34" s="246" t="s">
        <v>247</v>
      </c>
      <c r="H34" s="246" t="s">
        <v>253</v>
      </c>
      <c r="I34" s="247">
        <v>105</v>
      </c>
    </row>
    <row r="35" spans="1:9" s="245" customFormat="1" ht="14.25">
      <c r="A35" s="247">
        <v>34</v>
      </c>
      <c r="B35" s="246" t="s">
        <v>277</v>
      </c>
      <c r="C35" s="246" t="s">
        <v>284</v>
      </c>
      <c r="D35" s="247">
        <v>3911</v>
      </c>
      <c r="E35" s="247"/>
      <c r="F35" s="247">
        <v>34</v>
      </c>
      <c r="G35" s="246" t="s">
        <v>247</v>
      </c>
      <c r="H35" s="246" t="s">
        <v>252</v>
      </c>
      <c r="I35" s="247">
        <v>57</v>
      </c>
    </row>
    <row r="36" spans="1:9" s="245" customFormat="1" ht="14.25">
      <c r="A36" s="247">
        <v>35</v>
      </c>
      <c r="B36" s="246" t="s">
        <v>277</v>
      </c>
      <c r="C36" s="246" t="s">
        <v>283</v>
      </c>
      <c r="D36" s="247">
        <v>1997</v>
      </c>
      <c r="E36" s="247"/>
      <c r="F36" s="247">
        <v>35</v>
      </c>
      <c r="G36" s="246" t="s">
        <v>265</v>
      </c>
      <c r="H36" s="246" t="s">
        <v>272</v>
      </c>
      <c r="I36" s="247">
        <v>125</v>
      </c>
    </row>
    <row r="37" spans="1:9" s="245" customFormat="1" ht="14.25">
      <c r="A37" s="247">
        <v>36</v>
      </c>
      <c r="B37" s="246" t="s">
        <v>277</v>
      </c>
      <c r="C37" s="246" t="s">
        <v>282</v>
      </c>
      <c r="D37" s="247">
        <v>1710</v>
      </c>
      <c r="E37" s="247"/>
      <c r="F37" s="247">
        <v>36</v>
      </c>
      <c r="G37" s="246" t="s">
        <v>265</v>
      </c>
      <c r="H37" s="246" t="s">
        <v>271</v>
      </c>
      <c r="I37" s="247">
        <v>125</v>
      </c>
    </row>
    <row r="38" spans="1:9" s="245" customFormat="1" ht="14.25">
      <c r="A38" s="247">
        <v>37</v>
      </c>
      <c r="B38" s="246" t="s">
        <v>277</v>
      </c>
      <c r="C38" s="246" t="s">
        <v>281</v>
      </c>
      <c r="D38" s="247">
        <v>2377</v>
      </c>
      <c r="E38" s="247"/>
      <c r="F38" s="247">
        <v>37</v>
      </c>
      <c r="G38" s="246" t="s">
        <v>265</v>
      </c>
      <c r="H38" s="246" t="s">
        <v>270</v>
      </c>
      <c r="I38" s="247">
        <v>101</v>
      </c>
    </row>
    <row r="39" spans="1:9" s="245" customFormat="1" ht="14.25">
      <c r="A39" s="247">
        <v>38</v>
      </c>
      <c r="B39" s="246" t="s">
        <v>277</v>
      </c>
      <c r="C39" s="246" t="s">
        <v>279</v>
      </c>
      <c r="D39" s="247">
        <v>268</v>
      </c>
      <c r="E39" s="247"/>
      <c r="F39" s="247">
        <v>38</v>
      </c>
      <c r="G39" s="246" t="s">
        <v>265</v>
      </c>
      <c r="H39" s="246" t="s">
        <v>268</v>
      </c>
      <c r="I39" s="247">
        <v>26</v>
      </c>
    </row>
    <row r="40" spans="1:9" s="245" customFormat="1" ht="14.25">
      <c r="A40" s="247">
        <v>39</v>
      </c>
      <c r="B40" s="246" t="s">
        <v>286</v>
      </c>
      <c r="C40" s="246" t="s">
        <v>288</v>
      </c>
      <c r="D40" s="247">
        <v>497</v>
      </c>
      <c r="E40" s="247"/>
      <c r="F40" s="247">
        <v>39</v>
      </c>
      <c r="G40" s="246" t="s">
        <v>265</v>
      </c>
      <c r="H40" s="246" t="s">
        <v>275</v>
      </c>
      <c r="I40" s="247">
        <v>80</v>
      </c>
    </row>
    <row r="41" spans="1:9" s="245" customFormat="1" ht="14.25">
      <c r="A41" s="247">
        <v>40</v>
      </c>
      <c r="B41" s="246" t="s">
        <v>286</v>
      </c>
      <c r="C41" s="246" t="s">
        <v>289</v>
      </c>
      <c r="D41" s="247">
        <v>2327</v>
      </c>
      <c r="E41" s="247"/>
      <c r="F41" s="247">
        <v>40</v>
      </c>
      <c r="G41" s="246" t="s">
        <v>265</v>
      </c>
      <c r="H41" s="246" t="s">
        <v>273</v>
      </c>
      <c r="I41" s="247">
        <v>45</v>
      </c>
    </row>
    <row r="42" spans="1:9" s="245" customFormat="1" ht="14.25">
      <c r="A42" s="247">
        <v>41</v>
      </c>
      <c r="B42" s="246" t="s">
        <v>286</v>
      </c>
      <c r="C42" s="246" t="s">
        <v>295</v>
      </c>
      <c r="D42" s="247">
        <v>2307</v>
      </c>
      <c r="E42" s="247"/>
      <c r="F42" s="247">
        <v>41</v>
      </c>
      <c r="G42" s="246" t="s">
        <v>265</v>
      </c>
      <c r="H42" s="246" t="s">
        <v>276</v>
      </c>
      <c r="I42" s="247">
        <v>34</v>
      </c>
    </row>
    <row r="43" spans="1:9" s="245" customFormat="1" ht="14.25">
      <c r="A43" s="247">
        <v>42</v>
      </c>
      <c r="B43" s="246" t="s">
        <v>286</v>
      </c>
      <c r="C43" s="246" t="s">
        <v>293</v>
      </c>
      <c r="D43" s="247">
        <v>2821</v>
      </c>
      <c r="E43" s="247"/>
      <c r="F43" s="247">
        <v>42</v>
      </c>
      <c r="G43" s="246" t="s">
        <v>265</v>
      </c>
      <c r="H43" s="246" t="s">
        <v>269</v>
      </c>
      <c r="I43" s="247">
        <v>46</v>
      </c>
    </row>
    <row r="44" spans="1:9" s="245" customFormat="1" ht="14.25">
      <c r="A44" s="247">
        <v>43</v>
      </c>
      <c r="B44" s="246" t="s">
        <v>286</v>
      </c>
      <c r="C44" s="246" t="s">
        <v>294</v>
      </c>
      <c r="D44" s="247">
        <v>3350</v>
      </c>
      <c r="E44" s="247"/>
      <c r="F44" s="247">
        <v>43</v>
      </c>
      <c r="G44" s="246" t="s">
        <v>265</v>
      </c>
      <c r="H44" s="246" t="s">
        <v>267</v>
      </c>
      <c r="I44" s="247">
        <v>113</v>
      </c>
    </row>
    <row r="45" spans="1:9" s="245" customFormat="1" ht="14.25">
      <c r="A45" s="247">
        <v>44</v>
      </c>
      <c r="B45" s="246" t="s">
        <v>286</v>
      </c>
      <c r="C45" s="246" t="s">
        <v>290</v>
      </c>
      <c r="D45" s="247">
        <v>695</v>
      </c>
      <c r="E45" s="247"/>
      <c r="F45" s="247">
        <v>44</v>
      </c>
      <c r="G45" s="246" t="s">
        <v>265</v>
      </c>
      <c r="H45" s="246" t="s">
        <v>274</v>
      </c>
      <c r="I45" s="247">
        <v>103</v>
      </c>
    </row>
    <row r="46" spans="1:9" s="245" customFormat="1" ht="14.25">
      <c r="A46" s="245">
        <v>45</v>
      </c>
      <c r="B46" s="246" t="s">
        <v>286</v>
      </c>
      <c r="C46" s="246" t="s">
        <v>291</v>
      </c>
      <c r="D46" s="247">
        <v>970</v>
      </c>
      <c r="E46" s="247"/>
      <c r="F46" s="247">
        <v>45</v>
      </c>
      <c r="G46" s="246" t="s">
        <v>277</v>
      </c>
      <c r="H46" s="246" t="s">
        <v>280</v>
      </c>
      <c r="I46" s="247">
        <v>115</v>
      </c>
    </row>
    <row r="47" spans="1:9" s="245" customFormat="1" ht="14.25">
      <c r="A47" s="245">
        <v>46</v>
      </c>
      <c r="B47" s="246" t="s">
        <v>286</v>
      </c>
      <c r="C47" s="246" t="s">
        <v>292</v>
      </c>
      <c r="D47" s="247">
        <v>3534</v>
      </c>
      <c r="E47" s="247"/>
      <c r="F47" s="247">
        <v>46</v>
      </c>
      <c r="G47" s="246" t="s">
        <v>277</v>
      </c>
      <c r="H47" s="246" t="s">
        <v>285</v>
      </c>
      <c r="I47" s="247">
        <v>55</v>
      </c>
    </row>
    <row r="48" spans="1:9" s="245" customFormat="1" ht="14.25">
      <c r="A48" s="245">
        <v>47</v>
      </c>
      <c r="B48" s="246" t="s">
        <v>296</v>
      </c>
      <c r="C48" s="246" t="s">
        <v>300</v>
      </c>
      <c r="D48" s="247">
        <v>897</v>
      </c>
      <c r="E48" s="247"/>
      <c r="F48" s="247">
        <v>47</v>
      </c>
      <c r="G48" s="246" t="s">
        <v>277</v>
      </c>
      <c r="H48" s="246" t="s">
        <v>284</v>
      </c>
      <c r="I48" s="247">
        <v>82</v>
      </c>
    </row>
    <row r="49" spans="1:9" s="245" customFormat="1" ht="14.25">
      <c r="A49" s="245">
        <v>48</v>
      </c>
      <c r="B49" s="246" t="s">
        <v>296</v>
      </c>
      <c r="C49" s="246" t="s">
        <v>301</v>
      </c>
      <c r="D49" s="247">
        <v>587</v>
      </c>
      <c r="E49" s="247"/>
      <c r="F49" s="247">
        <v>48</v>
      </c>
      <c r="G49" s="246" t="s">
        <v>277</v>
      </c>
      <c r="H49" s="246" t="s">
        <v>283</v>
      </c>
      <c r="I49" s="247">
        <v>52</v>
      </c>
    </row>
    <row r="50" spans="1:9" s="245" customFormat="1" ht="14.25">
      <c r="A50" s="245">
        <v>49</v>
      </c>
      <c r="B50" s="246" t="s">
        <v>296</v>
      </c>
      <c r="C50" s="246" t="s">
        <v>304</v>
      </c>
      <c r="D50" s="247">
        <v>2083</v>
      </c>
      <c r="E50" s="247"/>
      <c r="F50" s="247">
        <v>49</v>
      </c>
      <c r="G50" s="246" t="s">
        <v>277</v>
      </c>
      <c r="H50" s="246" t="s">
        <v>282</v>
      </c>
      <c r="I50" s="247">
        <v>11</v>
      </c>
    </row>
    <row r="51" spans="1:9" s="245" customFormat="1" ht="14.25">
      <c r="A51" s="245">
        <v>50</v>
      </c>
      <c r="B51" s="246" t="s">
        <v>296</v>
      </c>
      <c r="C51" s="246" t="s">
        <v>302</v>
      </c>
      <c r="D51" s="247">
        <v>2267</v>
      </c>
      <c r="E51" s="247"/>
      <c r="F51" s="247">
        <v>50</v>
      </c>
      <c r="G51" s="246" t="s">
        <v>277</v>
      </c>
      <c r="H51" s="246" t="s">
        <v>281</v>
      </c>
      <c r="I51" s="247">
        <v>101</v>
      </c>
    </row>
    <row r="52" spans="1:9" s="245" customFormat="1" ht="14.25">
      <c r="A52" s="245">
        <v>51</v>
      </c>
      <c r="B52" s="246" t="s">
        <v>296</v>
      </c>
      <c r="C52" s="246" t="s">
        <v>303</v>
      </c>
      <c r="D52" s="247">
        <v>1308</v>
      </c>
      <c r="E52" s="247"/>
      <c r="F52" s="247">
        <v>51</v>
      </c>
      <c r="G52" s="246" t="s">
        <v>277</v>
      </c>
      <c r="H52" s="246" t="s">
        <v>279</v>
      </c>
      <c r="I52" s="247">
        <v>11</v>
      </c>
    </row>
    <row r="53" spans="1:9" s="245" customFormat="1" ht="14.25">
      <c r="A53" s="245">
        <v>52</v>
      </c>
      <c r="B53" s="246" t="s">
        <v>296</v>
      </c>
      <c r="C53" s="246" t="s">
        <v>994</v>
      </c>
      <c r="D53" s="247">
        <v>88</v>
      </c>
      <c r="E53" s="247"/>
      <c r="F53" s="247">
        <v>52</v>
      </c>
      <c r="G53" s="246" t="s">
        <v>286</v>
      </c>
      <c r="H53" s="246" t="s">
        <v>288</v>
      </c>
      <c r="I53" s="247">
        <v>240</v>
      </c>
    </row>
    <row r="54" spans="1:9" s="245" customFormat="1" ht="14.25">
      <c r="A54" s="245">
        <v>53</v>
      </c>
      <c r="B54" s="246" t="s">
        <v>296</v>
      </c>
      <c r="C54" s="246" t="s">
        <v>298</v>
      </c>
      <c r="D54" s="247">
        <v>8</v>
      </c>
      <c r="E54" s="247"/>
      <c r="F54" s="247">
        <v>53</v>
      </c>
      <c r="G54" s="246" t="s">
        <v>286</v>
      </c>
      <c r="H54" s="246" t="s">
        <v>289</v>
      </c>
      <c r="I54" s="247">
        <v>61</v>
      </c>
    </row>
    <row r="55" spans="1:9" s="245" customFormat="1" ht="14.25">
      <c r="A55" s="245">
        <v>54</v>
      </c>
      <c r="B55" s="246" t="s">
        <v>305</v>
      </c>
      <c r="C55" s="246" t="s">
        <v>309</v>
      </c>
      <c r="D55" s="247">
        <v>682</v>
      </c>
      <c r="E55" s="247"/>
      <c r="F55" s="247">
        <v>54</v>
      </c>
      <c r="G55" s="246" t="s">
        <v>286</v>
      </c>
      <c r="H55" s="246" t="s">
        <v>295</v>
      </c>
      <c r="I55" s="247">
        <v>104</v>
      </c>
    </row>
    <row r="56" spans="1:9" s="245" customFormat="1" ht="14.25">
      <c r="A56" s="245">
        <v>55</v>
      </c>
      <c r="B56" s="246" t="s">
        <v>305</v>
      </c>
      <c r="C56" s="246" t="s">
        <v>310</v>
      </c>
      <c r="D56" s="247">
        <v>2258</v>
      </c>
      <c r="E56" s="247"/>
      <c r="F56" s="247">
        <v>55</v>
      </c>
      <c r="G56" s="246" t="s">
        <v>286</v>
      </c>
      <c r="H56" s="246" t="s">
        <v>293</v>
      </c>
      <c r="I56" s="247">
        <v>87</v>
      </c>
    </row>
    <row r="57" spans="1:9" s="245" customFormat="1" ht="14.25">
      <c r="A57" s="245">
        <v>56</v>
      </c>
      <c r="B57" s="246" t="s">
        <v>305</v>
      </c>
      <c r="C57" s="246" t="s">
        <v>311</v>
      </c>
      <c r="D57" s="247">
        <v>1309</v>
      </c>
      <c r="E57" s="247"/>
      <c r="F57" s="247">
        <v>56</v>
      </c>
      <c r="G57" s="246" t="s">
        <v>286</v>
      </c>
      <c r="H57" s="246" t="s">
        <v>294</v>
      </c>
      <c r="I57" s="247">
        <v>37</v>
      </c>
    </row>
    <row r="58" spans="1:9" s="245" customFormat="1" ht="14.25">
      <c r="A58" s="245">
        <v>57</v>
      </c>
      <c r="B58" s="246" t="s">
        <v>305</v>
      </c>
      <c r="C58" s="246" t="s">
        <v>312</v>
      </c>
      <c r="D58" s="247">
        <v>4742</v>
      </c>
      <c r="E58" s="247"/>
      <c r="F58" s="247">
        <v>57</v>
      </c>
      <c r="G58" s="246" t="s">
        <v>286</v>
      </c>
      <c r="H58" s="246" t="s">
        <v>290</v>
      </c>
      <c r="I58" s="247">
        <v>30</v>
      </c>
    </row>
    <row r="59" spans="1:9" s="245" customFormat="1" ht="14.25">
      <c r="A59" s="245">
        <v>58</v>
      </c>
      <c r="B59" s="246" t="s">
        <v>305</v>
      </c>
      <c r="C59" s="246" t="s">
        <v>995</v>
      </c>
      <c r="D59" s="247">
        <v>199</v>
      </c>
      <c r="E59" s="247"/>
      <c r="F59" s="247">
        <v>58</v>
      </c>
      <c r="G59" s="246" t="s">
        <v>286</v>
      </c>
      <c r="H59" s="246" t="s">
        <v>291</v>
      </c>
      <c r="I59" s="247">
        <v>45</v>
      </c>
    </row>
    <row r="60" spans="1:9" s="245" customFormat="1" ht="14.25">
      <c r="A60" s="245">
        <v>59</v>
      </c>
      <c r="B60" s="246" t="s">
        <v>305</v>
      </c>
      <c r="C60" s="246" t="s">
        <v>308</v>
      </c>
      <c r="D60" s="247">
        <v>19</v>
      </c>
      <c r="E60" s="247"/>
      <c r="F60" s="247">
        <v>59</v>
      </c>
      <c r="G60" s="246" t="s">
        <v>286</v>
      </c>
      <c r="H60" s="246" t="s">
        <v>292</v>
      </c>
      <c r="I60" s="247">
        <v>165</v>
      </c>
    </row>
    <row r="61" spans="1:9" s="245" customFormat="1" ht="14.25">
      <c r="A61" s="247">
        <v>60</v>
      </c>
      <c r="B61" s="246" t="s">
        <v>254</v>
      </c>
      <c r="C61" s="246" t="s">
        <v>996</v>
      </c>
      <c r="D61" s="247">
        <v>236</v>
      </c>
      <c r="E61" s="247"/>
      <c r="F61" s="247">
        <v>60</v>
      </c>
      <c r="G61" s="246" t="s">
        <v>296</v>
      </c>
      <c r="H61" s="246" t="s">
        <v>300</v>
      </c>
      <c r="I61" s="247">
        <v>398</v>
      </c>
    </row>
    <row r="62" spans="1:9" s="245" customFormat="1" ht="14.25">
      <c r="A62" s="247">
        <v>61</v>
      </c>
      <c r="B62" s="246" t="s">
        <v>255</v>
      </c>
      <c r="C62" s="246" t="s">
        <v>888</v>
      </c>
      <c r="D62" s="247">
        <v>496</v>
      </c>
      <c r="E62" s="247"/>
      <c r="F62" s="247">
        <v>61</v>
      </c>
      <c r="G62" s="246" t="s">
        <v>296</v>
      </c>
      <c r="H62" s="246" t="s">
        <v>301</v>
      </c>
      <c r="I62" s="247">
        <v>62</v>
      </c>
    </row>
    <row r="63" spans="1:9" s="245" customFormat="1" ht="14.25">
      <c r="A63" s="247">
        <v>62</v>
      </c>
      <c r="B63" s="246" t="s">
        <v>313</v>
      </c>
      <c r="C63" s="246" t="s">
        <v>315</v>
      </c>
      <c r="D63" s="247">
        <v>57</v>
      </c>
      <c r="E63" s="247"/>
      <c r="F63" s="247">
        <v>62</v>
      </c>
      <c r="G63" s="246" t="s">
        <v>296</v>
      </c>
      <c r="H63" s="246" t="s">
        <v>304</v>
      </c>
      <c r="I63" s="247">
        <v>152</v>
      </c>
    </row>
    <row r="64" spans="1:9" s="245" customFormat="1" ht="14.25">
      <c r="A64" s="247">
        <v>63</v>
      </c>
      <c r="B64" s="246" t="s">
        <v>313</v>
      </c>
      <c r="C64" s="246" t="s">
        <v>316</v>
      </c>
      <c r="D64" s="247">
        <v>56</v>
      </c>
      <c r="E64" s="247"/>
      <c r="F64" s="247">
        <v>63</v>
      </c>
      <c r="G64" s="246" t="s">
        <v>296</v>
      </c>
      <c r="H64" s="246" t="s">
        <v>302</v>
      </c>
      <c r="I64" s="247">
        <v>163</v>
      </c>
    </row>
    <row r="65" spans="1:9" s="245" customFormat="1" ht="14.25">
      <c r="A65" s="247">
        <v>64</v>
      </c>
      <c r="B65" s="246" t="s">
        <v>313</v>
      </c>
      <c r="C65" s="246" t="s">
        <v>317</v>
      </c>
      <c r="D65" s="247">
        <v>568</v>
      </c>
      <c r="E65" s="247"/>
      <c r="F65" s="247">
        <v>64</v>
      </c>
      <c r="G65" s="246" t="s">
        <v>296</v>
      </c>
      <c r="H65" s="246" t="s">
        <v>303</v>
      </c>
      <c r="I65" s="247">
        <v>90</v>
      </c>
    </row>
    <row r="66" spans="1:9" s="245" customFormat="1" ht="14.25">
      <c r="A66" s="247">
        <v>65</v>
      </c>
      <c r="B66" s="246" t="s">
        <v>313</v>
      </c>
      <c r="C66" s="246" t="s">
        <v>318</v>
      </c>
      <c r="D66" s="247">
        <v>4235</v>
      </c>
      <c r="E66" s="247"/>
      <c r="F66" s="247">
        <v>65</v>
      </c>
      <c r="G66" s="246" t="s">
        <v>296</v>
      </c>
      <c r="H66" s="246" t="s">
        <v>994</v>
      </c>
      <c r="I66" s="247">
        <v>14</v>
      </c>
    </row>
    <row r="67" spans="1:9" s="245" customFormat="1" ht="14.25">
      <c r="A67" s="247">
        <v>66</v>
      </c>
      <c r="B67" s="246" t="s">
        <v>313</v>
      </c>
      <c r="C67" s="246" t="s">
        <v>319</v>
      </c>
      <c r="D67" s="247">
        <v>1595</v>
      </c>
      <c r="E67" s="247"/>
      <c r="F67" s="247">
        <v>66</v>
      </c>
      <c r="G67" s="246" t="s">
        <v>296</v>
      </c>
      <c r="H67" s="246" t="s">
        <v>298</v>
      </c>
      <c r="I67" s="247">
        <v>19</v>
      </c>
    </row>
    <row r="68" spans="1:9" s="245" customFormat="1" ht="14.25">
      <c r="A68" s="247">
        <v>67</v>
      </c>
      <c r="B68" s="246" t="s">
        <v>313</v>
      </c>
      <c r="C68" s="246" t="s">
        <v>100</v>
      </c>
      <c r="D68" s="247">
        <v>839</v>
      </c>
      <c r="E68" s="247"/>
      <c r="F68" s="247">
        <v>67</v>
      </c>
      <c r="G68" s="246" t="s">
        <v>305</v>
      </c>
      <c r="H68" s="246" t="s">
        <v>309</v>
      </c>
      <c r="I68" s="247">
        <v>234</v>
      </c>
    </row>
    <row r="69" spans="1:9" s="245" customFormat="1" ht="14.25">
      <c r="A69" s="247">
        <v>68</v>
      </c>
      <c r="B69" s="246" t="s">
        <v>313</v>
      </c>
      <c r="C69" s="246" t="s">
        <v>320</v>
      </c>
      <c r="D69" s="247">
        <v>1304</v>
      </c>
      <c r="E69" s="247"/>
      <c r="F69" s="247">
        <v>68</v>
      </c>
      <c r="G69" s="246" t="s">
        <v>305</v>
      </c>
      <c r="H69" s="246" t="s">
        <v>310</v>
      </c>
      <c r="I69" s="247">
        <v>183</v>
      </c>
    </row>
    <row r="70" spans="1:9" s="245" customFormat="1" ht="14.25">
      <c r="A70" s="247">
        <v>69</v>
      </c>
      <c r="B70" s="246" t="s">
        <v>321</v>
      </c>
      <c r="C70" s="246" t="s">
        <v>327</v>
      </c>
      <c r="D70" s="247">
        <v>849</v>
      </c>
      <c r="E70" s="247"/>
      <c r="F70" s="247">
        <v>69</v>
      </c>
      <c r="G70" s="246" t="s">
        <v>305</v>
      </c>
      <c r="H70" s="246" t="s">
        <v>312</v>
      </c>
      <c r="I70" s="247">
        <v>802</v>
      </c>
    </row>
    <row r="71" spans="1:9" s="245" customFormat="1" ht="14.25">
      <c r="A71" s="247">
        <v>70</v>
      </c>
      <c r="B71" s="246" t="s">
        <v>321</v>
      </c>
      <c r="C71" s="246" t="s">
        <v>325</v>
      </c>
      <c r="D71" s="247">
        <v>3237</v>
      </c>
      <c r="E71" s="247"/>
      <c r="F71" s="247">
        <v>70</v>
      </c>
      <c r="G71" s="246" t="s">
        <v>305</v>
      </c>
      <c r="H71" s="246" t="s">
        <v>995</v>
      </c>
      <c r="I71" s="247">
        <v>5</v>
      </c>
    </row>
    <row r="72" spans="1:9" s="245" customFormat="1" ht="14.25">
      <c r="A72" s="247">
        <v>71</v>
      </c>
      <c r="B72" s="246" t="s">
        <v>321</v>
      </c>
      <c r="C72" s="246" t="s">
        <v>326</v>
      </c>
      <c r="D72" s="247">
        <v>3708</v>
      </c>
      <c r="E72" s="247"/>
      <c r="F72" s="247">
        <v>71</v>
      </c>
      <c r="G72" s="246" t="s">
        <v>305</v>
      </c>
      <c r="H72" s="246" t="s">
        <v>308</v>
      </c>
      <c r="I72" s="247">
        <v>8</v>
      </c>
    </row>
    <row r="73" spans="1:9" s="245" customFormat="1" ht="14.25">
      <c r="A73" s="247">
        <v>72</v>
      </c>
      <c r="B73" s="246" t="s">
        <v>321</v>
      </c>
      <c r="C73" s="246" t="s">
        <v>328</v>
      </c>
      <c r="D73" s="247">
        <v>4727</v>
      </c>
      <c r="E73" s="247"/>
      <c r="F73" s="247">
        <v>72</v>
      </c>
      <c r="G73" s="246" t="s">
        <v>254</v>
      </c>
      <c r="H73" s="246" t="s">
        <v>996</v>
      </c>
      <c r="I73" s="247">
        <v>560</v>
      </c>
    </row>
    <row r="74" spans="1:9" s="245" customFormat="1" ht="14.25">
      <c r="A74" s="247">
        <v>73</v>
      </c>
      <c r="B74" s="246" t="s">
        <v>321</v>
      </c>
      <c r="C74" s="246" t="s">
        <v>479</v>
      </c>
      <c r="D74" s="247">
        <v>289</v>
      </c>
      <c r="E74" s="247"/>
      <c r="F74" s="247">
        <v>73</v>
      </c>
      <c r="G74" s="246" t="s">
        <v>255</v>
      </c>
      <c r="H74" s="246" t="s">
        <v>888</v>
      </c>
      <c r="I74" s="247">
        <v>564</v>
      </c>
    </row>
    <row r="75" spans="1:9" s="245" customFormat="1" ht="14.25">
      <c r="A75" s="247">
        <v>74</v>
      </c>
      <c r="B75" s="246" t="s">
        <v>321</v>
      </c>
      <c r="C75" s="246" t="s">
        <v>324</v>
      </c>
      <c r="D75" s="247">
        <v>509</v>
      </c>
      <c r="E75" s="247"/>
      <c r="F75" s="247">
        <v>74</v>
      </c>
      <c r="G75" s="246" t="s">
        <v>313</v>
      </c>
      <c r="H75" s="246" t="s">
        <v>315</v>
      </c>
      <c r="I75" s="247">
        <v>213</v>
      </c>
    </row>
    <row r="76" spans="1:9" s="245" customFormat="1" ht="14.25">
      <c r="A76" s="247">
        <v>75</v>
      </c>
      <c r="B76" s="246" t="s">
        <v>329</v>
      </c>
      <c r="C76" s="246" t="s">
        <v>334</v>
      </c>
      <c r="D76" s="247">
        <v>32</v>
      </c>
      <c r="E76" s="247"/>
      <c r="F76" s="247">
        <v>75</v>
      </c>
      <c r="G76" s="246" t="s">
        <v>313</v>
      </c>
      <c r="H76" s="246" t="s">
        <v>316</v>
      </c>
      <c r="I76" s="247">
        <v>49</v>
      </c>
    </row>
    <row r="77" spans="1:9" s="245" customFormat="1" ht="14.25">
      <c r="A77" s="247">
        <v>76</v>
      </c>
      <c r="B77" s="246" t="s">
        <v>329</v>
      </c>
      <c r="C77" s="246" t="s">
        <v>335</v>
      </c>
      <c r="D77" s="247">
        <v>46</v>
      </c>
      <c r="E77" s="247"/>
      <c r="F77" s="247">
        <v>76</v>
      </c>
      <c r="G77" s="246" t="s">
        <v>313</v>
      </c>
      <c r="H77" s="246" t="s">
        <v>317</v>
      </c>
      <c r="I77" s="247">
        <v>162</v>
      </c>
    </row>
    <row r="78" spans="1:9" s="245" customFormat="1" ht="14.25">
      <c r="A78" s="247">
        <v>77</v>
      </c>
      <c r="B78" s="246" t="s">
        <v>329</v>
      </c>
      <c r="C78" s="246" t="s">
        <v>336</v>
      </c>
      <c r="D78" s="247">
        <v>858</v>
      </c>
      <c r="E78" s="247"/>
      <c r="F78" s="247">
        <v>77</v>
      </c>
      <c r="G78" s="246" t="s">
        <v>313</v>
      </c>
      <c r="H78" s="246" t="s">
        <v>318</v>
      </c>
      <c r="I78" s="247">
        <v>172</v>
      </c>
    </row>
    <row r="79" spans="1:9" s="245" customFormat="1" ht="14.25">
      <c r="A79" s="247">
        <v>78</v>
      </c>
      <c r="B79" s="246" t="s">
        <v>329</v>
      </c>
      <c r="C79" s="246" t="s">
        <v>337</v>
      </c>
      <c r="D79" s="247">
        <v>632</v>
      </c>
      <c r="E79" s="247"/>
      <c r="F79" s="247">
        <v>78</v>
      </c>
      <c r="G79" s="246" t="s">
        <v>313</v>
      </c>
      <c r="H79" s="246" t="s">
        <v>319</v>
      </c>
      <c r="I79" s="247">
        <v>130</v>
      </c>
    </row>
    <row r="80" spans="1:9" s="245" customFormat="1" ht="14.25">
      <c r="A80" s="247">
        <v>79</v>
      </c>
      <c r="B80" s="246" t="s">
        <v>329</v>
      </c>
      <c r="C80" s="246" t="s">
        <v>332</v>
      </c>
      <c r="D80" s="247">
        <v>4279</v>
      </c>
      <c r="E80" s="247"/>
      <c r="F80" s="247">
        <v>79</v>
      </c>
      <c r="G80" s="246" t="s">
        <v>313</v>
      </c>
      <c r="H80" s="246" t="s">
        <v>100</v>
      </c>
      <c r="I80" s="247">
        <v>67</v>
      </c>
    </row>
    <row r="81" spans="1:9" s="245" customFormat="1" ht="14.25">
      <c r="A81" s="247">
        <v>80</v>
      </c>
      <c r="B81" s="246" t="s">
        <v>329</v>
      </c>
      <c r="C81" s="246" t="s">
        <v>339</v>
      </c>
      <c r="D81" s="247">
        <v>2187</v>
      </c>
      <c r="E81" s="247"/>
      <c r="F81" s="247">
        <v>80</v>
      </c>
      <c r="G81" s="246" t="s">
        <v>313</v>
      </c>
      <c r="H81" s="246" t="s">
        <v>320</v>
      </c>
      <c r="I81" s="247">
        <v>108</v>
      </c>
    </row>
    <row r="82" spans="1:9" s="245" customFormat="1" ht="14.25">
      <c r="A82" s="245">
        <v>81</v>
      </c>
      <c r="B82" s="246" t="s">
        <v>329</v>
      </c>
      <c r="C82" s="246" t="s">
        <v>340</v>
      </c>
      <c r="D82" s="247">
        <v>6597</v>
      </c>
      <c r="E82" s="247"/>
      <c r="F82" s="247">
        <v>81</v>
      </c>
      <c r="G82" s="246" t="s">
        <v>321</v>
      </c>
      <c r="H82" s="246" t="s">
        <v>327</v>
      </c>
      <c r="I82" s="247">
        <v>342</v>
      </c>
    </row>
    <row r="83" spans="1:9" s="245" customFormat="1" ht="14.25">
      <c r="A83" s="245">
        <v>82</v>
      </c>
      <c r="B83" s="246" t="s">
        <v>329</v>
      </c>
      <c r="C83" s="246" t="s">
        <v>338</v>
      </c>
      <c r="D83" s="247">
        <v>5838</v>
      </c>
      <c r="E83" s="247"/>
      <c r="F83" s="247">
        <v>82</v>
      </c>
      <c r="G83" s="246" t="s">
        <v>321</v>
      </c>
      <c r="H83" s="246" t="s">
        <v>325</v>
      </c>
      <c r="I83" s="247">
        <v>230</v>
      </c>
    </row>
    <row r="84" spans="1:9" s="245" customFormat="1" ht="14.25">
      <c r="A84" s="245">
        <v>83</v>
      </c>
      <c r="B84" s="246" t="s">
        <v>329</v>
      </c>
      <c r="C84" s="246" t="s">
        <v>333</v>
      </c>
      <c r="D84" s="247">
        <v>2296</v>
      </c>
      <c r="E84" s="247"/>
      <c r="F84" s="247">
        <v>83</v>
      </c>
      <c r="G84" s="246" t="s">
        <v>321</v>
      </c>
      <c r="H84" s="246" t="s">
        <v>326</v>
      </c>
      <c r="I84" s="247">
        <v>246</v>
      </c>
    </row>
    <row r="85" spans="1:9" s="245" customFormat="1" ht="14.25">
      <c r="A85" s="245">
        <v>84</v>
      </c>
      <c r="B85" s="246" t="s">
        <v>329</v>
      </c>
      <c r="C85" s="246" t="s">
        <v>997</v>
      </c>
      <c r="D85" s="247">
        <v>889</v>
      </c>
      <c r="E85" s="247"/>
      <c r="F85" s="247">
        <v>84</v>
      </c>
      <c r="G85" s="246" t="s">
        <v>321</v>
      </c>
      <c r="H85" s="246" t="s">
        <v>328</v>
      </c>
      <c r="I85" s="247">
        <v>309</v>
      </c>
    </row>
    <row r="86" spans="1:9" s="245" customFormat="1" ht="14.25">
      <c r="A86" s="245">
        <v>85</v>
      </c>
      <c r="B86" s="246" t="s">
        <v>341</v>
      </c>
      <c r="C86" s="246" t="s">
        <v>345</v>
      </c>
      <c r="D86" s="247">
        <v>1689</v>
      </c>
      <c r="E86" s="247"/>
      <c r="F86" s="247">
        <v>85</v>
      </c>
      <c r="G86" s="246" t="s">
        <v>321</v>
      </c>
      <c r="H86" s="246" t="s">
        <v>479</v>
      </c>
      <c r="I86" s="247">
        <v>60</v>
      </c>
    </row>
    <row r="87" spans="1:9" s="245" customFormat="1" ht="14.25">
      <c r="A87" s="245">
        <v>86</v>
      </c>
      <c r="B87" s="246" t="s">
        <v>341</v>
      </c>
      <c r="C87" s="246" t="s">
        <v>347</v>
      </c>
      <c r="D87" s="247">
        <v>4684</v>
      </c>
      <c r="E87" s="247"/>
      <c r="F87" s="247">
        <v>86</v>
      </c>
      <c r="G87" s="246" t="s">
        <v>321</v>
      </c>
      <c r="H87" s="246" t="s">
        <v>324</v>
      </c>
      <c r="I87" s="247">
        <v>21</v>
      </c>
    </row>
    <row r="88" spans="1:9" s="245" customFormat="1" ht="14.25">
      <c r="A88" s="245">
        <v>87</v>
      </c>
      <c r="B88" s="246" t="s">
        <v>341</v>
      </c>
      <c r="C88" s="246" t="s">
        <v>348</v>
      </c>
      <c r="D88" s="247">
        <v>5221</v>
      </c>
      <c r="E88" s="247"/>
      <c r="F88" s="247">
        <v>87</v>
      </c>
      <c r="G88" s="246" t="s">
        <v>329</v>
      </c>
      <c r="H88" s="246" t="s">
        <v>334</v>
      </c>
      <c r="I88" s="247">
        <v>212</v>
      </c>
    </row>
    <row r="89" spans="1:9" s="245" customFormat="1" ht="14.25">
      <c r="A89" s="245">
        <v>88</v>
      </c>
      <c r="B89" s="246" t="s">
        <v>341</v>
      </c>
      <c r="C89" s="246" t="s">
        <v>349</v>
      </c>
      <c r="D89" s="247">
        <v>5824</v>
      </c>
      <c r="E89" s="247"/>
      <c r="F89" s="247">
        <v>88</v>
      </c>
      <c r="G89" s="246" t="s">
        <v>329</v>
      </c>
      <c r="H89" s="246" t="s">
        <v>335</v>
      </c>
      <c r="I89" s="247">
        <v>39</v>
      </c>
    </row>
    <row r="90" spans="1:9" s="245" customFormat="1" ht="14.25">
      <c r="A90" s="245">
        <v>89</v>
      </c>
      <c r="B90" s="246" t="s">
        <v>341</v>
      </c>
      <c r="C90" s="246" t="s">
        <v>346</v>
      </c>
      <c r="D90" s="247">
        <v>5093</v>
      </c>
      <c r="E90" s="247"/>
      <c r="F90" s="247">
        <v>89</v>
      </c>
      <c r="G90" s="246" t="s">
        <v>329</v>
      </c>
      <c r="H90" s="246" t="s">
        <v>336</v>
      </c>
      <c r="I90" s="247">
        <v>32</v>
      </c>
    </row>
    <row r="91" spans="1:9" s="245" customFormat="1" ht="14.25">
      <c r="A91" s="245">
        <v>90</v>
      </c>
      <c r="B91" s="246" t="s">
        <v>341</v>
      </c>
      <c r="C91" s="246" t="s">
        <v>343</v>
      </c>
      <c r="D91" s="247">
        <v>289</v>
      </c>
      <c r="E91" s="247"/>
      <c r="F91" s="247">
        <v>90</v>
      </c>
      <c r="G91" s="246" t="s">
        <v>329</v>
      </c>
      <c r="H91" s="246" t="s">
        <v>337</v>
      </c>
      <c r="I91" s="247">
        <v>16</v>
      </c>
    </row>
    <row r="92" spans="1:9" s="245" customFormat="1" ht="14.25">
      <c r="A92" s="245">
        <v>91</v>
      </c>
      <c r="B92" s="246" t="s">
        <v>341</v>
      </c>
      <c r="C92" s="246" t="s">
        <v>344</v>
      </c>
      <c r="D92" s="247">
        <v>755</v>
      </c>
      <c r="E92" s="247"/>
      <c r="F92" s="247">
        <v>91</v>
      </c>
      <c r="G92" s="246" t="s">
        <v>329</v>
      </c>
      <c r="H92" s="246" t="s">
        <v>332</v>
      </c>
      <c r="I92" s="247">
        <v>43</v>
      </c>
    </row>
    <row r="93" spans="1:9" s="245" customFormat="1" ht="14.25">
      <c r="A93" s="245">
        <v>92</v>
      </c>
      <c r="B93" s="246" t="s">
        <v>350</v>
      </c>
      <c r="C93" s="246" t="s">
        <v>354</v>
      </c>
      <c r="D93" s="247">
        <v>158</v>
      </c>
      <c r="E93" s="247"/>
      <c r="F93" s="247">
        <v>92</v>
      </c>
      <c r="G93" s="246" t="s">
        <v>329</v>
      </c>
      <c r="H93" s="246" t="s">
        <v>339</v>
      </c>
      <c r="I93" s="247">
        <v>104</v>
      </c>
    </row>
    <row r="94" spans="1:9" s="245" customFormat="1" ht="14.25">
      <c r="A94" s="245">
        <v>93</v>
      </c>
      <c r="B94" s="246" t="s">
        <v>350</v>
      </c>
      <c r="C94" s="246" t="s">
        <v>356</v>
      </c>
      <c r="D94" s="247">
        <v>2515</v>
      </c>
      <c r="E94" s="247"/>
      <c r="F94" s="247">
        <v>93</v>
      </c>
      <c r="G94" s="246" t="s">
        <v>329</v>
      </c>
      <c r="H94" s="246" t="s">
        <v>340</v>
      </c>
      <c r="I94" s="247">
        <v>287</v>
      </c>
    </row>
    <row r="95" spans="1:9" s="245" customFormat="1" ht="14.25">
      <c r="A95" s="245">
        <v>94</v>
      </c>
      <c r="B95" s="246" t="s">
        <v>350</v>
      </c>
      <c r="C95" s="246" t="s">
        <v>358</v>
      </c>
      <c r="D95" s="247">
        <v>4055</v>
      </c>
      <c r="E95" s="247"/>
      <c r="F95" s="247">
        <v>94</v>
      </c>
      <c r="G95" s="246" t="s">
        <v>329</v>
      </c>
      <c r="H95" s="246" t="s">
        <v>338</v>
      </c>
      <c r="I95" s="247">
        <v>215</v>
      </c>
    </row>
    <row r="96" spans="1:9" s="245" customFormat="1" ht="14.25">
      <c r="A96" s="245">
        <v>95</v>
      </c>
      <c r="B96" s="246" t="s">
        <v>350</v>
      </c>
      <c r="C96" s="246" t="s">
        <v>357</v>
      </c>
      <c r="D96" s="247">
        <v>2265</v>
      </c>
      <c r="E96" s="247"/>
      <c r="F96" s="247">
        <v>95</v>
      </c>
      <c r="G96" s="246" t="s">
        <v>329</v>
      </c>
      <c r="H96" s="246" t="s">
        <v>333</v>
      </c>
      <c r="I96" s="247">
        <v>136</v>
      </c>
    </row>
    <row r="97" spans="1:9" s="245" customFormat="1" ht="14.25">
      <c r="A97" s="245">
        <v>96</v>
      </c>
      <c r="B97" s="246" t="s">
        <v>350</v>
      </c>
      <c r="C97" s="246" t="s">
        <v>359</v>
      </c>
      <c r="D97" s="247">
        <v>3012</v>
      </c>
      <c r="E97" s="247"/>
      <c r="F97" s="247">
        <v>96</v>
      </c>
      <c r="G97" s="246" t="s">
        <v>329</v>
      </c>
      <c r="H97" s="246" t="s">
        <v>997</v>
      </c>
      <c r="I97" s="247">
        <v>15</v>
      </c>
    </row>
    <row r="98" spans="1:9" s="245" customFormat="1" ht="14.25">
      <c r="A98" s="245">
        <v>97</v>
      </c>
      <c r="B98" s="246" t="s">
        <v>350</v>
      </c>
      <c r="C98" s="246" t="s">
        <v>355</v>
      </c>
      <c r="D98" s="247">
        <v>1732</v>
      </c>
      <c r="E98" s="247"/>
      <c r="F98" s="247">
        <v>97</v>
      </c>
      <c r="G98" s="246" t="s">
        <v>341</v>
      </c>
      <c r="H98" s="246" t="s">
        <v>345</v>
      </c>
      <c r="I98" s="247">
        <v>233</v>
      </c>
    </row>
    <row r="99" spans="1:9" s="245" customFormat="1" ht="14.25">
      <c r="A99" s="245">
        <v>98</v>
      </c>
      <c r="B99" s="246" t="s">
        <v>350</v>
      </c>
      <c r="C99" s="246" t="s">
        <v>139</v>
      </c>
      <c r="D99" s="247">
        <v>1163</v>
      </c>
      <c r="E99" s="247"/>
      <c r="F99" s="247">
        <v>98</v>
      </c>
      <c r="G99" s="246" t="s">
        <v>341</v>
      </c>
      <c r="H99" s="246" t="s">
        <v>347</v>
      </c>
      <c r="I99" s="247">
        <v>222</v>
      </c>
    </row>
    <row r="100" spans="1:9" s="245" customFormat="1" ht="14.25">
      <c r="A100" s="245">
        <v>99</v>
      </c>
      <c r="B100" s="246" t="s">
        <v>360</v>
      </c>
      <c r="C100" s="246" t="s">
        <v>362</v>
      </c>
      <c r="D100" s="247">
        <v>1567</v>
      </c>
      <c r="E100" s="247"/>
      <c r="F100" s="247">
        <v>99</v>
      </c>
      <c r="G100" s="246" t="s">
        <v>341</v>
      </c>
      <c r="H100" s="246" t="s">
        <v>348</v>
      </c>
      <c r="I100" s="247">
        <v>63</v>
      </c>
    </row>
    <row r="101" spans="1:9" s="245" customFormat="1" ht="14.25">
      <c r="A101" s="245">
        <v>100</v>
      </c>
      <c r="B101" s="246" t="s">
        <v>360</v>
      </c>
      <c r="C101" s="246" t="s">
        <v>363</v>
      </c>
      <c r="D101" s="247">
        <v>3310</v>
      </c>
      <c r="E101" s="247"/>
      <c r="F101" s="247">
        <v>100</v>
      </c>
      <c r="G101" s="246" t="s">
        <v>341</v>
      </c>
      <c r="H101" s="246" t="s">
        <v>349</v>
      </c>
      <c r="I101" s="247">
        <v>206</v>
      </c>
    </row>
    <row r="102" spans="1:9" s="245" customFormat="1" ht="14.25">
      <c r="A102" s="245">
        <v>101</v>
      </c>
      <c r="B102" s="246" t="s">
        <v>360</v>
      </c>
      <c r="C102" s="246" t="s">
        <v>364</v>
      </c>
      <c r="D102" s="247">
        <v>2273</v>
      </c>
      <c r="E102" s="247"/>
      <c r="F102" s="247">
        <v>101</v>
      </c>
      <c r="G102" s="246" t="s">
        <v>341</v>
      </c>
      <c r="H102" s="246" t="s">
        <v>346</v>
      </c>
      <c r="I102" s="247">
        <v>174</v>
      </c>
    </row>
    <row r="103" spans="1:9" s="245" customFormat="1" ht="14.25">
      <c r="A103" s="245">
        <v>102</v>
      </c>
      <c r="B103" s="246" t="s">
        <v>360</v>
      </c>
      <c r="C103" s="246" t="s">
        <v>366</v>
      </c>
      <c r="D103" s="247">
        <v>2801</v>
      </c>
      <c r="E103" s="247"/>
      <c r="F103" s="247">
        <v>102</v>
      </c>
      <c r="G103" s="246" t="s">
        <v>341</v>
      </c>
      <c r="H103" s="246" t="s">
        <v>344</v>
      </c>
      <c r="I103" s="247">
        <v>94</v>
      </c>
    </row>
    <row r="104" spans="1:9" s="245" customFormat="1" ht="14.25">
      <c r="A104" s="245">
        <v>103</v>
      </c>
      <c r="B104" s="246" t="s">
        <v>360</v>
      </c>
      <c r="C104" s="246" t="s">
        <v>368</v>
      </c>
      <c r="D104" s="247">
        <v>647</v>
      </c>
      <c r="E104" s="247"/>
      <c r="F104" s="247">
        <v>103</v>
      </c>
      <c r="G104" s="246" t="s">
        <v>350</v>
      </c>
      <c r="H104" s="246" t="s">
        <v>353</v>
      </c>
      <c r="I104" s="247">
        <v>178</v>
      </c>
    </row>
    <row r="105" spans="1:9" s="245" customFormat="1" ht="14.25">
      <c r="A105" s="245">
        <v>104</v>
      </c>
      <c r="B105" s="246" t="s">
        <v>360</v>
      </c>
      <c r="C105" s="246" t="s">
        <v>369</v>
      </c>
      <c r="D105" s="247">
        <v>522</v>
      </c>
      <c r="E105" s="247"/>
      <c r="F105" s="247">
        <v>104</v>
      </c>
      <c r="G105" s="246" t="s">
        <v>350</v>
      </c>
      <c r="H105" s="246" t="s">
        <v>354</v>
      </c>
      <c r="I105" s="247">
        <v>30</v>
      </c>
    </row>
    <row r="106" spans="1:9" s="245" customFormat="1" ht="14.25">
      <c r="A106" s="245">
        <v>105</v>
      </c>
      <c r="B106" s="246" t="s">
        <v>360</v>
      </c>
      <c r="C106" s="246" t="s">
        <v>367</v>
      </c>
      <c r="D106" s="247">
        <v>4127</v>
      </c>
      <c r="E106" s="247"/>
      <c r="F106" s="247">
        <v>105</v>
      </c>
      <c r="G106" s="246" t="s">
        <v>350</v>
      </c>
      <c r="H106" s="246" t="s">
        <v>356</v>
      </c>
      <c r="I106" s="247">
        <v>37</v>
      </c>
    </row>
    <row r="107" spans="1:9" s="245" customFormat="1" ht="14.25">
      <c r="A107" s="245">
        <v>106</v>
      </c>
      <c r="B107" s="246" t="s">
        <v>360</v>
      </c>
      <c r="C107" s="246" t="s">
        <v>365</v>
      </c>
      <c r="D107" s="247">
        <v>3046</v>
      </c>
      <c r="E107" s="247"/>
      <c r="F107" s="247">
        <v>106</v>
      </c>
      <c r="G107" s="246" t="s">
        <v>350</v>
      </c>
      <c r="H107" s="246" t="s">
        <v>358</v>
      </c>
      <c r="I107" s="247">
        <v>106</v>
      </c>
    </row>
    <row r="108" spans="1:9" s="245" customFormat="1" ht="14.25">
      <c r="A108" s="245">
        <v>107</v>
      </c>
      <c r="B108" s="246" t="s">
        <v>370</v>
      </c>
      <c r="C108" s="246" t="s">
        <v>374</v>
      </c>
      <c r="D108" s="247">
        <v>480</v>
      </c>
      <c r="E108" s="247"/>
      <c r="F108" s="247">
        <v>107</v>
      </c>
      <c r="G108" s="246" t="s">
        <v>350</v>
      </c>
      <c r="H108" s="246" t="s">
        <v>357</v>
      </c>
      <c r="I108" s="247">
        <v>81</v>
      </c>
    </row>
    <row r="109" spans="1:9" s="245" customFormat="1" ht="14.25">
      <c r="A109" s="245">
        <v>108</v>
      </c>
      <c r="B109" s="246" t="s">
        <v>370</v>
      </c>
      <c r="C109" s="246" t="s">
        <v>373</v>
      </c>
      <c r="D109" s="247">
        <v>1714</v>
      </c>
      <c r="E109" s="247"/>
      <c r="F109" s="247">
        <v>108</v>
      </c>
      <c r="G109" s="246" t="s">
        <v>350</v>
      </c>
      <c r="H109" s="246" t="s">
        <v>359</v>
      </c>
      <c r="I109" s="247">
        <v>128</v>
      </c>
    </row>
    <row r="110" spans="1:9" s="245" customFormat="1" ht="14.25">
      <c r="A110" s="245">
        <v>109</v>
      </c>
      <c r="B110" s="246" t="s">
        <v>370</v>
      </c>
      <c r="C110" s="246" t="s">
        <v>375</v>
      </c>
      <c r="D110" s="247">
        <v>3038</v>
      </c>
      <c r="E110" s="247"/>
      <c r="F110" s="247">
        <v>109</v>
      </c>
      <c r="G110" s="246" t="s">
        <v>350</v>
      </c>
      <c r="H110" s="246" t="s">
        <v>355</v>
      </c>
      <c r="I110" s="247">
        <v>78</v>
      </c>
    </row>
    <row r="111" spans="1:9" s="245" customFormat="1" ht="14.25">
      <c r="A111" s="245">
        <v>110</v>
      </c>
      <c r="B111" s="246" t="s">
        <v>370</v>
      </c>
      <c r="C111" s="246" t="s">
        <v>372</v>
      </c>
      <c r="D111" s="247">
        <v>21</v>
      </c>
      <c r="E111" s="247"/>
      <c r="F111" s="247">
        <v>110</v>
      </c>
      <c r="G111" s="246" t="s">
        <v>350</v>
      </c>
      <c r="H111" s="246" t="s">
        <v>139</v>
      </c>
      <c r="I111" s="247">
        <v>73</v>
      </c>
    </row>
    <row r="112" spans="1:9" s="245" customFormat="1" ht="14.25">
      <c r="A112" s="245">
        <v>111</v>
      </c>
      <c r="B112" s="246" t="s">
        <v>376</v>
      </c>
      <c r="C112" s="246" t="s">
        <v>378</v>
      </c>
      <c r="D112" s="247">
        <v>1326</v>
      </c>
      <c r="E112" s="247"/>
      <c r="F112" s="247">
        <v>111</v>
      </c>
      <c r="G112" s="246" t="s">
        <v>350</v>
      </c>
      <c r="H112" s="246" t="s">
        <v>998</v>
      </c>
      <c r="I112" s="247">
        <v>20</v>
      </c>
    </row>
    <row r="113" spans="1:9" s="245" customFormat="1" ht="14.25">
      <c r="A113" s="245">
        <v>112</v>
      </c>
      <c r="B113" s="246" t="s">
        <v>376</v>
      </c>
      <c r="C113" s="246" t="s">
        <v>379</v>
      </c>
      <c r="D113" s="247">
        <v>3286</v>
      </c>
      <c r="E113" s="247"/>
      <c r="F113" s="247">
        <v>112</v>
      </c>
      <c r="G113" s="246" t="s">
        <v>360</v>
      </c>
      <c r="H113" s="246" t="s">
        <v>362</v>
      </c>
      <c r="I113" s="247">
        <v>174</v>
      </c>
    </row>
    <row r="114" spans="1:9" s="245" customFormat="1" ht="14.25">
      <c r="A114" s="245">
        <v>113</v>
      </c>
      <c r="B114" s="246" t="s">
        <v>376</v>
      </c>
      <c r="C114" s="246" t="s">
        <v>382</v>
      </c>
      <c r="D114" s="247">
        <v>3546</v>
      </c>
      <c r="E114" s="247"/>
      <c r="F114" s="247">
        <v>113</v>
      </c>
      <c r="G114" s="246" t="s">
        <v>360</v>
      </c>
      <c r="H114" s="246" t="s">
        <v>363</v>
      </c>
      <c r="I114" s="247">
        <v>61</v>
      </c>
    </row>
    <row r="115" spans="1:9" s="245" customFormat="1" ht="14.25">
      <c r="A115" s="245">
        <v>114</v>
      </c>
      <c r="B115" s="246" t="s">
        <v>376</v>
      </c>
      <c r="C115" s="246" t="s">
        <v>380</v>
      </c>
      <c r="D115" s="247">
        <v>1776</v>
      </c>
      <c r="E115" s="247"/>
      <c r="F115" s="247">
        <v>114</v>
      </c>
      <c r="G115" s="246" t="s">
        <v>360</v>
      </c>
      <c r="H115" s="246" t="s">
        <v>364</v>
      </c>
      <c r="I115" s="247">
        <v>56</v>
      </c>
    </row>
    <row r="116" spans="1:9" s="245" customFormat="1" ht="14.25">
      <c r="A116" s="245">
        <v>115</v>
      </c>
      <c r="B116" s="246" t="s">
        <v>376</v>
      </c>
      <c r="C116" s="246" t="s">
        <v>381</v>
      </c>
      <c r="D116" s="247">
        <v>3609</v>
      </c>
      <c r="E116" s="247"/>
      <c r="F116" s="247">
        <v>115</v>
      </c>
      <c r="G116" s="246" t="s">
        <v>360</v>
      </c>
      <c r="H116" s="246" t="s">
        <v>366</v>
      </c>
      <c r="I116" s="247">
        <v>23</v>
      </c>
    </row>
    <row r="117" spans="1:9" s="245" customFormat="1" ht="14.25">
      <c r="A117" s="245">
        <v>116</v>
      </c>
      <c r="B117" s="246" t="s">
        <v>383</v>
      </c>
      <c r="C117" s="246" t="s">
        <v>385</v>
      </c>
      <c r="D117" s="247">
        <v>1407</v>
      </c>
      <c r="E117" s="247"/>
      <c r="F117" s="247">
        <v>116</v>
      </c>
      <c r="G117" s="246" t="s">
        <v>360</v>
      </c>
      <c r="H117" s="246" t="s">
        <v>368</v>
      </c>
      <c r="I117" s="247">
        <v>26</v>
      </c>
    </row>
    <row r="118" spans="1:9" s="245" customFormat="1" ht="14.25">
      <c r="A118" s="245">
        <v>117</v>
      </c>
      <c r="B118" s="246" t="s">
        <v>383</v>
      </c>
      <c r="C118" s="246" t="s">
        <v>387</v>
      </c>
      <c r="D118" s="247">
        <v>1656</v>
      </c>
      <c r="E118" s="247"/>
      <c r="F118" s="247">
        <v>117</v>
      </c>
      <c r="G118" s="246" t="s">
        <v>360</v>
      </c>
      <c r="H118" s="246" t="s">
        <v>369</v>
      </c>
      <c r="I118" s="247">
        <v>11</v>
      </c>
    </row>
    <row r="119" spans="1:9" s="245" customFormat="1" ht="14.25">
      <c r="A119" s="245">
        <v>118</v>
      </c>
      <c r="B119" s="246" t="s">
        <v>383</v>
      </c>
      <c r="C119" s="246" t="s">
        <v>389</v>
      </c>
      <c r="D119" s="247">
        <v>2619</v>
      </c>
      <c r="E119" s="247"/>
      <c r="F119" s="247">
        <v>118</v>
      </c>
      <c r="G119" s="246" t="s">
        <v>360</v>
      </c>
      <c r="H119" s="246" t="s">
        <v>367</v>
      </c>
      <c r="I119" s="247">
        <v>155</v>
      </c>
    </row>
    <row r="120" spans="1:9" s="245" customFormat="1" ht="14.25">
      <c r="A120" s="245">
        <v>119</v>
      </c>
      <c r="B120" s="246" t="s">
        <v>383</v>
      </c>
      <c r="C120" s="246" t="s">
        <v>386</v>
      </c>
      <c r="D120" s="247">
        <v>2868</v>
      </c>
      <c r="E120" s="247"/>
      <c r="F120" s="247">
        <v>119</v>
      </c>
      <c r="G120" s="246" t="s">
        <v>360</v>
      </c>
      <c r="H120" s="246" t="s">
        <v>365</v>
      </c>
      <c r="I120" s="247">
        <v>125</v>
      </c>
    </row>
    <row r="121" spans="1:9" s="245" customFormat="1" ht="14.25">
      <c r="A121" s="245">
        <v>120</v>
      </c>
      <c r="B121" s="246" t="s">
        <v>383</v>
      </c>
      <c r="C121" s="246" t="s">
        <v>388</v>
      </c>
      <c r="D121" s="247">
        <v>4261</v>
      </c>
      <c r="E121" s="247"/>
      <c r="F121" s="247">
        <v>120</v>
      </c>
      <c r="G121" s="246" t="s">
        <v>370</v>
      </c>
      <c r="H121" s="246" t="s">
        <v>374</v>
      </c>
      <c r="I121" s="247">
        <v>145</v>
      </c>
    </row>
    <row r="122" spans="2:9" s="245" customFormat="1" ht="14.25">
      <c r="B122" s="247"/>
      <c r="C122" s="247"/>
      <c r="D122" s="247"/>
      <c r="E122" s="247"/>
      <c r="F122" s="247">
        <v>121</v>
      </c>
      <c r="G122" s="246" t="s">
        <v>370</v>
      </c>
      <c r="H122" s="246" t="s">
        <v>373</v>
      </c>
      <c r="I122" s="247">
        <v>58</v>
      </c>
    </row>
    <row r="123" spans="2:9" s="245" customFormat="1" ht="14.25">
      <c r="B123" s="247"/>
      <c r="C123" s="247"/>
      <c r="D123" s="247"/>
      <c r="E123" s="247"/>
      <c r="F123" s="247">
        <v>122</v>
      </c>
      <c r="G123" s="246" t="s">
        <v>370</v>
      </c>
      <c r="H123" s="246" t="s">
        <v>375</v>
      </c>
      <c r="I123" s="247">
        <v>153</v>
      </c>
    </row>
    <row r="124" spans="2:9" s="245" customFormat="1" ht="14.25">
      <c r="B124" s="247"/>
      <c r="C124" s="247"/>
      <c r="D124" s="247"/>
      <c r="E124" s="247"/>
      <c r="F124" s="247">
        <v>123</v>
      </c>
      <c r="G124" s="246" t="s">
        <v>370</v>
      </c>
      <c r="H124" s="246" t="s">
        <v>372</v>
      </c>
      <c r="I124" s="247">
        <v>3</v>
      </c>
    </row>
    <row r="125" spans="2:9" s="245" customFormat="1" ht="14.25">
      <c r="B125" s="247"/>
      <c r="C125" s="247"/>
      <c r="D125" s="247"/>
      <c r="E125" s="247"/>
      <c r="F125" s="247">
        <v>124</v>
      </c>
      <c r="G125" s="246" t="s">
        <v>376</v>
      </c>
      <c r="H125" s="246" t="s">
        <v>378</v>
      </c>
      <c r="I125" s="247">
        <v>251</v>
      </c>
    </row>
    <row r="126" spans="2:9" s="245" customFormat="1" ht="14.25">
      <c r="B126" s="247"/>
      <c r="C126" s="247"/>
      <c r="D126" s="247"/>
      <c r="E126" s="247"/>
      <c r="F126" s="247">
        <v>125</v>
      </c>
      <c r="G126" s="246" t="s">
        <v>376</v>
      </c>
      <c r="H126" s="246" t="s">
        <v>379</v>
      </c>
      <c r="I126" s="247">
        <v>29</v>
      </c>
    </row>
    <row r="127" spans="2:9" s="245" customFormat="1" ht="14.25">
      <c r="B127" s="247"/>
      <c r="C127" s="247"/>
      <c r="D127" s="247"/>
      <c r="E127" s="247"/>
      <c r="F127" s="247">
        <v>126</v>
      </c>
      <c r="G127" s="246" t="s">
        <v>376</v>
      </c>
      <c r="H127" s="246" t="s">
        <v>382</v>
      </c>
      <c r="I127" s="247">
        <v>221</v>
      </c>
    </row>
    <row r="128" spans="2:9" s="245" customFormat="1" ht="14.25">
      <c r="B128" s="247"/>
      <c r="C128" s="247"/>
      <c r="D128" s="247"/>
      <c r="E128" s="247"/>
      <c r="F128" s="247">
        <v>127</v>
      </c>
      <c r="G128" s="246" t="s">
        <v>376</v>
      </c>
      <c r="H128" s="246" t="s">
        <v>380</v>
      </c>
      <c r="I128" s="247">
        <v>171</v>
      </c>
    </row>
    <row r="129" spans="2:9" s="245" customFormat="1" ht="14.25">
      <c r="B129" s="247"/>
      <c r="C129" s="247"/>
      <c r="D129" s="247"/>
      <c r="E129" s="247"/>
      <c r="F129" s="247">
        <v>128</v>
      </c>
      <c r="G129" s="246" t="s">
        <v>376</v>
      </c>
      <c r="H129" s="246" t="s">
        <v>381</v>
      </c>
      <c r="I129" s="247">
        <v>91</v>
      </c>
    </row>
    <row r="130" spans="2:9" s="245" customFormat="1" ht="14.25">
      <c r="B130" s="247"/>
      <c r="C130" s="247"/>
      <c r="D130" s="247"/>
      <c r="E130" s="247"/>
      <c r="F130" s="247">
        <v>129</v>
      </c>
      <c r="G130" s="246" t="s">
        <v>383</v>
      </c>
      <c r="H130" s="246" t="s">
        <v>385</v>
      </c>
      <c r="I130" s="247">
        <v>98</v>
      </c>
    </row>
    <row r="131" spans="2:9" s="245" customFormat="1" ht="14.25">
      <c r="B131" s="247"/>
      <c r="C131" s="247"/>
      <c r="D131" s="247"/>
      <c r="E131" s="247"/>
      <c r="F131" s="247">
        <v>130</v>
      </c>
      <c r="G131" s="246" t="s">
        <v>383</v>
      </c>
      <c r="H131" s="246" t="s">
        <v>387</v>
      </c>
      <c r="I131" s="247">
        <v>34</v>
      </c>
    </row>
    <row r="132" spans="2:9" s="245" customFormat="1" ht="14.25">
      <c r="B132" s="247"/>
      <c r="C132" s="247"/>
      <c r="D132" s="247"/>
      <c r="E132" s="247"/>
      <c r="F132" s="247">
        <v>131</v>
      </c>
      <c r="G132" s="246" t="s">
        <v>383</v>
      </c>
      <c r="H132" s="246" t="s">
        <v>389</v>
      </c>
      <c r="I132" s="247">
        <v>104</v>
      </c>
    </row>
    <row r="133" spans="2:9" s="245" customFormat="1" ht="14.25">
      <c r="B133" s="247"/>
      <c r="C133" s="247"/>
      <c r="D133" s="247"/>
      <c r="E133" s="247"/>
      <c r="F133" s="247">
        <v>132</v>
      </c>
      <c r="G133" s="246" t="s">
        <v>383</v>
      </c>
      <c r="H133" s="246" t="s">
        <v>386</v>
      </c>
      <c r="I133" s="247">
        <v>90</v>
      </c>
    </row>
    <row r="134" spans="2:9" s="245" customFormat="1" ht="14.25">
      <c r="B134" s="247"/>
      <c r="C134" s="247"/>
      <c r="D134" s="247"/>
      <c r="E134" s="247"/>
      <c r="F134" s="247">
        <v>133</v>
      </c>
      <c r="G134" s="246" t="s">
        <v>383</v>
      </c>
      <c r="H134" s="246" t="s">
        <v>388</v>
      </c>
      <c r="I134" s="247">
        <v>43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141"/>
  <sheetViews>
    <sheetView zoomScaleSheetLayoutView="100" workbookViewId="0" topLeftCell="A107">
      <selection activeCell="B132" sqref="B132:D136"/>
    </sheetView>
  </sheetViews>
  <sheetFormatPr defaultColWidth="8.75390625" defaultRowHeight="14.25"/>
  <cols>
    <col min="1" max="256" width="8.75390625" style="245" customWidth="1"/>
  </cols>
  <sheetData>
    <row r="1" spans="1:4" s="245" customFormat="1" ht="14.25">
      <c r="A1" s="245" t="s">
        <v>1003</v>
      </c>
      <c r="D1" s="245" t="s">
        <v>1001</v>
      </c>
    </row>
    <row r="2" spans="1:4" s="245" customFormat="1" ht="14.25">
      <c r="A2" s="245">
        <v>1</v>
      </c>
      <c r="B2" s="245" t="s">
        <v>226</v>
      </c>
      <c r="C2" s="246" t="s">
        <v>232</v>
      </c>
      <c r="D2" s="247">
        <v>584</v>
      </c>
    </row>
    <row r="3" spans="1:4" s="245" customFormat="1" ht="14.25">
      <c r="A3" s="245">
        <v>2</v>
      </c>
      <c r="B3" s="245" t="s">
        <v>226</v>
      </c>
      <c r="C3" s="246" t="s">
        <v>230</v>
      </c>
      <c r="D3" s="247">
        <v>1284</v>
      </c>
    </row>
    <row r="4" spans="1:4" s="245" customFormat="1" ht="14.25">
      <c r="A4" s="245">
        <v>3</v>
      </c>
      <c r="B4" s="245" t="s">
        <v>226</v>
      </c>
      <c r="C4" s="246" t="s">
        <v>231</v>
      </c>
      <c r="D4" s="247">
        <v>343</v>
      </c>
    </row>
    <row r="5" spans="1:4" s="245" customFormat="1" ht="14.25">
      <c r="A5" s="245">
        <v>4</v>
      </c>
      <c r="B5" s="245" t="s">
        <v>226</v>
      </c>
      <c r="C5" s="246" t="s">
        <v>233</v>
      </c>
      <c r="D5" s="247">
        <v>115</v>
      </c>
    </row>
    <row r="6" spans="1:4" s="245" customFormat="1" ht="14.25">
      <c r="A6" s="245">
        <v>5</v>
      </c>
      <c r="B6" s="245" t="s">
        <v>226</v>
      </c>
      <c r="C6" s="246" t="s">
        <v>234</v>
      </c>
      <c r="D6" s="247">
        <v>320</v>
      </c>
    </row>
    <row r="7" spans="1:4" s="245" customFormat="1" ht="14.25">
      <c r="A7" s="245">
        <v>6</v>
      </c>
      <c r="B7" s="245" t="s">
        <v>226</v>
      </c>
      <c r="C7" s="246" t="s">
        <v>235</v>
      </c>
      <c r="D7" s="247">
        <v>165</v>
      </c>
    </row>
    <row r="8" spans="1:4" s="245" customFormat="1" ht="14.25">
      <c r="A8" s="245">
        <v>7</v>
      </c>
      <c r="B8" s="245" t="s">
        <v>226</v>
      </c>
      <c r="C8" s="246" t="s">
        <v>238</v>
      </c>
      <c r="D8" s="247">
        <v>210</v>
      </c>
    </row>
    <row r="9" spans="1:4" s="245" customFormat="1" ht="14.25">
      <c r="A9" s="245">
        <v>8</v>
      </c>
      <c r="B9" s="245" t="s">
        <v>226</v>
      </c>
      <c r="C9" s="246" t="s">
        <v>237</v>
      </c>
      <c r="D9" s="247">
        <v>172</v>
      </c>
    </row>
    <row r="10" spans="1:4" s="245" customFormat="1" ht="14.25">
      <c r="A10" s="245">
        <v>9</v>
      </c>
      <c r="B10" s="245" t="s">
        <v>226</v>
      </c>
      <c r="C10" s="246" t="s">
        <v>236</v>
      </c>
      <c r="D10" s="247">
        <v>120</v>
      </c>
    </row>
    <row r="11" spans="1:4" s="245" customFormat="1" ht="14.25">
      <c r="A11" s="245">
        <v>10</v>
      </c>
      <c r="B11" s="245" t="s">
        <v>226</v>
      </c>
      <c r="C11" s="246" t="s">
        <v>228</v>
      </c>
      <c r="D11" s="247">
        <v>254</v>
      </c>
    </row>
    <row r="12" spans="1:4" s="245" customFormat="1" ht="14.25">
      <c r="A12" s="245">
        <v>11</v>
      </c>
      <c r="B12" s="245" t="s">
        <v>226</v>
      </c>
      <c r="C12" s="246" t="s">
        <v>229</v>
      </c>
      <c r="D12" s="247">
        <v>621</v>
      </c>
    </row>
    <row r="13" spans="1:4" s="245" customFormat="1" ht="14.25">
      <c r="A13" s="245">
        <v>12</v>
      </c>
      <c r="B13" s="248" t="s">
        <v>433</v>
      </c>
      <c r="C13" s="248" t="s">
        <v>437</v>
      </c>
      <c r="D13" s="248">
        <v>89</v>
      </c>
    </row>
    <row r="14" spans="1:4" s="245" customFormat="1" ht="14.25">
      <c r="A14" s="245">
        <v>13</v>
      </c>
      <c r="B14" s="248" t="s">
        <v>433</v>
      </c>
      <c r="C14" s="248" t="s">
        <v>438</v>
      </c>
      <c r="D14" s="248">
        <v>111</v>
      </c>
    </row>
    <row r="15" spans="1:4" s="245" customFormat="1" ht="14.25">
      <c r="A15" s="245">
        <v>14</v>
      </c>
      <c r="B15" s="248" t="s">
        <v>433</v>
      </c>
      <c r="C15" s="248" t="s">
        <v>439</v>
      </c>
      <c r="D15" s="248">
        <v>95</v>
      </c>
    </row>
    <row r="16" spans="1:4" s="245" customFormat="1" ht="14.25">
      <c r="A16" s="245">
        <v>15</v>
      </c>
      <c r="B16" s="248" t="s">
        <v>433</v>
      </c>
      <c r="C16" s="248" t="s">
        <v>441</v>
      </c>
      <c r="D16" s="248">
        <v>91</v>
      </c>
    </row>
    <row r="17" spans="1:4" s="245" customFormat="1" ht="14.25">
      <c r="A17" s="245">
        <v>16</v>
      </c>
      <c r="B17" s="248" t="s">
        <v>433</v>
      </c>
      <c r="C17" s="248" t="s">
        <v>442</v>
      </c>
      <c r="D17" s="248">
        <v>190</v>
      </c>
    </row>
    <row r="18" spans="1:4" s="245" customFormat="1" ht="14.25">
      <c r="A18" s="245">
        <v>17</v>
      </c>
      <c r="B18" s="248" t="s">
        <v>433</v>
      </c>
      <c r="C18" s="248" t="s">
        <v>440</v>
      </c>
      <c r="D18" s="248">
        <v>5</v>
      </c>
    </row>
    <row r="19" spans="1:4" s="245" customFormat="1" ht="14.25">
      <c r="A19" s="245">
        <v>18</v>
      </c>
      <c r="B19" s="248" t="s">
        <v>433</v>
      </c>
      <c r="C19" s="248" t="s">
        <v>991</v>
      </c>
      <c r="D19" s="248">
        <v>44</v>
      </c>
    </row>
    <row r="20" spans="1:4" s="245" customFormat="1" ht="14.25">
      <c r="A20" s="245">
        <v>19</v>
      </c>
      <c r="B20" s="248" t="s">
        <v>433</v>
      </c>
      <c r="C20" s="248" t="s">
        <v>444</v>
      </c>
      <c r="D20" s="248">
        <v>20</v>
      </c>
    </row>
    <row r="21" spans="1:4" s="245" customFormat="1" ht="14.25">
      <c r="A21" s="245">
        <v>20</v>
      </c>
      <c r="B21" s="248" t="s">
        <v>433</v>
      </c>
      <c r="C21" s="248" t="s">
        <v>443</v>
      </c>
      <c r="D21" s="248">
        <v>136</v>
      </c>
    </row>
    <row r="22" spans="1:4" s="245" customFormat="1" ht="14.25">
      <c r="A22" s="245">
        <v>21</v>
      </c>
      <c r="B22" s="248" t="s">
        <v>433</v>
      </c>
      <c r="C22" s="248" t="s">
        <v>446</v>
      </c>
      <c r="D22" s="248">
        <v>6</v>
      </c>
    </row>
    <row r="23" spans="1:4" s="245" customFormat="1" ht="14.25">
      <c r="A23" s="245">
        <v>22</v>
      </c>
      <c r="B23" s="246" t="s">
        <v>239</v>
      </c>
      <c r="C23" s="246" t="s">
        <v>244</v>
      </c>
      <c r="D23" s="247">
        <v>184</v>
      </c>
    </row>
    <row r="24" spans="1:4" s="245" customFormat="1" ht="14.25">
      <c r="A24" s="245">
        <v>23</v>
      </c>
      <c r="B24" s="246" t="s">
        <v>239</v>
      </c>
      <c r="C24" s="246" t="s">
        <v>246</v>
      </c>
      <c r="D24" s="247">
        <v>214</v>
      </c>
    </row>
    <row r="25" spans="1:4" s="245" customFormat="1" ht="14.25">
      <c r="A25" s="245">
        <v>24</v>
      </c>
      <c r="B25" s="246" t="s">
        <v>239</v>
      </c>
      <c r="C25" s="246" t="s">
        <v>245</v>
      </c>
      <c r="D25" s="247">
        <v>64</v>
      </c>
    </row>
    <row r="26" spans="1:4" s="245" customFormat="1" ht="14.25">
      <c r="A26" s="245">
        <v>25</v>
      </c>
      <c r="B26" s="246" t="s">
        <v>239</v>
      </c>
      <c r="C26" s="246" t="s">
        <v>241</v>
      </c>
      <c r="D26" s="247">
        <v>3</v>
      </c>
    </row>
    <row r="27" spans="1:4" s="245" customFormat="1" ht="14.25">
      <c r="A27" s="245">
        <v>26</v>
      </c>
      <c r="B27" s="246" t="s">
        <v>239</v>
      </c>
      <c r="C27" s="246" t="s">
        <v>992</v>
      </c>
      <c r="D27" s="247">
        <v>40</v>
      </c>
    </row>
    <row r="28" spans="1:4" s="245" customFormat="1" ht="14.25">
      <c r="A28" s="245">
        <v>27</v>
      </c>
      <c r="B28" s="246" t="s">
        <v>239</v>
      </c>
      <c r="C28" s="246" t="s">
        <v>993</v>
      </c>
      <c r="D28" s="247">
        <v>4</v>
      </c>
    </row>
    <row r="29" spans="1:4" s="245" customFormat="1" ht="14.25">
      <c r="A29" s="245">
        <v>28</v>
      </c>
      <c r="B29" s="246" t="s">
        <v>256</v>
      </c>
      <c r="C29" s="246" t="s">
        <v>259</v>
      </c>
      <c r="D29" s="247">
        <v>200</v>
      </c>
    </row>
    <row r="30" spans="1:4" s="245" customFormat="1" ht="14.25">
      <c r="A30" s="245">
        <v>29</v>
      </c>
      <c r="B30" s="246" t="s">
        <v>256</v>
      </c>
      <c r="C30" s="246" t="s">
        <v>258</v>
      </c>
      <c r="D30" s="247">
        <v>781</v>
      </c>
    </row>
    <row r="31" spans="1:4" s="245" customFormat="1" ht="14.25">
      <c r="A31" s="245">
        <v>30</v>
      </c>
      <c r="B31" s="246" t="s">
        <v>256</v>
      </c>
      <c r="C31" s="246" t="s">
        <v>260</v>
      </c>
      <c r="D31" s="247">
        <v>27</v>
      </c>
    </row>
    <row r="32" spans="1:4" s="245" customFormat="1" ht="14.25">
      <c r="A32" s="245">
        <v>31</v>
      </c>
      <c r="B32" s="246" t="s">
        <v>256</v>
      </c>
      <c r="C32" s="246" t="s">
        <v>262</v>
      </c>
      <c r="D32" s="247">
        <v>656</v>
      </c>
    </row>
    <row r="33" spans="1:4" s="245" customFormat="1" ht="14.25">
      <c r="A33" s="245">
        <v>32</v>
      </c>
      <c r="B33" s="246" t="s">
        <v>256</v>
      </c>
      <c r="C33" s="246" t="s">
        <v>263</v>
      </c>
      <c r="D33" s="247">
        <v>331</v>
      </c>
    </row>
    <row r="34" spans="1:4" s="245" customFormat="1" ht="14.25">
      <c r="A34" s="245">
        <v>33</v>
      </c>
      <c r="B34" s="246" t="s">
        <v>256</v>
      </c>
      <c r="C34" s="246" t="s">
        <v>261</v>
      </c>
      <c r="D34" s="247">
        <v>172</v>
      </c>
    </row>
    <row r="35" spans="1:4" s="245" customFormat="1" ht="14.25">
      <c r="A35" s="245">
        <v>34</v>
      </c>
      <c r="B35" s="246" t="s">
        <v>256</v>
      </c>
      <c r="C35" s="246" t="s">
        <v>264</v>
      </c>
      <c r="D35" s="247">
        <v>140</v>
      </c>
    </row>
    <row r="36" spans="1:4" s="245" customFormat="1" ht="14.25">
      <c r="A36" s="245">
        <v>35</v>
      </c>
      <c r="B36" s="246" t="s">
        <v>247</v>
      </c>
      <c r="C36" s="246" t="s">
        <v>249</v>
      </c>
      <c r="D36" s="247">
        <v>33</v>
      </c>
    </row>
    <row r="37" spans="1:4" s="245" customFormat="1" ht="14.25">
      <c r="A37" s="245">
        <v>36</v>
      </c>
      <c r="B37" s="246" t="s">
        <v>247</v>
      </c>
      <c r="C37" s="246" t="s">
        <v>250</v>
      </c>
      <c r="D37" s="247">
        <v>36</v>
      </c>
    </row>
    <row r="38" spans="1:4" s="245" customFormat="1" ht="14.25">
      <c r="A38" s="245">
        <v>37</v>
      </c>
      <c r="B38" s="246" t="s">
        <v>247</v>
      </c>
      <c r="C38" s="246" t="s">
        <v>251</v>
      </c>
      <c r="D38" s="247">
        <v>139</v>
      </c>
    </row>
    <row r="39" spans="1:4" s="245" customFormat="1" ht="14.25">
      <c r="A39" s="245">
        <v>38</v>
      </c>
      <c r="B39" s="246" t="s">
        <v>247</v>
      </c>
      <c r="C39" s="246" t="s">
        <v>253</v>
      </c>
      <c r="D39" s="247">
        <v>21</v>
      </c>
    </row>
    <row r="40" spans="1:4" s="245" customFormat="1" ht="14.25">
      <c r="A40" s="245">
        <v>39</v>
      </c>
      <c r="B40" s="246" t="s">
        <v>247</v>
      </c>
      <c r="C40" s="246" t="s">
        <v>252</v>
      </c>
      <c r="D40" s="247">
        <v>5</v>
      </c>
    </row>
    <row r="41" spans="1:4" s="245" customFormat="1" ht="14.25">
      <c r="A41" s="245">
        <v>40</v>
      </c>
      <c r="B41" s="246" t="s">
        <v>265</v>
      </c>
      <c r="C41" s="246" t="s">
        <v>272</v>
      </c>
      <c r="D41" s="247">
        <v>83</v>
      </c>
    </row>
    <row r="42" spans="1:4" s="245" customFormat="1" ht="14.25">
      <c r="A42" s="245">
        <v>41</v>
      </c>
      <c r="B42" s="246" t="s">
        <v>265</v>
      </c>
      <c r="C42" s="246" t="s">
        <v>271</v>
      </c>
      <c r="D42" s="247">
        <v>51</v>
      </c>
    </row>
    <row r="43" spans="1:4" s="245" customFormat="1" ht="14.25">
      <c r="A43" s="245">
        <v>42</v>
      </c>
      <c r="B43" s="246" t="s">
        <v>265</v>
      </c>
      <c r="C43" s="246" t="s">
        <v>270</v>
      </c>
      <c r="D43" s="247">
        <v>157</v>
      </c>
    </row>
    <row r="44" spans="1:4" s="245" customFormat="1" ht="14.25">
      <c r="A44" s="245">
        <v>43</v>
      </c>
      <c r="B44" s="246" t="s">
        <v>265</v>
      </c>
      <c r="C44" s="246" t="s">
        <v>268</v>
      </c>
      <c r="D44" s="247">
        <v>45</v>
      </c>
    </row>
    <row r="45" spans="1:4" s="245" customFormat="1" ht="14.25">
      <c r="A45" s="245">
        <v>44</v>
      </c>
      <c r="B45" s="246" t="s">
        <v>265</v>
      </c>
      <c r="C45" s="246" t="s">
        <v>275</v>
      </c>
      <c r="D45" s="247">
        <v>242</v>
      </c>
    </row>
    <row r="46" spans="1:4" s="245" customFormat="1" ht="14.25">
      <c r="A46" s="245">
        <v>45</v>
      </c>
      <c r="B46" s="246" t="s">
        <v>265</v>
      </c>
      <c r="C46" s="246" t="s">
        <v>273</v>
      </c>
      <c r="D46" s="247">
        <v>203</v>
      </c>
    </row>
    <row r="47" spans="1:4" s="245" customFormat="1" ht="14.25">
      <c r="A47" s="245">
        <v>46</v>
      </c>
      <c r="B47" s="246" t="s">
        <v>265</v>
      </c>
      <c r="C47" s="246" t="s">
        <v>276</v>
      </c>
      <c r="D47" s="247">
        <v>33</v>
      </c>
    </row>
    <row r="48" spans="1:4" s="245" customFormat="1" ht="14.25">
      <c r="A48" s="245">
        <v>47</v>
      </c>
      <c r="B48" s="246" t="s">
        <v>265</v>
      </c>
      <c r="C48" s="246" t="s">
        <v>269</v>
      </c>
      <c r="D48" s="247">
        <v>326</v>
      </c>
    </row>
    <row r="49" spans="1:4" s="245" customFormat="1" ht="14.25">
      <c r="A49" s="245">
        <v>48</v>
      </c>
      <c r="B49" s="246" t="s">
        <v>265</v>
      </c>
      <c r="C49" s="246" t="s">
        <v>267</v>
      </c>
      <c r="D49" s="247">
        <v>218</v>
      </c>
    </row>
    <row r="50" spans="1:4" s="245" customFormat="1" ht="14.25">
      <c r="A50" s="245">
        <v>49</v>
      </c>
      <c r="B50" s="246" t="s">
        <v>265</v>
      </c>
      <c r="C50" s="246" t="s">
        <v>274</v>
      </c>
      <c r="D50" s="247">
        <v>438</v>
      </c>
    </row>
    <row r="51" spans="1:4" s="245" customFormat="1" ht="14.25">
      <c r="A51" s="245">
        <v>50</v>
      </c>
      <c r="B51" s="245" t="s">
        <v>277</v>
      </c>
      <c r="C51" s="245" t="s">
        <v>280</v>
      </c>
      <c r="D51" s="245">
        <v>104</v>
      </c>
    </row>
    <row r="52" spans="1:4" s="245" customFormat="1" ht="14.25">
      <c r="A52" s="245">
        <v>51</v>
      </c>
      <c r="B52" s="245" t="s">
        <v>277</v>
      </c>
      <c r="C52" s="245" t="s">
        <v>285</v>
      </c>
      <c r="D52" s="245">
        <v>263</v>
      </c>
    </row>
    <row r="53" spans="1:4" s="245" customFormat="1" ht="14.25">
      <c r="A53" s="245">
        <v>52</v>
      </c>
      <c r="B53" s="245" t="s">
        <v>277</v>
      </c>
      <c r="C53" s="245" t="s">
        <v>284</v>
      </c>
      <c r="D53" s="245">
        <v>707</v>
      </c>
    </row>
    <row r="54" spans="1:4" s="245" customFormat="1" ht="14.25">
      <c r="A54" s="245">
        <v>53</v>
      </c>
      <c r="B54" s="245" t="s">
        <v>277</v>
      </c>
      <c r="C54" s="245" t="s">
        <v>283</v>
      </c>
      <c r="D54" s="245">
        <v>984</v>
      </c>
    </row>
    <row r="55" spans="1:4" s="245" customFormat="1" ht="14.25">
      <c r="A55" s="245">
        <v>54</v>
      </c>
      <c r="B55" s="245" t="s">
        <v>277</v>
      </c>
      <c r="C55" s="245" t="s">
        <v>282</v>
      </c>
      <c r="D55" s="245">
        <v>1105</v>
      </c>
    </row>
    <row r="56" spans="1:4" s="245" customFormat="1" ht="14.25">
      <c r="A56" s="245">
        <v>55</v>
      </c>
      <c r="B56" s="245" t="s">
        <v>277</v>
      </c>
      <c r="C56" s="245" t="s">
        <v>281</v>
      </c>
      <c r="D56" s="245">
        <v>2256</v>
      </c>
    </row>
    <row r="57" spans="1:4" s="245" customFormat="1" ht="14.25">
      <c r="A57" s="245">
        <v>56</v>
      </c>
      <c r="B57" s="245" t="s">
        <v>277</v>
      </c>
      <c r="C57" s="245" t="s">
        <v>279</v>
      </c>
      <c r="D57" s="245">
        <v>77</v>
      </c>
    </row>
    <row r="58" spans="1:4" s="245" customFormat="1" ht="14.25">
      <c r="A58" s="245">
        <v>57</v>
      </c>
      <c r="B58" s="245" t="s">
        <v>286</v>
      </c>
      <c r="C58" s="245" t="s">
        <v>288</v>
      </c>
      <c r="D58" s="245">
        <v>704</v>
      </c>
    </row>
    <row r="59" spans="1:4" s="245" customFormat="1" ht="14.25">
      <c r="A59" s="245">
        <v>58</v>
      </c>
      <c r="B59" s="245" t="s">
        <v>286</v>
      </c>
      <c r="C59" s="245" t="s">
        <v>289</v>
      </c>
      <c r="D59" s="245">
        <v>599</v>
      </c>
    </row>
    <row r="60" spans="1:4" s="245" customFormat="1" ht="14.25">
      <c r="A60" s="245">
        <v>59</v>
      </c>
      <c r="B60" s="245" t="s">
        <v>286</v>
      </c>
      <c r="C60" s="245" t="s">
        <v>295</v>
      </c>
      <c r="D60" s="245">
        <v>2244</v>
      </c>
    </row>
    <row r="61" spans="1:4" s="245" customFormat="1" ht="14.25">
      <c r="A61" s="245">
        <v>60</v>
      </c>
      <c r="B61" s="245" t="s">
        <v>286</v>
      </c>
      <c r="C61" s="245" t="s">
        <v>293</v>
      </c>
      <c r="D61" s="245">
        <v>2899</v>
      </c>
    </row>
    <row r="62" spans="1:4" s="245" customFormat="1" ht="14.25">
      <c r="A62" s="245">
        <v>61</v>
      </c>
      <c r="B62" s="245" t="s">
        <v>286</v>
      </c>
      <c r="C62" s="245" t="s">
        <v>294</v>
      </c>
      <c r="D62" s="245">
        <v>1713</v>
      </c>
    </row>
    <row r="63" spans="1:4" s="245" customFormat="1" ht="14.25">
      <c r="A63" s="245">
        <v>62</v>
      </c>
      <c r="B63" s="245" t="s">
        <v>286</v>
      </c>
      <c r="C63" s="245" t="s">
        <v>290</v>
      </c>
      <c r="D63" s="245">
        <v>365</v>
      </c>
    </row>
    <row r="64" spans="1:4" s="245" customFormat="1" ht="14.25">
      <c r="A64" s="245">
        <v>63</v>
      </c>
      <c r="B64" s="245" t="s">
        <v>286</v>
      </c>
      <c r="C64" s="245" t="s">
        <v>291</v>
      </c>
      <c r="D64" s="245">
        <v>242</v>
      </c>
    </row>
    <row r="65" spans="1:4" s="245" customFormat="1" ht="14.25">
      <c r="A65" s="245">
        <v>64</v>
      </c>
      <c r="B65" s="245" t="s">
        <v>286</v>
      </c>
      <c r="C65" s="245" t="s">
        <v>292</v>
      </c>
      <c r="D65" s="245">
        <v>386</v>
      </c>
    </row>
    <row r="66" spans="1:4" s="245" customFormat="1" ht="14.25">
      <c r="A66" s="245">
        <v>65</v>
      </c>
      <c r="B66" s="245" t="s">
        <v>296</v>
      </c>
      <c r="C66" s="245" t="s">
        <v>300</v>
      </c>
      <c r="D66" s="245">
        <v>308</v>
      </c>
    </row>
    <row r="67" spans="1:4" s="245" customFormat="1" ht="14.25">
      <c r="A67" s="245">
        <v>66</v>
      </c>
      <c r="B67" s="245" t="s">
        <v>296</v>
      </c>
      <c r="C67" s="245" t="s">
        <v>301</v>
      </c>
      <c r="D67" s="245">
        <v>79</v>
      </c>
    </row>
    <row r="68" spans="1:4" s="245" customFormat="1" ht="14.25">
      <c r="A68" s="245">
        <v>67</v>
      </c>
      <c r="B68" s="245" t="s">
        <v>296</v>
      </c>
      <c r="C68" s="245" t="s">
        <v>304</v>
      </c>
      <c r="D68" s="245">
        <v>597</v>
      </c>
    </row>
    <row r="69" spans="1:4" s="245" customFormat="1" ht="14.25">
      <c r="A69" s="245">
        <v>68</v>
      </c>
      <c r="B69" s="245" t="s">
        <v>296</v>
      </c>
      <c r="C69" s="245" t="s">
        <v>302</v>
      </c>
      <c r="D69" s="245">
        <v>731</v>
      </c>
    </row>
    <row r="70" spans="1:4" s="245" customFormat="1" ht="14.25">
      <c r="A70" s="245">
        <v>69</v>
      </c>
      <c r="B70" s="245" t="s">
        <v>296</v>
      </c>
      <c r="C70" s="245" t="s">
        <v>303</v>
      </c>
      <c r="D70" s="245">
        <v>172</v>
      </c>
    </row>
    <row r="71" spans="1:4" s="245" customFormat="1" ht="14.25">
      <c r="A71" s="245">
        <v>70</v>
      </c>
      <c r="B71" s="245" t="s">
        <v>296</v>
      </c>
      <c r="C71" s="245" t="s">
        <v>994</v>
      </c>
      <c r="D71" s="245">
        <v>23</v>
      </c>
    </row>
    <row r="72" spans="1:4" s="245" customFormat="1" ht="14.25">
      <c r="A72" s="245">
        <v>71</v>
      </c>
      <c r="B72" s="245" t="s">
        <v>296</v>
      </c>
      <c r="C72" s="245" t="s">
        <v>298</v>
      </c>
      <c r="D72" s="245">
        <v>109</v>
      </c>
    </row>
    <row r="73" spans="1:4" s="245" customFormat="1" ht="14.25">
      <c r="A73" s="245">
        <v>72</v>
      </c>
      <c r="B73" s="245" t="s">
        <v>305</v>
      </c>
      <c r="C73" s="245" t="s">
        <v>309</v>
      </c>
      <c r="D73" s="245">
        <v>167</v>
      </c>
    </row>
    <row r="74" spans="1:4" s="245" customFormat="1" ht="14.25">
      <c r="A74" s="245">
        <v>73</v>
      </c>
      <c r="B74" s="245" t="s">
        <v>305</v>
      </c>
      <c r="C74" s="245" t="s">
        <v>310</v>
      </c>
      <c r="D74" s="245">
        <v>1447</v>
      </c>
    </row>
    <row r="75" spans="1:4" s="245" customFormat="1" ht="14.25">
      <c r="A75" s="245">
        <v>74</v>
      </c>
      <c r="B75" s="245" t="s">
        <v>305</v>
      </c>
      <c r="C75" s="245" t="s">
        <v>311</v>
      </c>
      <c r="D75" s="245">
        <v>1065</v>
      </c>
    </row>
    <row r="76" spans="1:4" s="245" customFormat="1" ht="14.25">
      <c r="A76" s="245">
        <v>75</v>
      </c>
      <c r="B76" s="245" t="s">
        <v>305</v>
      </c>
      <c r="C76" s="245" t="s">
        <v>312</v>
      </c>
      <c r="D76" s="245">
        <v>1744</v>
      </c>
    </row>
    <row r="77" spans="1:4" s="245" customFormat="1" ht="14.25">
      <c r="A77" s="245">
        <v>76</v>
      </c>
      <c r="B77" s="245" t="s">
        <v>305</v>
      </c>
      <c r="C77" s="245" t="s">
        <v>995</v>
      </c>
      <c r="D77" s="245">
        <v>83</v>
      </c>
    </row>
    <row r="78" spans="1:4" s="245" customFormat="1" ht="14.25">
      <c r="A78" s="245">
        <v>77</v>
      </c>
      <c r="B78" s="245" t="s">
        <v>305</v>
      </c>
      <c r="C78" s="245" t="s">
        <v>308</v>
      </c>
      <c r="D78" s="245">
        <v>43</v>
      </c>
    </row>
    <row r="79" spans="1:4" s="245" customFormat="1" ht="14.25">
      <c r="A79" s="245">
        <v>78</v>
      </c>
      <c r="B79" s="245" t="s">
        <v>254</v>
      </c>
      <c r="C79" s="245" t="s">
        <v>996</v>
      </c>
      <c r="D79" s="245">
        <v>287</v>
      </c>
    </row>
    <row r="80" spans="1:4" s="245" customFormat="1" ht="14.25">
      <c r="A80" s="245">
        <v>79</v>
      </c>
      <c r="B80" s="245" t="s">
        <v>255</v>
      </c>
      <c r="C80" s="245" t="s">
        <v>888</v>
      </c>
      <c r="D80" s="245">
        <v>981</v>
      </c>
    </row>
    <row r="81" spans="1:4" s="245" customFormat="1" ht="14.25">
      <c r="A81" s="245">
        <v>80</v>
      </c>
      <c r="B81" s="245" t="s">
        <v>313</v>
      </c>
      <c r="C81" s="245" t="s">
        <v>315</v>
      </c>
      <c r="D81" s="245">
        <v>35</v>
      </c>
    </row>
    <row r="82" spans="1:4" s="245" customFormat="1" ht="14.25">
      <c r="A82" s="245">
        <v>81</v>
      </c>
      <c r="B82" s="245" t="s">
        <v>313</v>
      </c>
      <c r="C82" s="245" t="s">
        <v>316</v>
      </c>
      <c r="D82" s="245">
        <v>18</v>
      </c>
    </row>
    <row r="83" spans="1:4" s="245" customFormat="1" ht="14.25">
      <c r="A83" s="245">
        <v>82</v>
      </c>
      <c r="B83" s="245" t="s">
        <v>313</v>
      </c>
      <c r="C83" s="245" t="s">
        <v>317</v>
      </c>
      <c r="D83" s="245">
        <v>191</v>
      </c>
    </row>
    <row r="84" spans="1:4" s="245" customFormat="1" ht="14.25">
      <c r="A84" s="245">
        <v>83</v>
      </c>
      <c r="B84" s="245" t="s">
        <v>313</v>
      </c>
      <c r="C84" s="245" t="s">
        <v>318</v>
      </c>
      <c r="D84" s="245">
        <v>895</v>
      </c>
    </row>
    <row r="85" spans="1:4" s="245" customFormat="1" ht="14.25">
      <c r="A85" s="245">
        <v>84</v>
      </c>
      <c r="B85" s="245" t="s">
        <v>313</v>
      </c>
      <c r="C85" s="245" t="s">
        <v>319</v>
      </c>
      <c r="D85" s="245">
        <v>140</v>
      </c>
    </row>
    <row r="86" spans="1:4" s="245" customFormat="1" ht="14.25">
      <c r="A86" s="245">
        <v>85</v>
      </c>
      <c r="B86" s="245" t="s">
        <v>313</v>
      </c>
      <c r="C86" s="245" t="s">
        <v>100</v>
      </c>
      <c r="D86" s="245">
        <v>28</v>
      </c>
    </row>
    <row r="87" spans="1:4" s="245" customFormat="1" ht="14.25">
      <c r="A87" s="245">
        <v>86</v>
      </c>
      <c r="B87" s="245" t="s">
        <v>313</v>
      </c>
      <c r="C87" s="245" t="s">
        <v>320</v>
      </c>
      <c r="D87" s="245">
        <v>55</v>
      </c>
    </row>
    <row r="88" spans="1:4" s="245" customFormat="1" ht="14.25">
      <c r="A88" s="245">
        <v>87</v>
      </c>
      <c r="B88" s="245" t="s">
        <v>321</v>
      </c>
      <c r="C88" s="245" t="s">
        <v>327</v>
      </c>
      <c r="D88" s="245">
        <v>956</v>
      </c>
    </row>
    <row r="89" spans="1:4" s="245" customFormat="1" ht="14.25">
      <c r="A89" s="245">
        <v>88</v>
      </c>
      <c r="B89" s="245" t="s">
        <v>321</v>
      </c>
      <c r="C89" s="245" t="s">
        <v>325</v>
      </c>
      <c r="D89" s="245">
        <v>1160</v>
      </c>
    </row>
    <row r="90" spans="1:4" s="245" customFormat="1" ht="14.25">
      <c r="A90" s="245">
        <v>89</v>
      </c>
      <c r="B90" s="245" t="s">
        <v>321</v>
      </c>
      <c r="C90" s="245" t="s">
        <v>326</v>
      </c>
      <c r="D90" s="245">
        <v>432</v>
      </c>
    </row>
    <row r="91" spans="1:4" s="245" customFormat="1" ht="14.25">
      <c r="A91" s="245">
        <v>90</v>
      </c>
      <c r="B91" s="245" t="s">
        <v>321</v>
      </c>
      <c r="C91" s="245" t="s">
        <v>328</v>
      </c>
      <c r="D91" s="245">
        <v>2351</v>
      </c>
    </row>
    <row r="92" spans="1:4" s="245" customFormat="1" ht="14.25">
      <c r="A92" s="245">
        <v>91</v>
      </c>
      <c r="B92" s="245" t="s">
        <v>321</v>
      </c>
      <c r="C92" s="245" t="s">
        <v>479</v>
      </c>
      <c r="D92" s="245">
        <v>83</v>
      </c>
    </row>
    <row r="93" spans="1:4" s="245" customFormat="1" ht="14.25">
      <c r="A93" s="245">
        <v>92</v>
      </c>
      <c r="B93" s="245" t="s">
        <v>321</v>
      </c>
      <c r="C93" s="245" t="s">
        <v>324</v>
      </c>
      <c r="D93" s="245">
        <v>45</v>
      </c>
    </row>
    <row r="94" spans="1:4" s="245" customFormat="1" ht="14.25">
      <c r="A94" s="245">
        <v>93</v>
      </c>
      <c r="B94" s="245" t="s">
        <v>329</v>
      </c>
      <c r="C94" s="245" t="s">
        <v>334</v>
      </c>
      <c r="D94" s="245">
        <v>132</v>
      </c>
    </row>
    <row r="95" spans="1:4" s="245" customFormat="1" ht="14.25">
      <c r="A95" s="245">
        <v>94</v>
      </c>
      <c r="B95" s="245" t="s">
        <v>329</v>
      </c>
      <c r="C95" s="245" t="s">
        <v>335</v>
      </c>
      <c r="D95" s="245">
        <v>31</v>
      </c>
    </row>
    <row r="96" spans="1:4" s="245" customFormat="1" ht="14.25">
      <c r="A96" s="245">
        <v>95</v>
      </c>
      <c r="B96" s="245" t="s">
        <v>329</v>
      </c>
      <c r="C96" s="245" t="s">
        <v>336</v>
      </c>
      <c r="D96" s="245">
        <v>520</v>
      </c>
    </row>
    <row r="97" spans="1:4" s="245" customFormat="1" ht="14.25">
      <c r="A97" s="245">
        <v>96</v>
      </c>
      <c r="B97" s="245" t="s">
        <v>329</v>
      </c>
      <c r="C97" s="245" t="s">
        <v>337</v>
      </c>
      <c r="D97" s="245">
        <v>78</v>
      </c>
    </row>
    <row r="98" spans="1:4" s="245" customFormat="1" ht="14.25">
      <c r="A98" s="245">
        <v>97</v>
      </c>
      <c r="B98" s="245" t="s">
        <v>329</v>
      </c>
      <c r="C98" s="245" t="s">
        <v>332</v>
      </c>
      <c r="D98" s="245">
        <v>650</v>
      </c>
    </row>
    <row r="99" spans="1:4" s="245" customFormat="1" ht="14.25">
      <c r="A99" s="245">
        <v>98</v>
      </c>
      <c r="B99" s="245" t="s">
        <v>329</v>
      </c>
      <c r="C99" s="245" t="s">
        <v>339</v>
      </c>
      <c r="D99" s="245">
        <v>5217</v>
      </c>
    </row>
    <row r="100" spans="1:4" s="245" customFormat="1" ht="14.25">
      <c r="A100" s="245">
        <v>99</v>
      </c>
      <c r="B100" s="245" t="s">
        <v>329</v>
      </c>
      <c r="C100" s="245" t="s">
        <v>340</v>
      </c>
      <c r="D100" s="245">
        <v>710</v>
      </c>
    </row>
    <row r="101" spans="1:4" s="245" customFormat="1" ht="14.25">
      <c r="A101" s="245">
        <v>100</v>
      </c>
      <c r="B101" s="245" t="s">
        <v>329</v>
      </c>
      <c r="C101" s="245" t="s">
        <v>338</v>
      </c>
      <c r="D101" s="245">
        <v>902</v>
      </c>
    </row>
    <row r="102" spans="1:4" s="245" customFormat="1" ht="14.25">
      <c r="A102" s="245">
        <v>101</v>
      </c>
      <c r="B102" s="245" t="s">
        <v>329</v>
      </c>
      <c r="C102" s="245" t="s">
        <v>333</v>
      </c>
      <c r="D102" s="245">
        <v>632</v>
      </c>
    </row>
    <row r="103" spans="1:4" s="245" customFormat="1" ht="14.25">
      <c r="A103" s="245">
        <v>102</v>
      </c>
      <c r="B103" s="245" t="s">
        <v>329</v>
      </c>
      <c r="C103" s="245" t="s">
        <v>997</v>
      </c>
      <c r="D103" s="245">
        <v>12</v>
      </c>
    </row>
    <row r="104" spans="1:4" s="245" customFormat="1" ht="14.25">
      <c r="A104" s="245">
        <v>103</v>
      </c>
      <c r="B104" s="245" t="s">
        <v>341</v>
      </c>
      <c r="C104" s="245" t="s">
        <v>345</v>
      </c>
      <c r="D104" s="245">
        <v>53</v>
      </c>
    </row>
    <row r="105" spans="1:4" s="245" customFormat="1" ht="14.25">
      <c r="A105" s="245">
        <v>104</v>
      </c>
      <c r="B105" s="245" t="s">
        <v>341</v>
      </c>
      <c r="C105" s="245" t="s">
        <v>347</v>
      </c>
      <c r="D105" s="245">
        <v>90</v>
      </c>
    </row>
    <row r="106" spans="1:4" s="245" customFormat="1" ht="14.25">
      <c r="A106" s="245">
        <v>105</v>
      </c>
      <c r="B106" s="245" t="s">
        <v>341</v>
      </c>
      <c r="C106" s="245" t="s">
        <v>348</v>
      </c>
      <c r="D106" s="245">
        <v>936</v>
      </c>
    </row>
    <row r="107" spans="1:4" s="245" customFormat="1" ht="14.25">
      <c r="A107" s="245">
        <v>106</v>
      </c>
      <c r="B107" s="245" t="s">
        <v>341</v>
      </c>
      <c r="C107" s="245" t="s">
        <v>349</v>
      </c>
      <c r="D107" s="245">
        <v>547</v>
      </c>
    </row>
    <row r="108" spans="1:4" s="245" customFormat="1" ht="14.25">
      <c r="A108" s="245">
        <v>107</v>
      </c>
      <c r="B108" s="245" t="s">
        <v>341</v>
      </c>
      <c r="C108" s="245" t="s">
        <v>346</v>
      </c>
      <c r="D108" s="245">
        <v>127</v>
      </c>
    </row>
    <row r="109" spans="1:4" s="245" customFormat="1" ht="14.25">
      <c r="A109" s="245">
        <v>108</v>
      </c>
      <c r="B109" s="245" t="s">
        <v>341</v>
      </c>
      <c r="C109" s="245" t="s">
        <v>343</v>
      </c>
      <c r="D109" s="245">
        <v>53</v>
      </c>
    </row>
    <row r="110" spans="1:4" s="245" customFormat="1" ht="14.25">
      <c r="A110" s="245">
        <v>109</v>
      </c>
      <c r="B110" s="245" t="s">
        <v>341</v>
      </c>
      <c r="C110" s="245" t="s">
        <v>344</v>
      </c>
      <c r="D110" s="245">
        <v>300</v>
      </c>
    </row>
    <row r="111" spans="1:4" s="245" customFormat="1" ht="14.25">
      <c r="A111" s="245">
        <v>110</v>
      </c>
      <c r="B111" s="245" t="s">
        <v>350</v>
      </c>
      <c r="C111" s="245" t="s">
        <v>353</v>
      </c>
      <c r="D111" s="245">
        <v>29</v>
      </c>
    </row>
    <row r="112" spans="1:4" s="245" customFormat="1" ht="14.25">
      <c r="A112" s="245">
        <v>111</v>
      </c>
      <c r="B112" s="245" t="s">
        <v>350</v>
      </c>
      <c r="C112" s="245" t="s">
        <v>354</v>
      </c>
      <c r="D112" s="245">
        <v>31</v>
      </c>
    </row>
    <row r="113" spans="1:4" s="245" customFormat="1" ht="14.25">
      <c r="A113" s="245">
        <v>112</v>
      </c>
      <c r="B113" s="245" t="s">
        <v>350</v>
      </c>
      <c r="C113" s="245" t="s">
        <v>356</v>
      </c>
      <c r="D113" s="245">
        <v>52</v>
      </c>
    </row>
    <row r="114" spans="1:4" s="245" customFormat="1" ht="14.25">
      <c r="A114" s="245">
        <v>113</v>
      </c>
      <c r="B114" s="245" t="s">
        <v>350</v>
      </c>
      <c r="C114" s="245" t="s">
        <v>358</v>
      </c>
      <c r="D114" s="245">
        <v>157</v>
      </c>
    </row>
    <row r="115" spans="1:4" s="245" customFormat="1" ht="14.25">
      <c r="A115" s="245">
        <v>114</v>
      </c>
      <c r="B115" s="245" t="s">
        <v>350</v>
      </c>
      <c r="C115" s="245" t="s">
        <v>357</v>
      </c>
      <c r="D115" s="245">
        <v>55</v>
      </c>
    </row>
    <row r="116" spans="1:4" s="245" customFormat="1" ht="14.25">
      <c r="A116" s="245">
        <v>115</v>
      </c>
      <c r="B116" s="245" t="s">
        <v>350</v>
      </c>
      <c r="C116" s="245" t="s">
        <v>359</v>
      </c>
      <c r="D116" s="245">
        <v>113</v>
      </c>
    </row>
    <row r="117" spans="1:4" s="245" customFormat="1" ht="14.25">
      <c r="A117" s="245">
        <v>116</v>
      </c>
      <c r="B117" s="245" t="s">
        <v>350</v>
      </c>
      <c r="C117" s="245" t="s">
        <v>355</v>
      </c>
      <c r="D117" s="245">
        <v>119</v>
      </c>
    </row>
    <row r="118" spans="1:4" s="245" customFormat="1" ht="14.25">
      <c r="A118" s="245">
        <v>117</v>
      </c>
      <c r="B118" s="245" t="s">
        <v>350</v>
      </c>
      <c r="C118" s="245" t="s">
        <v>139</v>
      </c>
      <c r="D118" s="245">
        <v>155</v>
      </c>
    </row>
    <row r="119" spans="1:4" s="245" customFormat="1" ht="14.25">
      <c r="A119" s="245">
        <v>118</v>
      </c>
      <c r="B119" s="245" t="s">
        <v>350</v>
      </c>
      <c r="C119" s="245" t="s">
        <v>998</v>
      </c>
      <c r="D119" s="245">
        <v>44</v>
      </c>
    </row>
    <row r="120" spans="1:4" s="245" customFormat="1" ht="14.25">
      <c r="A120" s="245">
        <v>119</v>
      </c>
      <c r="B120" s="245" t="s">
        <v>360</v>
      </c>
      <c r="C120" s="245" t="s">
        <v>362</v>
      </c>
      <c r="D120" s="245">
        <v>314</v>
      </c>
    </row>
    <row r="121" spans="1:4" s="245" customFormat="1" ht="14.25">
      <c r="A121" s="245">
        <v>120</v>
      </c>
      <c r="B121" s="245" t="s">
        <v>360</v>
      </c>
      <c r="C121" s="245" t="s">
        <v>363</v>
      </c>
      <c r="D121" s="245">
        <v>227</v>
      </c>
    </row>
    <row r="122" spans="1:4" s="245" customFormat="1" ht="14.25">
      <c r="A122" s="245">
        <v>121</v>
      </c>
      <c r="B122" s="245" t="s">
        <v>360</v>
      </c>
      <c r="C122" s="245" t="s">
        <v>364</v>
      </c>
      <c r="D122" s="245">
        <v>91</v>
      </c>
    </row>
    <row r="123" spans="1:4" s="245" customFormat="1" ht="14.25">
      <c r="A123" s="245">
        <v>122</v>
      </c>
      <c r="B123" s="245" t="s">
        <v>360</v>
      </c>
      <c r="C123" s="245" t="s">
        <v>366</v>
      </c>
      <c r="D123" s="245">
        <v>173</v>
      </c>
    </row>
    <row r="124" spans="1:4" s="245" customFormat="1" ht="14.25">
      <c r="A124" s="245">
        <v>123</v>
      </c>
      <c r="B124" s="245" t="s">
        <v>360</v>
      </c>
      <c r="C124" s="245" t="s">
        <v>368</v>
      </c>
      <c r="D124" s="245">
        <v>99</v>
      </c>
    </row>
    <row r="125" spans="1:4" s="245" customFormat="1" ht="14.25">
      <c r="A125" s="245">
        <v>124</v>
      </c>
      <c r="B125" s="245" t="s">
        <v>360</v>
      </c>
      <c r="C125" s="245" t="s">
        <v>369</v>
      </c>
      <c r="D125" s="245">
        <v>277</v>
      </c>
    </row>
    <row r="126" spans="1:4" s="245" customFormat="1" ht="14.25">
      <c r="A126" s="245">
        <v>125</v>
      </c>
      <c r="B126" s="245" t="s">
        <v>360</v>
      </c>
      <c r="C126" s="245" t="s">
        <v>367</v>
      </c>
      <c r="D126" s="245">
        <v>128</v>
      </c>
    </row>
    <row r="127" spans="1:4" s="245" customFormat="1" ht="14.25">
      <c r="A127" s="245">
        <v>126</v>
      </c>
      <c r="B127" s="245" t="s">
        <v>360</v>
      </c>
      <c r="C127" s="245" t="s">
        <v>365</v>
      </c>
      <c r="D127" s="245">
        <v>126</v>
      </c>
    </row>
    <row r="128" spans="1:4" s="245" customFormat="1" ht="14.25">
      <c r="A128" s="245">
        <v>127</v>
      </c>
      <c r="B128" s="245" t="s">
        <v>370</v>
      </c>
      <c r="C128" s="245" t="s">
        <v>374</v>
      </c>
      <c r="D128" s="245">
        <v>104</v>
      </c>
    </row>
    <row r="129" spans="1:4" s="245" customFormat="1" ht="14.25">
      <c r="A129" s="245">
        <v>128</v>
      </c>
      <c r="B129" s="245" t="s">
        <v>370</v>
      </c>
      <c r="C129" s="245" t="s">
        <v>373</v>
      </c>
      <c r="D129" s="245">
        <v>441</v>
      </c>
    </row>
    <row r="130" spans="1:4" s="245" customFormat="1" ht="14.25">
      <c r="A130" s="245">
        <v>129</v>
      </c>
      <c r="B130" s="245" t="s">
        <v>370</v>
      </c>
      <c r="C130" s="245" t="s">
        <v>375</v>
      </c>
      <c r="D130" s="245">
        <v>731</v>
      </c>
    </row>
    <row r="131" spans="1:4" s="245" customFormat="1" ht="14.25">
      <c r="A131" s="245">
        <v>130</v>
      </c>
      <c r="B131" s="245" t="s">
        <v>370</v>
      </c>
      <c r="C131" s="245" t="s">
        <v>372</v>
      </c>
      <c r="D131" s="245">
        <v>6</v>
      </c>
    </row>
    <row r="132" spans="1:4" s="245" customFormat="1" ht="14.25">
      <c r="A132" s="245">
        <v>131</v>
      </c>
      <c r="B132" s="245" t="s">
        <v>376</v>
      </c>
      <c r="C132" s="245" t="s">
        <v>378</v>
      </c>
      <c r="D132" s="245">
        <v>427</v>
      </c>
    </row>
    <row r="133" spans="1:4" s="245" customFormat="1" ht="14.25">
      <c r="A133" s="245">
        <v>132</v>
      </c>
      <c r="B133" s="245" t="s">
        <v>376</v>
      </c>
      <c r="C133" s="245" t="s">
        <v>379</v>
      </c>
      <c r="D133" s="245">
        <v>406</v>
      </c>
    </row>
    <row r="134" spans="1:4" s="245" customFormat="1" ht="14.25">
      <c r="A134" s="245">
        <v>133</v>
      </c>
      <c r="B134" s="245" t="s">
        <v>376</v>
      </c>
      <c r="C134" s="245" t="s">
        <v>382</v>
      </c>
      <c r="D134" s="245">
        <v>914</v>
      </c>
    </row>
    <row r="135" spans="1:4" s="245" customFormat="1" ht="14.25">
      <c r="A135" s="245">
        <v>134</v>
      </c>
      <c r="B135" s="245" t="s">
        <v>376</v>
      </c>
      <c r="C135" s="245" t="s">
        <v>380</v>
      </c>
      <c r="D135" s="245">
        <v>2851</v>
      </c>
    </row>
    <row r="136" spans="1:4" s="245" customFormat="1" ht="14.25">
      <c r="A136" s="245">
        <v>135</v>
      </c>
      <c r="B136" s="245" t="s">
        <v>376</v>
      </c>
      <c r="C136" s="245" t="s">
        <v>381</v>
      </c>
      <c r="D136" s="245">
        <v>1545</v>
      </c>
    </row>
    <row r="137" spans="1:4" s="245" customFormat="1" ht="14.25">
      <c r="A137" s="245">
        <v>136</v>
      </c>
      <c r="B137" s="245" t="s">
        <v>383</v>
      </c>
      <c r="C137" s="245" t="s">
        <v>385</v>
      </c>
      <c r="D137" s="245">
        <v>334</v>
      </c>
    </row>
    <row r="138" spans="1:4" s="245" customFormat="1" ht="14.25">
      <c r="A138" s="245">
        <v>137</v>
      </c>
      <c r="B138" s="245" t="s">
        <v>383</v>
      </c>
      <c r="C138" s="245" t="s">
        <v>387</v>
      </c>
      <c r="D138" s="245">
        <v>240</v>
      </c>
    </row>
    <row r="139" spans="1:4" s="245" customFormat="1" ht="14.25">
      <c r="A139" s="245">
        <v>138</v>
      </c>
      <c r="B139" s="245" t="s">
        <v>383</v>
      </c>
      <c r="C139" s="245" t="s">
        <v>389</v>
      </c>
      <c r="D139" s="245">
        <v>326</v>
      </c>
    </row>
    <row r="140" spans="1:4" s="245" customFormat="1" ht="14.25">
      <c r="A140" s="245">
        <v>139</v>
      </c>
      <c r="B140" s="245" t="s">
        <v>383</v>
      </c>
      <c r="C140" s="245" t="s">
        <v>386</v>
      </c>
      <c r="D140" s="245">
        <v>225</v>
      </c>
    </row>
    <row r="141" spans="1:4" s="245" customFormat="1" ht="14.25">
      <c r="A141" s="245">
        <v>140</v>
      </c>
      <c r="B141" s="245" t="s">
        <v>383</v>
      </c>
      <c r="C141" s="245" t="s">
        <v>388</v>
      </c>
      <c r="D141" s="245">
        <v>167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57"/>
  <sheetViews>
    <sheetView zoomScaleSheetLayoutView="100" workbookViewId="0" topLeftCell="A1">
      <pane xSplit="1" ySplit="3" topLeftCell="B4" activePane="bottomRight" state="frozen"/>
      <selection pane="bottomRight" activeCell="H10" sqref="H10"/>
    </sheetView>
  </sheetViews>
  <sheetFormatPr defaultColWidth="8.00390625" defaultRowHeight="14.25"/>
  <cols>
    <col min="1" max="1" width="36.75390625" style="217" customWidth="1"/>
    <col min="2" max="2" width="16.75390625" style="218" customWidth="1"/>
    <col min="3" max="4" width="24.125" style="217" customWidth="1"/>
    <col min="5" max="5" width="27.50390625" style="219" customWidth="1"/>
    <col min="6" max="6" width="26.375" style="219" customWidth="1"/>
    <col min="7" max="7" width="17.00390625" style="217" customWidth="1"/>
    <col min="8" max="8" width="17.375" style="220" customWidth="1"/>
    <col min="9" max="256" width="8.00390625" style="217" customWidth="1"/>
  </cols>
  <sheetData>
    <row r="1" spans="1:8" s="217" customFormat="1" ht="27" customHeight="1">
      <c r="A1" s="221"/>
      <c r="B1" s="222" t="s">
        <v>1004</v>
      </c>
      <c r="C1" s="223" t="s">
        <v>1005</v>
      </c>
      <c r="D1" s="224"/>
      <c r="E1" s="224"/>
      <c r="F1" s="224"/>
      <c r="G1" s="227" t="s">
        <v>1006</v>
      </c>
      <c r="H1" s="237"/>
    </row>
    <row r="2" spans="1:8" s="217" customFormat="1" ht="46.5" customHeight="1">
      <c r="A2" s="225"/>
      <c r="B2" s="226"/>
      <c r="C2" s="227" t="s">
        <v>1007</v>
      </c>
      <c r="D2" s="227"/>
      <c r="E2" s="238" t="s">
        <v>1008</v>
      </c>
      <c r="F2" s="239"/>
      <c r="G2" s="227"/>
      <c r="H2" s="240" t="s">
        <v>1009</v>
      </c>
    </row>
    <row r="3" spans="1:8" s="217" customFormat="1" ht="18.75">
      <c r="A3" s="228"/>
      <c r="B3" s="229" t="s">
        <v>1010</v>
      </c>
      <c r="C3" s="227" t="s">
        <v>1011</v>
      </c>
      <c r="D3" s="230" t="s">
        <v>1010</v>
      </c>
      <c r="E3" s="241" t="s">
        <v>1011</v>
      </c>
      <c r="F3" s="230" t="s">
        <v>1012</v>
      </c>
      <c r="G3" s="235" t="s">
        <v>1011</v>
      </c>
      <c r="H3" s="242"/>
    </row>
    <row r="4" spans="1:8" s="217" customFormat="1" ht="18.75">
      <c r="A4" s="228"/>
      <c r="B4" s="231" t="s">
        <v>1013</v>
      </c>
      <c r="C4" s="227" t="s">
        <v>414</v>
      </c>
      <c r="D4" s="223" t="s">
        <v>1014</v>
      </c>
      <c r="E4" s="243" t="s">
        <v>416</v>
      </c>
      <c r="F4" s="223" t="s">
        <v>417</v>
      </c>
      <c r="G4" s="227" t="s">
        <v>418</v>
      </c>
      <c r="H4" s="242" t="s">
        <v>1015</v>
      </c>
    </row>
    <row r="5" spans="1:8" s="217" customFormat="1" ht="18.75">
      <c r="A5" s="232"/>
      <c r="B5" s="233">
        <f aca="true" t="shared" si="0" ref="B5:B20">SUM(D5,F5,G5)</f>
        <v>783913</v>
      </c>
      <c r="C5" s="234">
        <f>SUM(C6:C157)</f>
        <v>15604</v>
      </c>
      <c r="D5" s="234">
        <f>SUM(D6:D157)</f>
        <v>146077</v>
      </c>
      <c r="E5" s="234">
        <f>SUM(E6:E157)</f>
        <v>2278</v>
      </c>
      <c r="F5" s="234">
        <f>E5*30*9</f>
        <v>615060</v>
      </c>
      <c r="G5" s="234">
        <f>SUM(G6:G157)</f>
        <v>22776</v>
      </c>
      <c r="H5" s="242">
        <f>B5/30</f>
        <v>26130.433333333334</v>
      </c>
    </row>
    <row r="6" spans="1:8" s="217" customFormat="1" ht="18.75">
      <c r="A6" s="227" t="s">
        <v>1016</v>
      </c>
      <c r="B6" s="233"/>
      <c r="C6" s="234"/>
      <c r="D6" s="234"/>
      <c r="E6" s="234"/>
      <c r="F6" s="234"/>
      <c r="G6" s="244"/>
      <c r="H6" s="242"/>
    </row>
    <row r="7" spans="1:8" s="217" customFormat="1" ht="18.75">
      <c r="A7" s="227" t="s">
        <v>1017</v>
      </c>
      <c r="B7" s="233"/>
      <c r="C7" s="234"/>
      <c r="D7" s="234"/>
      <c r="E7" s="234"/>
      <c r="F7" s="234"/>
      <c r="G7" s="244"/>
      <c r="H7" s="242"/>
    </row>
    <row r="8" spans="1:8" s="217" customFormat="1" ht="18.75">
      <c r="A8" s="227" t="s">
        <v>1018</v>
      </c>
      <c r="B8" s="233"/>
      <c r="C8" s="234"/>
      <c r="D8" s="234"/>
      <c r="E8" s="234"/>
      <c r="F8" s="234"/>
      <c r="G8" s="244"/>
      <c r="H8" s="242"/>
    </row>
    <row r="9" spans="1:8" s="217" customFormat="1" ht="18.75">
      <c r="A9" s="235" t="s">
        <v>227</v>
      </c>
      <c r="B9" s="233">
        <f t="shared" si="0"/>
        <v>102257</v>
      </c>
      <c r="C9" s="236">
        <v>2601</v>
      </c>
      <c r="D9" s="236">
        <v>33002</v>
      </c>
      <c r="E9" s="234">
        <v>253</v>
      </c>
      <c r="F9" s="234">
        <f aca="true" t="shared" si="1" ref="F9:F21">E9*30*9</f>
        <v>68310</v>
      </c>
      <c r="G9" s="244">
        <v>945</v>
      </c>
      <c r="H9" s="242">
        <f aca="true" t="shared" si="2" ref="H9:H37">B9/30</f>
        <v>3408.5666666666666</v>
      </c>
    </row>
    <row r="10" spans="1:8" s="217" customFormat="1" ht="18.75">
      <c r="A10" s="227" t="s">
        <v>238</v>
      </c>
      <c r="B10" s="233">
        <f t="shared" si="0"/>
        <v>15385</v>
      </c>
      <c r="C10" s="234">
        <v>372</v>
      </c>
      <c r="D10" s="234">
        <v>3088</v>
      </c>
      <c r="E10" s="234">
        <v>45</v>
      </c>
      <c r="F10" s="234">
        <f t="shared" si="1"/>
        <v>12150</v>
      </c>
      <c r="G10" s="244">
        <v>147</v>
      </c>
      <c r="H10" s="242">
        <f t="shared" si="2"/>
        <v>512.8333333333334</v>
      </c>
    </row>
    <row r="11" spans="1:8" s="217" customFormat="1" ht="18.75">
      <c r="A11" s="227" t="s">
        <v>237</v>
      </c>
      <c r="B11" s="233">
        <f t="shared" si="0"/>
        <v>6085</v>
      </c>
      <c r="C11" s="234">
        <v>133</v>
      </c>
      <c r="D11" s="234">
        <v>3078</v>
      </c>
      <c r="E11" s="234">
        <v>9</v>
      </c>
      <c r="F11" s="234">
        <f t="shared" si="1"/>
        <v>2430</v>
      </c>
      <c r="G11" s="244">
        <v>577</v>
      </c>
      <c r="H11" s="242">
        <f t="shared" si="2"/>
        <v>202.83333333333334</v>
      </c>
    </row>
    <row r="12" spans="1:8" s="217" customFormat="1" ht="18.75">
      <c r="A12" s="227" t="s">
        <v>228</v>
      </c>
      <c r="B12" s="233">
        <f t="shared" si="0"/>
        <v>2553</v>
      </c>
      <c r="C12" s="234">
        <v>43</v>
      </c>
      <c r="D12" s="234">
        <v>331</v>
      </c>
      <c r="E12" s="234">
        <v>8</v>
      </c>
      <c r="F12" s="234">
        <f t="shared" si="1"/>
        <v>2160</v>
      </c>
      <c r="G12" s="244">
        <v>62</v>
      </c>
      <c r="H12" s="242">
        <f t="shared" si="2"/>
        <v>85.1</v>
      </c>
    </row>
    <row r="13" spans="1:8" s="217" customFormat="1" ht="18.75">
      <c r="A13" s="227" t="s">
        <v>229</v>
      </c>
      <c r="B13" s="233">
        <f t="shared" si="0"/>
        <v>3815</v>
      </c>
      <c r="C13" s="234">
        <v>168</v>
      </c>
      <c r="D13" s="234">
        <v>1327</v>
      </c>
      <c r="E13" s="234">
        <v>9</v>
      </c>
      <c r="F13" s="234">
        <f t="shared" si="1"/>
        <v>2430</v>
      </c>
      <c r="G13" s="244">
        <v>58</v>
      </c>
      <c r="H13" s="242">
        <f t="shared" si="2"/>
        <v>127.16666666666667</v>
      </c>
    </row>
    <row r="14" spans="1:8" s="217" customFormat="1" ht="18.75">
      <c r="A14" s="227" t="s">
        <v>233</v>
      </c>
      <c r="B14" s="233">
        <f t="shared" si="0"/>
        <v>1124</v>
      </c>
      <c r="C14" s="234">
        <v>0</v>
      </c>
      <c r="D14" s="234">
        <v>0</v>
      </c>
      <c r="E14" s="234">
        <v>0</v>
      </c>
      <c r="F14" s="234">
        <f t="shared" si="1"/>
        <v>0</v>
      </c>
      <c r="G14" s="244">
        <v>1124</v>
      </c>
      <c r="H14" s="242">
        <f t="shared" si="2"/>
        <v>37.46666666666667</v>
      </c>
    </row>
    <row r="15" spans="1:8" s="217" customFormat="1" ht="18.75">
      <c r="A15" s="227" t="s">
        <v>230</v>
      </c>
      <c r="B15" s="233">
        <f t="shared" si="0"/>
        <v>1998</v>
      </c>
      <c r="C15" s="234">
        <v>0</v>
      </c>
      <c r="D15" s="234">
        <v>0</v>
      </c>
      <c r="E15" s="234">
        <v>0</v>
      </c>
      <c r="F15" s="234">
        <f t="shared" si="1"/>
        <v>0</v>
      </c>
      <c r="G15" s="244">
        <v>1998</v>
      </c>
      <c r="H15" s="242">
        <f t="shared" si="2"/>
        <v>66.6</v>
      </c>
    </row>
    <row r="16" spans="1:8" s="217" customFormat="1" ht="18.75">
      <c r="A16" s="227" t="s">
        <v>231</v>
      </c>
      <c r="B16" s="233">
        <f t="shared" si="0"/>
        <v>1224</v>
      </c>
      <c r="C16" s="234">
        <v>0</v>
      </c>
      <c r="D16" s="234">
        <v>0</v>
      </c>
      <c r="E16" s="234">
        <v>0</v>
      </c>
      <c r="F16" s="234">
        <f t="shared" si="1"/>
        <v>0</v>
      </c>
      <c r="G16" s="244">
        <v>1224</v>
      </c>
      <c r="H16" s="242">
        <f t="shared" si="2"/>
        <v>40.8</v>
      </c>
    </row>
    <row r="17" spans="1:8" s="217" customFormat="1" ht="18.75">
      <c r="A17" s="227" t="s">
        <v>232</v>
      </c>
      <c r="B17" s="233">
        <f t="shared" si="0"/>
        <v>115</v>
      </c>
      <c r="C17" s="234">
        <v>0</v>
      </c>
      <c r="D17" s="234">
        <v>0</v>
      </c>
      <c r="E17" s="234">
        <v>0</v>
      </c>
      <c r="F17" s="234">
        <f t="shared" si="1"/>
        <v>0</v>
      </c>
      <c r="G17" s="244">
        <v>115</v>
      </c>
      <c r="H17" s="242">
        <f t="shared" si="2"/>
        <v>3.8333333333333335</v>
      </c>
    </row>
    <row r="18" spans="1:8" s="217" customFormat="1" ht="18.75">
      <c r="A18" s="227" t="s">
        <v>234</v>
      </c>
      <c r="B18" s="233">
        <f t="shared" si="0"/>
        <v>1084</v>
      </c>
      <c r="C18" s="234">
        <v>0</v>
      </c>
      <c r="D18" s="234">
        <v>0</v>
      </c>
      <c r="E18" s="234">
        <v>0</v>
      </c>
      <c r="F18" s="234">
        <f t="shared" si="1"/>
        <v>0</v>
      </c>
      <c r="G18" s="244">
        <v>1084</v>
      </c>
      <c r="H18" s="242">
        <f t="shared" si="2"/>
        <v>36.13333333333333</v>
      </c>
    </row>
    <row r="19" spans="1:8" s="217" customFormat="1" ht="18.75">
      <c r="A19" s="227" t="s">
        <v>235</v>
      </c>
      <c r="B19" s="233">
        <f t="shared" si="0"/>
        <v>42</v>
      </c>
      <c r="C19" s="234">
        <v>0</v>
      </c>
      <c r="D19" s="234">
        <v>0</v>
      </c>
      <c r="E19" s="234">
        <v>0</v>
      </c>
      <c r="F19" s="234">
        <f t="shared" si="1"/>
        <v>0</v>
      </c>
      <c r="G19" s="244">
        <v>42</v>
      </c>
      <c r="H19" s="242">
        <f t="shared" si="2"/>
        <v>1.4</v>
      </c>
    </row>
    <row r="20" spans="1:8" s="217" customFormat="1" ht="18.75">
      <c r="A20" s="227" t="s">
        <v>236</v>
      </c>
      <c r="B20" s="233">
        <f t="shared" si="0"/>
        <v>74</v>
      </c>
      <c r="C20" s="234">
        <v>0</v>
      </c>
      <c r="D20" s="234">
        <v>0</v>
      </c>
      <c r="E20" s="234">
        <v>0</v>
      </c>
      <c r="F20" s="234">
        <f t="shared" si="1"/>
        <v>0</v>
      </c>
      <c r="G20" s="244">
        <v>74</v>
      </c>
      <c r="H20" s="242">
        <f t="shared" si="2"/>
        <v>2.466666666666667</v>
      </c>
    </row>
    <row r="21" spans="1:8" s="217" customFormat="1" ht="18.75">
      <c r="A21" s="235" t="s">
        <v>638</v>
      </c>
      <c r="B21" s="233">
        <f aca="true" t="shared" si="3" ref="B21:B31">SUM(D21,F21,G21)</f>
        <v>77231</v>
      </c>
      <c r="C21" s="234">
        <v>1727</v>
      </c>
      <c r="D21" s="234">
        <v>9274</v>
      </c>
      <c r="E21" s="234">
        <v>242</v>
      </c>
      <c r="F21" s="234">
        <f t="shared" si="1"/>
        <v>65340</v>
      </c>
      <c r="G21" s="234">
        <v>2617</v>
      </c>
      <c r="H21" s="242">
        <f aca="true" t="shared" si="4" ref="H21:H31">B21/30</f>
        <v>2574.366666666667</v>
      </c>
    </row>
    <row r="22" spans="1:8" s="217" customFormat="1" ht="18.75">
      <c r="A22" s="227" t="s">
        <v>441</v>
      </c>
      <c r="B22" s="233">
        <f t="shared" si="3"/>
        <v>20347</v>
      </c>
      <c r="C22" s="234">
        <v>1057</v>
      </c>
      <c r="D22" s="234">
        <v>5471</v>
      </c>
      <c r="E22" s="234">
        <v>49</v>
      </c>
      <c r="F22" s="234">
        <f aca="true" t="shared" si="5" ref="F22:F31">E22*30*9</f>
        <v>13230</v>
      </c>
      <c r="G22" s="244">
        <v>1646</v>
      </c>
      <c r="H22" s="242">
        <f t="shared" si="4"/>
        <v>678.2333333333333</v>
      </c>
    </row>
    <row r="23" spans="1:8" s="217" customFormat="1" ht="18.75">
      <c r="A23" s="227" t="s">
        <v>442</v>
      </c>
      <c r="B23" s="233">
        <f t="shared" si="3"/>
        <v>12986</v>
      </c>
      <c r="C23" s="234">
        <v>1050</v>
      </c>
      <c r="D23" s="234">
        <v>11331</v>
      </c>
      <c r="E23" s="234">
        <v>6</v>
      </c>
      <c r="F23" s="234">
        <f t="shared" si="5"/>
        <v>1620</v>
      </c>
      <c r="G23" s="244">
        <v>35</v>
      </c>
      <c r="H23" s="242">
        <f t="shared" si="4"/>
        <v>432.8666666666667</v>
      </c>
    </row>
    <row r="24" spans="1:8" s="217" customFormat="1" ht="18.75">
      <c r="A24" s="227" t="s">
        <v>438</v>
      </c>
      <c r="B24" s="233">
        <f t="shared" si="3"/>
        <v>0</v>
      </c>
      <c r="C24" s="234">
        <v>0</v>
      </c>
      <c r="D24" s="234">
        <v>0</v>
      </c>
      <c r="E24" s="234">
        <v>0</v>
      </c>
      <c r="F24" s="234">
        <f t="shared" si="5"/>
        <v>0</v>
      </c>
      <c r="G24" s="234">
        <v>0</v>
      </c>
      <c r="H24" s="242">
        <f t="shared" si="4"/>
        <v>0</v>
      </c>
    </row>
    <row r="25" spans="1:8" s="217" customFormat="1" ht="18.75">
      <c r="A25" s="227" t="s">
        <v>439</v>
      </c>
      <c r="B25" s="233">
        <f t="shared" si="3"/>
        <v>0</v>
      </c>
      <c r="C25" s="234">
        <v>0</v>
      </c>
      <c r="D25" s="234">
        <v>0</v>
      </c>
      <c r="E25" s="234">
        <v>0</v>
      </c>
      <c r="F25" s="234">
        <f t="shared" si="5"/>
        <v>0</v>
      </c>
      <c r="G25" s="234">
        <v>0</v>
      </c>
      <c r="H25" s="242">
        <f t="shared" si="4"/>
        <v>0</v>
      </c>
    </row>
    <row r="26" spans="1:8" s="217" customFormat="1" ht="18.75">
      <c r="A26" s="227" t="s">
        <v>443</v>
      </c>
      <c r="B26" s="233">
        <f t="shared" si="3"/>
        <v>3034</v>
      </c>
      <c r="C26" s="234">
        <v>127</v>
      </c>
      <c r="D26" s="234">
        <v>334</v>
      </c>
      <c r="E26" s="234">
        <v>10</v>
      </c>
      <c r="F26" s="234">
        <f t="shared" si="5"/>
        <v>2700</v>
      </c>
      <c r="G26" s="234">
        <v>0</v>
      </c>
      <c r="H26" s="242">
        <f t="shared" si="4"/>
        <v>101.13333333333334</v>
      </c>
    </row>
    <row r="27" spans="1:8" s="217" customFormat="1" ht="18.75">
      <c r="A27" s="227" t="s">
        <v>444</v>
      </c>
      <c r="B27" s="233">
        <f t="shared" si="3"/>
        <v>2157</v>
      </c>
      <c r="C27" s="234">
        <v>73</v>
      </c>
      <c r="D27" s="234">
        <v>267</v>
      </c>
      <c r="E27" s="234">
        <v>7</v>
      </c>
      <c r="F27" s="234">
        <f t="shared" si="5"/>
        <v>1890</v>
      </c>
      <c r="G27" s="234">
        <v>0</v>
      </c>
      <c r="H27" s="242">
        <f t="shared" si="4"/>
        <v>71.9</v>
      </c>
    </row>
    <row r="28" spans="1:8" s="217" customFormat="1" ht="18.75">
      <c r="A28" s="227" t="s">
        <v>446</v>
      </c>
      <c r="B28" s="233">
        <f t="shared" si="3"/>
        <v>58</v>
      </c>
      <c r="C28" s="234">
        <v>1</v>
      </c>
      <c r="D28" s="234">
        <v>58</v>
      </c>
      <c r="E28" s="234">
        <v>0</v>
      </c>
      <c r="F28" s="234">
        <f t="shared" si="5"/>
        <v>0</v>
      </c>
      <c r="G28" s="234">
        <v>0</v>
      </c>
      <c r="H28" s="242">
        <f t="shared" si="4"/>
        <v>1.9333333333333333</v>
      </c>
    </row>
    <row r="29" spans="1:8" s="217" customFormat="1" ht="18.75">
      <c r="A29" s="227" t="s">
        <v>445</v>
      </c>
      <c r="B29" s="233">
        <f t="shared" si="3"/>
        <v>2754</v>
      </c>
      <c r="C29" s="234">
        <v>19</v>
      </c>
      <c r="D29" s="234">
        <v>324</v>
      </c>
      <c r="E29" s="234">
        <v>9</v>
      </c>
      <c r="F29" s="234">
        <f t="shared" si="5"/>
        <v>2430</v>
      </c>
      <c r="G29" s="234">
        <v>0</v>
      </c>
      <c r="H29" s="242">
        <f t="shared" si="4"/>
        <v>91.8</v>
      </c>
    </row>
    <row r="30" spans="1:8" s="217" customFormat="1" ht="18.75">
      <c r="A30" s="227" t="s">
        <v>437</v>
      </c>
      <c r="B30" s="233">
        <f t="shared" si="3"/>
        <v>0</v>
      </c>
      <c r="C30" s="234">
        <v>0</v>
      </c>
      <c r="D30" s="234">
        <v>0</v>
      </c>
      <c r="E30" s="234">
        <v>0</v>
      </c>
      <c r="F30" s="234">
        <f t="shared" si="5"/>
        <v>0</v>
      </c>
      <c r="G30" s="234">
        <v>0</v>
      </c>
      <c r="H30" s="242">
        <f t="shared" si="4"/>
        <v>0</v>
      </c>
    </row>
    <row r="31" spans="1:8" s="217" customFormat="1" ht="18.75">
      <c r="A31" s="227" t="s">
        <v>440</v>
      </c>
      <c r="B31" s="233">
        <f t="shared" si="3"/>
        <v>0</v>
      </c>
      <c r="C31" s="234">
        <v>0</v>
      </c>
      <c r="D31" s="234">
        <v>0</v>
      </c>
      <c r="E31" s="234">
        <v>0</v>
      </c>
      <c r="F31" s="234">
        <f t="shared" si="5"/>
        <v>0</v>
      </c>
      <c r="G31" s="234">
        <v>0</v>
      </c>
      <c r="H31" s="242">
        <f t="shared" si="4"/>
        <v>0</v>
      </c>
    </row>
    <row r="32" spans="1:8" s="217" customFormat="1" ht="18.75">
      <c r="A32" s="235" t="s">
        <v>248</v>
      </c>
      <c r="B32" s="233">
        <f aca="true" t="shared" si="6" ref="B32:B95">SUM(D32,F32,G32)</f>
        <v>4808</v>
      </c>
      <c r="C32" s="234">
        <v>527</v>
      </c>
      <c r="D32" s="234">
        <v>2261</v>
      </c>
      <c r="E32" s="234">
        <v>7</v>
      </c>
      <c r="F32" s="234">
        <f aca="true" t="shared" si="7" ref="F32:F95">E32*30*9</f>
        <v>1890</v>
      </c>
      <c r="G32" s="244">
        <v>657</v>
      </c>
      <c r="H32" s="242">
        <f t="shared" si="2"/>
        <v>160.26666666666668</v>
      </c>
    </row>
    <row r="33" spans="1:8" s="217" customFormat="1" ht="18.75">
      <c r="A33" s="227" t="s">
        <v>250</v>
      </c>
      <c r="B33" s="233">
        <f t="shared" si="6"/>
        <v>56099</v>
      </c>
      <c r="C33" s="234">
        <v>197</v>
      </c>
      <c r="D33" s="234">
        <v>2308</v>
      </c>
      <c r="E33" s="234">
        <v>199</v>
      </c>
      <c r="F33" s="234">
        <f t="shared" si="7"/>
        <v>53730</v>
      </c>
      <c r="G33" s="244">
        <v>61</v>
      </c>
      <c r="H33" s="242">
        <f t="shared" si="2"/>
        <v>1869.9666666666667</v>
      </c>
    </row>
    <row r="34" spans="1:8" s="217" customFormat="1" ht="18.75">
      <c r="A34" s="227" t="s">
        <v>249</v>
      </c>
      <c r="B34" s="233">
        <f t="shared" si="6"/>
        <v>25414</v>
      </c>
      <c r="C34" s="234">
        <v>36</v>
      </c>
      <c r="D34" s="234">
        <v>2734</v>
      </c>
      <c r="E34" s="234">
        <v>84</v>
      </c>
      <c r="F34" s="234">
        <f t="shared" si="7"/>
        <v>22680</v>
      </c>
      <c r="G34" s="244">
        <v>0</v>
      </c>
      <c r="H34" s="242">
        <f t="shared" si="2"/>
        <v>847.1333333333333</v>
      </c>
    </row>
    <row r="35" spans="1:8" s="217" customFormat="1" ht="18.75">
      <c r="A35" s="227" t="s">
        <v>251</v>
      </c>
      <c r="B35" s="233">
        <f t="shared" si="6"/>
        <v>234</v>
      </c>
      <c r="C35" s="234">
        <v>47</v>
      </c>
      <c r="D35" s="234">
        <v>185</v>
      </c>
      <c r="E35" s="234">
        <v>0</v>
      </c>
      <c r="F35" s="234">
        <f t="shared" si="7"/>
        <v>0</v>
      </c>
      <c r="G35" s="244">
        <v>49</v>
      </c>
      <c r="H35" s="242">
        <f t="shared" si="2"/>
        <v>7.8</v>
      </c>
    </row>
    <row r="36" spans="1:8" s="217" customFormat="1" ht="18.75">
      <c r="A36" s="227" t="s">
        <v>252</v>
      </c>
      <c r="B36" s="233">
        <f t="shared" si="6"/>
        <v>317</v>
      </c>
      <c r="C36" s="234">
        <v>1</v>
      </c>
      <c r="D36" s="234">
        <v>2</v>
      </c>
      <c r="E36" s="234">
        <v>1</v>
      </c>
      <c r="F36" s="234">
        <f t="shared" si="7"/>
        <v>270</v>
      </c>
      <c r="G36" s="244">
        <v>45</v>
      </c>
      <c r="H36" s="242">
        <f t="shared" si="2"/>
        <v>10.566666666666666</v>
      </c>
    </row>
    <row r="37" spans="1:8" s="217" customFormat="1" ht="18.75">
      <c r="A37" s="227" t="s">
        <v>253</v>
      </c>
      <c r="B37" s="233">
        <f t="shared" si="6"/>
        <v>8692</v>
      </c>
      <c r="C37" s="234">
        <v>0</v>
      </c>
      <c r="D37" s="234">
        <v>0</v>
      </c>
      <c r="E37" s="234">
        <v>32</v>
      </c>
      <c r="F37" s="234">
        <f t="shared" si="7"/>
        <v>8640</v>
      </c>
      <c r="G37" s="244">
        <v>52</v>
      </c>
      <c r="H37" s="242">
        <f t="shared" si="2"/>
        <v>289.73333333333335</v>
      </c>
    </row>
    <row r="38" spans="1:8" s="217" customFormat="1" ht="18.75">
      <c r="A38" s="235" t="s">
        <v>240</v>
      </c>
      <c r="B38" s="233">
        <f t="shared" si="6"/>
        <v>3375</v>
      </c>
      <c r="C38" s="234">
        <v>340</v>
      </c>
      <c r="D38" s="234">
        <v>1343</v>
      </c>
      <c r="E38" s="234">
        <v>6</v>
      </c>
      <c r="F38" s="234">
        <f t="shared" si="7"/>
        <v>1620</v>
      </c>
      <c r="G38" s="244">
        <v>412</v>
      </c>
      <c r="H38" s="242">
        <f aca="true" t="shared" si="8" ref="H38:H69">B38/30</f>
        <v>112.5</v>
      </c>
    </row>
    <row r="39" spans="1:8" s="217" customFormat="1" ht="18.75">
      <c r="A39" s="227" t="s">
        <v>246</v>
      </c>
      <c r="B39" s="233">
        <f t="shared" si="6"/>
        <v>527</v>
      </c>
      <c r="C39" s="234">
        <v>27</v>
      </c>
      <c r="D39" s="234">
        <v>91</v>
      </c>
      <c r="E39" s="234">
        <v>0</v>
      </c>
      <c r="F39" s="234">
        <f t="shared" si="7"/>
        <v>0</v>
      </c>
      <c r="G39" s="244">
        <v>436</v>
      </c>
      <c r="H39" s="242">
        <f t="shared" si="8"/>
        <v>17.566666666666666</v>
      </c>
    </row>
    <row r="40" spans="1:8" s="217" customFormat="1" ht="18.75">
      <c r="A40" s="235" t="s">
        <v>257</v>
      </c>
      <c r="B40" s="233">
        <f t="shared" si="6"/>
        <v>25289</v>
      </c>
      <c r="C40" s="234">
        <v>122</v>
      </c>
      <c r="D40" s="234">
        <v>914</v>
      </c>
      <c r="E40" s="234">
        <v>90</v>
      </c>
      <c r="F40" s="234">
        <f t="shared" si="7"/>
        <v>24300</v>
      </c>
      <c r="G40" s="244">
        <v>75</v>
      </c>
      <c r="H40" s="242">
        <f t="shared" si="8"/>
        <v>842.9666666666667</v>
      </c>
    </row>
    <row r="41" spans="1:8" s="217" customFormat="1" ht="18.75">
      <c r="A41" s="227" t="s">
        <v>261</v>
      </c>
      <c r="B41" s="233">
        <f t="shared" si="6"/>
        <v>1349</v>
      </c>
      <c r="C41" s="234">
        <v>35</v>
      </c>
      <c r="D41" s="234">
        <v>269</v>
      </c>
      <c r="E41" s="234">
        <v>4</v>
      </c>
      <c r="F41" s="234">
        <f t="shared" si="7"/>
        <v>1080</v>
      </c>
      <c r="G41" s="244">
        <v>0</v>
      </c>
      <c r="H41" s="242">
        <f t="shared" si="8"/>
        <v>44.96666666666667</v>
      </c>
    </row>
    <row r="42" spans="1:8" s="217" customFormat="1" ht="18.75">
      <c r="A42" s="227" t="s">
        <v>262</v>
      </c>
      <c r="B42" s="233">
        <f t="shared" si="6"/>
        <v>1724</v>
      </c>
      <c r="C42" s="234">
        <v>19</v>
      </c>
      <c r="D42" s="234">
        <v>102</v>
      </c>
      <c r="E42" s="234">
        <v>6</v>
      </c>
      <c r="F42" s="234">
        <f t="shared" si="7"/>
        <v>1620</v>
      </c>
      <c r="G42" s="244">
        <v>2</v>
      </c>
      <c r="H42" s="242">
        <f t="shared" si="8"/>
        <v>57.46666666666667</v>
      </c>
    </row>
    <row r="43" spans="1:8" s="217" customFormat="1" ht="18.75">
      <c r="A43" s="227" t="s">
        <v>264</v>
      </c>
      <c r="B43" s="233">
        <f t="shared" si="6"/>
        <v>6</v>
      </c>
      <c r="C43" s="234">
        <v>2</v>
      </c>
      <c r="D43" s="234">
        <v>3</v>
      </c>
      <c r="E43" s="234">
        <v>0</v>
      </c>
      <c r="F43" s="234">
        <f t="shared" si="7"/>
        <v>0</v>
      </c>
      <c r="G43" s="244">
        <v>3</v>
      </c>
      <c r="H43" s="242">
        <f t="shared" si="8"/>
        <v>0.2</v>
      </c>
    </row>
    <row r="44" spans="1:8" s="217" customFormat="1" ht="18.75">
      <c r="A44" s="227" t="s">
        <v>263</v>
      </c>
      <c r="B44" s="233">
        <f t="shared" si="6"/>
        <v>3</v>
      </c>
      <c r="C44" s="234">
        <v>0</v>
      </c>
      <c r="D44" s="234">
        <v>0</v>
      </c>
      <c r="E44" s="234">
        <v>0</v>
      </c>
      <c r="F44" s="234">
        <f t="shared" si="7"/>
        <v>0</v>
      </c>
      <c r="G44" s="244">
        <v>3</v>
      </c>
      <c r="H44" s="242">
        <f t="shared" si="8"/>
        <v>0.1</v>
      </c>
    </row>
    <row r="45" spans="1:8" s="217" customFormat="1" ht="18.75">
      <c r="A45" s="227" t="s">
        <v>258</v>
      </c>
      <c r="B45" s="233">
        <f t="shared" si="6"/>
        <v>0</v>
      </c>
      <c r="C45" s="234">
        <v>0</v>
      </c>
      <c r="D45" s="234">
        <v>0</v>
      </c>
      <c r="E45" s="234">
        <v>0</v>
      </c>
      <c r="F45" s="234">
        <f t="shared" si="7"/>
        <v>0</v>
      </c>
      <c r="G45" s="244">
        <v>0</v>
      </c>
      <c r="H45" s="242">
        <f t="shared" si="8"/>
        <v>0</v>
      </c>
    </row>
    <row r="46" spans="1:8" s="217" customFormat="1" ht="18.75">
      <c r="A46" s="227" t="s">
        <v>260</v>
      </c>
      <c r="B46" s="233">
        <f t="shared" si="6"/>
        <v>0</v>
      </c>
      <c r="C46" s="234">
        <v>0</v>
      </c>
      <c r="D46" s="234">
        <v>0</v>
      </c>
      <c r="E46" s="234">
        <v>0</v>
      </c>
      <c r="F46" s="234">
        <f t="shared" si="7"/>
        <v>0</v>
      </c>
      <c r="G46" s="244">
        <v>0</v>
      </c>
      <c r="H46" s="242">
        <f t="shared" si="8"/>
        <v>0</v>
      </c>
    </row>
    <row r="47" spans="1:8" s="217" customFormat="1" ht="18.75">
      <c r="A47" s="227" t="s">
        <v>259</v>
      </c>
      <c r="B47" s="233">
        <f t="shared" si="6"/>
        <v>0</v>
      </c>
      <c r="C47" s="234">
        <v>0</v>
      </c>
      <c r="D47" s="234">
        <v>0</v>
      </c>
      <c r="E47" s="234">
        <v>0</v>
      </c>
      <c r="F47" s="234">
        <f t="shared" si="7"/>
        <v>0</v>
      </c>
      <c r="G47" s="244">
        <v>0</v>
      </c>
      <c r="H47" s="242">
        <f t="shared" si="8"/>
        <v>0</v>
      </c>
    </row>
    <row r="48" spans="1:8" s="217" customFormat="1" ht="18.75">
      <c r="A48" s="235" t="s">
        <v>266</v>
      </c>
      <c r="B48" s="233">
        <f t="shared" si="6"/>
        <v>13703</v>
      </c>
      <c r="C48" s="234">
        <v>252</v>
      </c>
      <c r="D48" s="234">
        <v>1731</v>
      </c>
      <c r="E48" s="234">
        <v>44</v>
      </c>
      <c r="F48" s="234">
        <f t="shared" si="7"/>
        <v>11880</v>
      </c>
      <c r="G48" s="244">
        <v>92</v>
      </c>
      <c r="H48" s="242">
        <f t="shared" si="8"/>
        <v>456.76666666666665</v>
      </c>
    </row>
    <row r="49" spans="1:8" s="217" customFormat="1" ht="18.75">
      <c r="A49" s="227" t="s">
        <v>267</v>
      </c>
      <c r="B49" s="233">
        <f t="shared" si="6"/>
        <v>682</v>
      </c>
      <c r="C49" s="234">
        <v>30</v>
      </c>
      <c r="D49" s="234">
        <v>412</v>
      </c>
      <c r="E49" s="234">
        <v>1</v>
      </c>
      <c r="F49" s="234">
        <f t="shared" si="7"/>
        <v>270</v>
      </c>
      <c r="G49" s="244">
        <v>0</v>
      </c>
      <c r="H49" s="242">
        <f t="shared" si="8"/>
        <v>22.733333333333334</v>
      </c>
    </row>
    <row r="50" spans="1:8" s="217" customFormat="1" ht="18.75">
      <c r="A50" s="227" t="s">
        <v>456</v>
      </c>
      <c r="B50" s="233">
        <f t="shared" si="6"/>
        <v>3618</v>
      </c>
      <c r="C50" s="234">
        <v>4</v>
      </c>
      <c r="D50" s="234">
        <v>102</v>
      </c>
      <c r="E50" s="234">
        <v>13</v>
      </c>
      <c r="F50" s="234">
        <f t="shared" si="7"/>
        <v>3510</v>
      </c>
      <c r="G50" s="244">
        <v>6</v>
      </c>
      <c r="H50" s="242">
        <f t="shared" si="8"/>
        <v>120.6</v>
      </c>
    </row>
    <row r="51" spans="1:8" s="217" customFormat="1" ht="18.75">
      <c r="A51" s="227" t="s">
        <v>275</v>
      </c>
      <c r="B51" s="233">
        <f t="shared" si="6"/>
        <v>734</v>
      </c>
      <c r="C51" s="234">
        <v>9</v>
      </c>
      <c r="D51" s="234">
        <v>194</v>
      </c>
      <c r="E51" s="234">
        <v>2</v>
      </c>
      <c r="F51" s="234">
        <f t="shared" si="7"/>
        <v>540</v>
      </c>
      <c r="G51" s="244">
        <v>0</v>
      </c>
      <c r="H51" s="242">
        <f t="shared" si="8"/>
        <v>24.466666666666665</v>
      </c>
    </row>
    <row r="52" spans="1:8" s="217" customFormat="1" ht="18.75">
      <c r="A52" s="227" t="s">
        <v>270</v>
      </c>
      <c r="B52" s="233">
        <f t="shared" si="6"/>
        <v>2968</v>
      </c>
      <c r="C52" s="234">
        <v>11</v>
      </c>
      <c r="D52" s="234">
        <v>525</v>
      </c>
      <c r="E52" s="234">
        <v>9</v>
      </c>
      <c r="F52" s="234">
        <f t="shared" si="7"/>
        <v>2430</v>
      </c>
      <c r="G52" s="244">
        <v>13</v>
      </c>
      <c r="H52" s="242">
        <f t="shared" si="8"/>
        <v>98.93333333333334</v>
      </c>
    </row>
    <row r="53" spans="1:8" s="217" customFormat="1" ht="18.75">
      <c r="A53" s="227" t="s">
        <v>269</v>
      </c>
      <c r="B53" s="233">
        <f t="shared" si="6"/>
        <v>333</v>
      </c>
      <c r="C53" s="234">
        <v>10</v>
      </c>
      <c r="D53" s="234">
        <v>45</v>
      </c>
      <c r="E53" s="234">
        <v>1</v>
      </c>
      <c r="F53" s="234">
        <f t="shared" si="7"/>
        <v>270</v>
      </c>
      <c r="G53" s="244">
        <v>18</v>
      </c>
      <c r="H53" s="242">
        <f t="shared" si="8"/>
        <v>11.1</v>
      </c>
    </row>
    <row r="54" spans="1:8" s="217" customFormat="1" ht="18.75">
      <c r="A54" s="227" t="s">
        <v>273</v>
      </c>
      <c r="B54" s="233">
        <f t="shared" si="6"/>
        <v>337</v>
      </c>
      <c r="C54" s="234">
        <v>9</v>
      </c>
      <c r="D54" s="234">
        <v>65</v>
      </c>
      <c r="E54" s="234">
        <v>1</v>
      </c>
      <c r="F54" s="234">
        <f t="shared" si="7"/>
        <v>270</v>
      </c>
      <c r="G54" s="244">
        <v>2</v>
      </c>
      <c r="H54" s="242">
        <f t="shared" si="8"/>
        <v>11.233333333333333</v>
      </c>
    </row>
    <row r="55" spans="1:8" s="217" customFormat="1" ht="18.75">
      <c r="A55" s="227" t="s">
        <v>268</v>
      </c>
      <c r="B55" s="233">
        <f t="shared" si="6"/>
        <v>1116</v>
      </c>
      <c r="C55" s="234">
        <v>12</v>
      </c>
      <c r="D55" s="234">
        <v>36</v>
      </c>
      <c r="E55" s="234">
        <v>4</v>
      </c>
      <c r="F55" s="234">
        <f t="shared" si="7"/>
        <v>1080</v>
      </c>
      <c r="G55" s="244">
        <v>0</v>
      </c>
      <c r="H55" s="242">
        <f t="shared" si="8"/>
        <v>37.2</v>
      </c>
    </row>
    <row r="56" spans="1:8" s="217" customFormat="1" ht="18.75">
      <c r="A56" s="227" t="s">
        <v>274</v>
      </c>
      <c r="B56" s="233">
        <f t="shared" si="6"/>
        <v>1746</v>
      </c>
      <c r="C56" s="234">
        <v>26</v>
      </c>
      <c r="D56" s="234">
        <v>118</v>
      </c>
      <c r="E56" s="234">
        <v>6</v>
      </c>
      <c r="F56" s="234">
        <f t="shared" si="7"/>
        <v>1620</v>
      </c>
      <c r="G56" s="244">
        <v>8</v>
      </c>
      <c r="H56" s="242">
        <f t="shared" si="8"/>
        <v>58.2</v>
      </c>
    </row>
    <row r="57" spans="1:8" s="217" customFormat="1" ht="18.75">
      <c r="A57" s="227" t="s">
        <v>271</v>
      </c>
      <c r="B57" s="233">
        <f t="shared" si="6"/>
        <v>2</v>
      </c>
      <c r="C57" s="234">
        <v>0</v>
      </c>
      <c r="D57" s="234">
        <v>0</v>
      </c>
      <c r="E57" s="234">
        <v>0</v>
      </c>
      <c r="F57" s="234">
        <f t="shared" si="7"/>
        <v>0</v>
      </c>
      <c r="G57" s="244">
        <v>2</v>
      </c>
      <c r="H57" s="242">
        <f t="shared" si="8"/>
        <v>0.06666666666666667</v>
      </c>
    </row>
    <row r="58" spans="1:8" s="217" customFormat="1" ht="18.75">
      <c r="A58" s="227" t="s">
        <v>272</v>
      </c>
      <c r="B58" s="233">
        <f t="shared" si="6"/>
        <v>0</v>
      </c>
      <c r="C58" s="234">
        <v>0</v>
      </c>
      <c r="D58" s="234">
        <v>0</v>
      </c>
      <c r="E58" s="234">
        <v>0</v>
      </c>
      <c r="F58" s="234">
        <f t="shared" si="7"/>
        <v>0</v>
      </c>
      <c r="G58" s="244">
        <v>0</v>
      </c>
      <c r="H58" s="242">
        <f t="shared" si="8"/>
        <v>0</v>
      </c>
    </row>
    <row r="59" spans="1:8" s="217" customFormat="1" ht="18.75">
      <c r="A59" s="235" t="s">
        <v>278</v>
      </c>
      <c r="B59" s="233">
        <f t="shared" si="6"/>
        <v>23840</v>
      </c>
      <c r="C59" s="234">
        <v>95</v>
      </c>
      <c r="D59" s="234">
        <v>1012</v>
      </c>
      <c r="E59" s="234">
        <v>84</v>
      </c>
      <c r="F59" s="234">
        <f t="shared" si="7"/>
        <v>22680</v>
      </c>
      <c r="G59" s="244">
        <v>148</v>
      </c>
      <c r="H59" s="242">
        <f t="shared" si="8"/>
        <v>794.6666666666666</v>
      </c>
    </row>
    <row r="60" spans="1:8" s="217" customFormat="1" ht="18.75">
      <c r="A60" s="227" t="s">
        <v>282</v>
      </c>
      <c r="B60" s="233">
        <f t="shared" si="6"/>
        <v>557</v>
      </c>
      <c r="C60" s="234">
        <v>2</v>
      </c>
      <c r="D60" s="234">
        <v>7</v>
      </c>
      <c r="E60" s="234">
        <v>2</v>
      </c>
      <c r="F60" s="234">
        <f t="shared" si="7"/>
        <v>540</v>
      </c>
      <c r="G60" s="244">
        <v>10</v>
      </c>
      <c r="H60" s="242">
        <f t="shared" si="8"/>
        <v>18.566666666666666</v>
      </c>
    </row>
    <row r="61" spans="1:8" s="217" customFormat="1" ht="18.75">
      <c r="A61" s="227" t="s">
        <v>280</v>
      </c>
      <c r="B61" s="233">
        <f t="shared" si="6"/>
        <v>79</v>
      </c>
      <c r="C61" s="234">
        <v>0</v>
      </c>
      <c r="D61" s="234">
        <v>0</v>
      </c>
      <c r="E61" s="234">
        <v>0</v>
      </c>
      <c r="F61" s="234">
        <f t="shared" si="7"/>
        <v>0</v>
      </c>
      <c r="G61" s="244">
        <v>79</v>
      </c>
      <c r="H61" s="242">
        <f t="shared" si="8"/>
        <v>2.6333333333333333</v>
      </c>
    </row>
    <row r="62" spans="1:8" s="217" customFormat="1" ht="18.75">
      <c r="A62" s="227" t="s">
        <v>285</v>
      </c>
      <c r="B62" s="233">
        <f t="shared" si="6"/>
        <v>520</v>
      </c>
      <c r="C62" s="234">
        <v>1</v>
      </c>
      <c r="D62" s="234">
        <v>247</v>
      </c>
      <c r="E62" s="234">
        <v>1</v>
      </c>
      <c r="F62" s="234">
        <f t="shared" si="7"/>
        <v>270</v>
      </c>
      <c r="G62" s="244">
        <v>3</v>
      </c>
      <c r="H62" s="242">
        <f t="shared" si="8"/>
        <v>17.333333333333332</v>
      </c>
    </row>
    <row r="63" spans="1:8" s="217" customFormat="1" ht="18.75">
      <c r="A63" s="227" t="s">
        <v>284</v>
      </c>
      <c r="B63" s="233">
        <f t="shared" si="6"/>
        <v>1651</v>
      </c>
      <c r="C63" s="234">
        <v>8</v>
      </c>
      <c r="D63" s="234">
        <v>274</v>
      </c>
      <c r="E63" s="234">
        <v>5</v>
      </c>
      <c r="F63" s="234">
        <f t="shared" si="7"/>
        <v>1350</v>
      </c>
      <c r="G63" s="244">
        <v>27</v>
      </c>
      <c r="H63" s="242">
        <f t="shared" si="8"/>
        <v>55.03333333333333</v>
      </c>
    </row>
    <row r="64" spans="1:8" s="217" customFormat="1" ht="18.75">
      <c r="A64" s="227" t="s">
        <v>283</v>
      </c>
      <c r="B64" s="233">
        <f t="shared" si="6"/>
        <v>3246</v>
      </c>
      <c r="C64" s="234">
        <v>0</v>
      </c>
      <c r="D64" s="234">
        <v>0</v>
      </c>
      <c r="E64" s="234">
        <v>12</v>
      </c>
      <c r="F64" s="234">
        <f t="shared" si="7"/>
        <v>3240</v>
      </c>
      <c r="G64" s="244">
        <v>6</v>
      </c>
      <c r="H64" s="242">
        <f t="shared" si="8"/>
        <v>108.2</v>
      </c>
    </row>
    <row r="65" spans="1:8" s="217" customFormat="1" ht="18.75">
      <c r="A65" s="227" t="s">
        <v>281</v>
      </c>
      <c r="B65" s="233">
        <f t="shared" si="6"/>
        <v>13081</v>
      </c>
      <c r="C65" s="234">
        <v>11</v>
      </c>
      <c r="D65" s="234">
        <v>1640</v>
      </c>
      <c r="E65" s="234">
        <v>42</v>
      </c>
      <c r="F65" s="234">
        <f t="shared" si="7"/>
        <v>11340</v>
      </c>
      <c r="G65" s="244">
        <v>101</v>
      </c>
      <c r="H65" s="242">
        <f t="shared" si="8"/>
        <v>436.03333333333336</v>
      </c>
    </row>
    <row r="66" spans="1:8" s="217" customFormat="1" ht="18.75">
      <c r="A66" s="227" t="s">
        <v>279</v>
      </c>
      <c r="B66" s="233">
        <f t="shared" si="6"/>
        <v>0</v>
      </c>
      <c r="C66" s="234">
        <v>0</v>
      </c>
      <c r="D66" s="234">
        <v>0</v>
      </c>
      <c r="E66" s="234">
        <v>0</v>
      </c>
      <c r="F66" s="234">
        <f t="shared" si="7"/>
        <v>0</v>
      </c>
      <c r="G66" s="244">
        <v>0</v>
      </c>
      <c r="H66" s="242">
        <f t="shared" si="8"/>
        <v>0</v>
      </c>
    </row>
    <row r="67" spans="1:8" s="217" customFormat="1" ht="18.75">
      <c r="A67" s="235" t="s">
        <v>287</v>
      </c>
      <c r="B67" s="233">
        <f t="shared" si="6"/>
        <v>1581</v>
      </c>
      <c r="C67" s="234">
        <v>62</v>
      </c>
      <c r="D67" s="234">
        <v>180</v>
      </c>
      <c r="E67" s="234">
        <v>5</v>
      </c>
      <c r="F67" s="234">
        <f t="shared" si="7"/>
        <v>1350</v>
      </c>
      <c r="G67" s="244">
        <v>51</v>
      </c>
      <c r="H67" s="242">
        <f t="shared" si="8"/>
        <v>52.7</v>
      </c>
    </row>
    <row r="68" spans="1:8" s="217" customFormat="1" ht="18.75">
      <c r="A68" s="227" t="s">
        <v>291</v>
      </c>
      <c r="B68" s="233">
        <f t="shared" si="6"/>
        <v>19</v>
      </c>
      <c r="C68" s="234">
        <v>6</v>
      </c>
      <c r="D68" s="234">
        <v>19</v>
      </c>
      <c r="E68" s="234">
        <v>0</v>
      </c>
      <c r="F68" s="234">
        <f t="shared" si="7"/>
        <v>0</v>
      </c>
      <c r="G68" s="244">
        <v>0</v>
      </c>
      <c r="H68" s="242">
        <f t="shared" si="8"/>
        <v>0.6333333333333333</v>
      </c>
    </row>
    <row r="69" spans="1:8" s="217" customFormat="1" ht="18.75">
      <c r="A69" s="227" t="s">
        <v>295</v>
      </c>
      <c r="B69" s="233">
        <f t="shared" si="6"/>
        <v>594</v>
      </c>
      <c r="C69" s="234">
        <v>11</v>
      </c>
      <c r="D69" s="234">
        <v>53</v>
      </c>
      <c r="E69" s="234">
        <v>2</v>
      </c>
      <c r="F69" s="234">
        <f t="shared" si="7"/>
        <v>540</v>
      </c>
      <c r="G69" s="244">
        <v>1</v>
      </c>
      <c r="H69" s="242">
        <f t="shared" si="8"/>
        <v>19.8</v>
      </c>
    </row>
    <row r="70" spans="1:8" s="217" customFormat="1" ht="18.75">
      <c r="A70" s="227" t="s">
        <v>293</v>
      </c>
      <c r="B70" s="233">
        <f t="shared" si="6"/>
        <v>605</v>
      </c>
      <c r="C70" s="234">
        <v>17</v>
      </c>
      <c r="D70" s="234">
        <v>59</v>
      </c>
      <c r="E70" s="234">
        <v>2</v>
      </c>
      <c r="F70" s="234">
        <f t="shared" si="7"/>
        <v>540</v>
      </c>
      <c r="G70" s="244">
        <v>6</v>
      </c>
      <c r="H70" s="242">
        <f aca="true" t="shared" si="9" ref="H70:H101">B70/30</f>
        <v>20.166666666666668</v>
      </c>
    </row>
    <row r="71" spans="1:8" s="217" customFormat="1" ht="18.75">
      <c r="A71" s="227" t="s">
        <v>292</v>
      </c>
      <c r="B71" s="233">
        <f t="shared" si="6"/>
        <v>789</v>
      </c>
      <c r="C71" s="234">
        <v>39</v>
      </c>
      <c r="D71" s="234">
        <v>508</v>
      </c>
      <c r="E71" s="234">
        <v>1</v>
      </c>
      <c r="F71" s="234">
        <f t="shared" si="7"/>
        <v>270</v>
      </c>
      <c r="G71" s="244">
        <v>11</v>
      </c>
      <c r="H71" s="242">
        <f t="shared" si="9"/>
        <v>26.3</v>
      </c>
    </row>
    <row r="72" spans="1:8" s="217" customFormat="1" ht="18.75">
      <c r="A72" s="227" t="s">
        <v>290</v>
      </c>
      <c r="B72" s="233">
        <f t="shared" si="6"/>
        <v>1646</v>
      </c>
      <c r="C72" s="234">
        <v>13</v>
      </c>
      <c r="D72" s="234">
        <v>22</v>
      </c>
      <c r="E72" s="234">
        <v>6</v>
      </c>
      <c r="F72" s="234">
        <f t="shared" si="7"/>
        <v>1620</v>
      </c>
      <c r="G72" s="244">
        <v>4</v>
      </c>
      <c r="H72" s="242">
        <f t="shared" si="9"/>
        <v>54.86666666666667</v>
      </c>
    </row>
    <row r="73" spans="1:8" s="217" customFormat="1" ht="18.75">
      <c r="A73" s="227" t="s">
        <v>294</v>
      </c>
      <c r="B73" s="233">
        <f t="shared" si="6"/>
        <v>435</v>
      </c>
      <c r="C73" s="234">
        <v>18</v>
      </c>
      <c r="D73" s="234">
        <v>429</v>
      </c>
      <c r="E73" s="234">
        <v>0</v>
      </c>
      <c r="F73" s="234">
        <f t="shared" si="7"/>
        <v>0</v>
      </c>
      <c r="G73" s="244">
        <v>6</v>
      </c>
      <c r="H73" s="242">
        <f t="shared" si="9"/>
        <v>14.5</v>
      </c>
    </row>
    <row r="74" spans="1:8" s="217" customFormat="1" ht="18.75">
      <c r="A74" s="227" t="s">
        <v>289</v>
      </c>
      <c r="B74" s="233">
        <f t="shared" si="6"/>
        <v>2670</v>
      </c>
      <c r="C74" s="234">
        <v>2</v>
      </c>
      <c r="D74" s="234">
        <v>240</v>
      </c>
      <c r="E74" s="234">
        <v>9</v>
      </c>
      <c r="F74" s="234">
        <f t="shared" si="7"/>
        <v>2430</v>
      </c>
      <c r="G74" s="244">
        <v>0</v>
      </c>
      <c r="H74" s="242">
        <f t="shared" si="9"/>
        <v>89</v>
      </c>
    </row>
    <row r="75" spans="1:8" s="217" customFormat="1" ht="18.75">
      <c r="A75" s="235" t="s">
        <v>297</v>
      </c>
      <c r="B75" s="233">
        <f t="shared" si="6"/>
        <v>23497</v>
      </c>
      <c r="C75" s="234">
        <v>721</v>
      </c>
      <c r="D75" s="234">
        <v>7711</v>
      </c>
      <c r="E75" s="234">
        <v>57</v>
      </c>
      <c r="F75" s="234">
        <f t="shared" si="7"/>
        <v>15390</v>
      </c>
      <c r="G75" s="244">
        <v>396</v>
      </c>
      <c r="H75" s="242">
        <f t="shared" si="9"/>
        <v>783.2333333333333</v>
      </c>
    </row>
    <row r="76" spans="1:8" s="217" customFormat="1" ht="18.75">
      <c r="A76" s="227" t="s">
        <v>301</v>
      </c>
      <c r="B76" s="233">
        <f t="shared" si="6"/>
        <v>5333</v>
      </c>
      <c r="C76" s="234">
        <v>123</v>
      </c>
      <c r="D76" s="234">
        <v>2268</v>
      </c>
      <c r="E76" s="234">
        <v>11</v>
      </c>
      <c r="F76" s="234">
        <f t="shared" si="7"/>
        <v>2970</v>
      </c>
      <c r="G76" s="244">
        <v>95</v>
      </c>
      <c r="H76" s="242">
        <f t="shared" si="9"/>
        <v>177.76666666666668</v>
      </c>
    </row>
    <row r="77" spans="1:8" s="217" customFormat="1" ht="18.75">
      <c r="A77" s="227" t="s">
        <v>302</v>
      </c>
      <c r="B77" s="233">
        <f t="shared" si="6"/>
        <v>2884</v>
      </c>
      <c r="C77" s="234">
        <v>67</v>
      </c>
      <c r="D77" s="234">
        <v>430</v>
      </c>
      <c r="E77" s="234">
        <v>9</v>
      </c>
      <c r="F77" s="234">
        <f t="shared" si="7"/>
        <v>2430</v>
      </c>
      <c r="G77" s="244">
        <v>24</v>
      </c>
      <c r="H77" s="242">
        <f t="shared" si="9"/>
        <v>96.13333333333334</v>
      </c>
    </row>
    <row r="78" spans="1:8" s="217" customFormat="1" ht="18.75">
      <c r="A78" s="227" t="s">
        <v>304</v>
      </c>
      <c r="B78" s="233">
        <f t="shared" si="6"/>
        <v>6630</v>
      </c>
      <c r="C78" s="234">
        <v>185</v>
      </c>
      <c r="D78" s="234">
        <v>2002</v>
      </c>
      <c r="E78" s="234">
        <v>17</v>
      </c>
      <c r="F78" s="234">
        <f t="shared" si="7"/>
        <v>4590</v>
      </c>
      <c r="G78" s="244">
        <v>38</v>
      </c>
      <c r="H78" s="242">
        <f t="shared" si="9"/>
        <v>221</v>
      </c>
    </row>
    <row r="79" spans="1:8" s="217" customFormat="1" ht="18.75">
      <c r="A79" s="227" t="s">
        <v>303</v>
      </c>
      <c r="B79" s="233">
        <f t="shared" si="6"/>
        <v>1271</v>
      </c>
      <c r="C79" s="234">
        <v>9</v>
      </c>
      <c r="D79" s="234">
        <v>179</v>
      </c>
      <c r="E79" s="234">
        <v>4</v>
      </c>
      <c r="F79" s="234">
        <f t="shared" si="7"/>
        <v>1080</v>
      </c>
      <c r="G79" s="244">
        <v>12</v>
      </c>
      <c r="H79" s="242">
        <f t="shared" si="9"/>
        <v>42.36666666666667</v>
      </c>
    </row>
    <row r="80" spans="1:8" s="217" customFormat="1" ht="18.75">
      <c r="A80" s="227" t="s">
        <v>298</v>
      </c>
      <c r="B80" s="233">
        <f t="shared" si="6"/>
        <v>4350</v>
      </c>
      <c r="C80" s="234">
        <v>5</v>
      </c>
      <c r="D80" s="234">
        <v>286</v>
      </c>
      <c r="E80" s="234">
        <v>15</v>
      </c>
      <c r="F80" s="234">
        <f t="shared" si="7"/>
        <v>4050</v>
      </c>
      <c r="G80" s="244">
        <v>14</v>
      </c>
      <c r="H80" s="242">
        <f t="shared" si="9"/>
        <v>145</v>
      </c>
    </row>
    <row r="81" spans="1:8" s="217" customFormat="1" ht="18.75">
      <c r="A81" s="227" t="s">
        <v>299</v>
      </c>
      <c r="B81" s="233">
        <f t="shared" si="6"/>
        <v>0</v>
      </c>
      <c r="C81" s="234">
        <v>0</v>
      </c>
      <c r="D81" s="234">
        <v>0</v>
      </c>
      <c r="E81" s="234">
        <v>0</v>
      </c>
      <c r="F81" s="234">
        <f t="shared" si="7"/>
        <v>0</v>
      </c>
      <c r="G81" s="244">
        <v>0</v>
      </c>
      <c r="H81" s="242">
        <f t="shared" si="9"/>
        <v>0</v>
      </c>
    </row>
    <row r="82" spans="1:8" s="217" customFormat="1" ht="18.75">
      <c r="A82" s="235" t="s">
        <v>306</v>
      </c>
      <c r="B82" s="233">
        <f t="shared" si="6"/>
        <v>1361</v>
      </c>
      <c r="C82" s="234">
        <v>48</v>
      </c>
      <c r="D82" s="234">
        <v>292</v>
      </c>
      <c r="E82" s="234">
        <v>3</v>
      </c>
      <c r="F82" s="234">
        <f t="shared" si="7"/>
        <v>810</v>
      </c>
      <c r="G82" s="244">
        <v>259</v>
      </c>
      <c r="H82" s="242">
        <f t="shared" si="9"/>
        <v>45.36666666666667</v>
      </c>
    </row>
    <row r="83" spans="1:8" s="217" customFormat="1" ht="18.75">
      <c r="A83" s="227" t="s">
        <v>467</v>
      </c>
      <c r="B83" s="233">
        <f t="shared" si="6"/>
        <v>0</v>
      </c>
      <c r="C83" s="234">
        <v>0</v>
      </c>
      <c r="D83" s="234">
        <v>0</v>
      </c>
      <c r="E83" s="234">
        <v>0</v>
      </c>
      <c r="F83" s="234">
        <f t="shared" si="7"/>
        <v>0</v>
      </c>
      <c r="G83" s="244">
        <v>0</v>
      </c>
      <c r="H83" s="242">
        <f t="shared" si="9"/>
        <v>0</v>
      </c>
    </row>
    <row r="84" spans="1:8" s="217" customFormat="1" ht="18.75">
      <c r="A84" s="227" t="s">
        <v>312</v>
      </c>
      <c r="B84" s="233">
        <f t="shared" si="6"/>
        <v>18596</v>
      </c>
      <c r="C84" s="234">
        <v>66</v>
      </c>
      <c r="D84" s="234">
        <v>6539</v>
      </c>
      <c r="E84" s="234">
        <v>44</v>
      </c>
      <c r="F84" s="234">
        <f t="shared" si="7"/>
        <v>11880</v>
      </c>
      <c r="G84" s="244">
        <v>177</v>
      </c>
      <c r="H84" s="242">
        <f t="shared" si="9"/>
        <v>619.8666666666667</v>
      </c>
    </row>
    <row r="85" spans="1:8" s="217" customFormat="1" ht="18.75">
      <c r="A85" s="227" t="s">
        <v>311</v>
      </c>
      <c r="B85" s="233">
        <f t="shared" si="6"/>
        <v>316</v>
      </c>
      <c r="C85" s="234">
        <v>19</v>
      </c>
      <c r="D85" s="234">
        <v>286</v>
      </c>
      <c r="E85" s="234">
        <v>0</v>
      </c>
      <c r="F85" s="234">
        <f t="shared" si="7"/>
        <v>0</v>
      </c>
      <c r="G85" s="244">
        <v>30</v>
      </c>
      <c r="H85" s="242">
        <f t="shared" si="9"/>
        <v>10.533333333333333</v>
      </c>
    </row>
    <row r="86" spans="1:8" s="217" customFormat="1" ht="18.75">
      <c r="A86" s="227" t="s">
        <v>307</v>
      </c>
      <c r="B86" s="233">
        <f t="shared" si="6"/>
        <v>540</v>
      </c>
      <c r="C86" s="234">
        <v>0</v>
      </c>
      <c r="D86" s="234">
        <v>0</v>
      </c>
      <c r="E86" s="234">
        <v>2</v>
      </c>
      <c r="F86" s="234">
        <f t="shared" si="7"/>
        <v>540</v>
      </c>
      <c r="G86" s="244">
        <v>0</v>
      </c>
      <c r="H86" s="242">
        <f t="shared" si="9"/>
        <v>18</v>
      </c>
    </row>
    <row r="87" spans="1:8" s="217" customFormat="1" ht="18.75">
      <c r="A87" s="227" t="s">
        <v>310</v>
      </c>
      <c r="B87" s="233">
        <f t="shared" si="6"/>
        <v>1344</v>
      </c>
      <c r="C87" s="234">
        <v>40</v>
      </c>
      <c r="D87" s="234">
        <v>528</v>
      </c>
      <c r="E87" s="234">
        <v>3</v>
      </c>
      <c r="F87" s="234">
        <f t="shared" si="7"/>
        <v>810</v>
      </c>
      <c r="G87" s="244">
        <v>6</v>
      </c>
      <c r="H87" s="242">
        <f t="shared" si="9"/>
        <v>44.8</v>
      </c>
    </row>
    <row r="88" spans="1:8" s="217" customFormat="1" ht="18.75">
      <c r="A88" s="235" t="s">
        <v>254</v>
      </c>
      <c r="B88" s="233">
        <f t="shared" si="6"/>
        <v>22155</v>
      </c>
      <c r="C88" s="234">
        <v>1804</v>
      </c>
      <c r="D88" s="234">
        <v>10224</v>
      </c>
      <c r="E88" s="234">
        <v>26</v>
      </c>
      <c r="F88" s="234">
        <f t="shared" si="7"/>
        <v>7020</v>
      </c>
      <c r="G88" s="244">
        <v>4911</v>
      </c>
      <c r="H88" s="242">
        <f t="shared" si="9"/>
        <v>738.5</v>
      </c>
    </row>
    <row r="89" spans="1:8" s="217" customFormat="1" ht="18.75">
      <c r="A89" s="235" t="s">
        <v>255</v>
      </c>
      <c r="B89" s="233">
        <f t="shared" si="6"/>
        <v>6743</v>
      </c>
      <c r="C89" s="234">
        <v>511</v>
      </c>
      <c r="D89" s="234">
        <v>4085</v>
      </c>
      <c r="E89" s="234">
        <v>9</v>
      </c>
      <c r="F89" s="234">
        <f t="shared" si="7"/>
        <v>2430</v>
      </c>
      <c r="G89" s="244">
        <v>228</v>
      </c>
      <c r="H89" s="242">
        <f t="shared" si="9"/>
        <v>224.76666666666668</v>
      </c>
    </row>
    <row r="90" spans="1:8" s="217" customFormat="1" ht="18.75">
      <c r="A90" s="235" t="s">
        <v>314</v>
      </c>
      <c r="B90" s="233">
        <f t="shared" si="6"/>
        <v>928</v>
      </c>
      <c r="C90" s="234">
        <v>225</v>
      </c>
      <c r="D90" s="234">
        <v>818</v>
      </c>
      <c r="E90" s="234">
        <v>0</v>
      </c>
      <c r="F90" s="234">
        <f t="shared" si="7"/>
        <v>0</v>
      </c>
      <c r="G90" s="244">
        <v>110</v>
      </c>
      <c r="H90" s="242">
        <f t="shared" si="9"/>
        <v>30.933333333333334</v>
      </c>
    </row>
    <row r="91" spans="1:8" s="217" customFormat="1" ht="18.75">
      <c r="A91" s="227" t="s">
        <v>317</v>
      </c>
      <c r="B91" s="233">
        <f t="shared" si="6"/>
        <v>3563</v>
      </c>
      <c r="C91" s="234">
        <v>47</v>
      </c>
      <c r="D91" s="234">
        <v>365</v>
      </c>
      <c r="E91" s="234">
        <v>11</v>
      </c>
      <c r="F91" s="234">
        <f t="shared" si="7"/>
        <v>2970</v>
      </c>
      <c r="G91" s="244">
        <v>228</v>
      </c>
      <c r="H91" s="242">
        <f t="shared" si="9"/>
        <v>118.76666666666667</v>
      </c>
    </row>
    <row r="92" spans="1:8" s="217" customFormat="1" ht="18.75">
      <c r="A92" s="227" t="s">
        <v>318</v>
      </c>
      <c r="B92" s="233">
        <f t="shared" si="6"/>
        <v>3407</v>
      </c>
      <c r="C92" s="234">
        <v>17</v>
      </c>
      <c r="D92" s="234">
        <v>651</v>
      </c>
      <c r="E92" s="234">
        <v>10</v>
      </c>
      <c r="F92" s="234">
        <f t="shared" si="7"/>
        <v>2700</v>
      </c>
      <c r="G92" s="244">
        <v>56</v>
      </c>
      <c r="H92" s="242">
        <f t="shared" si="9"/>
        <v>113.56666666666666</v>
      </c>
    </row>
    <row r="93" spans="1:8" s="217" customFormat="1" ht="18.75">
      <c r="A93" s="227" t="s">
        <v>319</v>
      </c>
      <c r="B93" s="233">
        <f t="shared" si="6"/>
        <v>2925</v>
      </c>
      <c r="C93" s="234">
        <v>13</v>
      </c>
      <c r="D93" s="234">
        <v>451</v>
      </c>
      <c r="E93" s="234">
        <v>9</v>
      </c>
      <c r="F93" s="234">
        <f t="shared" si="7"/>
        <v>2430</v>
      </c>
      <c r="G93" s="244">
        <v>44</v>
      </c>
      <c r="H93" s="242">
        <f t="shared" si="9"/>
        <v>97.5</v>
      </c>
    </row>
    <row r="94" spans="1:8" s="217" customFormat="1" ht="18.75">
      <c r="A94" s="227" t="s">
        <v>320</v>
      </c>
      <c r="B94" s="233">
        <f t="shared" si="6"/>
        <v>665</v>
      </c>
      <c r="C94" s="234">
        <v>16</v>
      </c>
      <c r="D94" s="234">
        <v>121</v>
      </c>
      <c r="E94" s="234">
        <v>2</v>
      </c>
      <c r="F94" s="234">
        <f t="shared" si="7"/>
        <v>540</v>
      </c>
      <c r="G94" s="244">
        <v>4</v>
      </c>
      <c r="H94" s="242">
        <f t="shared" si="9"/>
        <v>22.166666666666668</v>
      </c>
    </row>
    <row r="95" spans="1:8" s="217" customFormat="1" ht="18.75">
      <c r="A95" s="227" t="s">
        <v>100</v>
      </c>
      <c r="B95" s="233">
        <f t="shared" si="6"/>
        <v>1521</v>
      </c>
      <c r="C95" s="234">
        <v>24</v>
      </c>
      <c r="D95" s="234">
        <v>406</v>
      </c>
      <c r="E95" s="234">
        <v>4</v>
      </c>
      <c r="F95" s="234">
        <f t="shared" si="7"/>
        <v>1080</v>
      </c>
      <c r="G95" s="244">
        <v>35</v>
      </c>
      <c r="H95" s="242">
        <f t="shared" si="9"/>
        <v>50.7</v>
      </c>
    </row>
    <row r="96" spans="1:8" s="217" customFormat="1" ht="18.75">
      <c r="A96" s="227" t="s">
        <v>315</v>
      </c>
      <c r="B96" s="233">
        <f aca="true" t="shared" si="10" ref="B96:B158">SUM(D96,F96,G96)</f>
        <v>5892</v>
      </c>
      <c r="C96" s="234">
        <v>20</v>
      </c>
      <c r="D96" s="234">
        <v>762</v>
      </c>
      <c r="E96" s="234">
        <v>19</v>
      </c>
      <c r="F96" s="234">
        <f aca="true" t="shared" si="11" ref="F96:F158">E96*30*9</f>
        <v>5130</v>
      </c>
      <c r="G96" s="244">
        <v>0</v>
      </c>
      <c r="H96" s="242">
        <f t="shared" si="9"/>
        <v>196.4</v>
      </c>
    </row>
    <row r="97" spans="1:8" s="217" customFormat="1" ht="18.75">
      <c r="A97" s="227" t="s">
        <v>316</v>
      </c>
      <c r="B97" s="233">
        <f t="shared" si="10"/>
        <v>1477</v>
      </c>
      <c r="C97" s="234">
        <v>7</v>
      </c>
      <c r="D97" s="234">
        <v>667</v>
      </c>
      <c r="E97" s="234">
        <v>3</v>
      </c>
      <c r="F97" s="234">
        <f t="shared" si="11"/>
        <v>810</v>
      </c>
      <c r="G97" s="244">
        <v>0</v>
      </c>
      <c r="H97" s="242">
        <f t="shared" si="9"/>
        <v>49.233333333333334</v>
      </c>
    </row>
    <row r="98" spans="1:8" s="217" customFormat="1" ht="18.75">
      <c r="A98" s="235" t="s">
        <v>322</v>
      </c>
      <c r="B98" s="233">
        <f t="shared" si="10"/>
        <v>1159</v>
      </c>
      <c r="C98" s="234">
        <v>87</v>
      </c>
      <c r="D98" s="234">
        <v>582</v>
      </c>
      <c r="E98" s="234">
        <v>2</v>
      </c>
      <c r="F98" s="234">
        <f t="shared" si="11"/>
        <v>540</v>
      </c>
      <c r="G98" s="244">
        <v>37</v>
      </c>
      <c r="H98" s="242">
        <f t="shared" si="9"/>
        <v>38.63333333333333</v>
      </c>
    </row>
    <row r="99" spans="1:8" s="217" customFormat="1" ht="18.75">
      <c r="A99" s="227" t="s">
        <v>328</v>
      </c>
      <c r="B99" s="233">
        <f t="shared" si="10"/>
        <v>8066</v>
      </c>
      <c r="C99" s="234">
        <v>72</v>
      </c>
      <c r="D99" s="234">
        <v>1585</v>
      </c>
      <c r="E99" s="234">
        <v>24</v>
      </c>
      <c r="F99" s="234">
        <f t="shared" si="11"/>
        <v>6480</v>
      </c>
      <c r="G99" s="244">
        <v>1</v>
      </c>
      <c r="H99" s="242">
        <f t="shared" si="9"/>
        <v>268.8666666666667</v>
      </c>
    </row>
    <row r="100" spans="1:8" s="217" customFormat="1" ht="18.75">
      <c r="A100" s="227" t="s">
        <v>327</v>
      </c>
      <c r="B100" s="233">
        <f t="shared" si="10"/>
        <v>21</v>
      </c>
      <c r="C100" s="234">
        <v>0</v>
      </c>
      <c r="D100" s="234">
        <v>0</v>
      </c>
      <c r="E100" s="234">
        <v>0</v>
      </c>
      <c r="F100" s="234">
        <f t="shared" si="11"/>
        <v>0</v>
      </c>
      <c r="G100" s="244">
        <v>21</v>
      </c>
      <c r="H100" s="242">
        <f t="shared" si="9"/>
        <v>0.7</v>
      </c>
    </row>
    <row r="101" spans="1:8" s="217" customFormat="1" ht="18.75">
      <c r="A101" s="227" t="s">
        <v>325</v>
      </c>
      <c r="B101" s="233">
        <f t="shared" si="10"/>
        <v>7003</v>
      </c>
      <c r="C101" s="234">
        <v>4</v>
      </c>
      <c r="D101" s="234">
        <v>775</v>
      </c>
      <c r="E101" s="234">
        <v>23</v>
      </c>
      <c r="F101" s="234">
        <f t="shared" si="11"/>
        <v>6210</v>
      </c>
      <c r="G101" s="244">
        <v>18</v>
      </c>
      <c r="H101" s="242">
        <f t="shared" si="9"/>
        <v>233.43333333333334</v>
      </c>
    </row>
    <row r="102" spans="1:8" s="217" customFormat="1" ht="18.75">
      <c r="A102" s="227" t="s">
        <v>326</v>
      </c>
      <c r="B102" s="233">
        <f t="shared" si="10"/>
        <v>287</v>
      </c>
      <c r="C102" s="234">
        <v>1</v>
      </c>
      <c r="D102" s="234">
        <v>8</v>
      </c>
      <c r="E102" s="234">
        <v>1</v>
      </c>
      <c r="F102" s="234">
        <f t="shared" si="11"/>
        <v>270</v>
      </c>
      <c r="G102" s="244">
        <v>9</v>
      </c>
      <c r="H102" s="242">
        <f aca="true" t="shared" si="12" ref="H102:H133">B102/30</f>
        <v>9.566666666666666</v>
      </c>
    </row>
    <row r="103" spans="1:8" s="217" customFormat="1" ht="18.75">
      <c r="A103" s="227" t="s">
        <v>479</v>
      </c>
      <c r="B103" s="233">
        <f t="shared" si="10"/>
        <v>0</v>
      </c>
      <c r="C103" s="234">
        <v>0</v>
      </c>
      <c r="D103" s="234">
        <v>0</v>
      </c>
      <c r="E103" s="234">
        <v>0</v>
      </c>
      <c r="F103" s="234">
        <f t="shared" si="11"/>
        <v>0</v>
      </c>
      <c r="G103" s="244">
        <v>0</v>
      </c>
      <c r="H103" s="242">
        <f t="shared" si="12"/>
        <v>0</v>
      </c>
    </row>
    <row r="104" spans="1:8" s="217" customFormat="1" ht="18.75">
      <c r="A104" s="227" t="s">
        <v>324</v>
      </c>
      <c r="B104" s="233">
        <f t="shared" si="10"/>
        <v>1</v>
      </c>
      <c r="C104" s="234">
        <v>0</v>
      </c>
      <c r="D104" s="234">
        <v>0</v>
      </c>
      <c r="E104" s="234">
        <v>0</v>
      </c>
      <c r="F104" s="234">
        <f t="shared" si="11"/>
        <v>0</v>
      </c>
      <c r="G104" s="244">
        <v>1</v>
      </c>
      <c r="H104" s="242">
        <f t="shared" si="12"/>
        <v>0.03333333333333333</v>
      </c>
    </row>
    <row r="105" spans="1:8" s="217" customFormat="1" ht="18.75">
      <c r="A105" s="235" t="s">
        <v>330</v>
      </c>
      <c r="B105" s="233">
        <f t="shared" si="10"/>
        <v>10018</v>
      </c>
      <c r="C105" s="234">
        <v>232</v>
      </c>
      <c r="D105" s="234">
        <v>1840</v>
      </c>
      <c r="E105" s="234">
        <v>30</v>
      </c>
      <c r="F105" s="234">
        <f t="shared" si="11"/>
        <v>8100</v>
      </c>
      <c r="G105" s="244">
        <v>78</v>
      </c>
      <c r="H105" s="242">
        <f t="shared" si="12"/>
        <v>333.93333333333334</v>
      </c>
    </row>
    <row r="106" spans="1:8" s="217" customFormat="1" ht="18.75">
      <c r="A106" s="227" t="s">
        <v>338</v>
      </c>
      <c r="B106" s="233">
        <f t="shared" si="10"/>
        <v>13271</v>
      </c>
      <c r="C106" s="234">
        <v>40</v>
      </c>
      <c r="D106" s="234">
        <v>304</v>
      </c>
      <c r="E106" s="234">
        <v>48</v>
      </c>
      <c r="F106" s="234">
        <f t="shared" si="11"/>
        <v>12960</v>
      </c>
      <c r="G106" s="244">
        <v>7</v>
      </c>
      <c r="H106" s="242">
        <f t="shared" si="12"/>
        <v>442.3666666666667</v>
      </c>
    </row>
    <row r="107" spans="1:8" s="217" customFormat="1" ht="18.75">
      <c r="A107" s="227" t="s">
        <v>340</v>
      </c>
      <c r="B107" s="233">
        <f t="shared" si="10"/>
        <v>20377</v>
      </c>
      <c r="C107" s="234">
        <v>113</v>
      </c>
      <c r="D107" s="234">
        <v>3299</v>
      </c>
      <c r="E107" s="234">
        <v>63</v>
      </c>
      <c r="F107" s="234">
        <f t="shared" si="11"/>
        <v>17010</v>
      </c>
      <c r="G107" s="244">
        <v>68</v>
      </c>
      <c r="H107" s="242">
        <f t="shared" si="12"/>
        <v>679.2333333333333</v>
      </c>
    </row>
    <row r="108" spans="1:8" s="217" customFormat="1" ht="18.75">
      <c r="A108" s="227" t="s">
        <v>332</v>
      </c>
      <c r="B108" s="233">
        <f t="shared" si="10"/>
        <v>2759</v>
      </c>
      <c r="C108" s="234">
        <v>11</v>
      </c>
      <c r="D108" s="234">
        <v>325</v>
      </c>
      <c r="E108" s="234">
        <v>9</v>
      </c>
      <c r="F108" s="234">
        <f t="shared" si="11"/>
        <v>2430</v>
      </c>
      <c r="G108" s="244">
        <v>4</v>
      </c>
      <c r="H108" s="242">
        <f t="shared" si="12"/>
        <v>91.96666666666667</v>
      </c>
    </row>
    <row r="109" spans="1:8" s="217" customFormat="1" ht="18.75">
      <c r="A109" s="227" t="s">
        <v>333</v>
      </c>
      <c r="B109" s="233">
        <f t="shared" si="10"/>
        <v>759</v>
      </c>
      <c r="C109" s="234">
        <v>20</v>
      </c>
      <c r="D109" s="234">
        <v>480</v>
      </c>
      <c r="E109" s="234">
        <v>1</v>
      </c>
      <c r="F109" s="234">
        <f t="shared" si="11"/>
        <v>270</v>
      </c>
      <c r="G109" s="244">
        <v>9</v>
      </c>
      <c r="H109" s="242">
        <f t="shared" si="12"/>
        <v>25.3</v>
      </c>
    </row>
    <row r="110" spans="1:8" s="217" customFormat="1" ht="18.75">
      <c r="A110" s="227" t="s">
        <v>339</v>
      </c>
      <c r="B110" s="233">
        <f t="shared" si="10"/>
        <v>584</v>
      </c>
      <c r="C110" s="234">
        <v>99</v>
      </c>
      <c r="D110" s="234">
        <v>300</v>
      </c>
      <c r="E110" s="234">
        <v>0</v>
      </c>
      <c r="F110" s="234">
        <f t="shared" si="11"/>
        <v>0</v>
      </c>
      <c r="G110" s="244">
        <v>284</v>
      </c>
      <c r="H110" s="242">
        <f t="shared" si="12"/>
        <v>19.466666666666665</v>
      </c>
    </row>
    <row r="111" spans="1:8" s="217" customFormat="1" ht="18.75">
      <c r="A111" s="227" t="s">
        <v>334</v>
      </c>
      <c r="B111" s="233">
        <f t="shared" si="10"/>
        <v>19</v>
      </c>
      <c r="C111" s="234">
        <v>0</v>
      </c>
      <c r="D111" s="234">
        <v>0</v>
      </c>
      <c r="E111" s="234">
        <v>0</v>
      </c>
      <c r="F111" s="234">
        <f t="shared" si="11"/>
        <v>0</v>
      </c>
      <c r="G111" s="244">
        <v>19</v>
      </c>
      <c r="H111" s="242">
        <f t="shared" si="12"/>
        <v>0.6333333333333333</v>
      </c>
    </row>
    <row r="112" spans="1:8" s="217" customFormat="1" ht="18.75">
      <c r="A112" s="227" t="s">
        <v>335</v>
      </c>
      <c r="B112" s="233">
        <f t="shared" si="10"/>
        <v>21</v>
      </c>
      <c r="C112" s="234">
        <v>0</v>
      </c>
      <c r="D112" s="234">
        <v>0</v>
      </c>
      <c r="E112" s="234">
        <v>0</v>
      </c>
      <c r="F112" s="234">
        <f t="shared" si="11"/>
        <v>0</v>
      </c>
      <c r="G112" s="244">
        <v>21</v>
      </c>
      <c r="H112" s="242">
        <f t="shared" si="12"/>
        <v>0.7</v>
      </c>
    </row>
    <row r="113" spans="1:8" s="217" customFormat="1" ht="18.75">
      <c r="A113" s="227" t="s">
        <v>336</v>
      </c>
      <c r="B113" s="233">
        <f t="shared" si="10"/>
        <v>27</v>
      </c>
      <c r="C113" s="234">
        <v>0</v>
      </c>
      <c r="D113" s="234">
        <v>0</v>
      </c>
      <c r="E113" s="234">
        <v>0</v>
      </c>
      <c r="F113" s="234">
        <f t="shared" si="11"/>
        <v>0</v>
      </c>
      <c r="G113" s="244">
        <v>27</v>
      </c>
      <c r="H113" s="242">
        <f t="shared" si="12"/>
        <v>0.9</v>
      </c>
    </row>
    <row r="114" spans="1:8" s="217" customFormat="1" ht="18.75">
      <c r="A114" s="227" t="s">
        <v>337</v>
      </c>
      <c r="B114" s="233">
        <f t="shared" si="10"/>
        <v>1</v>
      </c>
      <c r="C114" s="234">
        <v>0</v>
      </c>
      <c r="D114" s="234">
        <v>0</v>
      </c>
      <c r="E114" s="234">
        <v>0</v>
      </c>
      <c r="F114" s="234">
        <f t="shared" si="11"/>
        <v>0</v>
      </c>
      <c r="G114" s="244">
        <v>1</v>
      </c>
      <c r="H114" s="242">
        <f t="shared" si="12"/>
        <v>0.03333333333333333</v>
      </c>
    </row>
    <row r="115" spans="1:8" s="217" customFormat="1" ht="18.75">
      <c r="A115" s="227" t="s">
        <v>331</v>
      </c>
      <c r="B115" s="233">
        <f t="shared" si="10"/>
        <v>1</v>
      </c>
      <c r="C115" s="234">
        <v>0</v>
      </c>
      <c r="D115" s="234">
        <v>0</v>
      </c>
      <c r="E115" s="234">
        <v>0</v>
      </c>
      <c r="F115" s="234">
        <f t="shared" si="11"/>
        <v>0</v>
      </c>
      <c r="G115" s="244">
        <v>1</v>
      </c>
      <c r="H115" s="242">
        <f t="shared" si="12"/>
        <v>0.03333333333333333</v>
      </c>
    </row>
    <row r="116" spans="1:8" s="217" customFormat="1" ht="18.75">
      <c r="A116" s="235" t="s">
        <v>342</v>
      </c>
      <c r="B116" s="233">
        <f t="shared" si="10"/>
        <v>6031</v>
      </c>
      <c r="C116" s="234">
        <v>279</v>
      </c>
      <c r="D116" s="234">
        <v>814</v>
      </c>
      <c r="E116" s="234">
        <v>19</v>
      </c>
      <c r="F116" s="234">
        <f t="shared" si="11"/>
        <v>5130</v>
      </c>
      <c r="G116" s="244">
        <v>87</v>
      </c>
      <c r="H116" s="242">
        <f t="shared" si="12"/>
        <v>201.03333333333333</v>
      </c>
    </row>
    <row r="117" spans="1:8" s="217" customFormat="1" ht="18.75">
      <c r="A117" s="227" t="s">
        <v>349</v>
      </c>
      <c r="B117" s="233">
        <f t="shared" si="10"/>
        <v>4676</v>
      </c>
      <c r="C117" s="234">
        <v>59</v>
      </c>
      <c r="D117" s="234">
        <v>86</v>
      </c>
      <c r="E117" s="234">
        <v>17</v>
      </c>
      <c r="F117" s="234">
        <f t="shared" si="11"/>
        <v>4590</v>
      </c>
      <c r="G117" s="244">
        <v>0</v>
      </c>
      <c r="H117" s="242">
        <f t="shared" si="12"/>
        <v>155.86666666666667</v>
      </c>
    </row>
    <row r="118" spans="1:8" s="217" customFormat="1" ht="18.75">
      <c r="A118" s="227" t="s">
        <v>348</v>
      </c>
      <c r="B118" s="233">
        <f t="shared" si="10"/>
        <v>13304</v>
      </c>
      <c r="C118" s="234">
        <v>51</v>
      </c>
      <c r="D118" s="234">
        <v>70</v>
      </c>
      <c r="E118" s="234">
        <v>49</v>
      </c>
      <c r="F118" s="234">
        <f t="shared" si="11"/>
        <v>13230</v>
      </c>
      <c r="G118" s="244">
        <v>4</v>
      </c>
      <c r="H118" s="242">
        <f t="shared" si="12"/>
        <v>443.46666666666664</v>
      </c>
    </row>
    <row r="119" spans="1:8" s="217" customFormat="1" ht="18.75">
      <c r="A119" s="227" t="s">
        <v>347</v>
      </c>
      <c r="B119" s="233">
        <f t="shared" si="10"/>
        <v>7102</v>
      </c>
      <c r="C119" s="234">
        <v>49</v>
      </c>
      <c r="D119" s="234">
        <v>78</v>
      </c>
      <c r="E119" s="234">
        <v>26</v>
      </c>
      <c r="F119" s="234">
        <f t="shared" si="11"/>
        <v>7020</v>
      </c>
      <c r="G119" s="244">
        <v>4</v>
      </c>
      <c r="H119" s="242">
        <f t="shared" si="12"/>
        <v>236.73333333333332</v>
      </c>
    </row>
    <row r="120" spans="1:8" s="217" customFormat="1" ht="18.75">
      <c r="A120" s="227" t="s">
        <v>346</v>
      </c>
      <c r="B120" s="233">
        <f t="shared" si="10"/>
        <v>8058</v>
      </c>
      <c r="C120" s="234">
        <v>52</v>
      </c>
      <c r="D120" s="234">
        <v>657</v>
      </c>
      <c r="E120" s="234">
        <v>27</v>
      </c>
      <c r="F120" s="234">
        <f t="shared" si="11"/>
        <v>7290</v>
      </c>
      <c r="G120" s="244">
        <v>111</v>
      </c>
      <c r="H120" s="242">
        <f t="shared" si="12"/>
        <v>268.6</v>
      </c>
    </row>
    <row r="121" spans="1:8" s="217" customFormat="1" ht="18.75">
      <c r="A121" s="227" t="s">
        <v>345</v>
      </c>
      <c r="B121" s="233">
        <f t="shared" si="10"/>
        <v>0</v>
      </c>
      <c r="C121" s="234">
        <v>0</v>
      </c>
      <c r="D121" s="234">
        <v>0</v>
      </c>
      <c r="E121" s="234">
        <v>0</v>
      </c>
      <c r="F121" s="234">
        <f t="shared" si="11"/>
        <v>0</v>
      </c>
      <c r="G121" s="244">
        <v>0</v>
      </c>
      <c r="H121" s="242">
        <f t="shared" si="12"/>
        <v>0</v>
      </c>
    </row>
    <row r="122" spans="1:8" s="217" customFormat="1" ht="18.75">
      <c r="A122" s="227" t="s">
        <v>242</v>
      </c>
      <c r="B122" s="233">
        <f t="shared" si="10"/>
        <v>3</v>
      </c>
      <c r="C122" s="234">
        <v>0</v>
      </c>
      <c r="D122" s="234">
        <v>0</v>
      </c>
      <c r="E122" s="234">
        <v>0</v>
      </c>
      <c r="F122" s="234">
        <f t="shared" si="11"/>
        <v>0</v>
      </c>
      <c r="G122" s="244">
        <v>3</v>
      </c>
      <c r="H122" s="242">
        <f t="shared" si="12"/>
        <v>0.1</v>
      </c>
    </row>
    <row r="123" spans="1:8" s="217" customFormat="1" ht="18.75">
      <c r="A123" s="227" t="s">
        <v>344</v>
      </c>
      <c r="B123" s="233">
        <f t="shared" si="10"/>
        <v>0</v>
      </c>
      <c r="C123" s="234">
        <v>0</v>
      </c>
      <c r="D123" s="234">
        <v>0</v>
      </c>
      <c r="E123" s="234">
        <v>0</v>
      </c>
      <c r="F123" s="234">
        <f t="shared" si="11"/>
        <v>0</v>
      </c>
      <c r="G123" s="244">
        <v>0</v>
      </c>
      <c r="H123" s="242">
        <f t="shared" si="12"/>
        <v>0</v>
      </c>
    </row>
    <row r="124" spans="1:8" s="217" customFormat="1" ht="18.75">
      <c r="A124" s="235" t="s">
        <v>351</v>
      </c>
      <c r="B124" s="233">
        <f t="shared" si="10"/>
        <v>394</v>
      </c>
      <c r="C124" s="234">
        <v>67</v>
      </c>
      <c r="D124" s="234">
        <v>208</v>
      </c>
      <c r="E124" s="234">
        <v>0</v>
      </c>
      <c r="F124" s="234">
        <f t="shared" si="11"/>
        <v>0</v>
      </c>
      <c r="G124" s="244">
        <v>186</v>
      </c>
      <c r="H124" s="242">
        <f t="shared" si="12"/>
        <v>13.133333333333333</v>
      </c>
    </row>
    <row r="125" spans="1:8" s="217" customFormat="1" ht="18.75">
      <c r="A125" s="227" t="s">
        <v>139</v>
      </c>
      <c r="B125" s="233">
        <f t="shared" si="10"/>
        <v>147</v>
      </c>
      <c r="C125" s="234">
        <v>88</v>
      </c>
      <c r="D125" s="234">
        <v>143</v>
      </c>
      <c r="E125" s="234">
        <v>0</v>
      </c>
      <c r="F125" s="234">
        <f t="shared" si="11"/>
        <v>0</v>
      </c>
      <c r="G125" s="244">
        <v>4</v>
      </c>
      <c r="H125" s="242">
        <f t="shared" si="12"/>
        <v>4.9</v>
      </c>
    </row>
    <row r="126" spans="1:8" s="217" customFormat="1" ht="18.75">
      <c r="A126" s="227" t="s">
        <v>356</v>
      </c>
      <c r="B126" s="233">
        <f t="shared" si="10"/>
        <v>1230</v>
      </c>
      <c r="C126" s="234">
        <v>4</v>
      </c>
      <c r="D126" s="234">
        <v>406</v>
      </c>
      <c r="E126" s="234">
        <v>3</v>
      </c>
      <c r="F126" s="234">
        <f t="shared" si="11"/>
        <v>810</v>
      </c>
      <c r="G126" s="244">
        <v>14</v>
      </c>
      <c r="H126" s="242">
        <f t="shared" si="12"/>
        <v>41</v>
      </c>
    </row>
    <row r="127" spans="1:8" s="217" customFormat="1" ht="18.75">
      <c r="A127" s="227" t="s">
        <v>358</v>
      </c>
      <c r="B127" s="233">
        <f t="shared" si="10"/>
        <v>14620</v>
      </c>
      <c r="C127" s="234">
        <v>42</v>
      </c>
      <c r="D127" s="234">
        <v>580</v>
      </c>
      <c r="E127" s="234">
        <v>52</v>
      </c>
      <c r="F127" s="234">
        <f t="shared" si="11"/>
        <v>14040</v>
      </c>
      <c r="G127" s="244">
        <v>0</v>
      </c>
      <c r="H127" s="242">
        <f t="shared" si="12"/>
        <v>487.3333333333333</v>
      </c>
    </row>
    <row r="128" spans="1:8" s="217" customFormat="1" ht="18.75">
      <c r="A128" s="227" t="s">
        <v>357</v>
      </c>
      <c r="B128" s="233">
        <f t="shared" si="10"/>
        <v>994</v>
      </c>
      <c r="C128" s="234">
        <v>8</v>
      </c>
      <c r="D128" s="234">
        <v>181</v>
      </c>
      <c r="E128" s="234">
        <v>3</v>
      </c>
      <c r="F128" s="234">
        <f t="shared" si="11"/>
        <v>810</v>
      </c>
      <c r="G128" s="244">
        <v>3</v>
      </c>
      <c r="H128" s="242">
        <f t="shared" si="12"/>
        <v>33.13333333333333</v>
      </c>
    </row>
    <row r="129" spans="1:8" s="217" customFormat="1" ht="18.75">
      <c r="A129" s="227" t="s">
        <v>359</v>
      </c>
      <c r="B129" s="233">
        <f t="shared" si="10"/>
        <v>281</v>
      </c>
      <c r="C129" s="234">
        <v>1</v>
      </c>
      <c r="D129" s="234">
        <v>11</v>
      </c>
      <c r="E129" s="234">
        <v>1</v>
      </c>
      <c r="F129" s="234">
        <f t="shared" si="11"/>
        <v>270</v>
      </c>
      <c r="G129" s="244">
        <v>0</v>
      </c>
      <c r="H129" s="242">
        <f t="shared" si="12"/>
        <v>9.366666666666667</v>
      </c>
    </row>
    <row r="130" spans="1:8" s="217" customFormat="1" ht="18.75">
      <c r="A130" s="227" t="s">
        <v>353</v>
      </c>
      <c r="B130" s="233">
        <f t="shared" si="10"/>
        <v>1823</v>
      </c>
      <c r="C130" s="234">
        <v>3</v>
      </c>
      <c r="D130" s="234">
        <v>203</v>
      </c>
      <c r="E130" s="234">
        <v>6</v>
      </c>
      <c r="F130" s="234">
        <f t="shared" si="11"/>
        <v>1620</v>
      </c>
      <c r="G130" s="244">
        <v>0</v>
      </c>
      <c r="H130" s="242">
        <f t="shared" si="12"/>
        <v>60.766666666666666</v>
      </c>
    </row>
    <row r="131" spans="1:8" s="217" customFormat="1" ht="18.75">
      <c r="A131" s="227" t="s">
        <v>354</v>
      </c>
      <c r="B131" s="233">
        <f t="shared" si="10"/>
        <v>5854</v>
      </c>
      <c r="C131" s="234">
        <v>40</v>
      </c>
      <c r="D131" s="234">
        <v>184</v>
      </c>
      <c r="E131" s="234">
        <v>21</v>
      </c>
      <c r="F131" s="234">
        <f t="shared" si="11"/>
        <v>5670</v>
      </c>
      <c r="G131" s="244">
        <v>0</v>
      </c>
      <c r="H131" s="242">
        <f t="shared" si="12"/>
        <v>195.13333333333333</v>
      </c>
    </row>
    <row r="132" spans="1:8" s="217" customFormat="1" ht="18.75">
      <c r="A132" s="227" t="s">
        <v>355</v>
      </c>
      <c r="B132" s="233">
        <f t="shared" si="10"/>
        <v>7721</v>
      </c>
      <c r="C132" s="234">
        <v>33</v>
      </c>
      <c r="D132" s="234">
        <v>161</v>
      </c>
      <c r="E132" s="234">
        <v>28</v>
      </c>
      <c r="F132" s="234">
        <f t="shared" si="11"/>
        <v>7560</v>
      </c>
      <c r="G132" s="244">
        <v>0</v>
      </c>
      <c r="H132" s="242">
        <f t="shared" si="12"/>
        <v>257.3666666666667</v>
      </c>
    </row>
    <row r="133" spans="1:8" s="217" customFormat="1" ht="18.75">
      <c r="A133" s="227" t="s">
        <v>999</v>
      </c>
      <c r="B133" s="233">
        <f t="shared" si="10"/>
        <v>822</v>
      </c>
      <c r="C133" s="234">
        <v>30</v>
      </c>
      <c r="D133" s="234">
        <v>272</v>
      </c>
      <c r="E133" s="234">
        <v>2</v>
      </c>
      <c r="F133" s="234">
        <f t="shared" si="11"/>
        <v>540</v>
      </c>
      <c r="G133" s="244">
        <v>10</v>
      </c>
      <c r="H133" s="242">
        <f t="shared" si="12"/>
        <v>27.4</v>
      </c>
    </row>
    <row r="134" spans="1:8" s="217" customFormat="1" ht="18.75">
      <c r="A134" s="235" t="s">
        <v>361</v>
      </c>
      <c r="B134" s="233">
        <f t="shared" si="10"/>
        <v>14642</v>
      </c>
      <c r="C134" s="234">
        <v>199</v>
      </c>
      <c r="D134" s="234">
        <v>1329</v>
      </c>
      <c r="E134" s="234">
        <v>49</v>
      </c>
      <c r="F134" s="234">
        <f t="shared" si="11"/>
        <v>13230</v>
      </c>
      <c r="G134" s="244">
        <v>83</v>
      </c>
      <c r="H134" s="242">
        <f aca="true" t="shared" si="13" ref="H134:H158">B134/30</f>
        <v>488.06666666666666</v>
      </c>
    </row>
    <row r="135" spans="1:8" s="217" customFormat="1" ht="18.75">
      <c r="A135" s="227" t="s">
        <v>362</v>
      </c>
      <c r="B135" s="233">
        <f t="shared" si="10"/>
        <v>1592</v>
      </c>
      <c r="C135" s="234">
        <v>59</v>
      </c>
      <c r="D135" s="234">
        <v>219</v>
      </c>
      <c r="E135" s="234">
        <v>5</v>
      </c>
      <c r="F135" s="234">
        <f t="shared" si="11"/>
        <v>1350</v>
      </c>
      <c r="G135" s="244">
        <v>23</v>
      </c>
      <c r="H135" s="242">
        <f t="shared" si="13"/>
        <v>53.06666666666667</v>
      </c>
    </row>
    <row r="136" spans="1:8" s="217" customFormat="1" ht="18.75">
      <c r="A136" s="227" t="s">
        <v>365</v>
      </c>
      <c r="B136" s="233">
        <f t="shared" si="10"/>
        <v>10375</v>
      </c>
      <c r="C136" s="234">
        <v>33</v>
      </c>
      <c r="D136" s="234">
        <v>372</v>
      </c>
      <c r="E136" s="234">
        <v>37</v>
      </c>
      <c r="F136" s="234">
        <f t="shared" si="11"/>
        <v>9990</v>
      </c>
      <c r="G136" s="244">
        <v>13</v>
      </c>
      <c r="H136" s="242">
        <f t="shared" si="13"/>
        <v>345.8333333333333</v>
      </c>
    </row>
    <row r="137" spans="1:8" s="217" customFormat="1" ht="18.75">
      <c r="A137" s="227" t="s">
        <v>367</v>
      </c>
      <c r="B137" s="233">
        <f t="shared" si="10"/>
        <v>20229</v>
      </c>
      <c r="C137" s="234">
        <v>51</v>
      </c>
      <c r="D137" s="234">
        <v>755</v>
      </c>
      <c r="E137" s="234">
        <v>72</v>
      </c>
      <c r="F137" s="234">
        <f t="shared" si="11"/>
        <v>19440</v>
      </c>
      <c r="G137" s="244">
        <v>34</v>
      </c>
      <c r="H137" s="242">
        <f t="shared" si="13"/>
        <v>674.3</v>
      </c>
    </row>
    <row r="138" spans="1:8" s="217" customFormat="1" ht="18.75">
      <c r="A138" s="227" t="s">
        <v>366</v>
      </c>
      <c r="B138" s="233">
        <f t="shared" si="10"/>
        <v>620</v>
      </c>
      <c r="C138" s="234">
        <v>11</v>
      </c>
      <c r="D138" s="234">
        <v>345</v>
      </c>
      <c r="E138" s="234">
        <v>1</v>
      </c>
      <c r="F138" s="234">
        <f t="shared" si="11"/>
        <v>270</v>
      </c>
      <c r="G138" s="244">
        <v>5</v>
      </c>
      <c r="H138" s="242">
        <f t="shared" si="13"/>
        <v>20.666666666666668</v>
      </c>
    </row>
    <row r="139" spans="1:8" s="217" customFormat="1" ht="18.75">
      <c r="A139" s="227" t="s">
        <v>364</v>
      </c>
      <c r="B139" s="233">
        <f t="shared" si="10"/>
        <v>738</v>
      </c>
      <c r="C139" s="234">
        <v>13</v>
      </c>
      <c r="D139" s="234">
        <v>710</v>
      </c>
      <c r="E139" s="234">
        <v>0</v>
      </c>
      <c r="F139" s="234">
        <f t="shared" si="11"/>
        <v>0</v>
      </c>
      <c r="G139" s="244">
        <v>28</v>
      </c>
      <c r="H139" s="242">
        <f t="shared" si="13"/>
        <v>24.6</v>
      </c>
    </row>
    <row r="140" spans="1:8" s="217" customFormat="1" ht="18.75">
      <c r="A140" s="227" t="s">
        <v>489</v>
      </c>
      <c r="B140" s="233">
        <f t="shared" si="10"/>
        <v>547</v>
      </c>
      <c r="C140" s="234">
        <v>0</v>
      </c>
      <c r="D140" s="234">
        <v>0</v>
      </c>
      <c r="E140" s="234">
        <v>2</v>
      </c>
      <c r="F140" s="234">
        <f t="shared" si="11"/>
        <v>540</v>
      </c>
      <c r="G140" s="244">
        <v>7</v>
      </c>
      <c r="H140" s="242">
        <f t="shared" si="13"/>
        <v>18.233333333333334</v>
      </c>
    </row>
    <row r="141" spans="1:8" s="217" customFormat="1" ht="18.75">
      <c r="A141" s="227" t="s">
        <v>490</v>
      </c>
      <c r="B141" s="233">
        <f t="shared" si="10"/>
        <v>270</v>
      </c>
      <c r="C141" s="234">
        <v>0</v>
      </c>
      <c r="D141" s="234">
        <v>0</v>
      </c>
      <c r="E141" s="234">
        <v>1</v>
      </c>
      <c r="F141" s="234">
        <f t="shared" si="11"/>
        <v>270</v>
      </c>
      <c r="G141" s="244">
        <v>0</v>
      </c>
      <c r="H141" s="242">
        <f t="shared" si="13"/>
        <v>9</v>
      </c>
    </row>
    <row r="142" spans="1:8" s="217" customFormat="1" ht="18.75">
      <c r="A142" s="227" t="s">
        <v>363</v>
      </c>
      <c r="B142" s="233">
        <f t="shared" si="10"/>
        <v>11</v>
      </c>
      <c r="C142" s="234">
        <v>4</v>
      </c>
      <c r="D142" s="234">
        <v>5</v>
      </c>
      <c r="E142" s="234">
        <v>0</v>
      </c>
      <c r="F142" s="234">
        <f t="shared" si="11"/>
        <v>0</v>
      </c>
      <c r="G142" s="244">
        <v>6</v>
      </c>
      <c r="H142" s="242">
        <f t="shared" si="13"/>
        <v>0.36666666666666664</v>
      </c>
    </row>
    <row r="143" spans="1:8" s="217" customFormat="1" ht="18.75">
      <c r="A143" s="235" t="s">
        <v>371</v>
      </c>
      <c r="B143" s="233">
        <f t="shared" si="10"/>
        <v>2218</v>
      </c>
      <c r="C143" s="234">
        <v>82</v>
      </c>
      <c r="D143" s="234">
        <v>826</v>
      </c>
      <c r="E143" s="234">
        <v>5</v>
      </c>
      <c r="F143" s="234">
        <f t="shared" si="11"/>
        <v>1350</v>
      </c>
      <c r="G143" s="244">
        <v>42</v>
      </c>
      <c r="H143" s="242">
        <f t="shared" si="13"/>
        <v>73.93333333333334</v>
      </c>
    </row>
    <row r="144" spans="1:8" s="217" customFormat="1" ht="18.75">
      <c r="A144" s="227" t="s">
        <v>375</v>
      </c>
      <c r="B144" s="233">
        <f t="shared" si="10"/>
        <v>32</v>
      </c>
      <c r="C144" s="234">
        <v>20</v>
      </c>
      <c r="D144" s="234">
        <v>32</v>
      </c>
      <c r="E144" s="234">
        <v>0</v>
      </c>
      <c r="F144" s="234">
        <f t="shared" si="11"/>
        <v>0</v>
      </c>
      <c r="G144" s="244">
        <v>0</v>
      </c>
      <c r="H144" s="242">
        <f t="shared" si="13"/>
        <v>1.0666666666666667</v>
      </c>
    </row>
    <row r="145" spans="1:8" s="217" customFormat="1" ht="18.75">
      <c r="A145" s="227" t="s">
        <v>373</v>
      </c>
      <c r="B145" s="233">
        <f t="shared" si="10"/>
        <v>8</v>
      </c>
      <c r="C145" s="234">
        <v>0</v>
      </c>
      <c r="D145" s="234">
        <v>0</v>
      </c>
      <c r="E145" s="234">
        <v>0</v>
      </c>
      <c r="F145" s="234">
        <f t="shared" si="11"/>
        <v>0</v>
      </c>
      <c r="G145" s="244">
        <v>8</v>
      </c>
      <c r="H145" s="242">
        <f t="shared" si="13"/>
        <v>0.26666666666666666</v>
      </c>
    </row>
    <row r="146" spans="1:8" s="217" customFormat="1" ht="18.75">
      <c r="A146" s="235" t="s">
        <v>377</v>
      </c>
      <c r="B146" s="233">
        <f t="shared" si="10"/>
        <v>7764</v>
      </c>
      <c r="C146" s="234">
        <v>94</v>
      </c>
      <c r="D146" s="234">
        <v>461</v>
      </c>
      <c r="E146" s="234">
        <v>27</v>
      </c>
      <c r="F146" s="234">
        <f t="shared" si="11"/>
        <v>7290</v>
      </c>
      <c r="G146" s="244">
        <v>13</v>
      </c>
      <c r="H146" s="242">
        <f t="shared" si="13"/>
        <v>258.8</v>
      </c>
    </row>
    <row r="147" spans="1:8" s="217" customFormat="1" ht="18.75">
      <c r="A147" s="227" t="s">
        <v>378</v>
      </c>
      <c r="B147" s="233">
        <f t="shared" si="10"/>
        <v>543</v>
      </c>
      <c r="C147" s="234">
        <v>4</v>
      </c>
      <c r="D147" s="234">
        <v>525</v>
      </c>
      <c r="E147" s="234">
        <v>0</v>
      </c>
      <c r="F147" s="234">
        <f t="shared" si="11"/>
        <v>0</v>
      </c>
      <c r="G147" s="244">
        <v>18</v>
      </c>
      <c r="H147" s="242">
        <f t="shared" si="13"/>
        <v>18.1</v>
      </c>
    </row>
    <row r="148" spans="1:8" s="217" customFormat="1" ht="18.75">
      <c r="A148" s="227" t="s">
        <v>379</v>
      </c>
      <c r="B148" s="233">
        <f t="shared" si="10"/>
        <v>216</v>
      </c>
      <c r="C148" s="234">
        <v>14</v>
      </c>
      <c r="D148" s="234">
        <v>216</v>
      </c>
      <c r="E148" s="234">
        <v>0</v>
      </c>
      <c r="F148" s="234">
        <f t="shared" si="11"/>
        <v>0</v>
      </c>
      <c r="G148" s="244">
        <v>0</v>
      </c>
      <c r="H148" s="242">
        <f t="shared" si="13"/>
        <v>7.2</v>
      </c>
    </row>
    <row r="149" spans="1:8" s="217" customFormat="1" ht="18.75">
      <c r="A149" s="227" t="s">
        <v>381</v>
      </c>
      <c r="B149" s="233">
        <f t="shared" si="10"/>
        <v>3065</v>
      </c>
      <c r="C149" s="234">
        <v>58</v>
      </c>
      <c r="D149" s="234">
        <v>359</v>
      </c>
      <c r="E149" s="234">
        <v>10</v>
      </c>
      <c r="F149" s="234">
        <f t="shared" si="11"/>
        <v>2700</v>
      </c>
      <c r="G149" s="244">
        <v>6</v>
      </c>
      <c r="H149" s="242">
        <f t="shared" si="13"/>
        <v>102.16666666666667</v>
      </c>
    </row>
    <row r="150" spans="1:8" s="217" customFormat="1" ht="18.75">
      <c r="A150" s="227" t="s">
        <v>382</v>
      </c>
      <c r="B150" s="233">
        <f t="shared" si="10"/>
        <v>2274</v>
      </c>
      <c r="C150" s="234">
        <v>17</v>
      </c>
      <c r="D150" s="234">
        <v>372</v>
      </c>
      <c r="E150" s="234">
        <v>7</v>
      </c>
      <c r="F150" s="234">
        <f t="shared" si="11"/>
        <v>1890</v>
      </c>
      <c r="G150" s="244">
        <v>12</v>
      </c>
      <c r="H150" s="242">
        <f t="shared" si="13"/>
        <v>75.8</v>
      </c>
    </row>
    <row r="151" spans="1:8" s="217" customFormat="1" ht="18.75">
      <c r="A151" s="227" t="s">
        <v>380</v>
      </c>
      <c r="B151" s="233">
        <f t="shared" si="10"/>
        <v>3290</v>
      </c>
      <c r="C151" s="234">
        <v>11</v>
      </c>
      <c r="D151" s="234">
        <v>306</v>
      </c>
      <c r="E151" s="234">
        <v>11</v>
      </c>
      <c r="F151" s="234">
        <f t="shared" si="11"/>
        <v>2970</v>
      </c>
      <c r="G151" s="244">
        <v>14</v>
      </c>
      <c r="H151" s="242">
        <f t="shared" si="13"/>
        <v>109.66666666666667</v>
      </c>
    </row>
    <row r="152" spans="1:8" s="217" customFormat="1" ht="18.75">
      <c r="A152" s="235" t="s">
        <v>384</v>
      </c>
      <c r="B152" s="233">
        <f t="shared" si="10"/>
        <v>735</v>
      </c>
      <c r="C152" s="234">
        <v>57</v>
      </c>
      <c r="D152" s="234">
        <v>181</v>
      </c>
      <c r="E152" s="234">
        <v>0</v>
      </c>
      <c r="F152" s="234">
        <f t="shared" si="11"/>
        <v>0</v>
      </c>
      <c r="G152" s="244">
        <v>554</v>
      </c>
      <c r="H152" s="242">
        <f t="shared" si="13"/>
        <v>24.5</v>
      </c>
    </row>
    <row r="153" spans="1:8" s="217" customFormat="1" ht="18.75">
      <c r="A153" s="227" t="s">
        <v>387</v>
      </c>
      <c r="B153" s="233">
        <f t="shared" si="10"/>
        <v>1140</v>
      </c>
      <c r="C153" s="234">
        <v>10</v>
      </c>
      <c r="D153" s="234">
        <v>21</v>
      </c>
      <c r="E153" s="234">
        <v>4</v>
      </c>
      <c r="F153" s="234">
        <f t="shared" si="11"/>
        <v>1080</v>
      </c>
      <c r="G153" s="244">
        <v>39</v>
      </c>
      <c r="H153" s="242">
        <f t="shared" si="13"/>
        <v>38</v>
      </c>
    </row>
    <row r="154" spans="1:8" s="217" customFormat="1" ht="18.75">
      <c r="A154" s="227" t="s">
        <v>388</v>
      </c>
      <c r="B154" s="233">
        <f t="shared" si="10"/>
        <v>99</v>
      </c>
      <c r="C154" s="234">
        <v>32</v>
      </c>
      <c r="D154" s="234">
        <v>93</v>
      </c>
      <c r="E154" s="234">
        <v>0</v>
      </c>
      <c r="F154" s="234">
        <f t="shared" si="11"/>
        <v>0</v>
      </c>
      <c r="G154" s="244">
        <v>6</v>
      </c>
      <c r="H154" s="242">
        <f t="shared" si="13"/>
        <v>3.3</v>
      </c>
    </row>
    <row r="155" spans="1:8" s="217" customFormat="1" ht="18.75">
      <c r="A155" s="227" t="s">
        <v>389</v>
      </c>
      <c r="B155" s="233">
        <f t="shared" si="10"/>
        <v>317</v>
      </c>
      <c r="C155" s="234">
        <v>9</v>
      </c>
      <c r="D155" s="234">
        <v>32</v>
      </c>
      <c r="E155" s="234">
        <v>1</v>
      </c>
      <c r="F155" s="234">
        <f t="shared" si="11"/>
        <v>270</v>
      </c>
      <c r="G155" s="244">
        <v>15</v>
      </c>
      <c r="H155" s="242">
        <f t="shared" si="13"/>
        <v>10.566666666666666</v>
      </c>
    </row>
    <row r="156" spans="1:8" s="217" customFormat="1" ht="18.75">
      <c r="A156" s="227" t="s">
        <v>386</v>
      </c>
      <c r="B156" s="233">
        <f t="shared" si="10"/>
        <v>550</v>
      </c>
      <c r="C156" s="234">
        <v>2</v>
      </c>
      <c r="D156" s="234">
        <v>278</v>
      </c>
      <c r="E156" s="234">
        <v>1</v>
      </c>
      <c r="F156" s="234">
        <f t="shared" si="11"/>
        <v>270</v>
      </c>
      <c r="G156" s="244">
        <v>2</v>
      </c>
      <c r="H156" s="242">
        <f t="shared" si="13"/>
        <v>18.333333333333332</v>
      </c>
    </row>
    <row r="157" spans="1:8" s="217" customFormat="1" ht="18.75">
      <c r="A157" s="227" t="s">
        <v>385</v>
      </c>
      <c r="B157" s="233">
        <f t="shared" si="10"/>
        <v>1094</v>
      </c>
      <c r="C157" s="234">
        <v>0</v>
      </c>
      <c r="D157" s="234">
        <v>2</v>
      </c>
      <c r="E157" s="234">
        <v>4</v>
      </c>
      <c r="F157" s="234">
        <f t="shared" si="11"/>
        <v>1080</v>
      </c>
      <c r="G157" s="244">
        <v>12</v>
      </c>
      <c r="H157" s="242">
        <f t="shared" si="13"/>
        <v>36.46666666666667</v>
      </c>
    </row>
  </sheetData>
  <mergeCells count="6">
    <mergeCell ref="C1:F1"/>
    <mergeCell ref="C2:D2"/>
    <mergeCell ref="E2:F2"/>
    <mergeCell ref="G1:G2"/>
    <mergeCell ref="A1:A2"/>
    <mergeCell ref="B1:B2"/>
  </mergeCells>
  <printOptions horizontalCentered="1"/>
  <pageMargins left="0.07847222222222222" right="0.07847222222222222" top="1" bottom="1" header="0.5" footer="0.5"/>
  <pageSetup horizontalDpi="600" verticalDpi="600" orientation="portrait" paperSize="9" scale="50"/>
</worksheet>
</file>

<file path=xl/worksheets/sheet17.xml><?xml version="1.0" encoding="utf-8"?>
<worksheet xmlns="http://schemas.openxmlformats.org/spreadsheetml/2006/main" xmlns:r="http://schemas.openxmlformats.org/officeDocument/2006/relationships">
  <dimension ref="A1:X198"/>
  <sheetViews>
    <sheetView zoomScaleSheetLayoutView="100" workbookViewId="0" topLeftCell="A1">
      <selection activeCell="H12" sqref="H12"/>
    </sheetView>
  </sheetViews>
  <sheetFormatPr defaultColWidth="7.875" defaultRowHeight="14.25"/>
  <cols>
    <col min="1" max="1" width="17.50390625" style="10" customWidth="1"/>
    <col min="2" max="2" width="10.25390625" style="1" customWidth="1"/>
    <col min="3" max="3" width="17.125" style="1" customWidth="1"/>
    <col min="4" max="5" width="12.50390625" style="1" customWidth="1"/>
    <col min="6" max="6" width="11.625" style="10" customWidth="1"/>
    <col min="7" max="7" width="11.625" style="1" customWidth="1"/>
    <col min="8" max="8" width="11.75390625" style="1" customWidth="1"/>
    <col min="9" max="9" width="15.125" style="1" customWidth="1"/>
    <col min="10" max="11" width="11.625" style="1" customWidth="1"/>
    <col min="12" max="12" width="10.375" style="1" customWidth="1"/>
    <col min="13" max="13" width="12.50390625" style="1" customWidth="1"/>
    <col min="14" max="14" width="9.25390625" style="1" customWidth="1"/>
    <col min="15" max="16" width="11.75390625" style="1" customWidth="1"/>
    <col min="17" max="17" width="10.375" style="1" customWidth="1"/>
    <col min="18" max="18" width="10.625" style="1" customWidth="1"/>
    <col min="19" max="19" width="10.75390625" style="1" customWidth="1"/>
    <col min="20" max="20" width="14.00390625" style="1" customWidth="1"/>
    <col min="21" max="21" width="10.125" style="11" customWidth="1"/>
    <col min="22" max="22" width="10.625" style="58" hidden="1" customWidth="1"/>
    <col min="23" max="23" width="4.625" style="1" customWidth="1"/>
    <col min="24" max="25" width="13.875" style="1" bestFit="1" customWidth="1"/>
    <col min="26" max="256" width="7.875" style="1" customWidth="1"/>
  </cols>
  <sheetData>
    <row r="1" spans="1:22" s="2" customFormat="1" ht="34.5" customHeight="1">
      <c r="A1" s="13" t="s">
        <v>1019</v>
      </c>
      <c r="B1" s="13"/>
      <c r="C1" s="13"/>
      <c r="D1" s="13"/>
      <c r="E1" s="13"/>
      <c r="F1" s="13"/>
      <c r="G1" s="13"/>
      <c r="H1" s="13"/>
      <c r="I1" s="13"/>
      <c r="J1" s="13"/>
      <c r="K1" s="13"/>
      <c r="L1" s="13"/>
      <c r="M1" s="13"/>
      <c r="N1" s="13"/>
      <c r="O1" s="13"/>
      <c r="P1" s="13"/>
      <c r="Q1" s="13"/>
      <c r="R1" s="13"/>
      <c r="S1" s="13"/>
      <c r="T1" s="13"/>
      <c r="U1" s="64"/>
      <c r="V1" s="198"/>
    </row>
    <row r="2" spans="1:22" s="1" customFormat="1" ht="31.5" customHeight="1">
      <c r="A2" s="46"/>
      <c r="B2" s="15"/>
      <c r="C2" s="15"/>
      <c r="D2" s="15"/>
      <c r="F2" s="46"/>
      <c r="G2" s="47"/>
      <c r="N2" s="58"/>
      <c r="O2" s="58"/>
      <c r="P2" s="58"/>
      <c r="S2" s="61" t="s">
        <v>1020</v>
      </c>
      <c r="T2" s="61"/>
      <c r="U2" s="61"/>
      <c r="V2" s="58"/>
    </row>
    <row r="3" spans="1:22" s="3" customFormat="1" ht="21.75" customHeight="1">
      <c r="A3" s="17" t="s">
        <v>391</v>
      </c>
      <c r="B3" s="17" t="s">
        <v>392</v>
      </c>
      <c r="C3" s="17" t="s">
        <v>393</v>
      </c>
      <c r="D3" s="18" t="s">
        <v>394</v>
      </c>
      <c r="E3" s="18"/>
      <c r="F3" s="18"/>
      <c r="G3" s="18"/>
      <c r="H3" s="18"/>
      <c r="I3" s="17" t="s">
        <v>395</v>
      </c>
      <c r="J3" s="18" t="s">
        <v>394</v>
      </c>
      <c r="K3" s="18"/>
      <c r="L3" s="18"/>
      <c r="M3" s="18"/>
      <c r="N3" s="18"/>
      <c r="O3" s="18"/>
      <c r="P3" s="18"/>
      <c r="Q3" s="18"/>
      <c r="R3" s="17" t="s">
        <v>1021</v>
      </c>
      <c r="S3" s="17" t="s">
        <v>1022</v>
      </c>
      <c r="T3" s="17" t="s">
        <v>396</v>
      </c>
      <c r="U3" s="48" t="s">
        <v>397</v>
      </c>
      <c r="V3" s="194" t="s">
        <v>1023</v>
      </c>
    </row>
    <row r="4" spans="1:22" s="3" customFormat="1" ht="75">
      <c r="A4" s="17"/>
      <c r="B4" s="17"/>
      <c r="C4" s="17"/>
      <c r="D4" s="19" t="s">
        <v>400</v>
      </c>
      <c r="E4" s="19" t="s">
        <v>401</v>
      </c>
      <c r="F4" s="48" t="s">
        <v>402</v>
      </c>
      <c r="G4" s="48" t="s">
        <v>403</v>
      </c>
      <c r="H4" s="48" t="s">
        <v>404</v>
      </c>
      <c r="I4" s="17"/>
      <c r="J4" s="48" t="s">
        <v>405</v>
      </c>
      <c r="K4" s="48" t="s">
        <v>406</v>
      </c>
      <c r="L4" s="48" t="s">
        <v>407</v>
      </c>
      <c r="M4" s="48" t="s">
        <v>408</v>
      </c>
      <c r="N4" s="48" t="s">
        <v>409</v>
      </c>
      <c r="O4" s="48" t="s">
        <v>410</v>
      </c>
      <c r="P4" s="48" t="s">
        <v>411</v>
      </c>
      <c r="Q4" s="48" t="s">
        <v>412</v>
      </c>
      <c r="R4" s="17"/>
      <c r="S4" s="17"/>
      <c r="T4" s="17"/>
      <c r="U4" s="48"/>
      <c r="V4" s="194"/>
    </row>
    <row r="5" spans="1:22" s="3" customFormat="1" ht="39" customHeight="1">
      <c r="A5" s="22" t="s">
        <v>413</v>
      </c>
      <c r="B5" s="21" t="s">
        <v>414</v>
      </c>
      <c r="C5" s="22" t="s">
        <v>415</v>
      </c>
      <c r="D5" s="23" t="s">
        <v>416</v>
      </c>
      <c r="E5" s="23" t="s">
        <v>417</v>
      </c>
      <c r="F5" s="22" t="s">
        <v>418</v>
      </c>
      <c r="G5" s="22" t="s">
        <v>419</v>
      </c>
      <c r="H5" s="22" t="s">
        <v>420</v>
      </c>
      <c r="I5" s="50" t="s">
        <v>421</v>
      </c>
      <c r="J5" s="22" t="s">
        <v>422</v>
      </c>
      <c r="K5" s="22" t="s">
        <v>423</v>
      </c>
      <c r="L5" s="22" t="s">
        <v>424</v>
      </c>
      <c r="M5" s="22" t="s">
        <v>425</v>
      </c>
      <c r="N5" s="22" t="s">
        <v>426</v>
      </c>
      <c r="O5" s="22" t="s">
        <v>427</v>
      </c>
      <c r="P5" s="22" t="s">
        <v>428</v>
      </c>
      <c r="Q5" s="22" t="s">
        <v>429</v>
      </c>
      <c r="R5" s="22" t="s">
        <v>1024</v>
      </c>
      <c r="S5" s="22" t="s">
        <v>1025</v>
      </c>
      <c r="T5" s="22" t="s">
        <v>1026</v>
      </c>
      <c r="U5" s="48"/>
      <c r="V5" s="199"/>
    </row>
    <row r="6" spans="1:22" s="194" customFormat="1" ht="39" customHeight="1">
      <c r="A6" s="21" t="s">
        <v>225</v>
      </c>
      <c r="B6" s="25">
        <f aca="true" t="shared" si="0" ref="B6:H6">B8+B21+B35+B52+B111+B114+B94+B115+B154+B43+B74+B83+B59+B103+B124+B132+B145+B165+B177+B183+B190+B7</f>
        <v>69828.022446086</v>
      </c>
      <c r="C6" s="25">
        <f t="shared" si="0"/>
        <v>1320990.969411</v>
      </c>
      <c r="D6" s="25">
        <f t="shared" si="0"/>
        <v>226114.2665</v>
      </c>
      <c r="E6" s="25">
        <f t="shared" si="0"/>
        <v>615948</v>
      </c>
      <c r="F6" s="25">
        <f t="shared" si="0"/>
        <v>82187.7548</v>
      </c>
      <c r="G6" s="25">
        <f t="shared" si="0"/>
        <v>332289.125635</v>
      </c>
      <c r="H6" s="25">
        <f t="shared" si="0"/>
        <v>62911.822476</v>
      </c>
      <c r="I6" s="25">
        <f>I8+I21+I35+I43+I52+I59+I74+I83+I94+I103+I111+I114+I115+I124+I132+I154+I165+I177+I183+I190+I145</f>
        <v>664030.228466</v>
      </c>
      <c r="J6" s="25">
        <f aca="true" t="shared" si="1" ref="J6:Q6">J8+J21+J35+J52+J111+J114+J94+J115+J154+J43+J74+J83+J59+J103+J124+J132+J145+J165+J177+J183+J190+J7</f>
        <v>393836.687931</v>
      </c>
      <c r="K6" s="25">
        <f t="shared" si="1"/>
        <v>157104.915868</v>
      </c>
      <c r="L6" s="25">
        <f t="shared" si="1"/>
        <v>33644.140289</v>
      </c>
      <c r="M6" s="25">
        <f t="shared" si="1"/>
        <v>12138.398008</v>
      </c>
      <c r="N6" s="25">
        <f t="shared" si="1"/>
        <v>8425.537253</v>
      </c>
      <c r="O6" s="25">
        <f t="shared" si="1"/>
        <v>35890.307199</v>
      </c>
      <c r="P6" s="25">
        <f t="shared" si="1"/>
        <v>3233.579932</v>
      </c>
      <c r="Q6" s="25">
        <f t="shared" si="1"/>
        <v>21757.299786</v>
      </c>
      <c r="R6" s="25">
        <f>R8+R21+R35+R52+R111+R114+R94+R115+R154+R43+R74+R83+R59+R103+R124+R132+R145+R165+R177+R183+R190</f>
        <v>57.98</v>
      </c>
      <c r="S6" s="25">
        <f>S8+S21+S35+S52+S111+S114+S94+S115+S154+S43+S74+S83+S59+S103+S124+S132+S145+S165+S177+S183+S190</f>
        <v>20267.409485</v>
      </c>
      <c r="T6" s="25">
        <f>T8+T21+T35+T52+T111+T114+T94+T115+T154+T43+T74+T83+T59+T103+T124+T132+T145+T165+T177+T183+T190+T7</f>
        <v>704968.373906086</v>
      </c>
      <c r="U6" s="200"/>
      <c r="V6" s="5">
        <f aca="true" t="shared" si="2" ref="V6:V28">I6/(B6+C6)*100</f>
        <v>47.743828086454016</v>
      </c>
    </row>
    <row r="7" spans="1:22" s="194" customFormat="1" ht="39" customHeight="1">
      <c r="A7" s="21" t="s">
        <v>431</v>
      </c>
      <c r="B7" s="27">
        <v>0</v>
      </c>
      <c r="C7" s="28">
        <v>4500</v>
      </c>
      <c r="D7" s="27">
        <v>0</v>
      </c>
      <c r="E7" s="27">
        <v>2960</v>
      </c>
      <c r="F7" s="27">
        <v>0</v>
      </c>
      <c r="G7" s="27">
        <v>0</v>
      </c>
      <c r="H7" s="27"/>
      <c r="I7" s="197">
        <f aca="true" t="shared" si="3" ref="I7:I21">SUM(J7:Q7)</f>
        <v>1495</v>
      </c>
      <c r="J7" s="27"/>
      <c r="K7" s="27">
        <v>250</v>
      </c>
      <c r="L7" s="27">
        <v>245</v>
      </c>
      <c r="M7" s="27">
        <v>1000</v>
      </c>
      <c r="N7" s="27"/>
      <c r="O7" s="27"/>
      <c r="P7" s="27"/>
      <c r="Q7" s="27"/>
      <c r="R7" s="27"/>
      <c r="S7" s="27"/>
      <c r="T7" s="32">
        <f aca="true" t="shared" si="4" ref="T7:T34">B7+C7-I7-R7-S7</f>
        <v>3005</v>
      </c>
      <c r="U7" s="48"/>
      <c r="V7" s="5"/>
    </row>
    <row r="8" spans="1:22" s="7" customFormat="1" ht="28.5" customHeight="1">
      <c r="A8" s="38" t="s">
        <v>226</v>
      </c>
      <c r="B8" s="28">
        <f aca="true" t="shared" si="5" ref="B8:T8">SUM(B9:B20)</f>
        <v>2036.1326950000002</v>
      </c>
      <c r="C8" s="28">
        <f t="shared" si="5"/>
        <v>121596.733419</v>
      </c>
      <c r="D8" s="30">
        <f>SUM(D9:E20)</f>
        <v>8474.27</v>
      </c>
      <c r="E8" s="28"/>
      <c r="F8" s="28">
        <f t="shared" si="5"/>
        <v>25926.252200000003</v>
      </c>
      <c r="G8" s="28">
        <f t="shared" si="5"/>
        <v>80665.74696799999</v>
      </c>
      <c r="H8" s="28">
        <f t="shared" si="5"/>
        <v>6530.464251</v>
      </c>
      <c r="I8" s="28">
        <f t="shared" si="5"/>
        <v>61099.22399900001</v>
      </c>
      <c r="J8" s="28">
        <f t="shared" si="5"/>
        <v>31392.857731000004</v>
      </c>
      <c r="K8" s="28">
        <f t="shared" si="5"/>
        <v>11190.398242</v>
      </c>
      <c r="L8" s="28">
        <f t="shared" si="5"/>
        <v>2478.6259090000003</v>
      </c>
      <c r="M8" s="28">
        <f t="shared" si="5"/>
        <v>2876.851344</v>
      </c>
      <c r="N8" s="28">
        <f t="shared" si="5"/>
        <v>1531.7887300000002</v>
      </c>
      <c r="O8" s="28">
        <f t="shared" si="5"/>
        <v>4217.8101449999995</v>
      </c>
      <c r="P8" s="28">
        <f t="shared" si="5"/>
        <v>450.395362</v>
      </c>
      <c r="Q8" s="28">
        <f t="shared" si="5"/>
        <v>6960.496536000001</v>
      </c>
      <c r="R8" s="28">
        <f t="shared" si="5"/>
        <v>0</v>
      </c>
      <c r="S8" s="28">
        <f t="shared" si="5"/>
        <v>2.94</v>
      </c>
      <c r="T8" s="28">
        <f t="shared" si="5"/>
        <v>62530.70211499999</v>
      </c>
      <c r="U8" s="201"/>
      <c r="V8" s="202">
        <f t="shared" si="2"/>
        <v>49.419888027720184</v>
      </c>
    </row>
    <row r="9" spans="1:24" s="1" customFormat="1" ht="28.5" customHeight="1">
      <c r="A9" s="137" t="s">
        <v>432</v>
      </c>
      <c r="B9" s="32">
        <v>0</v>
      </c>
      <c r="C9" s="32">
        <f aca="true" t="shared" si="6" ref="C9:C20">SUM(D9:H9)</f>
        <v>13248.699200000001</v>
      </c>
      <c r="D9" s="32">
        <v>940.27</v>
      </c>
      <c r="E9" s="32"/>
      <c r="F9" s="32">
        <v>12308.4292</v>
      </c>
      <c r="G9" s="32">
        <v>0</v>
      </c>
      <c r="H9" s="32">
        <v>0</v>
      </c>
      <c r="I9" s="32">
        <f t="shared" si="3"/>
        <v>7102.441064000001</v>
      </c>
      <c r="J9" s="32">
        <v>5.583429</v>
      </c>
      <c r="K9" s="32">
        <v>1507.004787</v>
      </c>
      <c r="L9" s="32">
        <v>931</v>
      </c>
      <c r="M9" s="32">
        <v>2719.044541</v>
      </c>
      <c r="N9" s="32">
        <v>0</v>
      </c>
      <c r="O9" s="32">
        <v>1914.074907</v>
      </c>
      <c r="P9" s="32">
        <v>0</v>
      </c>
      <c r="Q9" s="32">
        <v>25.7334</v>
      </c>
      <c r="R9" s="32">
        <v>0</v>
      </c>
      <c r="S9" s="32">
        <v>0</v>
      </c>
      <c r="T9" s="32">
        <f t="shared" si="4"/>
        <v>6146.258136</v>
      </c>
      <c r="U9" s="48"/>
      <c r="V9" s="5">
        <f t="shared" si="2"/>
        <v>53.60859173253779</v>
      </c>
      <c r="X9" s="69">
        <f aca="true" t="shared" si="7" ref="X9:X60">(D9+E9)/I9</f>
        <v>0.13238687819120773</v>
      </c>
    </row>
    <row r="10" spans="1:24" s="3" customFormat="1" ht="28.5" customHeight="1">
      <c r="A10" s="137" t="s">
        <v>230</v>
      </c>
      <c r="B10" s="32">
        <v>0.83</v>
      </c>
      <c r="C10" s="32">
        <f t="shared" si="6"/>
        <v>14329.289999999999</v>
      </c>
      <c r="D10" s="32">
        <v>824</v>
      </c>
      <c r="E10" s="32"/>
      <c r="F10" s="32">
        <v>946.32</v>
      </c>
      <c r="G10" s="32">
        <v>12379.25</v>
      </c>
      <c r="H10" s="32">
        <v>179.72</v>
      </c>
      <c r="I10" s="32">
        <f t="shared" si="3"/>
        <v>6589.250000000001</v>
      </c>
      <c r="J10" s="32">
        <v>3243.64</v>
      </c>
      <c r="K10" s="32">
        <v>1575.11</v>
      </c>
      <c r="L10" s="32">
        <v>119.67</v>
      </c>
      <c r="M10" s="32">
        <v>3.18</v>
      </c>
      <c r="N10" s="32">
        <v>572.8</v>
      </c>
      <c r="O10" s="32">
        <v>162.47</v>
      </c>
      <c r="P10" s="32">
        <v>0</v>
      </c>
      <c r="Q10" s="32">
        <v>912.38</v>
      </c>
      <c r="R10" s="32">
        <v>0</v>
      </c>
      <c r="S10" s="32">
        <v>0</v>
      </c>
      <c r="T10" s="32">
        <f t="shared" si="4"/>
        <v>7740.87</v>
      </c>
      <c r="U10" s="48"/>
      <c r="V10" s="5">
        <f t="shared" si="2"/>
        <v>45.981820110368936</v>
      </c>
      <c r="X10" s="69">
        <f t="shared" si="7"/>
        <v>0.12505216830443525</v>
      </c>
    </row>
    <row r="11" spans="1:24" s="1" customFormat="1" ht="28.5" customHeight="1">
      <c r="A11" s="137" t="s">
        <v>231</v>
      </c>
      <c r="B11" s="32">
        <v>7.77</v>
      </c>
      <c r="C11" s="32">
        <f t="shared" si="6"/>
        <v>8502.789999999999</v>
      </c>
      <c r="D11" s="32">
        <v>553</v>
      </c>
      <c r="E11" s="32"/>
      <c r="F11" s="32">
        <v>671.81</v>
      </c>
      <c r="G11" s="32">
        <v>7277.98</v>
      </c>
      <c r="H11" s="32">
        <v>0</v>
      </c>
      <c r="I11" s="32">
        <f t="shared" si="3"/>
        <v>4400.12</v>
      </c>
      <c r="J11" s="32">
        <v>2496.67</v>
      </c>
      <c r="K11" s="32">
        <v>1026.91</v>
      </c>
      <c r="L11" s="32">
        <v>82.72</v>
      </c>
      <c r="M11" s="32">
        <v>0</v>
      </c>
      <c r="N11" s="32">
        <v>202.39</v>
      </c>
      <c r="O11" s="32">
        <v>125.5</v>
      </c>
      <c r="P11" s="32">
        <v>0</v>
      </c>
      <c r="Q11" s="32">
        <v>465.93</v>
      </c>
      <c r="R11" s="32">
        <v>0</v>
      </c>
      <c r="S11" s="32">
        <v>0</v>
      </c>
      <c r="T11" s="32">
        <f t="shared" si="4"/>
        <v>4110.44</v>
      </c>
      <c r="U11" s="203"/>
      <c r="V11" s="5">
        <f t="shared" si="2"/>
        <v>51.70188565734804</v>
      </c>
      <c r="X11" s="69">
        <f t="shared" si="7"/>
        <v>0.12567839058934757</v>
      </c>
    </row>
    <row r="12" spans="1:24" s="1" customFormat="1" ht="28.5" customHeight="1">
      <c r="A12" s="137" t="s">
        <v>232</v>
      </c>
      <c r="B12" s="32">
        <v>15.93</v>
      </c>
      <c r="C12" s="32">
        <f t="shared" si="6"/>
        <v>12397.33</v>
      </c>
      <c r="D12" s="32">
        <v>717</v>
      </c>
      <c r="E12" s="32"/>
      <c r="F12" s="32">
        <v>988.05</v>
      </c>
      <c r="G12" s="32">
        <v>10292.28</v>
      </c>
      <c r="H12" s="32">
        <v>400</v>
      </c>
      <c r="I12" s="32">
        <f t="shared" si="3"/>
        <v>5707.610000000001</v>
      </c>
      <c r="J12" s="32">
        <v>3629.76</v>
      </c>
      <c r="K12" s="32">
        <v>1101.66</v>
      </c>
      <c r="L12" s="32">
        <v>64.78</v>
      </c>
      <c r="M12" s="32">
        <v>1.02</v>
      </c>
      <c r="N12" s="32">
        <v>236.92</v>
      </c>
      <c r="O12" s="32">
        <v>100.7</v>
      </c>
      <c r="P12" s="32">
        <v>24.25</v>
      </c>
      <c r="Q12" s="32">
        <v>548.52</v>
      </c>
      <c r="R12" s="32">
        <v>0</v>
      </c>
      <c r="S12" s="32">
        <v>0</v>
      </c>
      <c r="T12" s="32">
        <f t="shared" si="4"/>
        <v>6705.65</v>
      </c>
      <c r="U12" s="203"/>
      <c r="V12" s="5">
        <f t="shared" si="2"/>
        <v>45.9799440275963</v>
      </c>
      <c r="X12" s="69">
        <f t="shared" si="7"/>
        <v>0.1256217576183376</v>
      </c>
    </row>
    <row r="13" spans="1:24" s="1" customFormat="1" ht="28.5" customHeight="1">
      <c r="A13" s="137" t="s">
        <v>233</v>
      </c>
      <c r="B13" s="32">
        <v>0</v>
      </c>
      <c r="C13" s="32">
        <f t="shared" si="6"/>
        <v>4250.304515</v>
      </c>
      <c r="D13" s="32">
        <v>205</v>
      </c>
      <c r="E13" s="32"/>
      <c r="F13" s="32">
        <v>147.0805</v>
      </c>
      <c r="G13" s="32">
        <v>3754</v>
      </c>
      <c r="H13" s="32">
        <v>144.224015</v>
      </c>
      <c r="I13" s="32">
        <f t="shared" si="3"/>
        <v>2521.4983119999997</v>
      </c>
      <c r="J13" s="32">
        <v>689.7637299999999</v>
      </c>
      <c r="K13" s="32">
        <v>132.0925</v>
      </c>
      <c r="L13" s="32">
        <v>25.158450000000002</v>
      </c>
      <c r="M13" s="32">
        <v>0</v>
      </c>
      <c r="N13" s="32">
        <v>26.739728000000003</v>
      </c>
      <c r="O13" s="32">
        <v>89.3812</v>
      </c>
      <c r="P13" s="32">
        <v>50</v>
      </c>
      <c r="Q13" s="32">
        <v>1508.362704</v>
      </c>
      <c r="R13" s="32">
        <v>0</v>
      </c>
      <c r="S13" s="32">
        <v>0</v>
      </c>
      <c r="T13" s="32">
        <f t="shared" si="4"/>
        <v>1728.806203</v>
      </c>
      <c r="U13" s="203"/>
      <c r="V13" s="5">
        <f t="shared" si="2"/>
        <v>59.32512136721573</v>
      </c>
      <c r="X13" s="69">
        <f t="shared" si="7"/>
        <v>0.08130086743440977</v>
      </c>
    </row>
    <row r="14" spans="1:24" s="1" customFormat="1" ht="28.5" customHeight="1">
      <c r="A14" s="137" t="s">
        <v>234</v>
      </c>
      <c r="B14" s="32">
        <v>24.5211</v>
      </c>
      <c r="C14" s="32">
        <f t="shared" si="6"/>
        <v>7530.8253</v>
      </c>
      <c r="D14" s="32">
        <v>555</v>
      </c>
      <c r="E14" s="32"/>
      <c r="F14" s="40">
        <v>578.8253</v>
      </c>
      <c r="G14" s="32">
        <v>6397</v>
      </c>
      <c r="H14" s="32">
        <v>0</v>
      </c>
      <c r="I14" s="32">
        <f t="shared" si="3"/>
        <v>3343.400348</v>
      </c>
      <c r="J14" s="32">
        <v>2063.379626</v>
      </c>
      <c r="K14" s="32">
        <v>434.2084</v>
      </c>
      <c r="L14" s="32">
        <v>142.8806</v>
      </c>
      <c r="M14" s="32">
        <v>5.449703</v>
      </c>
      <c r="N14" s="32">
        <v>102.494549</v>
      </c>
      <c r="O14" s="32">
        <v>265.06153</v>
      </c>
      <c r="P14" s="32">
        <v>0</v>
      </c>
      <c r="Q14" s="32">
        <v>329.92594</v>
      </c>
      <c r="R14" s="32">
        <v>0</v>
      </c>
      <c r="S14" s="32">
        <v>0</v>
      </c>
      <c r="T14" s="32">
        <f t="shared" si="4"/>
        <v>4211.946052</v>
      </c>
      <c r="U14" s="203"/>
      <c r="V14" s="5">
        <f t="shared" si="2"/>
        <v>44.25211196140524</v>
      </c>
      <c r="X14" s="69">
        <f t="shared" si="7"/>
        <v>0.16599866669631633</v>
      </c>
    </row>
    <row r="15" spans="1:24" s="1" customFormat="1" ht="28.5" customHeight="1">
      <c r="A15" s="137" t="s">
        <v>235</v>
      </c>
      <c r="B15" s="32">
        <v>2.5538</v>
      </c>
      <c r="C15" s="32">
        <f t="shared" si="6"/>
        <v>2036.1875</v>
      </c>
      <c r="D15" s="32">
        <v>136</v>
      </c>
      <c r="E15" s="32"/>
      <c r="F15" s="32">
        <v>57.9979</v>
      </c>
      <c r="G15" s="32">
        <v>1783</v>
      </c>
      <c r="H15" s="32">
        <v>59.1896</v>
      </c>
      <c r="I15" s="32">
        <f t="shared" si="3"/>
        <v>991.967368</v>
      </c>
      <c r="J15" s="32">
        <v>554.65838</v>
      </c>
      <c r="K15" s="32">
        <v>133.5279</v>
      </c>
      <c r="L15" s="32">
        <v>16.5475</v>
      </c>
      <c r="M15" s="32">
        <v>0</v>
      </c>
      <c r="N15" s="32">
        <v>30.7987</v>
      </c>
      <c r="O15" s="32">
        <v>141.783068</v>
      </c>
      <c r="P15" s="32">
        <v>0</v>
      </c>
      <c r="Q15" s="32">
        <v>114.65182</v>
      </c>
      <c r="R15" s="32">
        <v>0</v>
      </c>
      <c r="S15" s="32">
        <v>0</v>
      </c>
      <c r="T15" s="32">
        <f t="shared" si="4"/>
        <v>1046.773932</v>
      </c>
      <c r="U15" s="203"/>
      <c r="V15" s="5">
        <f t="shared" si="2"/>
        <v>48.65587252291402</v>
      </c>
      <c r="X15" s="69">
        <f t="shared" si="7"/>
        <v>0.13710128416240402</v>
      </c>
    </row>
    <row r="16" spans="1:24" s="1" customFormat="1" ht="28.5" customHeight="1">
      <c r="A16" s="137" t="s">
        <v>237</v>
      </c>
      <c r="B16" s="32">
        <v>235.28</v>
      </c>
      <c r="C16" s="32">
        <f t="shared" si="6"/>
        <v>10244.558712</v>
      </c>
      <c r="D16" s="32">
        <v>731</v>
      </c>
      <c r="E16" s="32"/>
      <c r="F16" s="40">
        <v>680.8923</v>
      </c>
      <c r="G16" s="32">
        <v>6822.702</v>
      </c>
      <c r="H16" s="32">
        <v>2009.964412</v>
      </c>
      <c r="I16" s="32">
        <f t="shared" si="3"/>
        <v>4706.222042</v>
      </c>
      <c r="J16" s="32">
        <v>2816.8180199999997</v>
      </c>
      <c r="K16" s="32">
        <v>690.4815550000001</v>
      </c>
      <c r="L16" s="32">
        <v>127.99305000000001</v>
      </c>
      <c r="M16" s="32">
        <v>51.65</v>
      </c>
      <c r="N16" s="32">
        <v>52.104117</v>
      </c>
      <c r="O16" s="32">
        <v>264.38210000000004</v>
      </c>
      <c r="P16" s="32">
        <v>0</v>
      </c>
      <c r="Q16" s="32">
        <v>702.7932</v>
      </c>
      <c r="R16" s="32">
        <v>0</v>
      </c>
      <c r="S16" s="32">
        <v>2.94</v>
      </c>
      <c r="T16" s="32">
        <f t="shared" si="4"/>
        <v>5770.676670000001</v>
      </c>
      <c r="U16" s="203"/>
      <c r="V16" s="5">
        <f t="shared" si="2"/>
        <v>44.907390002205986</v>
      </c>
      <c r="X16" s="69">
        <f t="shared" si="7"/>
        <v>0.15532628793888087</v>
      </c>
    </row>
    <row r="17" spans="1:24" s="1" customFormat="1" ht="28.5" customHeight="1">
      <c r="A17" s="137" t="s">
        <v>238</v>
      </c>
      <c r="B17" s="32">
        <v>0</v>
      </c>
      <c r="C17" s="32">
        <f t="shared" si="6"/>
        <v>5213.844</v>
      </c>
      <c r="D17" s="32">
        <v>389</v>
      </c>
      <c r="E17" s="32"/>
      <c r="F17" s="40">
        <v>226.35</v>
      </c>
      <c r="G17" s="32">
        <v>4598.494</v>
      </c>
      <c r="H17" s="32">
        <v>0</v>
      </c>
      <c r="I17" s="32">
        <f t="shared" si="3"/>
        <v>2299.197416</v>
      </c>
      <c r="J17" s="32">
        <v>1025.700076</v>
      </c>
      <c r="K17" s="32">
        <v>529.7556</v>
      </c>
      <c r="L17" s="32">
        <v>134.6392</v>
      </c>
      <c r="M17" s="32">
        <v>48.09</v>
      </c>
      <c r="N17" s="32">
        <v>45.69</v>
      </c>
      <c r="O17" s="32">
        <v>349.5126</v>
      </c>
      <c r="P17" s="32">
        <v>0</v>
      </c>
      <c r="Q17" s="32">
        <v>165.80994</v>
      </c>
      <c r="R17" s="32">
        <v>0</v>
      </c>
      <c r="S17" s="32">
        <v>0</v>
      </c>
      <c r="T17" s="32">
        <f t="shared" si="4"/>
        <v>2914.646584</v>
      </c>
      <c r="U17" s="203"/>
      <c r="V17" s="5">
        <f t="shared" si="2"/>
        <v>44.097932657747336</v>
      </c>
      <c r="X17" s="69">
        <f t="shared" si="7"/>
        <v>0.16918947337578252</v>
      </c>
    </row>
    <row r="18" spans="1:24" s="1" customFormat="1" ht="28.5" customHeight="1">
      <c r="A18" s="137" t="s">
        <v>236</v>
      </c>
      <c r="B18" s="32">
        <v>302.8048280000003</v>
      </c>
      <c r="C18" s="32">
        <f t="shared" si="6"/>
        <v>4632.4559</v>
      </c>
      <c r="D18" s="32">
        <v>276</v>
      </c>
      <c r="E18" s="32"/>
      <c r="F18" s="40">
        <v>128.9559</v>
      </c>
      <c r="G18" s="32">
        <v>2711.4</v>
      </c>
      <c r="H18" s="32">
        <v>1516.1</v>
      </c>
      <c r="I18" s="32">
        <f t="shared" si="3"/>
        <v>2178.683306</v>
      </c>
      <c r="J18" s="32">
        <v>1085.1</v>
      </c>
      <c r="K18" s="32">
        <v>460.7</v>
      </c>
      <c r="L18" s="32">
        <v>127.4</v>
      </c>
      <c r="M18" s="32">
        <v>0</v>
      </c>
      <c r="N18" s="32">
        <v>44.43365</v>
      </c>
      <c r="O18" s="32">
        <v>106.655036</v>
      </c>
      <c r="P18" s="32">
        <v>82.5934</v>
      </c>
      <c r="Q18" s="32">
        <v>271.80122</v>
      </c>
      <c r="R18" s="32">
        <v>0</v>
      </c>
      <c r="S18" s="32">
        <v>0</v>
      </c>
      <c r="T18" s="32">
        <f t="shared" si="4"/>
        <v>2756.577422</v>
      </c>
      <c r="U18" s="203"/>
      <c r="V18" s="5">
        <f t="shared" si="2"/>
        <v>44.14525242079571</v>
      </c>
      <c r="X18" s="69">
        <f t="shared" si="7"/>
        <v>0.12668201901575502</v>
      </c>
    </row>
    <row r="19" spans="1:24" s="1" customFormat="1" ht="28.5" customHeight="1">
      <c r="A19" s="137" t="s">
        <v>228</v>
      </c>
      <c r="B19" s="32">
        <v>1429.445857</v>
      </c>
      <c r="C19" s="32">
        <f t="shared" si="6"/>
        <v>19231.860524</v>
      </c>
      <c r="D19" s="32">
        <v>1771</v>
      </c>
      <c r="E19" s="32"/>
      <c r="F19" s="32">
        <v>7652.0843</v>
      </c>
      <c r="G19" s="32">
        <v>7587.51</v>
      </c>
      <c r="H19" s="32">
        <v>2221.266224</v>
      </c>
      <c r="I19" s="32">
        <f t="shared" si="3"/>
        <v>11204.737821</v>
      </c>
      <c r="J19" s="32">
        <v>8091.399775</v>
      </c>
      <c r="K19" s="32">
        <v>1433.4898</v>
      </c>
      <c r="L19" s="32">
        <v>233.40665</v>
      </c>
      <c r="M19" s="32">
        <v>16.9671</v>
      </c>
      <c r="N19" s="32">
        <v>91.360836</v>
      </c>
      <c r="O19" s="32">
        <v>335.79</v>
      </c>
      <c r="P19" s="32">
        <v>0</v>
      </c>
      <c r="Q19" s="32">
        <v>1002.3236600000001</v>
      </c>
      <c r="R19" s="32">
        <v>0</v>
      </c>
      <c r="S19" s="32">
        <v>0</v>
      </c>
      <c r="T19" s="32">
        <f t="shared" si="4"/>
        <v>9456.56856</v>
      </c>
      <c r="U19" s="203"/>
      <c r="V19" s="5">
        <f t="shared" si="2"/>
        <v>54.230539029728554</v>
      </c>
      <c r="X19" s="69">
        <f t="shared" si="7"/>
        <v>0.15805813828867812</v>
      </c>
    </row>
    <row r="20" spans="1:24" s="1" customFormat="1" ht="28.5" customHeight="1">
      <c r="A20" s="137" t="s">
        <v>229</v>
      </c>
      <c r="B20" s="32">
        <v>16.99711</v>
      </c>
      <c r="C20" s="32">
        <f t="shared" si="6"/>
        <v>19978.587767999998</v>
      </c>
      <c r="D20" s="32">
        <v>1377</v>
      </c>
      <c r="E20" s="32"/>
      <c r="F20" s="32">
        <v>1539.4568</v>
      </c>
      <c r="G20" s="32">
        <v>17062.130967999998</v>
      </c>
      <c r="H20" s="32">
        <v>0</v>
      </c>
      <c r="I20" s="32">
        <f t="shared" si="3"/>
        <v>10054.096322000001</v>
      </c>
      <c r="J20" s="32">
        <v>5690.384695000001</v>
      </c>
      <c r="K20" s="32">
        <v>2165.4577</v>
      </c>
      <c r="L20" s="32">
        <v>472.430459</v>
      </c>
      <c r="M20" s="32">
        <v>31.45</v>
      </c>
      <c r="N20" s="32">
        <v>126.05715000000001</v>
      </c>
      <c r="O20" s="32">
        <v>362.499704</v>
      </c>
      <c r="P20" s="32">
        <v>293.551962</v>
      </c>
      <c r="Q20" s="32">
        <v>912.2646519999998</v>
      </c>
      <c r="R20" s="32">
        <v>0</v>
      </c>
      <c r="S20" s="32">
        <v>0</v>
      </c>
      <c r="T20" s="32">
        <f t="shared" si="4"/>
        <v>9941.488556</v>
      </c>
      <c r="U20" s="203"/>
      <c r="V20" s="5">
        <f t="shared" si="2"/>
        <v>50.28158157585053</v>
      </c>
      <c r="X20" s="69">
        <f t="shared" si="7"/>
        <v>0.13695910163371913</v>
      </c>
    </row>
    <row r="21" spans="1:24" s="7" customFormat="1" ht="28.5" customHeight="1">
      <c r="A21" s="38" t="s">
        <v>433</v>
      </c>
      <c r="B21" s="30">
        <f aca="true" t="shared" si="8" ref="B21:H21">SUM(B22:B34)</f>
        <v>3.6</v>
      </c>
      <c r="C21" s="30">
        <f t="shared" si="8"/>
        <v>23611.8392</v>
      </c>
      <c r="D21" s="30">
        <f t="shared" si="8"/>
        <v>5795.9965</v>
      </c>
      <c r="E21" s="30">
        <f t="shared" si="8"/>
        <v>0</v>
      </c>
      <c r="F21" s="30">
        <f t="shared" si="8"/>
        <v>2399.398</v>
      </c>
      <c r="G21" s="30">
        <f t="shared" si="8"/>
        <v>11424.839899999999</v>
      </c>
      <c r="H21" s="30">
        <f t="shared" si="8"/>
        <v>3991.604799999999</v>
      </c>
      <c r="I21" s="28">
        <f t="shared" si="3"/>
        <v>10664.81352</v>
      </c>
      <c r="J21" s="30">
        <f aca="true" t="shared" si="9" ref="J21:S21">SUM(J22:J34)</f>
        <v>2243.5489</v>
      </c>
      <c r="K21" s="30">
        <f t="shared" si="9"/>
        <v>1329.0095999999999</v>
      </c>
      <c r="L21" s="30">
        <f t="shared" si="9"/>
        <v>4.394</v>
      </c>
      <c r="M21" s="30">
        <f t="shared" si="9"/>
        <v>3510.54</v>
      </c>
      <c r="N21" s="30">
        <f t="shared" si="9"/>
        <v>240.81199999999998</v>
      </c>
      <c r="O21" s="30">
        <f t="shared" si="9"/>
        <v>1288.4096799999998</v>
      </c>
      <c r="P21" s="30">
        <f t="shared" si="9"/>
        <v>698.3135</v>
      </c>
      <c r="Q21" s="30">
        <f t="shared" si="9"/>
        <v>1349.7858399999998</v>
      </c>
      <c r="R21" s="30">
        <f t="shared" si="9"/>
        <v>0</v>
      </c>
      <c r="S21" s="30">
        <f t="shared" si="9"/>
        <v>600</v>
      </c>
      <c r="T21" s="28">
        <f t="shared" si="4"/>
        <v>12350.62568</v>
      </c>
      <c r="U21" s="201"/>
      <c r="V21" s="202">
        <f t="shared" si="2"/>
        <v>45.16034374664521</v>
      </c>
      <c r="X21" s="69">
        <f t="shared" si="7"/>
        <v>0.543469090118699</v>
      </c>
    </row>
    <row r="22" spans="1:24" s="1" customFormat="1" ht="28.5" customHeight="1">
      <c r="A22" s="137" t="s">
        <v>434</v>
      </c>
      <c r="B22" s="36"/>
      <c r="C22" s="36">
        <f aca="true" t="shared" si="10" ref="C22:C34">D22+E22+F22+G22+H22</f>
        <v>3087.478</v>
      </c>
      <c r="D22" s="36">
        <v>1302</v>
      </c>
      <c r="E22" s="36"/>
      <c r="F22" s="36">
        <v>1785.478</v>
      </c>
      <c r="G22" s="36"/>
      <c r="H22" s="36"/>
      <c r="I22" s="36">
        <f aca="true" t="shared" si="11" ref="I22:I34">J22+K22+L22+M22+N22+O22+P22+Q22</f>
        <v>1448.4236</v>
      </c>
      <c r="J22" s="36"/>
      <c r="K22" s="36">
        <v>602.097</v>
      </c>
      <c r="L22" s="36"/>
      <c r="M22" s="36">
        <v>846.3266</v>
      </c>
      <c r="N22" s="36"/>
      <c r="O22" s="36"/>
      <c r="P22" s="36"/>
      <c r="Q22" s="36"/>
      <c r="R22" s="36">
        <v>0</v>
      </c>
      <c r="S22" s="36">
        <v>0</v>
      </c>
      <c r="T22" s="36">
        <f t="shared" si="4"/>
        <v>1639.0544</v>
      </c>
      <c r="U22" s="203"/>
      <c r="V22" s="5">
        <f t="shared" si="2"/>
        <v>46.91283954088094</v>
      </c>
      <c r="X22" s="69">
        <f t="shared" si="7"/>
        <v>0.8989083027920837</v>
      </c>
    </row>
    <row r="23" spans="1:24" s="1" customFormat="1" ht="37.5">
      <c r="A23" s="48" t="s">
        <v>435</v>
      </c>
      <c r="B23" s="36"/>
      <c r="C23" s="36">
        <f t="shared" si="10"/>
        <v>214.92</v>
      </c>
      <c r="D23" s="36">
        <v>20</v>
      </c>
      <c r="E23" s="36"/>
      <c r="F23" s="36">
        <v>194.92</v>
      </c>
      <c r="G23" s="36"/>
      <c r="H23" s="36"/>
      <c r="I23" s="36">
        <f t="shared" si="11"/>
        <v>114.73</v>
      </c>
      <c r="J23" s="36"/>
      <c r="K23" s="36"/>
      <c r="L23" s="36"/>
      <c r="M23" s="36">
        <v>114.73</v>
      </c>
      <c r="N23" s="36"/>
      <c r="O23" s="36"/>
      <c r="P23" s="36"/>
      <c r="Q23" s="36"/>
      <c r="R23" s="36">
        <v>0</v>
      </c>
      <c r="S23" s="36">
        <v>0</v>
      </c>
      <c r="T23" s="36">
        <f t="shared" si="4"/>
        <v>100.19</v>
      </c>
      <c r="U23" s="203"/>
      <c r="V23" s="5">
        <f t="shared" si="2"/>
        <v>53.38265401079472</v>
      </c>
      <c r="X23" s="69">
        <f t="shared" si="7"/>
        <v>0.17432232197332867</v>
      </c>
    </row>
    <row r="24" spans="1:24" s="1" customFormat="1" ht="37.5">
      <c r="A24" s="48" t="s">
        <v>436</v>
      </c>
      <c r="B24" s="36"/>
      <c r="C24" s="36">
        <f t="shared" si="10"/>
        <v>1229</v>
      </c>
      <c r="D24" s="36">
        <v>810</v>
      </c>
      <c r="E24" s="36"/>
      <c r="F24" s="36">
        <v>419</v>
      </c>
      <c r="G24" s="36"/>
      <c r="H24" s="36"/>
      <c r="I24" s="36">
        <f t="shared" si="11"/>
        <v>717</v>
      </c>
      <c r="J24" s="36"/>
      <c r="K24" s="36">
        <v>289</v>
      </c>
      <c r="L24" s="36"/>
      <c r="M24" s="36"/>
      <c r="N24" s="36"/>
      <c r="O24" s="36">
        <v>428</v>
      </c>
      <c r="P24" s="36"/>
      <c r="Q24" s="36"/>
      <c r="R24" s="36">
        <v>0</v>
      </c>
      <c r="S24" s="36">
        <v>0</v>
      </c>
      <c r="T24" s="36">
        <f t="shared" si="4"/>
        <v>512</v>
      </c>
      <c r="U24" s="203"/>
      <c r="V24" s="5">
        <f t="shared" si="2"/>
        <v>58.34011391375101</v>
      </c>
      <c r="X24" s="69">
        <f t="shared" si="7"/>
        <v>1.1297071129707112</v>
      </c>
    </row>
    <row r="25" spans="1:24" s="1" customFormat="1" ht="28.5" customHeight="1">
      <c r="A25" s="137" t="s">
        <v>437</v>
      </c>
      <c r="B25" s="36"/>
      <c r="C25" s="36">
        <f t="shared" si="10"/>
        <v>2050.9276</v>
      </c>
      <c r="D25" s="36">
        <v>486</v>
      </c>
      <c r="E25" s="36"/>
      <c r="F25" s="36"/>
      <c r="G25" s="36">
        <v>1516.3299</v>
      </c>
      <c r="H25" s="36">
        <v>48.5977</v>
      </c>
      <c r="I25" s="36">
        <f t="shared" si="11"/>
        <v>787.4993999999999</v>
      </c>
      <c r="J25" s="36">
        <v>426.74</v>
      </c>
      <c r="K25" s="36">
        <v>12.2094</v>
      </c>
      <c r="L25" s="36">
        <v>2.72</v>
      </c>
      <c r="M25" s="36">
        <v>42.76</v>
      </c>
      <c r="N25" s="36">
        <v>24.74</v>
      </c>
      <c r="O25" s="36">
        <v>23.34</v>
      </c>
      <c r="P25" s="36">
        <v>58.19</v>
      </c>
      <c r="Q25" s="36">
        <v>196.8</v>
      </c>
      <c r="R25" s="36">
        <v>0</v>
      </c>
      <c r="S25" s="36">
        <v>0</v>
      </c>
      <c r="T25" s="36">
        <f t="shared" si="4"/>
        <v>1263.4282</v>
      </c>
      <c r="U25" s="203"/>
      <c r="V25" s="5">
        <f t="shared" si="2"/>
        <v>38.39723059946143</v>
      </c>
      <c r="X25" s="69">
        <f t="shared" si="7"/>
        <v>0.617143327347297</v>
      </c>
    </row>
    <row r="26" spans="1:24" s="1" customFormat="1" ht="28.5" customHeight="1">
      <c r="A26" s="137" t="s">
        <v>438</v>
      </c>
      <c r="B26" s="36"/>
      <c r="C26" s="36">
        <f t="shared" si="10"/>
        <v>2958.9300000000003</v>
      </c>
      <c r="D26" s="36">
        <v>564</v>
      </c>
      <c r="E26" s="36"/>
      <c r="F26" s="36"/>
      <c r="G26" s="36">
        <v>250.8</v>
      </c>
      <c r="H26" s="36">
        <v>2144.1299999999997</v>
      </c>
      <c r="I26" s="36">
        <f t="shared" si="11"/>
        <v>793.4129</v>
      </c>
      <c r="J26" s="36">
        <v>482.8573</v>
      </c>
      <c r="K26" s="36">
        <v>2.7132</v>
      </c>
      <c r="L26" s="36">
        <v>0.744</v>
      </c>
      <c r="M26" s="36">
        <v>1.8834</v>
      </c>
      <c r="N26" s="36">
        <v>45.45120000000001</v>
      </c>
      <c r="O26" s="36">
        <v>57.701499999999996</v>
      </c>
      <c r="P26" s="36">
        <v>0</v>
      </c>
      <c r="Q26" s="36">
        <v>202.06229999999996</v>
      </c>
      <c r="R26" s="36">
        <v>0</v>
      </c>
      <c r="S26" s="36">
        <v>0</v>
      </c>
      <c r="T26" s="36">
        <f t="shared" si="4"/>
        <v>2165.5171</v>
      </c>
      <c r="U26" s="203"/>
      <c r="V26" s="5">
        <f t="shared" si="2"/>
        <v>26.814182829603944</v>
      </c>
      <c r="X26" s="69">
        <f t="shared" si="7"/>
        <v>0.7108530753659286</v>
      </c>
    </row>
    <row r="27" spans="1:24" s="1" customFormat="1" ht="28.5" customHeight="1">
      <c r="A27" s="137" t="s">
        <v>439</v>
      </c>
      <c r="B27" s="36"/>
      <c r="C27" s="36">
        <f t="shared" si="10"/>
        <v>914.5600000000001</v>
      </c>
      <c r="D27" s="36">
        <v>232</v>
      </c>
      <c r="E27" s="36"/>
      <c r="F27" s="36"/>
      <c r="G27" s="36">
        <v>540.07</v>
      </c>
      <c r="H27" s="36">
        <v>142.49</v>
      </c>
      <c r="I27" s="36">
        <f t="shared" si="11"/>
        <v>375.11</v>
      </c>
      <c r="J27" s="36">
        <v>246.99</v>
      </c>
      <c r="K27" s="36">
        <v>1.64</v>
      </c>
      <c r="L27" s="36">
        <v>0</v>
      </c>
      <c r="M27" s="36">
        <v>0.24</v>
      </c>
      <c r="N27" s="36">
        <v>29.62</v>
      </c>
      <c r="O27" s="36">
        <v>40.05</v>
      </c>
      <c r="P27" s="36">
        <v>0</v>
      </c>
      <c r="Q27" s="36">
        <v>56.57</v>
      </c>
      <c r="R27" s="36">
        <v>0</v>
      </c>
      <c r="S27" s="36">
        <v>0</v>
      </c>
      <c r="T27" s="36">
        <f t="shared" si="4"/>
        <v>539.45</v>
      </c>
      <c r="U27" s="203"/>
      <c r="V27" s="5">
        <f t="shared" si="2"/>
        <v>41.01535164450665</v>
      </c>
      <c r="X27" s="69">
        <f t="shared" si="7"/>
        <v>0.6184852443283303</v>
      </c>
    </row>
    <row r="28" spans="1:24" s="1" customFormat="1" ht="28.5" customHeight="1">
      <c r="A28" s="137" t="s">
        <v>440</v>
      </c>
      <c r="B28" s="36"/>
      <c r="C28" s="36">
        <f t="shared" si="10"/>
        <v>505.72</v>
      </c>
      <c r="D28" s="36">
        <v>85</v>
      </c>
      <c r="E28" s="36"/>
      <c r="F28" s="36"/>
      <c r="G28" s="36">
        <v>208.12</v>
      </c>
      <c r="H28" s="36">
        <v>212.6</v>
      </c>
      <c r="I28" s="36">
        <f t="shared" si="11"/>
        <v>296.24</v>
      </c>
      <c r="J28" s="36">
        <v>69.66</v>
      </c>
      <c r="K28" s="36">
        <v>0</v>
      </c>
      <c r="L28" s="36">
        <v>0</v>
      </c>
      <c r="M28" s="36">
        <v>0.15</v>
      </c>
      <c r="N28" s="36">
        <v>0.82</v>
      </c>
      <c r="O28" s="36">
        <v>3.35</v>
      </c>
      <c r="P28" s="36">
        <v>78.17</v>
      </c>
      <c r="Q28" s="36">
        <v>144.09</v>
      </c>
      <c r="R28" s="36">
        <v>0</v>
      </c>
      <c r="S28" s="36">
        <v>0</v>
      </c>
      <c r="T28" s="36">
        <f t="shared" si="4"/>
        <v>209.48</v>
      </c>
      <c r="U28" s="203"/>
      <c r="V28" s="5">
        <f t="shared" si="2"/>
        <v>58.577869176619465</v>
      </c>
      <c r="X28" s="69">
        <f t="shared" si="7"/>
        <v>0.2869295166081555</v>
      </c>
    </row>
    <row r="29" spans="1:24" s="1" customFormat="1" ht="28.5" customHeight="1">
      <c r="A29" s="137" t="s">
        <v>441</v>
      </c>
      <c r="B29" s="36"/>
      <c r="C29" s="36">
        <f t="shared" si="10"/>
        <v>4606.73</v>
      </c>
      <c r="D29" s="36">
        <v>1091</v>
      </c>
      <c r="E29" s="36"/>
      <c r="F29" s="36"/>
      <c r="G29" s="36">
        <v>3515.7300000000005</v>
      </c>
      <c r="H29" s="36">
        <v>0</v>
      </c>
      <c r="I29" s="36">
        <f t="shared" si="11"/>
        <v>2230.43356</v>
      </c>
      <c r="J29" s="36">
        <v>318.3</v>
      </c>
      <c r="K29" s="36">
        <v>178.84</v>
      </c>
      <c r="L29" s="36">
        <v>0</v>
      </c>
      <c r="M29" s="36">
        <v>1064.64</v>
      </c>
      <c r="N29" s="36">
        <v>21.98</v>
      </c>
      <c r="O29" s="36">
        <v>325.9008</v>
      </c>
      <c r="P29" s="36">
        <v>76.36</v>
      </c>
      <c r="Q29" s="36">
        <v>244.41276</v>
      </c>
      <c r="R29" s="36">
        <v>0</v>
      </c>
      <c r="S29" s="36">
        <v>0</v>
      </c>
      <c r="T29" s="36">
        <f t="shared" si="4"/>
        <v>2376.29644</v>
      </c>
      <c r="U29" s="203"/>
      <c r="V29" s="5"/>
      <c r="X29" s="69">
        <f t="shared" si="7"/>
        <v>0.4891425683175248</v>
      </c>
    </row>
    <row r="30" spans="1:24" s="1" customFormat="1" ht="28.5" customHeight="1">
      <c r="A30" s="137" t="s">
        <v>442</v>
      </c>
      <c r="B30" s="36">
        <v>3.6</v>
      </c>
      <c r="C30" s="36">
        <f t="shared" si="10"/>
        <v>3865</v>
      </c>
      <c r="D30" s="36">
        <v>708</v>
      </c>
      <c r="E30" s="36"/>
      <c r="F30" s="36"/>
      <c r="G30" s="36">
        <v>3125.38</v>
      </c>
      <c r="H30" s="36">
        <v>31.62</v>
      </c>
      <c r="I30" s="36">
        <f t="shared" si="11"/>
        <v>1771.24</v>
      </c>
      <c r="J30" s="36">
        <v>377.65</v>
      </c>
      <c r="K30" s="36">
        <v>239.8</v>
      </c>
      <c r="L30" s="36">
        <v>0.93</v>
      </c>
      <c r="M30" s="36">
        <v>304.73</v>
      </c>
      <c r="N30" s="36">
        <v>66.95</v>
      </c>
      <c r="O30" s="36">
        <v>324.55</v>
      </c>
      <c r="P30" s="36">
        <v>254.32</v>
      </c>
      <c r="Q30" s="36">
        <v>202.31</v>
      </c>
      <c r="R30" s="36">
        <v>0</v>
      </c>
      <c r="S30" s="36">
        <v>600</v>
      </c>
      <c r="T30" s="36">
        <f t="shared" si="4"/>
        <v>1497.3600000000001</v>
      </c>
      <c r="U30" s="203"/>
      <c r="V30" s="5">
        <f aca="true" t="shared" si="12" ref="V30:V38">I30/(B30+C30)*100</f>
        <v>45.785038515225146</v>
      </c>
      <c r="X30" s="69">
        <f t="shared" si="7"/>
        <v>0.3997199701903751</v>
      </c>
    </row>
    <row r="31" spans="1:24" s="1" customFormat="1" ht="28.5" customHeight="1">
      <c r="A31" s="137" t="s">
        <v>443</v>
      </c>
      <c r="B31" s="36"/>
      <c r="C31" s="36">
        <f t="shared" si="10"/>
        <v>2440.31</v>
      </c>
      <c r="D31" s="36">
        <v>197</v>
      </c>
      <c r="E31" s="36"/>
      <c r="F31" s="36"/>
      <c r="G31" s="36">
        <v>1433</v>
      </c>
      <c r="H31" s="36">
        <v>810.31</v>
      </c>
      <c r="I31" s="36">
        <f t="shared" si="11"/>
        <v>1156.1200000000001</v>
      </c>
      <c r="J31" s="36">
        <v>197.2</v>
      </c>
      <c r="K31" s="36">
        <v>2.71</v>
      </c>
      <c r="L31" s="36">
        <v>0</v>
      </c>
      <c r="M31" s="36">
        <v>575.41</v>
      </c>
      <c r="N31" s="36">
        <v>35.55</v>
      </c>
      <c r="O31" s="36">
        <v>33.77</v>
      </c>
      <c r="P31" s="36">
        <v>107.7</v>
      </c>
      <c r="Q31" s="36">
        <v>203.78</v>
      </c>
      <c r="R31" s="36">
        <v>0</v>
      </c>
      <c r="S31" s="36">
        <v>0</v>
      </c>
      <c r="T31" s="36">
        <f t="shared" si="4"/>
        <v>1284.19</v>
      </c>
      <c r="U31" s="203"/>
      <c r="V31" s="5">
        <f t="shared" si="12"/>
        <v>47.37594813773661</v>
      </c>
      <c r="X31" s="69">
        <f t="shared" si="7"/>
        <v>0.17039753658789744</v>
      </c>
    </row>
    <row r="32" spans="1:24" s="1" customFormat="1" ht="28.5" customHeight="1">
      <c r="A32" s="137" t="s">
        <v>444</v>
      </c>
      <c r="B32" s="36"/>
      <c r="C32" s="36">
        <f t="shared" si="10"/>
        <v>833.4836</v>
      </c>
      <c r="D32" s="36">
        <v>163.9965</v>
      </c>
      <c r="E32" s="36"/>
      <c r="F32" s="36"/>
      <c r="G32" s="36">
        <v>324.3</v>
      </c>
      <c r="H32" s="36">
        <v>345.18710000000004</v>
      </c>
      <c r="I32" s="36">
        <f t="shared" si="11"/>
        <v>473.45432</v>
      </c>
      <c r="J32" s="36">
        <v>44.8556</v>
      </c>
      <c r="K32" s="36">
        <v>0</v>
      </c>
      <c r="L32" s="36">
        <v>0</v>
      </c>
      <c r="M32" s="36">
        <v>240.56</v>
      </c>
      <c r="N32" s="36">
        <v>5.98</v>
      </c>
      <c r="O32" s="36">
        <v>11.86</v>
      </c>
      <c r="P32" s="36">
        <v>123.5735</v>
      </c>
      <c r="Q32" s="36">
        <v>46.62522</v>
      </c>
      <c r="R32" s="36">
        <v>0</v>
      </c>
      <c r="S32" s="36">
        <v>0</v>
      </c>
      <c r="T32" s="36">
        <f t="shared" si="4"/>
        <v>360.02928</v>
      </c>
      <c r="U32" s="203"/>
      <c r="V32" s="5">
        <f t="shared" si="12"/>
        <v>56.8042754530503</v>
      </c>
      <c r="X32" s="69">
        <f t="shared" si="7"/>
        <v>0.3463829414419537</v>
      </c>
    </row>
    <row r="33" spans="1:24" s="1" customFormat="1" ht="28.5" customHeight="1">
      <c r="A33" s="137" t="s">
        <v>445</v>
      </c>
      <c r="B33" s="36"/>
      <c r="C33" s="36">
        <f t="shared" si="10"/>
        <v>697.26</v>
      </c>
      <c r="D33" s="36">
        <v>95</v>
      </c>
      <c r="E33" s="36"/>
      <c r="F33" s="36"/>
      <c r="G33" s="36">
        <v>346</v>
      </c>
      <c r="H33" s="36">
        <v>256.26</v>
      </c>
      <c r="I33" s="36">
        <f t="shared" si="11"/>
        <v>384.19974</v>
      </c>
      <c r="J33" s="36">
        <v>45.836</v>
      </c>
      <c r="K33" s="36">
        <v>0</v>
      </c>
      <c r="L33" s="36">
        <v>0</v>
      </c>
      <c r="M33" s="36">
        <v>272.94</v>
      </c>
      <c r="N33" s="36">
        <v>9.3108</v>
      </c>
      <c r="O33" s="36">
        <v>31.05738</v>
      </c>
      <c r="P33" s="36">
        <v>0</v>
      </c>
      <c r="Q33" s="36">
        <v>25.05556</v>
      </c>
      <c r="R33" s="36">
        <v>0</v>
      </c>
      <c r="S33" s="36">
        <v>0</v>
      </c>
      <c r="T33" s="36">
        <f t="shared" si="4"/>
        <v>313.06026</v>
      </c>
      <c r="U33" s="203"/>
      <c r="V33" s="5">
        <f t="shared" si="12"/>
        <v>55.10135960760692</v>
      </c>
      <c r="X33" s="69">
        <f t="shared" si="7"/>
        <v>0.24726721574564312</v>
      </c>
    </row>
    <row r="34" spans="1:24" s="1" customFormat="1" ht="28.5" customHeight="1">
      <c r="A34" s="137" t="s">
        <v>446</v>
      </c>
      <c r="B34" s="36"/>
      <c r="C34" s="36">
        <f t="shared" si="10"/>
        <v>207.52</v>
      </c>
      <c r="D34" s="36">
        <v>42</v>
      </c>
      <c r="E34" s="36"/>
      <c r="F34" s="36"/>
      <c r="G34" s="36">
        <v>165.11</v>
      </c>
      <c r="H34" s="36">
        <v>0.41</v>
      </c>
      <c r="I34" s="36">
        <f t="shared" si="11"/>
        <v>116.95</v>
      </c>
      <c r="J34" s="36">
        <v>33.46</v>
      </c>
      <c r="K34" s="36">
        <v>0</v>
      </c>
      <c r="L34" s="36">
        <v>0</v>
      </c>
      <c r="M34" s="36">
        <v>46.17</v>
      </c>
      <c r="N34" s="36">
        <v>0.41</v>
      </c>
      <c r="O34" s="36">
        <v>8.83</v>
      </c>
      <c r="P34" s="36">
        <v>0</v>
      </c>
      <c r="Q34" s="36">
        <v>28.08</v>
      </c>
      <c r="R34" s="36">
        <v>0</v>
      </c>
      <c r="S34" s="36">
        <v>0</v>
      </c>
      <c r="T34" s="36">
        <f t="shared" si="4"/>
        <v>90.57</v>
      </c>
      <c r="U34" s="203"/>
      <c r="V34" s="5">
        <f t="shared" si="12"/>
        <v>56.35601387818041</v>
      </c>
      <c r="X34" s="69">
        <f t="shared" si="7"/>
        <v>0.3591278324070115</v>
      </c>
    </row>
    <row r="35" spans="1:24" s="7" customFormat="1" ht="28.5" customHeight="1">
      <c r="A35" s="195" t="s">
        <v>239</v>
      </c>
      <c r="B35" s="30">
        <v>129.3867</v>
      </c>
      <c r="C35" s="30">
        <v>11926.2551</v>
      </c>
      <c r="D35" s="196">
        <v>944</v>
      </c>
      <c r="E35" s="92"/>
      <c r="F35" s="30">
        <v>4632.466</v>
      </c>
      <c r="G35" s="30">
        <v>5961.739100000001</v>
      </c>
      <c r="H35" s="30">
        <v>388.05</v>
      </c>
      <c r="I35" s="28">
        <v>5414.201196</v>
      </c>
      <c r="J35" s="30">
        <v>3356.3371</v>
      </c>
      <c r="K35" s="30">
        <v>1051.738</v>
      </c>
      <c r="L35" s="30">
        <v>273.07079999999996</v>
      </c>
      <c r="M35" s="30">
        <v>58.08</v>
      </c>
      <c r="N35" s="30">
        <v>51.532296</v>
      </c>
      <c r="O35" s="30">
        <v>307.2064</v>
      </c>
      <c r="P35" s="30">
        <v>45.3638</v>
      </c>
      <c r="Q35" s="30">
        <v>270.8728</v>
      </c>
      <c r="R35" s="30">
        <v>0</v>
      </c>
      <c r="S35" s="30">
        <v>0</v>
      </c>
      <c r="T35" s="30">
        <v>6641.440603999999</v>
      </c>
      <c r="U35" s="201"/>
      <c r="V35" s="202">
        <f t="shared" si="12"/>
        <v>44.91010338412676</v>
      </c>
      <c r="X35" s="69">
        <f t="shared" si="7"/>
        <v>0.17435628374827022</v>
      </c>
    </row>
    <row r="36" spans="1:24" s="1" customFormat="1" ht="28.5" customHeight="1">
      <c r="A36" s="137" t="s">
        <v>432</v>
      </c>
      <c r="B36" s="39">
        <v>0</v>
      </c>
      <c r="C36" s="39">
        <v>131</v>
      </c>
      <c r="D36" s="39">
        <v>0</v>
      </c>
      <c r="E36" s="39"/>
      <c r="F36" s="39">
        <v>131</v>
      </c>
      <c r="G36" s="39">
        <v>0</v>
      </c>
      <c r="H36" s="39">
        <v>0</v>
      </c>
      <c r="I36" s="39">
        <v>86.6035</v>
      </c>
      <c r="J36" s="39">
        <v>0</v>
      </c>
      <c r="K36" s="39">
        <v>0</v>
      </c>
      <c r="L36" s="39">
        <v>0</v>
      </c>
      <c r="M36" s="39">
        <v>50.39</v>
      </c>
      <c r="N36" s="39">
        <v>0.23</v>
      </c>
      <c r="O36" s="39">
        <v>0</v>
      </c>
      <c r="P36" s="39">
        <v>35.9835</v>
      </c>
      <c r="Q36" s="39">
        <v>0</v>
      </c>
      <c r="R36" s="32">
        <v>0</v>
      </c>
      <c r="S36" s="32">
        <v>0</v>
      </c>
      <c r="T36" s="32">
        <v>44.3965</v>
      </c>
      <c r="U36" s="137"/>
      <c r="V36" s="5">
        <f t="shared" si="12"/>
        <v>66.10954198473283</v>
      </c>
      <c r="X36" s="69">
        <f t="shared" si="7"/>
        <v>0</v>
      </c>
    </row>
    <row r="37" spans="1:24" s="1" customFormat="1" ht="28.5" customHeight="1">
      <c r="A37" s="137" t="s">
        <v>448</v>
      </c>
      <c r="B37" s="39">
        <v>0</v>
      </c>
      <c r="C37" s="39">
        <v>46.4</v>
      </c>
      <c r="D37" s="39">
        <v>3</v>
      </c>
      <c r="E37" s="39"/>
      <c r="F37" s="39">
        <v>0</v>
      </c>
      <c r="G37" s="39">
        <v>43.4</v>
      </c>
      <c r="H37" s="39">
        <v>0</v>
      </c>
      <c r="I37" s="39">
        <v>16.1294</v>
      </c>
      <c r="J37" s="39">
        <v>10.7268</v>
      </c>
      <c r="K37" s="39">
        <v>0</v>
      </c>
      <c r="L37" s="39">
        <v>0</v>
      </c>
      <c r="M37" s="39">
        <v>0</v>
      </c>
      <c r="N37" s="39">
        <v>0</v>
      </c>
      <c r="O37" s="39">
        <v>2.5044</v>
      </c>
      <c r="P37" s="39">
        <v>0</v>
      </c>
      <c r="Q37" s="39">
        <v>2.8982</v>
      </c>
      <c r="R37" s="32">
        <v>0</v>
      </c>
      <c r="S37" s="32">
        <v>0</v>
      </c>
      <c r="T37" s="32">
        <v>30.270599999999998</v>
      </c>
      <c r="U37" s="137"/>
      <c r="V37" s="5">
        <f t="shared" si="12"/>
        <v>34.761637931034485</v>
      </c>
      <c r="X37" s="69">
        <f t="shared" si="7"/>
        <v>0.18599575929668802</v>
      </c>
    </row>
    <row r="38" spans="1:24" s="1" customFormat="1" ht="28.5" customHeight="1">
      <c r="A38" s="137" t="s">
        <v>244</v>
      </c>
      <c r="B38" s="39">
        <v>48.91</v>
      </c>
      <c r="C38" s="39">
        <v>3113.02</v>
      </c>
      <c r="D38" s="39">
        <v>270</v>
      </c>
      <c r="E38" s="39"/>
      <c r="F38" s="39">
        <v>1113.02</v>
      </c>
      <c r="G38" s="39">
        <v>1730</v>
      </c>
      <c r="H38" s="39">
        <v>0</v>
      </c>
      <c r="I38" s="39">
        <v>1408.413596</v>
      </c>
      <c r="J38" s="39">
        <v>975.1014</v>
      </c>
      <c r="K38" s="39">
        <v>92.70079999999999</v>
      </c>
      <c r="L38" s="39">
        <v>76.3768</v>
      </c>
      <c r="M38" s="39">
        <v>0</v>
      </c>
      <c r="N38" s="39">
        <v>25.310696</v>
      </c>
      <c r="O38" s="39">
        <v>178.8559</v>
      </c>
      <c r="P38" s="39">
        <v>0</v>
      </c>
      <c r="Q38" s="39">
        <v>60.068</v>
      </c>
      <c r="R38" s="32">
        <v>0</v>
      </c>
      <c r="S38" s="32">
        <v>0</v>
      </c>
      <c r="T38" s="32">
        <v>1753.5164039999997</v>
      </c>
      <c r="U38" s="137"/>
      <c r="V38" s="5">
        <f t="shared" si="12"/>
        <v>44.542845540540114</v>
      </c>
      <c r="X38" s="69">
        <f t="shared" si="7"/>
        <v>0.1917050508223012</v>
      </c>
    </row>
    <row r="39" spans="1:24" s="1" customFormat="1" ht="28.5" customHeight="1">
      <c r="A39" s="137" t="s">
        <v>245</v>
      </c>
      <c r="B39" s="39">
        <v>0.04</v>
      </c>
      <c r="C39" s="39">
        <v>1599.925</v>
      </c>
      <c r="D39" s="39">
        <v>143</v>
      </c>
      <c r="E39" s="39"/>
      <c r="F39" s="39">
        <v>573.245</v>
      </c>
      <c r="G39" s="39">
        <v>495.63</v>
      </c>
      <c r="H39" s="39">
        <v>388.05</v>
      </c>
      <c r="I39" s="39">
        <v>786.8023000000001</v>
      </c>
      <c r="J39" s="39">
        <v>456.3754</v>
      </c>
      <c r="K39" s="39">
        <v>75.2224</v>
      </c>
      <c r="L39" s="39">
        <v>59.442</v>
      </c>
      <c r="M39" s="39">
        <v>0</v>
      </c>
      <c r="N39" s="39">
        <v>8.922</v>
      </c>
      <c r="O39" s="39">
        <v>41.3226</v>
      </c>
      <c r="P39" s="39">
        <v>3.0203</v>
      </c>
      <c r="Q39" s="39">
        <v>142.4976</v>
      </c>
      <c r="R39" s="32">
        <v>0</v>
      </c>
      <c r="S39" s="32">
        <v>0</v>
      </c>
      <c r="T39" s="32">
        <v>813.1626999999999</v>
      </c>
      <c r="U39" s="137"/>
      <c r="V39" s="5"/>
      <c r="X39" s="69">
        <f t="shared" si="7"/>
        <v>0.1817483248333158</v>
      </c>
    </row>
    <row r="40" spans="1:24" s="1" customFormat="1" ht="28.5" customHeight="1">
      <c r="A40" s="137" t="s">
        <v>246</v>
      </c>
      <c r="B40" s="39">
        <v>72.7133</v>
      </c>
      <c r="C40" s="39">
        <v>6470.0181</v>
      </c>
      <c r="D40" s="39">
        <v>506</v>
      </c>
      <c r="E40" s="39"/>
      <c r="F40" s="39">
        <v>2594.389</v>
      </c>
      <c r="G40" s="39">
        <v>3405.6291</v>
      </c>
      <c r="H40" s="39">
        <v>0</v>
      </c>
      <c r="I40" s="39">
        <v>2904.605</v>
      </c>
      <c r="J40" s="39">
        <v>1759.4624</v>
      </c>
      <c r="K40" s="39">
        <v>847.51</v>
      </c>
      <c r="L40" s="39">
        <v>133.832</v>
      </c>
      <c r="M40" s="39">
        <v>7.69</v>
      </c>
      <c r="N40" s="39">
        <v>13.32</v>
      </c>
      <c r="O40" s="39">
        <v>74.2972</v>
      </c>
      <c r="P40" s="39">
        <v>6.36</v>
      </c>
      <c r="Q40" s="39">
        <v>62.1334</v>
      </c>
      <c r="R40" s="32">
        <v>0</v>
      </c>
      <c r="S40" s="32">
        <v>0</v>
      </c>
      <c r="T40" s="32">
        <v>3638.1264000000006</v>
      </c>
      <c r="U40" s="137"/>
      <c r="V40" s="5">
        <f aca="true" t="shared" si="13" ref="V40:V45">I40/(B40+C40)*100</f>
        <v>44.39437938717765</v>
      </c>
      <c r="X40" s="69">
        <f t="shared" si="7"/>
        <v>0.17420613129840373</v>
      </c>
    </row>
    <row r="41" spans="1:24" s="1" customFormat="1" ht="28.5" customHeight="1">
      <c r="A41" s="137" t="s">
        <v>242</v>
      </c>
      <c r="B41" s="39">
        <v>0</v>
      </c>
      <c r="C41" s="39">
        <v>476.288</v>
      </c>
      <c r="D41" s="39">
        <v>21</v>
      </c>
      <c r="E41" s="39"/>
      <c r="F41" s="39">
        <v>200.488</v>
      </c>
      <c r="G41" s="39">
        <v>254.8</v>
      </c>
      <c r="H41" s="39">
        <v>0</v>
      </c>
      <c r="I41" s="39">
        <v>188.5484</v>
      </c>
      <c r="J41" s="39">
        <v>136.3489</v>
      </c>
      <c r="K41" s="39">
        <v>32.7876</v>
      </c>
      <c r="L41" s="39">
        <v>2.28</v>
      </c>
      <c r="M41" s="39">
        <v>0</v>
      </c>
      <c r="N41" s="39">
        <v>3.7496</v>
      </c>
      <c r="O41" s="39">
        <v>10.2263</v>
      </c>
      <c r="P41" s="39">
        <v>0</v>
      </c>
      <c r="Q41" s="39">
        <v>3.156</v>
      </c>
      <c r="R41" s="32">
        <v>0</v>
      </c>
      <c r="S41" s="32">
        <v>0</v>
      </c>
      <c r="T41" s="32">
        <v>287.7396</v>
      </c>
      <c r="U41" s="137"/>
      <c r="V41" s="5">
        <f t="shared" si="13"/>
        <v>39.5870565708143</v>
      </c>
      <c r="X41" s="69">
        <f t="shared" si="7"/>
        <v>0.11137723788692984</v>
      </c>
    </row>
    <row r="42" spans="1:24" s="1" customFormat="1" ht="28.5" customHeight="1">
      <c r="A42" s="137" t="s">
        <v>449</v>
      </c>
      <c r="B42" s="39">
        <v>7.7234</v>
      </c>
      <c r="C42" s="39">
        <v>53.604</v>
      </c>
      <c r="D42" s="39">
        <v>1</v>
      </c>
      <c r="E42" s="39"/>
      <c r="F42" s="39">
        <v>20.324</v>
      </c>
      <c r="G42" s="39">
        <v>32.28</v>
      </c>
      <c r="H42" s="39">
        <v>0</v>
      </c>
      <c r="I42" s="39">
        <v>23.098999999999997</v>
      </c>
      <c r="J42" s="39">
        <v>18.3222</v>
      </c>
      <c r="K42" s="39">
        <v>3.5172</v>
      </c>
      <c r="L42" s="39">
        <v>1.14</v>
      </c>
      <c r="M42" s="39">
        <v>0</v>
      </c>
      <c r="N42" s="39">
        <v>0</v>
      </c>
      <c r="O42" s="39">
        <v>0</v>
      </c>
      <c r="P42" s="39">
        <v>0</v>
      </c>
      <c r="Q42" s="39">
        <v>0.1196</v>
      </c>
      <c r="R42" s="32">
        <v>0</v>
      </c>
      <c r="S42" s="32">
        <v>0</v>
      </c>
      <c r="T42" s="32">
        <v>38.2284</v>
      </c>
      <c r="U42" s="137"/>
      <c r="V42" s="5">
        <f t="shared" si="13"/>
        <v>37.665056728313935</v>
      </c>
      <c r="X42" s="69">
        <f t="shared" si="7"/>
        <v>0.04329191739902161</v>
      </c>
    </row>
    <row r="43" spans="1:24" s="7" customFormat="1" ht="28.5" customHeight="1">
      <c r="A43" s="38" t="s">
        <v>256</v>
      </c>
      <c r="B43" s="30">
        <f aca="true" t="shared" si="14" ref="B43:H43">SUM(B44:B51)</f>
        <v>2328.442039999999</v>
      </c>
      <c r="C43" s="30">
        <f aca="true" t="shared" si="15" ref="C43:C47">SUM(D43:H43)</f>
        <v>66962.67395</v>
      </c>
      <c r="D43" s="30">
        <f t="shared" si="14"/>
        <v>12682</v>
      </c>
      <c r="E43" s="30">
        <f t="shared" si="14"/>
        <v>40991</v>
      </c>
      <c r="F43" s="30">
        <f t="shared" si="14"/>
        <v>5107.1</v>
      </c>
      <c r="G43" s="30">
        <f t="shared" si="14"/>
        <v>7900.467525</v>
      </c>
      <c r="H43" s="30">
        <f t="shared" si="14"/>
        <v>282.106425</v>
      </c>
      <c r="I43" s="28">
        <f>SUM(J43:Q43)</f>
        <v>33947.161088</v>
      </c>
      <c r="J43" s="30">
        <f aca="true" t="shared" si="16" ref="J43:S43">SUM(J44:J51)</f>
        <v>29147.467800000002</v>
      </c>
      <c r="K43" s="30">
        <f t="shared" si="16"/>
        <v>3219.966024</v>
      </c>
      <c r="L43" s="30">
        <f t="shared" si="16"/>
        <v>399.05929999999995</v>
      </c>
      <c r="M43" s="30">
        <f t="shared" si="16"/>
        <v>114.11715699999999</v>
      </c>
      <c r="N43" s="30">
        <f t="shared" si="16"/>
        <v>282.5088</v>
      </c>
      <c r="O43" s="30">
        <f t="shared" si="16"/>
        <v>705.639154</v>
      </c>
      <c r="P43" s="30">
        <f t="shared" si="16"/>
        <v>78.40285300000001</v>
      </c>
      <c r="Q43" s="30">
        <f t="shared" si="16"/>
        <v>0</v>
      </c>
      <c r="R43" s="30">
        <f t="shared" si="16"/>
        <v>0</v>
      </c>
      <c r="S43" s="30">
        <f t="shared" si="16"/>
        <v>3937.05</v>
      </c>
      <c r="T43" s="28">
        <f aca="true" t="shared" si="17" ref="T43:T52">B43+C43-I43-R43-S43</f>
        <v>31406.904902</v>
      </c>
      <c r="U43" s="201"/>
      <c r="V43" s="202">
        <f t="shared" si="13"/>
        <v>48.99208304409358</v>
      </c>
      <c r="X43" s="69">
        <f t="shared" si="7"/>
        <v>1.5810747726699568</v>
      </c>
    </row>
    <row r="44" spans="1:24" s="7" customFormat="1" ht="28.5" customHeight="1">
      <c r="A44" s="137" t="s">
        <v>450</v>
      </c>
      <c r="B44" s="39">
        <v>58.8</v>
      </c>
      <c r="C44" s="39">
        <v>682</v>
      </c>
      <c r="D44" s="39">
        <v>110</v>
      </c>
      <c r="E44" s="39">
        <v>355</v>
      </c>
      <c r="F44" s="39">
        <v>217</v>
      </c>
      <c r="G44" s="39">
        <v>0</v>
      </c>
      <c r="H44" s="39">
        <v>0</v>
      </c>
      <c r="I44" s="39">
        <v>225.45</v>
      </c>
      <c r="J44" s="39">
        <v>0</v>
      </c>
      <c r="K44" s="39">
        <v>53.7</v>
      </c>
      <c r="L44" s="39">
        <v>34.4</v>
      </c>
      <c r="M44" s="39">
        <v>75.55</v>
      </c>
      <c r="N44" s="39">
        <v>0</v>
      </c>
      <c r="O44" s="39">
        <v>61.8</v>
      </c>
      <c r="P44" s="39">
        <v>0</v>
      </c>
      <c r="Q44" s="39">
        <v>0</v>
      </c>
      <c r="R44" s="32">
        <f>SUM(R45:R46)</f>
        <v>0</v>
      </c>
      <c r="S44" s="32">
        <f>SUM(S45:S46)</f>
        <v>0</v>
      </c>
      <c r="T44" s="32">
        <f t="shared" si="17"/>
        <v>515.35</v>
      </c>
      <c r="U44" s="137"/>
      <c r="V44" s="5">
        <f t="shared" si="13"/>
        <v>30.43331533477322</v>
      </c>
      <c r="X44" s="69">
        <f t="shared" si="7"/>
        <v>2.0625415834996677</v>
      </c>
    </row>
    <row r="45" spans="1:24" s="7" customFormat="1" ht="28.5" customHeight="1">
      <c r="A45" s="137" t="s">
        <v>258</v>
      </c>
      <c r="B45" s="32"/>
      <c r="C45" s="32">
        <f t="shared" si="15"/>
        <v>10373.630000000001</v>
      </c>
      <c r="D45" s="32">
        <v>1205</v>
      </c>
      <c r="E45" s="32">
        <v>3909</v>
      </c>
      <c r="F45" s="32">
        <v>1834</v>
      </c>
      <c r="G45" s="32">
        <v>3425.63</v>
      </c>
      <c r="H45" s="32"/>
      <c r="I45" s="32">
        <v>4791.7544</v>
      </c>
      <c r="J45" s="32">
        <v>4259.6996</v>
      </c>
      <c r="K45" s="32">
        <v>314.6248</v>
      </c>
      <c r="L45" s="32">
        <v>63.3741</v>
      </c>
      <c r="M45" s="32"/>
      <c r="N45" s="32">
        <v>94.546</v>
      </c>
      <c r="O45" s="32">
        <v>59.5099</v>
      </c>
      <c r="P45" s="32"/>
      <c r="Q45" s="32"/>
      <c r="R45" s="32"/>
      <c r="S45" s="32"/>
      <c r="T45" s="32">
        <f t="shared" si="17"/>
        <v>5581.8756</v>
      </c>
      <c r="U45" s="137"/>
      <c r="V45" s="5">
        <f t="shared" si="13"/>
        <v>46.191684106720594</v>
      </c>
      <c r="X45" s="69">
        <f t="shared" si="7"/>
        <v>1.0672500243334675</v>
      </c>
    </row>
    <row r="46" spans="1:24" s="7" customFormat="1" ht="28.5" customHeight="1">
      <c r="A46" s="137" t="s">
        <v>259</v>
      </c>
      <c r="B46" s="32"/>
      <c r="C46" s="32">
        <f t="shared" si="15"/>
        <v>2285.9</v>
      </c>
      <c r="D46" s="32">
        <v>401</v>
      </c>
      <c r="E46" s="32">
        <v>1299</v>
      </c>
      <c r="F46" s="32">
        <v>362.9</v>
      </c>
      <c r="G46" s="49">
        <v>223</v>
      </c>
      <c r="H46" s="49">
        <v>0</v>
      </c>
      <c r="I46" s="32">
        <v>1327.22</v>
      </c>
      <c r="J46" s="49">
        <v>1221.99</v>
      </c>
      <c r="K46" s="49">
        <v>36.44</v>
      </c>
      <c r="L46" s="49">
        <v>13.17</v>
      </c>
      <c r="M46" s="49">
        <v>0</v>
      </c>
      <c r="N46" s="60">
        <v>31.76</v>
      </c>
      <c r="O46" s="49">
        <v>23.87</v>
      </c>
      <c r="P46" s="49">
        <v>0</v>
      </c>
      <c r="Q46" s="49">
        <v>0</v>
      </c>
      <c r="R46" s="32"/>
      <c r="S46" s="32"/>
      <c r="T46" s="32">
        <f t="shared" si="17"/>
        <v>958.68</v>
      </c>
      <c r="U46" s="137"/>
      <c r="V46" s="5"/>
      <c r="X46" s="69">
        <f t="shared" si="7"/>
        <v>1.2808728017962356</v>
      </c>
    </row>
    <row r="47" spans="1:24" s="7" customFormat="1" ht="28.5" customHeight="1">
      <c r="A47" s="137" t="s">
        <v>260</v>
      </c>
      <c r="B47" s="32">
        <v>14.1</v>
      </c>
      <c r="C47" s="32">
        <f t="shared" si="15"/>
        <v>4572.33</v>
      </c>
      <c r="D47" s="32">
        <v>592</v>
      </c>
      <c r="E47" s="32">
        <v>1920</v>
      </c>
      <c r="F47" s="32">
        <v>776.8</v>
      </c>
      <c r="G47" s="32">
        <v>1283.53</v>
      </c>
      <c r="H47" s="32"/>
      <c r="I47" s="32">
        <f>SUM(J47:Q47)</f>
        <v>2338.3707999999997</v>
      </c>
      <c r="J47" s="32">
        <v>2074.2753</v>
      </c>
      <c r="K47" s="32">
        <v>211.0676</v>
      </c>
      <c r="L47" s="32">
        <v>32.9595</v>
      </c>
      <c r="M47" s="32">
        <v>0</v>
      </c>
      <c r="N47" s="32"/>
      <c r="O47" s="32">
        <v>20.0684</v>
      </c>
      <c r="P47" s="32"/>
      <c r="Q47" s="32"/>
      <c r="R47" s="32"/>
      <c r="S47" s="32"/>
      <c r="T47" s="32">
        <f t="shared" si="17"/>
        <v>2248.0592</v>
      </c>
      <c r="U47" s="137"/>
      <c r="V47" s="5"/>
      <c r="X47" s="69">
        <f t="shared" si="7"/>
        <v>1.0742522101285221</v>
      </c>
    </row>
    <row r="48" spans="1:24" s="7" customFormat="1" ht="28.5" customHeight="1">
      <c r="A48" s="137" t="s">
        <v>261</v>
      </c>
      <c r="B48" s="40">
        <v>102.337060999999</v>
      </c>
      <c r="C48" s="40">
        <f aca="true" t="shared" si="18" ref="C48:C51">D48+E48+F48+G48</f>
        <v>8214.1</v>
      </c>
      <c r="D48" s="40">
        <v>1554</v>
      </c>
      <c r="E48" s="40">
        <v>5024</v>
      </c>
      <c r="F48" s="40">
        <v>336.1</v>
      </c>
      <c r="G48" s="40">
        <v>1300</v>
      </c>
      <c r="H48" s="40"/>
      <c r="I48" s="40">
        <f>SUM(J48:P48)</f>
        <v>4038.8883920000003</v>
      </c>
      <c r="J48" s="55">
        <v>3584.635</v>
      </c>
      <c r="K48" s="55">
        <v>255.137424</v>
      </c>
      <c r="L48" s="55">
        <v>23.4738</v>
      </c>
      <c r="M48" s="55">
        <v>20.710161</v>
      </c>
      <c r="N48" s="55">
        <v>20.23</v>
      </c>
      <c r="O48" s="55">
        <v>88.202554</v>
      </c>
      <c r="P48" s="55">
        <v>46.499453</v>
      </c>
      <c r="Q48" s="40"/>
      <c r="R48" s="32"/>
      <c r="S48" s="32"/>
      <c r="T48" s="32">
        <f t="shared" si="17"/>
        <v>4277.548669</v>
      </c>
      <c r="U48" s="137"/>
      <c r="V48" s="5">
        <f aca="true" t="shared" si="19" ref="V48:V60">I48/(B48+C48)*100</f>
        <v>48.56512906158337</v>
      </c>
      <c r="X48" s="69">
        <f t="shared" si="7"/>
        <v>1.6286659500245977</v>
      </c>
    </row>
    <row r="49" spans="1:24" s="7" customFormat="1" ht="28.5" customHeight="1">
      <c r="A49" s="71" t="s">
        <v>262</v>
      </c>
      <c r="B49" s="32">
        <v>2153.204979</v>
      </c>
      <c r="C49" s="40">
        <f t="shared" si="18"/>
        <v>21303.1149</v>
      </c>
      <c r="D49" s="32">
        <v>4462</v>
      </c>
      <c r="E49" s="32">
        <v>14404</v>
      </c>
      <c r="F49" s="32">
        <v>965.4</v>
      </c>
      <c r="G49" s="32">
        <v>1471.7149</v>
      </c>
      <c r="H49" s="32"/>
      <c r="I49" s="40">
        <v>10634.548896</v>
      </c>
      <c r="J49" s="32">
        <v>8600.2427</v>
      </c>
      <c r="K49" s="32">
        <v>1532.8638</v>
      </c>
      <c r="L49" s="36">
        <v>154.3944</v>
      </c>
      <c r="M49" s="32">
        <v>14.256996</v>
      </c>
      <c r="N49" s="32">
        <v>81.1824</v>
      </c>
      <c r="O49" s="32">
        <v>219.7052</v>
      </c>
      <c r="P49" s="32">
        <v>31.9034</v>
      </c>
      <c r="Q49" s="32"/>
      <c r="R49" s="32"/>
      <c r="S49" s="32"/>
      <c r="T49" s="32">
        <f t="shared" si="17"/>
        <v>12821.770983</v>
      </c>
      <c r="U49" s="137"/>
      <c r="V49" s="5">
        <f t="shared" si="19"/>
        <v>45.33766997917226</v>
      </c>
      <c r="X49" s="69">
        <f t="shared" si="7"/>
        <v>1.774029174579856</v>
      </c>
    </row>
    <row r="50" spans="1:24" s="7" customFormat="1" ht="28.5" customHeight="1">
      <c r="A50" s="137" t="s">
        <v>263</v>
      </c>
      <c r="B50" s="32"/>
      <c r="C50" s="40">
        <f t="shared" si="18"/>
        <v>18155.392625</v>
      </c>
      <c r="D50" s="32">
        <v>4119</v>
      </c>
      <c r="E50" s="32">
        <v>13305</v>
      </c>
      <c r="F50" s="32">
        <v>534.8</v>
      </c>
      <c r="G50" s="32">
        <v>196.592625</v>
      </c>
      <c r="H50" s="32">
        <v>282.106425</v>
      </c>
      <c r="I50" s="32">
        <v>9888.2686</v>
      </c>
      <c r="J50" s="36">
        <v>8816.5452</v>
      </c>
      <c r="K50" s="32">
        <v>754.1324</v>
      </c>
      <c r="L50" s="32">
        <v>66.5175</v>
      </c>
      <c r="M50" s="32">
        <v>3.6</v>
      </c>
      <c r="N50" s="32">
        <v>34.7904</v>
      </c>
      <c r="O50" s="32">
        <v>212.6831</v>
      </c>
      <c r="P50" s="32"/>
      <c r="Q50" s="32"/>
      <c r="R50" s="32"/>
      <c r="S50" s="32">
        <v>3937.05</v>
      </c>
      <c r="T50" s="32">
        <f t="shared" si="17"/>
        <v>4330.074024999999</v>
      </c>
      <c r="U50" s="137"/>
      <c r="V50" s="5">
        <f t="shared" si="19"/>
        <v>54.464636509065855</v>
      </c>
      <c r="X50" s="69">
        <f t="shared" si="7"/>
        <v>1.7620880565481405</v>
      </c>
    </row>
    <row r="51" spans="1:24" s="7" customFormat="1" ht="28.5" customHeight="1">
      <c r="A51" s="137" t="s">
        <v>264</v>
      </c>
      <c r="B51" s="32"/>
      <c r="C51" s="40">
        <f t="shared" si="18"/>
        <v>1094.1</v>
      </c>
      <c r="D51" s="32">
        <v>239</v>
      </c>
      <c r="E51" s="32">
        <v>775</v>
      </c>
      <c r="F51" s="32">
        <v>80.1</v>
      </c>
      <c r="G51" s="32"/>
      <c r="H51" s="32"/>
      <c r="I51" s="32">
        <f>SUM(J51:O51)</f>
        <v>702.65</v>
      </c>
      <c r="J51" s="32">
        <v>590.08</v>
      </c>
      <c r="K51" s="32">
        <v>62</v>
      </c>
      <c r="L51" s="32">
        <v>10.77</v>
      </c>
      <c r="M51" s="32"/>
      <c r="N51" s="32">
        <v>20</v>
      </c>
      <c r="O51" s="32">
        <v>19.8</v>
      </c>
      <c r="P51" s="32"/>
      <c r="Q51" s="32"/>
      <c r="R51" s="32"/>
      <c r="S51" s="32"/>
      <c r="T51" s="32">
        <f t="shared" si="17"/>
        <v>391.45</v>
      </c>
      <c r="U51" s="137"/>
      <c r="V51" s="5">
        <f t="shared" si="19"/>
        <v>64.22173475916279</v>
      </c>
      <c r="X51" s="69">
        <f t="shared" si="7"/>
        <v>1.4431082331174838</v>
      </c>
    </row>
    <row r="52" spans="1:24" s="7" customFormat="1" ht="28.5" customHeight="1">
      <c r="A52" s="17" t="s">
        <v>247</v>
      </c>
      <c r="B52" s="30">
        <f aca="true" t="shared" si="20" ref="B52:H52">SUM(B53:B58)</f>
        <v>0</v>
      </c>
      <c r="C52" s="30">
        <f t="shared" si="20"/>
        <v>37508.5714</v>
      </c>
      <c r="D52" s="30">
        <f t="shared" si="20"/>
        <v>2103</v>
      </c>
      <c r="E52" s="30">
        <f t="shared" si="20"/>
        <v>0</v>
      </c>
      <c r="F52" s="30">
        <f t="shared" si="20"/>
        <v>327.79</v>
      </c>
      <c r="G52" s="30">
        <f t="shared" si="20"/>
        <v>15659.3056</v>
      </c>
      <c r="H52" s="30">
        <f t="shared" si="20"/>
        <v>19418.4758</v>
      </c>
      <c r="I52" s="28">
        <f aca="true" t="shared" si="21" ref="I52:I59">SUM(J52:Q52)</f>
        <v>16492.48175</v>
      </c>
      <c r="J52" s="30">
        <f aca="true" t="shared" si="22" ref="J52:S52">SUM(J53:J58)</f>
        <v>7041.8519</v>
      </c>
      <c r="K52" s="30">
        <f t="shared" si="22"/>
        <v>4790.57484</v>
      </c>
      <c r="L52" s="30">
        <f t="shared" si="22"/>
        <v>1650.0557199999998</v>
      </c>
      <c r="M52" s="30">
        <f t="shared" si="22"/>
        <v>924.0198210000001</v>
      </c>
      <c r="N52" s="30">
        <f t="shared" si="22"/>
        <v>50.730819</v>
      </c>
      <c r="O52" s="30">
        <f t="shared" si="22"/>
        <v>1026.679</v>
      </c>
      <c r="P52" s="30">
        <f t="shared" si="22"/>
        <v>187.13</v>
      </c>
      <c r="Q52" s="30">
        <f t="shared" si="22"/>
        <v>821.43965</v>
      </c>
      <c r="R52" s="30">
        <f t="shared" si="22"/>
        <v>46.7</v>
      </c>
      <c r="S52" s="30">
        <f t="shared" si="22"/>
        <v>0</v>
      </c>
      <c r="T52" s="28">
        <f t="shared" si="17"/>
        <v>20969.38965</v>
      </c>
      <c r="U52" s="201"/>
      <c r="V52" s="202">
        <f t="shared" si="19"/>
        <v>43.96990110372479</v>
      </c>
      <c r="X52" s="69">
        <f t="shared" si="7"/>
        <v>0.12751264678525415</v>
      </c>
    </row>
    <row r="53" spans="1:24" s="1" customFormat="1" ht="28.5" customHeight="1">
      <c r="A53" s="137" t="s">
        <v>432</v>
      </c>
      <c r="B53" s="32"/>
      <c r="C53" s="40">
        <f aca="true" t="shared" si="23" ref="C53:C58">SUM(D53:H53)</f>
        <v>363.79</v>
      </c>
      <c r="D53" s="32">
        <v>36</v>
      </c>
      <c r="E53" s="32">
        <v>0</v>
      </c>
      <c r="F53" s="32">
        <v>327.79</v>
      </c>
      <c r="G53" s="32">
        <v>0</v>
      </c>
      <c r="H53" s="32">
        <v>0</v>
      </c>
      <c r="I53" s="32">
        <f t="shared" si="21"/>
        <v>244.7</v>
      </c>
      <c r="J53" s="32">
        <v>0</v>
      </c>
      <c r="K53" s="32">
        <v>0</v>
      </c>
      <c r="L53" s="32">
        <v>0</v>
      </c>
      <c r="M53" s="32">
        <v>131.51</v>
      </c>
      <c r="N53" s="32">
        <v>0</v>
      </c>
      <c r="O53" s="32">
        <v>109.78</v>
      </c>
      <c r="P53" s="32">
        <v>0</v>
      </c>
      <c r="Q53" s="32">
        <v>3.41</v>
      </c>
      <c r="R53" s="32"/>
      <c r="S53" s="32"/>
      <c r="T53" s="32">
        <f aca="true" t="shared" si="24" ref="T53:T58">C53+B53-I53-S53-R53</f>
        <v>119.09</v>
      </c>
      <c r="U53" s="203"/>
      <c r="V53" s="5">
        <f t="shared" si="19"/>
        <v>67.26408092580883</v>
      </c>
      <c r="X53" s="69">
        <f t="shared" si="7"/>
        <v>0.14711892112791172</v>
      </c>
    </row>
    <row r="54" spans="1:24" s="1" customFormat="1" ht="28.5" customHeight="1">
      <c r="A54" s="137" t="s">
        <v>249</v>
      </c>
      <c r="B54" s="32"/>
      <c r="C54" s="40">
        <f t="shared" si="23"/>
        <v>4256.71</v>
      </c>
      <c r="D54" s="32">
        <v>259</v>
      </c>
      <c r="E54" s="32">
        <v>0</v>
      </c>
      <c r="F54" s="32">
        <v>0</v>
      </c>
      <c r="G54" s="32">
        <v>3751.48</v>
      </c>
      <c r="H54" s="32">
        <v>246.23</v>
      </c>
      <c r="I54" s="32">
        <f t="shared" si="21"/>
        <v>2127.7697</v>
      </c>
      <c r="J54" s="32">
        <v>852.21</v>
      </c>
      <c r="K54" s="32">
        <v>582.27</v>
      </c>
      <c r="L54" s="32">
        <v>199.95</v>
      </c>
      <c r="M54" s="32">
        <v>265.75</v>
      </c>
      <c r="N54" s="32">
        <v>9.729999999999999</v>
      </c>
      <c r="O54" s="32">
        <v>53.5972</v>
      </c>
      <c r="P54" s="32">
        <v>56.22</v>
      </c>
      <c r="Q54" s="32">
        <v>108.04249999999999</v>
      </c>
      <c r="R54" s="32">
        <v>0</v>
      </c>
      <c r="S54" s="32"/>
      <c r="T54" s="32">
        <f t="shared" si="24"/>
        <v>2128.9403</v>
      </c>
      <c r="U54" s="203"/>
      <c r="V54" s="5">
        <f t="shared" si="19"/>
        <v>49.98624994420573</v>
      </c>
      <c r="X54" s="69">
        <f t="shared" si="7"/>
        <v>0.12172369970302709</v>
      </c>
    </row>
    <row r="55" spans="1:24" s="1" customFormat="1" ht="28.5" customHeight="1">
      <c r="A55" s="137" t="s">
        <v>250</v>
      </c>
      <c r="B55" s="32"/>
      <c r="C55" s="40">
        <f t="shared" si="23"/>
        <v>9952.5628</v>
      </c>
      <c r="D55" s="32">
        <v>624</v>
      </c>
      <c r="E55" s="32">
        <v>0</v>
      </c>
      <c r="F55" s="32">
        <v>0</v>
      </c>
      <c r="G55" s="32">
        <v>1107.6399999999999</v>
      </c>
      <c r="H55" s="32">
        <v>8220.9228</v>
      </c>
      <c r="I55" s="32">
        <f t="shared" si="21"/>
        <v>3838.411508</v>
      </c>
      <c r="J55" s="32">
        <v>1602.1327</v>
      </c>
      <c r="K55" s="32">
        <v>949.8408</v>
      </c>
      <c r="L55" s="32">
        <v>381.28922</v>
      </c>
      <c r="M55" s="32">
        <v>401.416869</v>
      </c>
      <c r="N55" s="32">
        <v>6.770019</v>
      </c>
      <c r="O55" s="32">
        <v>375.12</v>
      </c>
      <c r="P55" s="32">
        <v>16.5</v>
      </c>
      <c r="Q55" s="32">
        <v>105.34190000000001</v>
      </c>
      <c r="R55" s="32"/>
      <c r="S55" s="32"/>
      <c r="T55" s="32">
        <f t="shared" si="24"/>
        <v>6114.151292</v>
      </c>
      <c r="U55" s="203"/>
      <c r="V55" s="5">
        <f t="shared" si="19"/>
        <v>38.56706644443379</v>
      </c>
      <c r="X55" s="69">
        <f t="shared" si="7"/>
        <v>0.16256724916009188</v>
      </c>
    </row>
    <row r="56" spans="1:24" s="1" customFormat="1" ht="28.5" customHeight="1">
      <c r="A56" s="137" t="s">
        <v>251</v>
      </c>
      <c r="B56" s="32"/>
      <c r="C56" s="40">
        <f t="shared" si="23"/>
        <v>11738.747</v>
      </c>
      <c r="D56" s="32">
        <v>573</v>
      </c>
      <c r="E56" s="32">
        <v>0</v>
      </c>
      <c r="F56" s="32">
        <v>0</v>
      </c>
      <c r="G56" s="32">
        <v>5831.11</v>
      </c>
      <c r="H56" s="32">
        <v>5334.637000000001</v>
      </c>
      <c r="I56" s="32">
        <f t="shared" si="21"/>
        <v>5558.515242000001</v>
      </c>
      <c r="J56" s="32">
        <v>2533.9492</v>
      </c>
      <c r="K56" s="32">
        <v>1549.41404</v>
      </c>
      <c r="L56" s="32">
        <v>587.7065</v>
      </c>
      <c r="M56" s="32">
        <v>45.152952</v>
      </c>
      <c r="N56" s="32">
        <v>30.6908</v>
      </c>
      <c r="O56" s="32">
        <v>252.72</v>
      </c>
      <c r="P56" s="32">
        <v>99.21</v>
      </c>
      <c r="Q56" s="32">
        <v>459.67175</v>
      </c>
      <c r="R56" s="32">
        <v>46.7</v>
      </c>
      <c r="S56" s="32"/>
      <c r="T56" s="32">
        <f t="shared" si="24"/>
        <v>6133.531758</v>
      </c>
      <c r="U56" s="203"/>
      <c r="V56" s="5">
        <f t="shared" si="19"/>
        <v>47.35186167654863</v>
      </c>
      <c r="X56" s="69">
        <f t="shared" si="7"/>
        <v>0.10308508208638638</v>
      </c>
    </row>
    <row r="57" spans="1:24" s="1" customFormat="1" ht="28.5" customHeight="1">
      <c r="A57" s="137" t="s">
        <v>252</v>
      </c>
      <c r="B57" s="32"/>
      <c r="C57" s="40">
        <f t="shared" si="23"/>
        <v>5166.370000000001</v>
      </c>
      <c r="D57" s="32">
        <v>306</v>
      </c>
      <c r="E57" s="32">
        <v>0</v>
      </c>
      <c r="F57" s="32">
        <v>0</v>
      </c>
      <c r="G57" s="32">
        <v>1807.9540000000002</v>
      </c>
      <c r="H57" s="32">
        <v>3052.416</v>
      </c>
      <c r="I57" s="32">
        <f t="shared" si="21"/>
        <v>2326.4581999999996</v>
      </c>
      <c r="J57" s="32">
        <v>1056.5</v>
      </c>
      <c r="K57" s="32">
        <v>889.56</v>
      </c>
      <c r="L57" s="32">
        <v>216.03</v>
      </c>
      <c r="M57" s="32">
        <v>43.7</v>
      </c>
      <c r="N57" s="32">
        <v>1.18</v>
      </c>
      <c r="O57" s="32">
        <v>101.6832</v>
      </c>
      <c r="P57" s="32">
        <v>15.2</v>
      </c>
      <c r="Q57" s="32">
        <v>2.605</v>
      </c>
      <c r="R57" s="32"/>
      <c r="S57" s="32"/>
      <c r="T57" s="32">
        <f t="shared" si="24"/>
        <v>2839.9118</v>
      </c>
      <c r="U57" s="203"/>
      <c r="V57" s="5">
        <f t="shared" si="19"/>
        <v>45.03080886579938</v>
      </c>
      <c r="X57" s="69">
        <f t="shared" si="7"/>
        <v>0.13153040961578422</v>
      </c>
    </row>
    <row r="58" spans="1:24" s="1" customFormat="1" ht="28.5" customHeight="1">
      <c r="A58" s="137" t="s">
        <v>253</v>
      </c>
      <c r="B58" s="32"/>
      <c r="C58" s="40">
        <f t="shared" si="23"/>
        <v>6030.3916</v>
      </c>
      <c r="D58" s="32">
        <v>305</v>
      </c>
      <c r="E58" s="32">
        <v>0</v>
      </c>
      <c r="F58" s="32">
        <v>0</v>
      </c>
      <c r="G58" s="32">
        <v>3161.1216</v>
      </c>
      <c r="H58" s="32">
        <v>2564.27</v>
      </c>
      <c r="I58" s="32">
        <f t="shared" si="21"/>
        <v>2396.6271</v>
      </c>
      <c r="J58" s="32">
        <v>997.06</v>
      </c>
      <c r="K58" s="32">
        <v>819.49</v>
      </c>
      <c r="L58" s="32">
        <v>265.08</v>
      </c>
      <c r="M58" s="32">
        <v>36.49</v>
      </c>
      <c r="N58" s="32">
        <v>2.36</v>
      </c>
      <c r="O58" s="32">
        <v>133.7786</v>
      </c>
      <c r="P58" s="32">
        <v>0</v>
      </c>
      <c r="Q58" s="32">
        <v>142.36849999999998</v>
      </c>
      <c r="R58" s="32"/>
      <c r="S58" s="32"/>
      <c r="T58" s="32">
        <f t="shared" si="24"/>
        <v>3633.7645</v>
      </c>
      <c r="U58" s="203"/>
      <c r="V58" s="5">
        <f t="shared" si="19"/>
        <v>39.74247874715135</v>
      </c>
      <c r="X58" s="69">
        <f t="shared" si="7"/>
        <v>0.1272621844257707</v>
      </c>
    </row>
    <row r="59" spans="1:24" s="7" customFormat="1" ht="28.5" customHeight="1">
      <c r="A59" s="38" t="s">
        <v>265</v>
      </c>
      <c r="B59" s="30">
        <f aca="true" t="shared" si="25" ref="B59:H59">SUM(B60:B73)</f>
        <v>1352.63</v>
      </c>
      <c r="C59" s="30">
        <f t="shared" si="25"/>
        <v>53864.09</v>
      </c>
      <c r="D59" s="30">
        <f t="shared" si="25"/>
        <v>8672</v>
      </c>
      <c r="E59" s="30">
        <f t="shared" si="25"/>
        <v>25858</v>
      </c>
      <c r="F59" s="30">
        <f t="shared" si="25"/>
        <v>4035</v>
      </c>
      <c r="G59" s="30">
        <f t="shared" si="25"/>
        <v>15299.09</v>
      </c>
      <c r="H59" s="30">
        <f t="shared" si="25"/>
        <v>0</v>
      </c>
      <c r="I59" s="28">
        <f t="shared" si="21"/>
        <v>23284.67</v>
      </c>
      <c r="J59" s="30">
        <f aca="true" t="shared" si="26" ref="J59:S59">SUM(J60:J73)</f>
        <v>15335.189999999999</v>
      </c>
      <c r="K59" s="30">
        <f t="shared" si="26"/>
        <v>4897.950000000001</v>
      </c>
      <c r="L59" s="30">
        <f t="shared" si="26"/>
        <v>1197.9599999999998</v>
      </c>
      <c r="M59" s="30">
        <f t="shared" si="26"/>
        <v>65.64</v>
      </c>
      <c r="N59" s="30">
        <f t="shared" si="26"/>
        <v>341.43</v>
      </c>
      <c r="O59" s="30">
        <f t="shared" si="26"/>
        <v>920.5</v>
      </c>
      <c r="P59" s="30">
        <f t="shared" si="26"/>
        <v>157.07</v>
      </c>
      <c r="Q59" s="30">
        <f t="shared" si="26"/>
        <v>368.93</v>
      </c>
      <c r="R59" s="30">
        <f t="shared" si="26"/>
        <v>0</v>
      </c>
      <c r="S59" s="30">
        <f t="shared" si="26"/>
        <v>0</v>
      </c>
      <c r="T59" s="28">
        <f>B59+C59-I59-R59-S59</f>
        <v>31932.05</v>
      </c>
      <c r="U59" s="17"/>
      <c r="V59" s="202">
        <f t="shared" si="19"/>
        <v>42.169600077657634</v>
      </c>
      <c r="X59" s="69">
        <f t="shared" si="7"/>
        <v>1.482949940883852</v>
      </c>
    </row>
    <row r="60" spans="1:24" s="1" customFormat="1" ht="28.5" customHeight="1">
      <c r="A60" s="137" t="s">
        <v>432</v>
      </c>
      <c r="B60" s="32">
        <v>0</v>
      </c>
      <c r="C60" s="40">
        <v>5</v>
      </c>
      <c r="D60" s="32">
        <v>5</v>
      </c>
      <c r="E60" s="32">
        <v>0</v>
      </c>
      <c r="F60" s="32">
        <v>0</v>
      </c>
      <c r="G60" s="32">
        <v>0</v>
      </c>
      <c r="H60" s="32">
        <v>0</v>
      </c>
      <c r="I60" s="32">
        <v>0</v>
      </c>
      <c r="J60" s="32">
        <v>0</v>
      </c>
      <c r="K60" s="32">
        <v>0</v>
      </c>
      <c r="L60" s="32">
        <v>0</v>
      </c>
      <c r="M60" s="32">
        <v>0</v>
      </c>
      <c r="N60" s="32">
        <v>0</v>
      </c>
      <c r="O60" s="32">
        <v>0</v>
      </c>
      <c r="P60" s="32">
        <v>0</v>
      </c>
      <c r="Q60" s="32">
        <v>0</v>
      </c>
      <c r="R60" s="32">
        <v>0</v>
      </c>
      <c r="S60" s="32">
        <v>0</v>
      </c>
      <c r="T60" s="32">
        <v>5</v>
      </c>
      <c r="U60" s="48"/>
      <c r="V60" s="5">
        <f t="shared" si="19"/>
        <v>0</v>
      </c>
      <c r="X60" s="69" t="e">
        <f t="shared" si="7"/>
        <v>#DIV/0!</v>
      </c>
    </row>
    <row r="61" spans="1:24" s="1" customFormat="1" ht="28.5" customHeight="1">
      <c r="A61" s="137" t="s">
        <v>451</v>
      </c>
      <c r="B61" s="32">
        <v>0</v>
      </c>
      <c r="C61" s="40">
        <v>161</v>
      </c>
      <c r="D61" s="32">
        <v>1</v>
      </c>
      <c r="E61" s="32">
        <v>80</v>
      </c>
      <c r="F61" s="32">
        <v>80</v>
      </c>
      <c r="G61" s="32">
        <v>0</v>
      </c>
      <c r="H61" s="32">
        <v>0</v>
      </c>
      <c r="I61" s="32">
        <v>38.85</v>
      </c>
      <c r="J61" s="32">
        <v>0</v>
      </c>
      <c r="K61" s="32">
        <v>0</v>
      </c>
      <c r="L61" s="32">
        <v>0</v>
      </c>
      <c r="M61" s="32">
        <v>0</v>
      </c>
      <c r="N61" s="32">
        <v>0</v>
      </c>
      <c r="O61" s="32">
        <v>38.85</v>
      </c>
      <c r="P61" s="32">
        <v>0</v>
      </c>
      <c r="Q61" s="32">
        <v>0</v>
      </c>
      <c r="R61" s="32">
        <v>0</v>
      </c>
      <c r="S61" s="32">
        <v>0</v>
      </c>
      <c r="T61" s="32">
        <v>122.15</v>
      </c>
      <c r="U61" s="48"/>
      <c r="V61" s="5"/>
      <c r="X61" s="69"/>
    </row>
    <row r="62" spans="1:24" s="1" customFormat="1" ht="28.5" customHeight="1">
      <c r="A62" s="137" t="s">
        <v>434</v>
      </c>
      <c r="B62" s="32">
        <v>66.19</v>
      </c>
      <c r="C62" s="40">
        <v>295</v>
      </c>
      <c r="D62" s="32">
        <v>60</v>
      </c>
      <c r="E62" s="32">
        <v>40</v>
      </c>
      <c r="F62" s="32">
        <v>195</v>
      </c>
      <c r="G62" s="32">
        <v>0</v>
      </c>
      <c r="H62" s="32">
        <v>0</v>
      </c>
      <c r="I62" s="32">
        <v>109.03</v>
      </c>
      <c r="J62" s="32">
        <v>0</v>
      </c>
      <c r="K62" s="32">
        <v>0</v>
      </c>
      <c r="L62" s="32">
        <v>0</v>
      </c>
      <c r="M62" s="32">
        <v>0</v>
      </c>
      <c r="N62" s="32">
        <v>109.03</v>
      </c>
      <c r="O62" s="32">
        <v>0</v>
      </c>
      <c r="P62" s="32">
        <v>0</v>
      </c>
      <c r="Q62" s="32">
        <v>0</v>
      </c>
      <c r="R62" s="32">
        <v>0</v>
      </c>
      <c r="S62" s="32">
        <v>0</v>
      </c>
      <c r="T62" s="32">
        <v>252.16</v>
      </c>
      <c r="U62" s="48"/>
      <c r="V62" s="5"/>
      <c r="X62" s="69">
        <f aca="true" t="shared" si="27" ref="X62:X125">(D62+E62)/I62</f>
        <v>0.9171787581399614</v>
      </c>
    </row>
    <row r="63" spans="1:24" s="1" customFormat="1" ht="28.5" customHeight="1">
      <c r="A63" s="137" t="s">
        <v>1027</v>
      </c>
      <c r="B63" s="32">
        <v>11.91</v>
      </c>
      <c r="C63" s="40">
        <v>134</v>
      </c>
      <c r="D63" s="32">
        <v>0</v>
      </c>
      <c r="E63" s="32">
        <v>74</v>
      </c>
      <c r="F63" s="32">
        <v>60</v>
      </c>
      <c r="G63" s="32">
        <v>0</v>
      </c>
      <c r="H63" s="32">
        <v>0</v>
      </c>
      <c r="I63" s="32">
        <v>5.35</v>
      </c>
      <c r="J63" s="32">
        <v>0</v>
      </c>
      <c r="K63" s="32">
        <v>0</v>
      </c>
      <c r="L63" s="32">
        <v>0</v>
      </c>
      <c r="M63" s="32">
        <v>0</v>
      </c>
      <c r="N63" s="32">
        <v>5.35</v>
      </c>
      <c r="O63" s="32">
        <v>0</v>
      </c>
      <c r="P63" s="32">
        <v>0</v>
      </c>
      <c r="Q63" s="32">
        <v>0</v>
      </c>
      <c r="R63" s="32">
        <v>0</v>
      </c>
      <c r="S63" s="32">
        <v>0</v>
      </c>
      <c r="T63" s="32">
        <v>140.56</v>
      </c>
      <c r="U63" s="203"/>
      <c r="V63" s="5">
        <f aca="true" t="shared" si="28" ref="V63:V126">I63/(B63+C63)*100</f>
        <v>3.6666438215338224</v>
      </c>
      <c r="X63" s="69">
        <f t="shared" si="27"/>
        <v>13.83177570093458</v>
      </c>
    </row>
    <row r="64" spans="1:24" s="1" customFormat="1" ht="28.5" customHeight="1">
      <c r="A64" s="137" t="s">
        <v>271</v>
      </c>
      <c r="B64" s="32">
        <v>0</v>
      </c>
      <c r="C64" s="40">
        <v>2032.5</v>
      </c>
      <c r="D64" s="32">
        <v>250</v>
      </c>
      <c r="E64" s="32">
        <v>745</v>
      </c>
      <c r="F64" s="32">
        <v>375</v>
      </c>
      <c r="G64" s="32">
        <v>662.5</v>
      </c>
      <c r="H64" s="32">
        <v>0</v>
      </c>
      <c r="I64" s="32">
        <v>855.9</v>
      </c>
      <c r="J64" s="32">
        <v>594.02</v>
      </c>
      <c r="K64" s="32">
        <v>174.38</v>
      </c>
      <c r="L64" s="32">
        <v>31.2</v>
      </c>
      <c r="M64" s="32">
        <v>0</v>
      </c>
      <c r="N64" s="32">
        <v>1.3</v>
      </c>
      <c r="O64" s="32">
        <v>41.59</v>
      </c>
      <c r="P64" s="32">
        <v>0</v>
      </c>
      <c r="Q64" s="32">
        <v>13.41</v>
      </c>
      <c r="R64" s="32">
        <v>0</v>
      </c>
      <c r="S64" s="32">
        <v>0</v>
      </c>
      <c r="T64" s="32">
        <v>1176.6</v>
      </c>
      <c r="U64" s="203"/>
      <c r="V64" s="5">
        <f t="shared" si="28"/>
        <v>42.11070110701107</v>
      </c>
      <c r="X64" s="69">
        <f t="shared" si="27"/>
        <v>1.1625189858628344</v>
      </c>
    </row>
    <row r="65" spans="1:24" s="1" customFormat="1" ht="28.5" customHeight="1">
      <c r="A65" s="137" t="s">
        <v>272</v>
      </c>
      <c r="B65" s="32">
        <v>4.78</v>
      </c>
      <c r="C65" s="40">
        <v>1872.92</v>
      </c>
      <c r="D65" s="32">
        <v>285</v>
      </c>
      <c r="E65" s="32">
        <v>852</v>
      </c>
      <c r="F65" s="32">
        <v>272</v>
      </c>
      <c r="G65" s="32">
        <v>463.92</v>
      </c>
      <c r="H65" s="32">
        <v>0</v>
      </c>
      <c r="I65" s="32">
        <v>960.49</v>
      </c>
      <c r="J65" s="32">
        <v>699.45</v>
      </c>
      <c r="K65" s="32">
        <v>186.05</v>
      </c>
      <c r="L65" s="32">
        <v>22.14</v>
      </c>
      <c r="M65" s="32">
        <v>0</v>
      </c>
      <c r="N65" s="32">
        <v>4.97</v>
      </c>
      <c r="O65" s="32">
        <v>30.04</v>
      </c>
      <c r="P65" s="32">
        <v>0</v>
      </c>
      <c r="Q65" s="32">
        <v>17.84</v>
      </c>
      <c r="R65" s="32">
        <v>0</v>
      </c>
      <c r="S65" s="32">
        <v>0</v>
      </c>
      <c r="T65" s="32">
        <v>917.21</v>
      </c>
      <c r="U65" s="203"/>
      <c r="V65" s="5">
        <f t="shared" si="28"/>
        <v>51.15247377110295</v>
      </c>
      <c r="X65" s="69">
        <f t="shared" si="27"/>
        <v>1.1837707836625055</v>
      </c>
    </row>
    <row r="66" spans="1:24" s="1" customFormat="1" ht="28.5" customHeight="1">
      <c r="A66" s="137" t="s">
        <v>270</v>
      </c>
      <c r="B66" s="32">
        <v>2.16</v>
      </c>
      <c r="C66" s="40">
        <v>4220.25</v>
      </c>
      <c r="D66" s="32">
        <v>623</v>
      </c>
      <c r="E66" s="32">
        <v>1862</v>
      </c>
      <c r="F66" s="32">
        <v>260</v>
      </c>
      <c r="G66" s="32">
        <v>1475.25</v>
      </c>
      <c r="H66" s="32">
        <v>0</v>
      </c>
      <c r="I66" s="32">
        <v>1950.8</v>
      </c>
      <c r="J66" s="32">
        <v>1191.76</v>
      </c>
      <c r="K66" s="32">
        <v>507.23</v>
      </c>
      <c r="L66" s="32">
        <v>156.13</v>
      </c>
      <c r="M66" s="32">
        <v>22.7</v>
      </c>
      <c r="N66" s="32">
        <v>3.85</v>
      </c>
      <c r="O66" s="32">
        <v>37.83</v>
      </c>
      <c r="P66" s="32">
        <v>0</v>
      </c>
      <c r="Q66" s="32">
        <v>31.3</v>
      </c>
      <c r="R66" s="32">
        <v>0</v>
      </c>
      <c r="S66" s="32">
        <v>0</v>
      </c>
      <c r="T66" s="32">
        <v>2271.61</v>
      </c>
      <c r="U66" s="203"/>
      <c r="V66" s="5">
        <f t="shared" si="28"/>
        <v>46.201103161464665</v>
      </c>
      <c r="X66" s="69">
        <f t="shared" si="27"/>
        <v>1.2738363748205865</v>
      </c>
    </row>
    <row r="67" spans="1:24" s="1" customFormat="1" ht="28.5" customHeight="1">
      <c r="A67" s="137" t="s">
        <v>267</v>
      </c>
      <c r="B67" s="32">
        <v>10.57</v>
      </c>
      <c r="C67" s="40">
        <v>6876.04</v>
      </c>
      <c r="D67" s="32">
        <v>1153</v>
      </c>
      <c r="E67" s="32">
        <v>3439</v>
      </c>
      <c r="F67" s="32">
        <v>592</v>
      </c>
      <c r="G67" s="32">
        <v>1692.04</v>
      </c>
      <c r="H67" s="32">
        <v>0</v>
      </c>
      <c r="I67" s="32">
        <v>2915.88</v>
      </c>
      <c r="J67" s="32">
        <v>1848.75</v>
      </c>
      <c r="K67" s="32">
        <v>613.35</v>
      </c>
      <c r="L67" s="32">
        <v>133.65</v>
      </c>
      <c r="M67" s="32">
        <v>2.8</v>
      </c>
      <c r="N67" s="32">
        <v>33.79</v>
      </c>
      <c r="O67" s="32">
        <v>206.48</v>
      </c>
      <c r="P67" s="32">
        <v>22.55</v>
      </c>
      <c r="Q67" s="32">
        <v>54.51</v>
      </c>
      <c r="R67" s="32">
        <v>0</v>
      </c>
      <c r="S67" s="32">
        <v>0</v>
      </c>
      <c r="T67" s="32">
        <v>3970.73</v>
      </c>
      <c r="U67" s="48"/>
      <c r="V67" s="5">
        <f t="shared" si="28"/>
        <v>42.34129709682994</v>
      </c>
      <c r="X67" s="69">
        <f t="shared" si="27"/>
        <v>1.5748247527333086</v>
      </c>
    </row>
    <row r="68" spans="1:24" s="1" customFormat="1" ht="28.5" customHeight="1">
      <c r="A68" s="137" t="s">
        <v>274</v>
      </c>
      <c r="B68" s="32">
        <v>223.48</v>
      </c>
      <c r="C68" s="40">
        <v>9665</v>
      </c>
      <c r="D68" s="32">
        <v>1730</v>
      </c>
      <c r="E68" s="32">
        <v>5163</v>
      </c>
      <c r="F68" s="32">
        <v>626</v>
      </c>
      <c r="G68" s="32">
        <v>2146</v>
      </c>
      <c r="H68" s="32">
        <v>0</v>
      </c>
      <c r="I68" s="32">
        <v>4504.25</v>
      </c>
      <c r="J68" s="32">
        <v>3330.12</v>
      </c>
      <c r="K68" s="32">
        <v>708.76</v>
      </c>
      <c r="L68" s="32">
        <v>162.56</v>
      </c>
      <c r="M68" s="32">
        <v>2.32</v>
      </c>
      <c r="N68" s="32">
        <v>49.21</v>
      </c>
      <c r="O68" s="32">
        <v>103.15</v>
      </c>
      <c r="P68" s="32">
        <v>64.54</v>
      </c>
      <c r="Q68" s="32">
        <v>83.59</v>
      </c>
      <c r="R68" s="32">
        <v>0</v>
      </c>
      <c r="S68" s="32">
        <v>0</v>
      </c>
      <c r="T68" s="32">
        <v>5384.23</v>
      </c>
      <c r="U68" s="203"/>
      <c r="V68" s="5">
        <f t="shared" si="28"/>
        <v>45.55047894115173</v>
      </c>
      <c r="X68" s="69">
        <f t="shared" si="27"/>
        <v>1.5303324637842037</v>
      </c>
    </row>
    <row r="69" spans="1:24" s="1" customFormat="1" ht="28.5" customHeight="1">
      <c r="A69" s="137" t="s">
        <v>275</v>
      </c>
      <c r="B69" s="32">
        <v>191.42</v>
      </c>
      <c r="C69" s="40">
        <v>4058.34</v>
      </c>
      <c r="D69" s="32">
        <v>686</v>
      </c>
      <c r="E69" s="32">
        <v>2043</v>
      </c>
      <c r="F69" s="32">
        <v>198</v>
      </c>
      <c r="G69" s="32">
        <v>1131.34</v>
      </c>
      <c r="H69" s="32">
        <v>0</v>
      </c>
      <c r="I69" s="32">
        <v>1924.06</v>
      </c>
      <c r="J69" s="32">
        <v>1324.4</v>
      </c>
      <c r="K69" s="32">
        <v>396.31</v>
      </c>
      <c r="L69" s="32">
        <v>117.83</v>
      </c>
      <c r="M69" s="32">
        <v>0.99</v>
      </c>
      <c r="N69" s="32">
        <v>21.04</v>
      </c>
      <c r="O69" s="32">
        <v>63.49</v>
      </c>
      <c r="P69" s="32">
        <v>0</v>
      </c>
      <c r="Q69" s="32">
        <v>0</v>
      </c>
      <c r="R69" s="32">
        <v>0</v>
      </c>
      <c r="S69" s="32">
        <v>0</v>
      </c>
      <c r="T69" s="32">
        <v>2325.7</v>
      </c>
      <c r="U69" s="203"/>
      <c r="V69" s="5">
        <f t="shared" si="28"/>
        <v>45.27455668084785</v>
      </c>
      <c r="X69" s="69">
        <f t="shared" si="27"/>
        <v>1.418354936956228</v>
      </c>
    </row>
    <row r="70" spans="1:24" s="1" customFormat="1" ht="28.5" customHeight="1">
      <c r="A70" s="137" t="s">
        <v>268</v>
      </c>
      <c r="B70" s="32">
        <v>818.69</v>
      </c>
      <c r="C70" s="40">
        <v>4183.37</v>
      </c>
      <c r="D70" s="32">
        <v>643</v>
      </c>
      <c r="E70" s="32">
        <v>1906</v>
      </c>
      <c r="F70" s="32">
        <v>227</v>
      </c>
      <c r="G70" s="32">
        <v>1407.37</v>
      </c>
      <c r="H70" s="32">
        <v>0</v>
      </c>
      <c r="I70" s="32">
        <v>1422.03</v>
      </c>
      <c r="J70" s="32">
        <v>942.63</v>
      </c>
      <c r="K70" s="32">
        <v>321.68</v>
      </c>
      <c r="L70" s="32">
        <v>75.77</v>
      </c>
      <c r="M70" s="32">
        <v>20.08</v>
      </c>
      <c r="N70" s="32">
        <v>3.31</v>
      </c>
      <c r="O70" s="32">
        <v>58.56</v>
      </c>
      <c r="P70" s="32">
        <v>0</v>
      </c>
      <c r="Q70" s="32">
        <v>0</v>
      </c>
      <c r="R70" s="32">
        <v>0</v>
      </c>
      <c r="S70" s="32">
        <v>0</v>
      </c>
      <c r="T70" s="32">
        <v>3580.03</v>
      </c>
      <c r="U70" s="203"/>
      <c r="V70" s="5">
        <f t="shared" si="28"/>
        <v>28.428887298433047</v>
      </c>
      <c r="X70" s="69">
        <f t="shared" si="27"/>
        <v>1.7925078936450005</v>
      </c>
    </row>
    <row r="71" spans="1:24" s="1" customFormat="1" ht="28.5" customHeight="1">
      <c r="A71" s="137" t="s">
        <v>273</v>
      </c>
      <c r="B71" s="32">
        <v>2.3</v>
      </c>
      <c r="C71" s="40">
        <v>9654.53</v>
      </c>
      <c r="D71" s="32">
        <v>1575</v>
      </c>
      <c r="E71" s="32">
        <v>4703</v>
      </c>
      <c r="F71" s="32">
        <v>688</v>
      </c>
      <c r="G71" s="32">
        <v>2688.53</v>
      </c>
      <c r="H71" s="32">
        <v>0</v>
      </c>
      <c r="I71" s="32">
        <v>4467.99</v>
      </c>
      <c r="J71" s="32">
        <v>2828.93</v>
      </c>
      <c r="K71" s="32">
        <v>1021.86</v>
      </c>
      <c r="L71" s="32">
        <v>230.32</v>
      </c>
      <c r="M71" s="32">
        <v>3.2</v>
      </c>
      <c r="N71" s="32">
        <v>55.5</v>
      </c>
      <c r="O71" s="32">
        <v>165.35</v>
      </c>
      <c r="P71" s="32">
        <v>36</v>
      </c>
      <c r="Q71" s="32">
        <v>126.82</v>
      </c>
      <c r="R71" s="32">
        <v>0</v>
      </c>
      <c r="S71" s="32">
        <v>0</v>
      </c>
      <c r="T71" s="32">
        <v>5188.84</v>
      </c>
      <c r="U71" s="203"/>
      <c r="V71" s="5">
        <f t="shared" si="28"/>
        <v>46.26766754721787</v>
      </c>
      <c r="X71" s="69">
        <f t="shared" si="27"/>
        <v>1.4051060991631585</v>
      </c>
    </row>
    <row r="72" spans="1:24" s="1" customFormat="1" ht="28.5" customHeight="1">
      <c r="A72" s="137" t="s">
        <v>269</v>
      </c>
      <c r="B72" s="32">
        <v>21.13</v>
      </c>
      <c r="C72" s="40">
        <v>6692.64</v>
      </c>
      <c r="D72" s="32">
        <v>935</v>
      </c>
      <c r="E72" s="32">
        <v>2788</v>
      </c>
      <c r="F72" s="32">
        <v>232</v>
      </c>
      <c r="G72" s="32">
        <v>2737.64</v>
      </c>
      <c r="H72" s="32">
        <v>0</v>
      </c>
      <c r="I72" s="32">
        <v>2267.39</v>
      </c>
      <c r="J72" s="32">
        <v>1232.74</v>
      </c>
      <c r="K72" s="32">
        <v>598.61</v>
      </c>
      <c r="L72" s="32">
        <v>184.01</v>
      </c>
      <c r="M72" s="32">
        <v>10.55</v>
      </c>
      <c r="N72" s="32">
        <v>49.44</v>
      </c>
      <c r="O72" s="32">
        <v>116.6</v>
      </c>
      <c r="P72" s="32">
        <v>33.98</v>
      </c>
      <c r="Q72" s="32">
        <v>41.46</v>
      </c>
      <c r="R72" s="32">
        <v>0</v>
      </c>
      <c r="S72" s="32">
        <v>0</v>
      </c>
      <c r="T72" s="32">
        <v>4446.38</v>
      </c>
      <c r="U72" s="203"/>
      <c r="V72" s="5">
        <f t="shared" si="28"/>
        <v>33.77223229273567</v>
      </c>
      <c r="X72" s="69">
        <f t="shared" si="27"/>
        <v>1.641976016477095</v>
      </c>
    </row>
    <row r="73" spans="1:24" s="1" customFormat="1" ht="28.5" customHeight="1">
      <c r="A73" s="137" t="s">
        <v>456</v>
      </c>
      <c r="B73" s="32">
        <v>0</v>
      </c>
      <c r="C73" s="40">
        <v>4013.5</v>
      </c>
      <c r="D73" s="32">
        <v>726</v>
      </c>
      <c r="E73" s="32">
        <v>2163</v>
      </c>
      <c r="F73" s="32">
        <v>230</v>
      </c>
      <c r="G73" s="32">
        <v>894.5</v>
      </c>
      <c r="H73" s="32">
        <v>0</v>
      </c>
      <c r="I73" s="32">
        <v>1862.66</v>
      </c>
      <c r="J73" s="32">
        <v>1342.39</v>
      </c>
      <c r="K73" s="32">
        <v>369.72</v>
      </c>
      <c r="L73" s="32">
        <v>84.35</v>
      </c>
      <c r="M73" s="32">
        <v>3</v>
      </c>
      <c r="N73" s="32">
        <v>4.64</v>
      </c>
      <c r="O73" s="32">
        <v>58.56</v>
      </c>
      <c r="P73" s="32">
        <v>0</v>
      </c>
      <c r="Q73" s="32">
        <v>0</v>
      </c>
      <c r="R73" s="32">
        <v>0</v>
      </c>
      <c r="S73" s="32">
        <v>0</v>
      </c>
      <c r="T73" s="32">
        <v>2150.84</v>
      </c>
      <c r="U73" s="203"/>
      <c r="V73" s="5">
        <f t="shared" si="28"/>
        <v>46.40986669988788</v>
      </c>
      <c r="X73" s="69">
        <f t="shared" si="27"/>
        <v>1.551007698667497</v>
      </c>
    </row>
    <row r="74" spans="1:24" s="7" customFormat="1" ht="28.5" customHeight="1">
      <c r="A74" s="38" t="s">
        <v>277</v>
      </c>
      <c r="B74" s="30">
        <f aca="true" t="shared" si="29" ref="B74:H74">SUM(B75:B82)</f>
        <v>2516.6400000000012</v>
      </c>
      <c r="C74" s="30">
        <f aca="true" t="shared" si="30" ref="C74:C82">SUM(D74:H74)</f>
        <v>76989.4258</v>
      </c>
      <c r="D74" s="30">
        <f t="shared" si="29"/>
        <v>13183</v>
      </c>
      <c r="E74" s="30">
        <f t="shared" si="29"/>
        <v>39437</v>
      </c>
      <c r="F74" s="30">
        <f t="shared" si="29"/>
        <v>2506.8</v>
      </c>
      <c r="G74" s="30">
        <f t="shared" si="29"/>
        <v>21862.625799999998</v>
      </c>
      <c r="H74" s="30">
        <f t="shared" si="29"/>
        <v>0</v>
      </c>
      <c r="I74" s="28">
        <f aca="true" t="shared" si="31" ref="I74:I83">SUM(J74:Q74)</f>
        <v>35800.2159</v>
      </c>
      <c r="J74" s="30">
        <f aca="true" t="shared" si="32" ref="J74:S74">SUM(J75:J82)</f>
        <v>21634.201</v>
      </c>
      <c r="K74" s="30">
        <f t="shared" si="32"/>
        <v>8050.078</v>
      </c>
      <c r="L74" s="30">
        <f t="shared" si="32"/>
        <v>3202.5813</v>
      </c>
      <c r="M74" s="30">
        <f t="shared" si="32"/>
        <v>266.3456</v>
      </c>
      <c r="N74" s="30">
        <f t="shared" si="32"/>
        <v>404.73049999999995</v>
      </c>
      <c r="O74" s="30">
        <f t="shared" si="32"/>
        <v>1784.0234999999998</v>
      </c>
      <c r="P74" s="30">
        <f t="shared" si="32"/>
        <v>39.375</v>
      </c>
      <c r="Q74" s="30">
        <f t="shared" si="32"/>
        <v>418.881</v>
      </c>
      <c r="R74" s="30">
        <f t="shared" si="32"/>
        <v>0</v>
      </c>
      <c r="S74" s="30">
        <f t="shared" si="32"/>
        <v>0</v>
      </c>
      <c r="T74" s="28">
        <f aca="true" t="shared" si="33" ref="T74:T83">B74+C74-I74-R74-S74</f>
        <v>43705.8499</v>
      </c>
      <c r="U74" s="201"/>
      <c r="V74" s="202">
        <f t="shared" si="28"/>
        <v>45.028282483573726</v>
      </c>
      <c r="X74" s="69">
        <f t="shared" si="27"/>
        <v>1.4698235381312321</v>
      </c>
    </row>
    <row r="75" spans="1:24" s="1" customFormat="1" ht="28.5" customHeight="1">
      <c r="A75" s="137" t="s">
        <v>432</v>
      </c>
      <c r="B75" s="32">
        <v>244.22</v>
      </c>
      <c r="C75" s="40">
        <f t="shared" si="30"/>
        <v>200</v>
      </c>
      <c r="D75" s="32"/>
      <c r="E75" s="32">
        <v>200</v>
      </c>
      <c r="F75" s="32"/>
      <c r="G75" s="32"/>
      <c r="H75" s="32"/>
      <c r="I75" s="32">
        <f t="shared" si="31"/>
        <v>1.36</v>
      </c>
      <c r="J75" s="32"/>
      <c r="K75" s="32"/>
      <c r="L75" s="32"/>
      <c r="M75" s="32">
        <v>1.36</v>
      </c>
      <c r="N75" s="32"/>
      <c r="O75" s="32"/>
      <c r="P75" s="32"/>
      <c r="Q75" s="32"/>
      <c r="R75" s="32"/>
      <c r="S75" s="32"/>
      <c r="T75" s="32">
        <f t="shared" si="33"/>
        <v>442.86</v>
      </c>
      <c r="U75" s="203"/>
      <c r="V75" s="5">
        <f t="shared" si="28"/>
        <v>0.30615460807707895</v>
      </c>
      <c r="X75" s="69">
        <f t="shared" si="27"/>
        <v>147.05882352941177</v>
      </c>
    </row>
    <row r="76" spans="1:24" s="1" customFormat="1" ht="28.5" customHeight="1">
      <c r="A76" s="137" t="s">
        <v>280</v>
      </c>
      <c r="B76" s="32">
        <v>343.36</v>
      </c>
      <c r="C76" s="40">
        <f t="shared" si="30"/>
        <v>4681.6900000000005</v>
      </c>
      <c r="D76" s="32">
        <v>586</v>
      </c>
      <c r="E76" s="32">
        <v>1744</v>
      </c>
      <c r="F76" s="32">
        <v>558.84</v>
      </c>
      <c r="G76" s="32">
        <v>1792.85</v>
      </c>
      <c r="H76" s="32">
        <v>0</v>
      </c>
      <c r="I76" s="32">
        <f t="shared" si="31"/>
        <v>1814.3763000000004</v>
      </c>
      <c r="J76" s="32">
        <v>1095.4663</v>
      </c>
      <c r="K76" s="32">
        <v>360.4</v>
      </c>
      <c r="L76" s="32">
        <v>106.63</v>
      </c>
      <c r="M76" s="32">
        <v>108.89</v>
      </c>
      <c r="N76" s="32">
        <v>14.2</v>
      </c>
      <c r="O76" s="32">
        <v>105.82</v>
      </c>
      <c r="P76" s="32">
        <v>0</v>
      </c>
      <c r="Q76" s="32">
        <v>22.97</v>
      </c>
      <c r="R76" s="32">
        <v>0</v>
      </c>
      <c r="S76" s="32">
        <v>0</v>
      </c>
      <c r="T76" s="32">
        <f t="shared" si="33"/>
        <v>3210.6737</v>
      </c>
      <c r="U76" s="203"/>
      <c r="V76" s="5">
        <f t="shared" si="28"/>
        <v>36.10663177480822</v>
      </c>
      <c r="X76" s="69">
        <f t="shared" si="27"/>
        <v>1.284187850116869</v>
      </c>
    </row>
    <row r="77" spans="1:24" s="1" customFormat="1" ht="28.5" customHeight="1">
      <c r="A77" s="137" t="s">
        <v>281</v>
      </c>
      <c r="B77" s="32">
        <v>0</v>
      </c>
      <c r="C77" s="40">
        <f t="shared" si="30"/>
        <v>16361.08</v>
      </c>
      <c r="D77" s="32">
        <v>3085</v>
      </c>
      <c r="E77" s="32">
        <v>9207</v>
      </c>
      <c r="F77" s="32">
        <v>500.08</v>
      </c>
      <c r="G77" s="32">
        <v>3569</v>
      </c>
      <c r="H77" s="32"/>
      <c r="I77" s="32">
        <f t="shared" si="31"/>
        <v>8430.74</v>
      </c>
      <c r="J77" s="32">
        <v>5431.45</v>
      </c>
      <c r="K77" s="32">
        <v>1532.72</v>
      </c>
      <c r="L77" s="32">
        <v>733.07</v>
      </c>
      <c r="M77" s="32">
        <v>126.32</v>
      </c>
      <c r="N77" s="32">
        <v>119.99</v>
      </c>
      <c r="O77" s="32">
        <v>338.36</v>
      </c>
      <c r="P77" s="32"/>
      <c r="Q77" s="32">
        <v>148.83</v>
      </c>
      <c r="R77" s="32"/>
      <c r="S77" s="32"/>
      <c r="T77" s="32">
        <f t="shared" si="33"/>
        <v>7930.34</v>
      </c>
      <c r="U77" s="203"/>
      <c r="V77" s="5">
        <f t="shared" si="28"/>
        <v>51.52923890109944</v>
      </c>
      <c r="X77" s="69">
        <f t="shared" si="27"/>
        <v>1.4579977558316353</v>
      </c>
    </row>
    <row r="78" spans="1:24" s="1" customFormat="1" ht="28.5" customHeight="1">
      <c r="A78" s="137" t="s">
        <v>283</v>
      </c>
      <c r="B78" s="32">
        <v>1086.18</v>
      </c>
      <c r="C78" s="40">
        <f t="shared" si="30"/>
        <v>10750.189999999999</v>
      </c>
      <c r="D78" s="32">
        <v>1754</v>
      </c>
      <c r="E78" s="32">
        <v>5257</v>
      </c>
      <c r="F78" s="32">
        <v>239.19</v>
      </c>
      <c r="G78" s="32">
        <v>3500</v>
      </c>
      <c r="H78" s="32"/>
      <c r="I78" s="32">
        <f t="shared" si="31"/>
        <v>4776.1218</v>
      </c>
      <c r="J78" s="32">
        <v>2573.1762</v>
      </c>
      <c r="K78" s="32">
        <v>1231.886</v>
      </c>
      <c r="L78" s="32">
        <v>531.1505</v>
      </c>
      <c r="M78" s="32">
        <v>23.18</v>
      </c>
      <c r="N78" s="32">
        <v>69.9962</v>
      </c>
      <c r="O78" s="32">
        <v>217.1959</v>
      </c>
      <c r="P78" s="32">
        <v>39.375</v>
      </c>
      <c r="Q78" s="32">
        <v>90.162</v>
      </c>
      <c r="R78" s="32"/>
      <c r="S78" s="32"/>
      <c r="T78" s="32">
        <f t="shared" si="33"/>
        <v>7060.2482</v>
      </c>
      <c r="U78" s="203"/>
      <c r="V78" s="5">
        <f t="shared" si="28"/>
        <v>40.351237752790766</v>
      </c>
      <c r="X78" s="69">
        <f t="shared" si="27"/>
        <v>1.467927388283942</v>
      </c>
    </row>
    <row r="79" spans="1:24" s="1" customFormat="1" ht="28.5" customHeight="1">
      <c r="A79" s="137" t="s">
        <v>282</v>
      </c>
      <c r="B79" s="32">
        <v>842.880000000001</v>
      </c>
      <c r="C79" s="40">
        <f t="shared" si="30"/>
        <v>9451.3358</v>
      </c>
      <c r="D79" s="32">
        <v>2000</v>
      </c>
      <c r="E79" s="32">
        <v>5987</v>
      </c>
      <c r="F79" s="32">
        <v>296.43</v>
      </c>
      <c r="G79" s="32">
        <v>1167.9058</v>
      </c>
      <c r="H79" s="32"/>
      <c r="I79" s="32">
        <f t="shared" si="31"/>
        <v>5211.966799999999</v>
      </c>
      <c r="J79" s="32">
        <v>3343.4617</v>
      </c>
      <c r="K79" s="32">
        <v>1055.9998</v>
      </c>
      <c r="L79" s="32">
        <v>298.1542</v>
      </c>
      <c r="M79" s="32"/>
      <c r="N79" s="32">
        <v>136.07</v>
      </c>
      <c r="O79" s="32">
        <v>378.2811</v>
      </c>
      <c r="P79" s="32"/>
      <c r="Q79" s="32"/>
      <c r="R79" s="32"/>
      <c r="S79" s="32"/>
      <c r="T79" s="32">
        <f t="shared" si="33"/>
        <v>5082.249</v>
      </c>
      <c r="U79" s="203"/>
      <c r="V79" s="5">
        <f t="shared" si="28"/>
        <v>50.63005187825962</v>
      </c>
      <c r="X79" s="69">
        <f t="shared" si="27"/>
        <v>1.5324349341595962</v>
      </c>
    </row>
    <row r="80" spans="1:24" s="1" customFormat="1" ht="28.5" customHeight="1">
      <c r="A80" s="137" t="s">
        <v>284</v>
      </c>
      <c r="B80" s="32">
        <v>0</v>
      </c>
      <c r="C80" s="40">
        <f t="shared" si="30"/>
        <v>20751.690000000002</v>
      </c>
      <c r="D80" s="32">
        <f>3047+33+237</f>
        <v>3317</v>
      </c>
      <c r="E80" s="32">
        <v>9935</v>
      </c>
      <c r="F80" s="32">
        <v>474.69</v>
      </c>
      <c r="G80" s="32">
        <v>7025</v>
      </c>
      <c r="H80" s="32"/>
      <c r="I80" s="32">
        <f t="shared" si="31"/>
        <v>9137.35</v>
      </c>
      <c r="J80" s="32">
        <v>4906.37</v>
      </c>
      <c r="K80" s="32">
        <v>2322.8</v>
      </c>
      <c r="L80" s="32">
        <v>1047.09</v>
      </c>
      <c r="M80" s="32"/>
      <c r="N80" s="32">
        <v>51.38</v>
      </c>
      <c r="O80" s="32">
        <v>659.28</v>
      </c>
      <c r="P80" s="32"/>
      <c r="Q80" s="32">
        <v>150.43</v>
      </c>
      <c r="R80" s="32"/>
      <c r="S80" s="32"/>
      <c r="T80" s="32">
        <f t="shared" si="33"/>
        <v>11614.34</v>
      </c>
      <c r="U80" s="203"/>
      <c r="V80" s="5">
        <f t="shared" si="28"/>
        <v>44.0318354794236</v>
      </c>
      <c r="X80" s="69">
        <f t="shared" si="27"/>
        <v>1.450311085818098</v>
      </c>
    </row>
    <row r="81" spans="1:24" s="1" customFormat="1" ht="28.5" customHeight="1">
      <c r="A81" s="137" t="s">
        <v>285</v>
      </c>
      <c r="B81" s="32">
        <v>0</v>
      </c>
      <c r="C81" s="40">
        <f t="shared" si="30"/>
        <v>13795.079999999998</v>
      </c>
      <c r="D81" s="32">
        <v>2154</v>
      </c>
      <c r="E81" s="32">
        <v>6454</v>
      </c>
      <c r="F81" s="32">
        <v>379.21</v>
      </c>
      <c r="G81" s="32">
        <v>4807.87</v>
      </c>
      <c r="H81" s="32"/>
      <c r="I81" s="32">
        <f t="shared" si="31"/>
        <v>5718.7257</v>
      </c>
      <c r="J81" s="32">
        <v>3920.7469</v>
      </c>
      <c r="K81" s="32">
        <v>1310.2988</v>
      </c>
      <c r="L81" s="32">
        <v>429.6043</v>
      </c>
      <c r="M81" s="32">
        <v>6.5956</v>
      </c>
      <c r="N81" s="32">
        <v>9.6201</v>
      </c>
      <c r="O81" s="32">
        <v>41.86</v>
      </c>
      <c r="P81" s="32"/>
      <c r="Q81" s="32"/>
      <c r="R81" s="32"/>
      <c r="S81" s="32"/>
      <c r="T81" s="32">
        <f t="shared" si="33"/>
        <v>8076.3543</v>
      </c>
      <c r="U81" s="203"/>
      <c r="V81" s="5">
        <f t="shared" si="28"/>
        <v>41.45482084917232</v>
      </c>
      <c r="X81" s="69">
        <f t="shared" si="27"/>
        <v>1.5052304397114202</v>
      </c>
    </row>
    <row r="82" spans="1:24" s="1" customFormat="1" ht="28.5" customHeight="1">
      <c r="A82" s="137" t="s">
        <v>279</v>
      </c>
      <c r="B82" s="32">
        <v>0</v>
      </c>
      <c r="C82" s="40">
        <f t="shared" si="30"/>
        <v>998.36</v>
      </c>
      <c r="D82" s="32">
        <v>287</v>
      </c>
      <c r="E82" s="32">
        <v>653</v>
      </c>
      <c r="F82" s="32">
        <v>58.36</v>
      </c>
      <c r="G82" s="32">
        <v>0</v>
      </c>
      <c r="H82" s="32">
        <v>0</v>
      </c>
      <c r="I82" s="32">
        <f t="shared" si="31"/>
        <v>709.5753</v>
      </c>
      <c r="J82" s="32">
        <v>363.5299</v>
      </c>
      <c r="K82" s="32">
        <v>235.9734</v>
      </c>
      <c r="L82" s="32">
        <v>56.8823</v>
      </c>
      <c r="M82" s="32">
        <v>0</v>
      </c>
      <c r="N82" s="32">
        <v>3.4742</v>
      </c>
      <c r="O82" s="32">
        <v>43.2265</v>
      </c>
      <c r="P82" s="32">
        <v>0</v>
      </c>
      <c r="Q82" s="32">
        <v>6.489</v>
      </c>
      <c r="R82" s="32">
        <v>0</v>
      </c>
      <c r="S82" s="32">
        <v>0</v>
      </c>
      <c r="T82" s="32">
        <f t="shared" si="33"/>
        <v>288.7847</v>
      </c>
      <c r="U82" s="203"/>
      <c r="V82" s="5">
        <f t="shared" si="28"/>
        <v>71.07409151007651</v>
      </c>
      <c r="X82" s="69">
        <f t="shared" si="27"/>
        <v>1.3247360780455577</v>
      </c>
    </row>
    <row r="83" spans="1:24" s="7" customFormat="1" ht="28.5" customHeight="1">
      <c r="A83" s="17" t="s">
        <v>286</v>
      </c>
      <c r="B83" s="28">
        <f aca="true" t="shared" si="34" ref="B83:H83">SUM(B84:B93)</f>
        <v>13779.642484</v>
      </c>
      <c r="C83" s="28">
        <f t="shared" si="34"/>
        <v>76776.9528</v>
      </c>
      <c r="D83" s="28">
        <f t="shared" si="34"/>
        <v>17398</v>
      </c>
      <c r="E83" s="28">
        <f t="shared" si="34"/>
        <v>54598</v>
      </c>
      <c r="F83" s="28">
        <f t="shared" si="34"/>
        <v>0</v>
      </c>
      <c r="G83" s="28">
        <f t="shared" si="34"/>
        <v>4780.9528</v>
      </c>
      <c r="H83" s="28">
        <f t="shared" si="34"/>
        <v>0</v>
      </c>
      <c r="I83" s="28">
        <f t="shared" si="31"/>
        <v>38998.041269999994</v>
      </c>
      <c r="J83" s="28">
        <f aca="true" t="shared" si="35" ref="J83:S83">SUM(J84:J93)</f>
        <v>22135.3775</v>
      </c>
      <c r="K83" s="28">
        <f t="shared" si="35"/>
        <v>10376.779050000001</v>
      </c>
      <c r="L83" s="28">
        <f t="shared" si="35"/>
        <v>3111.0843</v>
      </c>
      <c r="M83" s="28">
        <f t="shared" si="35"/>
        <v>95.25285399999999</v>
      </c>
      <c r="N83" s="28">
        <f t="shared" si="35"/>
        <v>749.7845</v>
      </c>
      <c r="O83" s="28">
        <f t="shared" si="35"/>
        <v>1890.5347</v>
      </c>
      <c r="P83" s="28">
        <f t="shared" si="35"/>
        <v>235.003366</v>
      </c>
      <c r="Q83" s="28">
        <f t="shared" si="35"/>
        <v>404.225</v>
      </c>
      <c r="R83" s="28">
        <f t="shared" si="35"/>
        <v>0</v>
      </c>
      <c r="S83" s="28">
        <f t="shared" si="35"/>
        <v>101</v>
      </c>
      <c r="T83" s="28">
        <f t="shared" si="33"/>
        <v>51457.554014</v>
      </c>
      <c r="U83" s="17"/>
      <c r="V83" s="202">
        <f t="shared" si="28"/>
        <v>43.064827191985174</v>
      </c>
      <c r="X83" s="69">
        <f t="shared" si="27"/>
        <v>1.846144002503642</v>
      </c>
    </row>
    <row r="84" spans="1:24" s="1" customFormat="1" ht="28.5" customHeight="1">
      <c r="A84" s="137" t="s">
        <v>458</v>
      </c>
      <c r="B84" s="32">
        <v>0</v>
      </c>
      <c r="C84" s="40">
        <v>49.28</v>
      </c>
      <c r="D84" s="32">
        <v>14.28</v>
      </c>
      <c r="E84" s="32">
        <v>35</v>
      </c>
      <c r="F84" s="32"/>
      <c r="G84" s="32"/>
      <c r="H84" s="32"/>
      <c r="I84" s="32">
        <v>28.97</v>
      </c>
      <c r="J84" s="32"/>
      <c r="K84" s="32"/>
      <c r="L84" s="32"/>
      <c r="M84" s="32">
        <v>28.97</v>
      </c>
      <c r="N84" s="32"/>
      <c r="O84" s="32"/>
      <c r="P84" s="32"/>
      <c r="Q84" s="32"/>
      <c r="R84" s="32"/>
      <c r="S84" s="32"/>
      <c r="T84" s="32">
        <v>20.31</v>
      </c>
      <c r="U84" s="203"/>
      <c r="V84" s="5">
        <f t="shared" si="28"/>
        <v>58.78652597402597</v>
      </c>
      <c r="X84" s="69">
        <f t="shared" si="27"/>
        <v>1.7010700724887815</v>
      </c>
    </row>
    <row r="85" spans="1:24" s="1" customFormat="1" ht="28.5" customHeight="1">
      <c r="A85" s="137" t="s">
        <v>459</v>
      </c>
      <c r="B85" s="32">
        <v>23.12</v>
      </c>
      <c r="C85" s="40">
        <f>D85+E85</f>
        <v>40.72</v>
      </c>
      <c r="D85" s="32">
        <v>6.72</v>
      </c>
      <c r="E85" s="32">
        <v>34</v>
      </c>
      <c r="F85" s="32">
        <v>0</v>
      </c>
      <c r="G85" s="32"/>
      <c r="H85" s="32"/>
      <c r="I85" s="32">
        <v>28.63</v>
      </c>
      <c r="J85" s="32"/>
      <c r="K85" s="32"/>
      <c r="L85" s="32"/>
      <c r="M85" s="32"/>
      <c r="N85" s="32"/>
      <c r="O85" s="32">
        <v>28.52</v>
      </c>
      <c r="P85" s="32"/>
      <c r="Q85" s="32">
        <v>0.11</v>
      </c>
      <c r="R85" s="32"/>
      <c r="S85" s="32">
        <v>0</v>
      </c>
      <c r="T85" s="32">
        <f>B85+C85-I85</f>
        <v>35.21000000000001</v>
      </c>
      <c r="U85" s="203"/>
      <c r="V85" s="5">
        <f t="shared" si="28"/>
        <v>44.84649122807017</v>
      </c>
      <c r="X85" s="69">
        <f t="shared" si="27"/>
        <v>1.422284317149843</v>
      </c>
    </row>
    <row r="86" spans="1:24" s="1" customFormat="1" ht="28.5" customHeight="1">
      <c r="A86" s="137" t="s">
        <v>288</v>
      </c>
      <c r="B86" s="32">
        <v>518.4279000000004</v>
      </c>
      <c r="C86" s="40">
        <f>SUM(D86:H86)</f>
        <v>4476.3616</v>
      </c>
      <c r="D86" s="32">
        <v>488</v>
      </c>
      <c r="E86" s="32">
        <v>1592</v>
      </c>
      <c r="F86" s="32"/>
      <c r="G86" s="32">
        <v>2396.3616</v>
      </c>
      <c r="H86" s="32">
        <v>0</v>
      </c>
      <c r="I86" s="32">
        <f>SUM(J86:Q86)</f>
        <v>2177.9473009999997</v>
      </c>
      <c r="J86" s="32">
        <v>1093.5218</v>
      </c>
      <c r="K86" s="32">
        <v>618.18845</v>
      </c>
      <c r="L86" s="32">
        <v>364.9237</v>
      </c>
      <c r="M86" s="32">
        <v>24.770951</v>
      </c>
      <c r="N86" s="32">
        <v>10.6733</v>
      </c>
      <c r="O86" s="32">
        <v>51.5811</v>
      </c>
      <c r="P86" s="32"/>
      <c r="Q86" s="32">
        <v>14.288</v>
      </c>
      <c r="R86" s="32">
        <v>0</v>
      </c>
      <c r="S86" s="32">
        <v>0</v>
      </c>
      <c r="T86" s="32">
        <f>B86+C86-I86-R86</f>
        <v>2816.842199</v>
      </c>
      <c r="U86" s="206"/>
      <c r="V86" s="5">
        <f t="shared" si="28"/>
        <v>43.60438615080774</v>
      </c>
      <c r="X86" s="69">
        <f t="shared" si="27"/>
        <v>0.95502769926755</v>
      </c>
    </row>
    <row r="87" spans="1:24" s="1" customFormat="1" ht="28.5" customHeight="1">
      <c r="A87" s="137" t="s">
        <v>289</v>
      </c>
      <c r="B87" s="32">
        <v>2201.9432</v>
      </c>
      <c r="C87" s="40">
        <f>D87+E87+F87+G87</f>
        <v>9585.591199999999</v>
      </c>
      <c r="D87" s="32">
        <v>1775</v>
      </c>
      <c r="E87" s="32">
        <v>5745</v>
      </c>
      <c r="F87" s="32">
        <v>0</v>
      </c>
      <c r="G87" s="32">
        <v>2065.5912</v>
      </c>
      <c r="H87" s="32"/>
      <c r="I87" s="32">
        <f>J87+K87+L87+M87+N87+O87+Q87</f>
        <v>4473.057382</v>
      </c>
      <c r="J87" s="32">
        <v>2429.6417</v>
      </c>
      <c r="K87" s="32">
        <v>1347.775</v>
      </c>
      <c r="L87" s="32">
        <v>418.5038</v>
      </c>
      <c r="M87" s="32">
        <v>24.845782</v>
      </c>
      <c r="N87" s="32">
        <v>87.2194</v>
      </c>
      <c r="O87" s="32">
        <v>124.1015</v>
      </c>
      <c r="P87" s="32"/>
      <c r="Q87" s="32">
        <v>40.9702</v>
      </c>
      <c r="R87" s="32">
        <v>0</v>
      </c>
      <c r="S87" s="32">
        <v>101</v>
      </c>
      <c r="T87" s="32">
        <f>B87+C87-I87-R87-S87</f>
        <v>7213.477018</v>
      </c>
      <c r="U87" s="206"/>
      <c r="V87" s="5">
        <f t="shared" si="28"/>
        <v>37.94735379096752</v>
      </c>
      <c r="X87" s="69">
        <f t="shared" si="27"/>
        <v>1.681176733895966</v>
      </c>
    </row>
    <row r="88" spans="1:24" s="1" customFormat="1" ht="28.5" customHeight="1">
      <c r="A88" s="137" t="s">
        <v>292</v>
      </c>
      <c r="B88" s="32">
        <v>1268.31862</v>
      </c>
      <c r="C88" s="40">
        <f>SUM(D88:H88)</f>
        <v>19148</v>
      </c>
      <c r="D88" s="32">
        <f>4407+47+342</f>
        <v>4796</v>
      </c>
      <c r="E88" s="32">
        <v>14352</v>
      </c>
      <c r="F88" s="32"/>
      <c r="G88" s="32"/>
      <c r="H88" s="32"/>
      <c r="I88" s="32">
        <v>9052.387166</v>
      </c>
      <c r="J88" s="32">
        <v>5581.9446</v>
      </c>
      <c r="K88" s="32">
        <v>2195.108</v>
      </c>
      <c r="L88" s="32">
        <v>669.3582</v>
      </c>
      <c r="M88" s="32">
        <v>0</v>
      </c>
      <c r="N88" s="32">
        <v>113.8258</v>
      </c>
      <c r="O88" s="32">
        <v>286.5678</v>
      </c>
      <c r="P88" s="32">
        <v>103.793366</v>
      </c>
      <c r="Q88" s="32">
        <v>101.78939999999999</v>
      </c>
      <c r="R88" s="32"/>
      <c r="S88" s="32"/>
      <c r="T88" s="32">
        <v>11363.931453999998</v>
      </c>
      <c r="U88" s="206"/>
      <c r="V88" s="5">
        <f t="shared" si="28"/>
        <v>44.3389787085915</v>
      </c>
      <c r="X88" s="69">
        <f t="shared" si="27"/>
        <v>2.1152431561829643</v>
      </c>
    </row>
    <row r="89" spans="1:24" s="1" customFormat="1" ht="28.5" customHeight="1">
      <c r="A89" s="137" t="s">
        <v>290</v>
      </c>
      <c r="B89" s="32">
        <v>618.48</v>
      </c>
      <c r="C89" s="40">
        <f>D89+E89</f>
        <v>3643</v>
      </c>
      <c r="D89" s="32">
        <v>857</v>
      </c>
      <c r="E89" s="32">
        <v>2786</v>
      </c>
      <c r="F89" s="32"/>
      <c r="G89" s="32"/>
      <c r="H89" s="32"/>
      <c r="I89" s="32">
        <f>J89+K89+L89+M89+N89+O89+P89+Q89</f>
        <v>1902.353563</v>
      </c>
      <c r="J89" s="32">
        <v>1080.8375</v>
      </c>
      <c r="K89" s="32">
        <v>425.931</v>
      </c>
      <c r="L89" s="32">
        <f>106.9674+111.7326+3.045+5.1</f>
        <v>226.845</v>
      </c>
      <c r="M89" s="32">
        <v>10.571463</v>
      </c>
      <c r="N89" s="32">
        <v>30.8527</v>
      </c>
      <c r="O89" s="32">
        <v>99.5059</v>
      </c>
      <c r="P89" s="32">
        <v>7.5</v>
      </c>
      <c r="Q89" s="32">
        <v>20.31</v>
      </c>
      <c r="R89" s="32"/>
      <c r="S89" s="32"/>
      <c r="T89" s="32">
        <f>B89+C89-I89</f>
        <v>2359.126437</v>
      </c>
      <c r="U89" s="207"/>
      <c r="V89" s="5">
        <f t="shared" si="28"/>
        <v>44.64067795695392</v>
      </c>
      <c r="X89" s="69">
        <f t="shared" si="27"/>
        <v>1.9149962818977833</v>
      </c>
    </row>
    <row r="90" spans="1:24" s="1" customFormat="1" ht="28.5" customHeight="1">
      <c r="A90" s="137" t="s">
        <v>291</v>
      </c>
      <c r="B90" s="32">
        <v>365.95</v>
      </c>
      <c r="C90" s="40">
        <v>2878</v>
      </c>
      <c r="D90" s="32">
        <v>641</v>
      </c>
      <c r="E90" s="32">
        <v>2062</v>
      </c>
      <c r="F90" s="32"/>
      <c r="G90" s="32">
        <v>175</v>
      </c>
      <c r="H90" s="32"/>
      <c r="I90" s="32">
        <v>1596.94</v>
      </c>
      <c r="J90" s="32">
        <v>714.9</v>
      </c>
      <c r="K90" s="32">
        <v>596.6</v>
      </c>
      <c r="L90" s="32">
        <v>184.49</v>
      </c>
      <c r="M90" s="32">
        <v>0.02</v>
      </c>
      <c r="N90" s="32">
        <v>14.7</v>
      </c>
      <c r="O90" s="32">
        <v>49.69</v>
      </c>
      <c r="P90" s="32">
        <v>20.96</v>
      </c>
      <c r="Q90" s="32">
        <v>15.58</v>
      </c>
      <c r="R90" s="32"/>
      <c r="S90" s="32"/>
      <c r="T90" s="32">
        <v>1647.0099999999998</v>
      </c>
      <c r="U90" s="208"/>
      <c r="V90" s="5">
        <f t="shared" si="28"/>
        <v>49.22825567595062</v>
      </c>
      <c r="X90" s="69">
        <f t="shared" si="27"/>
        <v>1.692612120680802</v>
      </c>
    </row>
    <row r="91" spans="1:24" s="1" customFormat="1" ht="28.5" customHeight="1">
      <c r="A91" s="137" t="s">
        <v>295</v>
      </c>
      <c r="B91" s="32">
        <v>2665.0941</v>
      </c>
      <c r="C91" s="40">
        <f>D91+E91+F91</f>
        <v>8452</v>
      </c>
      <c r="D91" s="32">
        <f>1978+152</f>
        <v>2130</v>
      </c>
      <c r="E91" s="32">
        <v>6322</v>
      </c>
      <c r="F91" s="32"/>
      <c r="G91" s="32"/>
      <c r="H91" s="32"/>
      <c r="I91" s="32">
        <f>J91+K91+L91+M91+N91+O91+P91+Q91</f>
        <v>4724.9859</v>
      </c>
      <c r="J91" s="32">
        <f>2322.7057+78.7089</f>
        <v>2401.4146</v>
      </c>
      <c r="K91" s="32">
        <f>1402.0731+48.3626</f>
        <v>1450.4357</v>
      </c>
      <c r="L91" s="32">
        <v>383.4873</v>
      </c>
      <c r="M91" s="32">
        <v>0</v>
      </c>
      <c r="N91" s="32">
        <v>129.5151</v>
      </c>
      <c r="O91" s="32">
        <v>274.9232</v>
      </c>
      <c r="P91" s="32">
        <f>11.25+11.25</f>
        <v>22.5</v>
      </c>
      <c r="Q91" s="32">
        <v>62.71</v>
      </c>
      <c r="R91" s="32"/>
      <c r="S91" s="32"/>
      <c r="T91" s="32">
        <f>B91+C91-I91</f>
        <v>6392.108200000001</v>
      </c>
      <c r="U91" s="18"/>
      <c r="V91" s="5">
        <f t="shared" si="28"/>
        <v>42.501987097509584</v>
      </c>
      <c r="X91" s="69">
        <f t="shared" si="27"/>
        <v>1.7887884067548223</v>
      </c>
    </row>
    <row r="92" spans="1:24" s="1" customFormat="1" ht="28.5" customHeight="1">
      <c r="A92" s="137" t="s">
        <v>293</v>
      </c>
      <c r="B92" s="32">
        <v>3622.378664</v>
      </c>
      <c r="C92" s="40">
        <f aca="true" t="shared" si="36" ref="C92:C102">SUM(D92:H92)</f>
        <v>8949</v>
      </c>
      <c r="D92" s="32">
        <f>2076+22</f>
        <v>2098</v>
      </c>
      <c r="E92" s="32">
        <f>6707</f>
        <v>6707</v>
      </c>
      <c r="F92" s="32">
        <v>0</v>
      </c>
      <c r="G92" s="32">
        <v>144</v>
      </c>
      <c r="H92" s="32">
        <v>0</v>
      </c>
      <c r="I92" s="32">
        <f aca="true" t="shared" si="37" ref="I92:I103">SUM(J92:Q92)</f>
        <v>5784.030858000001</v>
      </c>
      <c r="J92" s="32">
        <v>2953.9314</v>
      </c>
      <c r="K92" s="32">
        <v>1718.6164</v>
      </c>
      <c r="L92" s="32">
        <v>555.0132</v>
      </c>
      <c r="M92" s="32">
        <v>5.094658</v>
      </c>
      <c r="N92" s="32">
        <v>146.3912</v>
      </c>
      <c r="O92" s="32">
        <v>355.2066</v>
      </c>
      <c r="P92" s="32">
        <v>0</v>
      </c>
      <c r="Q92" s="32">
        <f>51.0548-1.2774</f>
        <v>49.7774</v>
      </c>
      <c r="R92" s="32"/>
      <c r="S92" s="32">
        <v>0</v>
      </c>
      <c r="T92" s="32">
        <f>B92+C92-I92-S92</f>
        <v>6787.347806</v>
      </c>
      <c r="U92" s="18"/>
      <c r="V92" s="5">
        <f t="shared" si="28"/>
        <v>46.00951902406239</v>
      </c>
      <c r="X92" s="69">
        <f t="shared" si="27"/>
        <v>1.522294783026899</v>
      </c>
    </row>
    <row r="93" spans="1:24" s="1" customFormat="1" ht="28.5" customHeight="1">
      <c r="A93" s="137" t="s">
        <v>294</v>
      </c>
      <c r="B93" s="32">
        <v>2495.93</v>
      </c>
      <c r="C93" s="40">
        <v>19555</v>
      </c>
      <c r="D93" s="32">
        <v>4592</v>
      </c>
      <c r="E93" s="32">
        <v>14963</v>
      </c>
      <c r="F93" s="32">
        <v>0</v>
      </c>
      <c r="G93" s="32">
        <v>0</v>
      </c>
      <c r="H93" s="32">
        <v>0</v>
      </c>
      <c r="I93" s="32">
        <v>9228.739099999999</v>
      </c>
      <c r="J93" s="32">
        <v>5879.1858999999995</v>
      </c>
      <c r="K93" s="32">
        <v>2024.1245000000001</v>
      </c>
      <c r="L93" s="32">
        <v>308.46310000000005</v>
      </c>
      <c r="M93" s="32">
        <v>0.98</v>
      </c>
      <c r="N93" s="32">
        <v>216.607</v>
      </c>
      <c r="O93" s="32">
        <v>620.4386</v>
      </c>
      <c r="P93" s="32">
        <v>80.25</v>
      </c>
      <c r="Q93" s="32">
        <v>98.69</v>
      </c>
      <c r="R93" s="32">
        <v>0</v>
      </c>
      <c r="S93" s="32">
        <v>0</v>
      </c>
      <c r="T93" s="32">
        <v>12822.190900000001</v>
      </c>
      <c r="U93" s="203"/>
      <c r="V93" s="5">
        <f t="shared" si="28"/>
        <v>41.851926880181466</v>
      </c>
      <c r="X93" s="69">
        <f t="shared" si="27"/>
        <v>2.118924350131428</v>
      </c>
    </row>
    <row r="94" spans="1:24" s="7" customFormat="1" ht="28.5" customHeight="1">
      <c r="A94" s="38" t="s">
        <v>296</v>
      </c>
      <c r="B94" s="30">
        <f aca="true" t="shared" si="38" ref="B94:H94">SUM(B95:B102)</f>
        <v>70</v>
      </c>
      <c r="C94" s="30">
        <f t="shared" si="36"/>
        <v>57985</v>
      </c>
      <c r="D94" s="30">
        <f t="shared" si="38"/>
        <v>8878</v>
      </c>
      <c r="E94" s="30">
        <f t="shared" si="38"/>
        <v>21043</v>
      </c>
      <c r="F94" s="30">
        <f t="shared" si="38"/>
        <v>5500</v>
      </c>
      <c r="G94" s="30">
        <f t="shared" si="38"/>
        <v>22564</v>
      </c>
      <c r="H94" s="30">
        <f t="shared" si="38"/>
        <v>0</v>
      </c>
      <c r="I94" s="28">
        <f t="shared" si="37"/>
        <v>31208.980330000002</v>
      </c>
      <c r="J94" s="30">
        <f aca="true" t="shared" si="39" ref="J94:S94">SUM(J95:J102)</f>
        <v>19684.698900000003</v>
      </c>
      <c r="K94" s="30">
        <f t="shared" si="39"/>
        <v>6918.002399999999</v>
      </c>
      <c r="L94" s="30">
        <f t="shared" si="39"/>
        <v>1450.576579999996</v>
      </c>
      <c r="M94" s="30">
        <f t="shared" si="39"/>
        <v>731.2900000000001</v>
      </c>
      <c r="N94" s="30">
        <f t="shared" si="39"/>
        <v>495.54895</v>
      </c>
      <c r="O94" s="30">
        <f t="shared" si="39"/>
        <v>1248.7675</v>
      </c>
      <c r="P94" s="30">
        <f t="shared" si="39"/>
        <v>0</v>
      </c>
      <c r="Q94" s="30">
        <f t="shared" si="39"/>
        <v>680.096</v>
      </c>
      <c r="R94" s="30">
        <f t="shared" si="39"/>
        <v>0</v>
      </c>
      <c r="S94" s="30">
        <f t="shared" si="39"/>
        <v>0</v>
      </c>
      <c r="T94" s="28">
        <f aca="true" t="shared" si="40" ref="T94:T104">B94+C94-I94-R94-S94</f>
        <v>26846.01967</v>
      </c>
      <c r="U94" s="201"/>
      <c r="V94" s="202">
        <f t="shared" si="28"/>
        <v>53.75760973215055</v>
      </c>
      <c r="X94" s="69">
        <f t="shared" si="27"/>
        <v>0.9587304578239644</v>
      </c>
    </row>
    <row r="95" spans="1:24" s="1" customFormat="1" ht="28.5" customHeight="1">
      <c r="A95" s="137" t="s">
        <v>432</v>
      </c>
      <c r="B95" s="32">
        <v>70</v>
      </c>
      <c r="C95" s="40">
        <f t="shared" si="36"/>
        <v>1300</v>
      </c>
      <c r="D95" s="32">
        <v>179</v>
      </c>
      <c r="E95" s="32">
        <v>921</v>
      </c>
      <c r="F95" s="32">
        <v>200</v>
      </c>
      <c r="G95" s="32"/>
      <c r="H95" s="32"/>
      <c r="I95" s="32">
        <f t="shared" si="37"/>
        <v>623.77</v>
      </c>
      <c r="J95" s="32"/>
      <c r="K95" s="32"/>
      <c r="L95" s="32"/>
      <c r="M95" s="32">
        <v>517</v>
      </c>
      <c r="N95" s="32"/>
      <c r="O95" s="32">
        <v>106.32</v>
      </c>
      <c r="P95" s="32"/>
      <c r="Q95" s="32">
        <v>0.45</v>
      </c>
      <c r="R95" s="32"/>
      <c r="S95" s="32"/>
      <c r="T95" s="32">
        <f t="shared" si="40"/>
        <v>746.23</v>
      </c>
      <c r="U95" s="203"/>
      <c r="V95" s="5">
        <f t="shared" si="28"/>
        <v>45.53065693430657</v>
      </c>
      <c r="X95" s="69">
        <f t="shared" si="27"/>
        <v>1.7634705099636083</v>
      </c>
    </row>
    <row r="96" spans="1:24" s="1" customFormat="1" ht="28.5" customHeight="1">
      <c r="A96" s="137" t="s">
        <v>300</v>
      </c>
      <c r="B96" s="32"/>
      <c r="C96" s="40">
        <f t="shared" si="36"/>
        <v>8650</v>
      </c>
      <c r="D96" s="32">
        <v>1179</v>
      </c>
      <c r="E96" s="32"/>
      <c r="F96" s="32">
        <v>700</v>
      </c>
      <c r="G96" s="32">
        <v>6771</v>
      </c>
      <c r="H96" s="32"/>
      <c r="I96" s="32">
        <f t="shared" si="37"/>
        <v>4120.01</v>
      </c>
      <c r="J96" s="32">
        <v>2319.51</v>
      </c>
      <c r="K96" s="32">
        <v>1128.8</v>
      </c>
      <c r="L96" s="32">
        <v>247.42</v>
      </c>
      <c r="M96" s="32">
        <v>0.22</v>
      </c>
      <c r="N96" s="32">
        <v>73.4</v>
      </c>
      <c r="O96" s="32">
        <v>299.38</v>
      </c>
      <c r="P96" s="32"/>
      <c r="Q96" s="32">
        <v>51.28</v>
      </c>
      <c r="R96" s="32"/>
      <c r="S96" s="32"/>
      <c r="T96" s="32">
        <f t="shared" si="40"/>
        <v>4529.99</v>
      </c>
      <c r="U96" s="203"/>
      <c r="V96" s="5">
        <f t="shared" si="28"/>
        <v>47.63017341040462</v>
      </c>
      <c r="X96" s="69">
        <f t="shared" si="27"/>
        <v>0.2861643539700146</v>
      </c>
    </row>
    <row r="97" spans="1:24" s="1" customFormat="1" ht="28.5" customHeight="1">
      <c r="A97" s="137" t="s">
        <v>301</v>
      </c>
      <c r="B97" s="32"/>
      <c r="C97" s="40">
        <f t="shared" si="36"/>
        <v>5370</v>
      </c>
      <c r="D97" s="32">
        <v>608</v>
      </c>
      <c r="E97" s="32"/>
      <c r="F97" s="32">
        <v>340</v>
      </c>
      <c r="G97" s="32">
        <v>4422</v>
      </c>
      <c r="H97" s="32"/>
      <c r="I97" s="32">
        <f t="shared" si="37"/>
        <v>2335.1115</v>
      </c>
      <c r="J97" s="32">
        <v>1458.8366</v>
      </c>
      <c r="K97" s="32">
        <v>516.8718</v>
      </c>
      <c r="L97" s="32">
        <v>72.2124</v>
      </c>
      <c r="M97" s="32">
        <v>78.17</v>
      </c>
      <c r="N97" s="32">
        <v>28.7739</v>
      </c>
      <c r="O97" s="32">
        <v>155.8898</v>
      </c>
      <c r="P97" s="32"/>
      <c r="Q97" s="32">
        <v>24.357</v>
      </c>
      <c r="R97" s="32"/>
      <c r="S97" s="32"/>
      <c r="T97" s="32">
        <f t="shared" si="40"/>
        <v>3034.8885</v>
      </c>
      <c r="U97" s="203"/>
      <c r="V97" s="5">
        <f t="shared" si="28"/>
        <v>43.48438547486034</v>
      </c>
      <c r="X97" s="69">
        <f t="shared" si="27"/>
        <v>0.26037300574298056</v>
      </c>
    </row>
    <row r="98" spans="1:24" s="1" customFormat="1" ht="28.5" customHeight="1">
      <c r="A98" s="137" t="s">
        <v>302</v>
      </c>
      <c r="B98" s="32"/>
      <c r="C98" s="40">
        <f t="shared" si="36"/>
        <v>23501</v>
      </c>
      <c r="D98" s="32">
        <v>3504</v>
      </c>
      <c r="E98" s="32">
        <v>10337</v>
      </c>
      <c r="F98" s="32">
        <v>2150</v>
      </c>
      <c r="G98" s="32">
        <v>7510</v>
      </c>
      <c r="H98" s="32"/>
      <c r="I98" s="32">
        <f t="shared" si="37"/>
        <v>11837.832029999996</v>
      </c>
      <c r="J98" s="32">
        <v>8400.2469</v>
      </c>
      <c r="K98" s="32">
        <v>2076.3441</v>
      </c>
      <c r="L98" s="32">
        <v>480.700679999996</v>
      </c>
      <c r="M98" s="32">
        <v>50</v>
      </c>
      <c r="N98" s="32">
        <v>166.54035</v>
      </c>
      <c r="O98" s="32">
        <v>215</v>
      </c>
      <c r="P98" s="32"/>
      <c r="Q98" s="32">
        <v>449</v>
      </c>
      <c r="R98" s="32"/>
      <c r="S98" s="32"/>
      <c r="T98" s="32">
        <f t="shared" si="40"/>
        <v>11663.16797</v>
      </c>
      <c r="U98" s="203"/>
      <c r="V98" s="5">
        <f t="shared" si="28"/>
        <v>50.3716098463895</v>
      </c>
      <c r="X98" s="69">
        <f t="shared" si="27"/>
        <v>1.1692174686144794</v>
      </c>
    </row>
    <row r="99" spans="1:24" s="1" customFormat="1" ht="28.5" customHeight="1">
      <c r="A99" s="137" t="s">
        <v>304</v>
      </c>
      <c r="B99" s="32"/>
      <c r="C99" s="40">
        <f t="shared" si="36"/>
        <v>7896</v>
      </c>
      <c r="D99" s="32">
        <v>1717</v>
      </c>
      <c r="E99" s="32">
        <v>5059</v>
      </c>
      <c r="F99" s="32">
        <v>1120</v>
      </c>
      <c r="G99" s="32"/>
      <c r="H99" s="32"/>
      <c r="I99" s="32">
        <f t="shared" si="37"/>
        <v>7172.3498</v>
      </c>
      <c r="J99" s="32">
        <v>4355.1054</v>
      </c>
      <c r="K99" s="32">
        <v>1889.9865</v>
      </c>
      <c r="L99" s="32">
        <v>402.2435</v>
      </c>
      <c r="M99" s="32">
        <v>12.7</v>
      </c>
      <c r="N99" s="32">
        <v>169.8347</v>
      </c>
      <c r="O99" s="32">
        <v>263.1777</v>
      </c>
      <c r="P99" s="32"/>
      <c r="Q99" s="32">
        <v>79.302</v>
      </c>
      <c r="R99" s="32"/>
      <c r="S99" s="32"/>
      <c r="T99" s="32">
        <f t="shared" si="40"/>
        <v>723.6502</v>
      </c>
      <c r="U99" s="203"/>
      <c r="V99" s="5">
        <f t="shared" si="28"/>
        <v>90.8352304964539</v>
      </c>
      <c r="X99" s="69">
        <f t="shared" si="27"/>
        <v>0.9447391983029049</v>
      </c>
    </row>
    <row r="100" spans="1:24" s="1" customFormat="1" ht="28.5" customHeight="1">
      <c r="A100" s="137" t="s">
        <v>303</v>
      </c>
      <c r="B100" s="32"/>
      <c r="C100" s="40">
        <f t="shared" si="36"/>
        <v>9790</v>
      </c>
      <c r="D100" s="32">
        <v>1605</v>
      </c>
      <c r="E100" s="32">
        <v>4726</v>
      </c>
      <c r="F100" s="32">
        <v>890</v>
      </c>
      <c r="G100" s="32">
        <v>2569</v>
      </c>
      <c r="H100" s="32"/>
      <c r="I100" s="32">
        <f t="shared" si="37"/>
        <v>4468.97</v>
      </c>
      <c r="J100" s="32">
        <v>2824</v>
      </c>
      <c r="K100" s="32">
        <v>1173</v>
      </c>
      <c r="L100" s="32">
        <v>214</v>
      </c>
      <c r="M100" s="32">
        <v>36</v>
      </c>
      <c r="N100" s="32">
        <v>40</v>
      </c>
      <c r="O100" s="32">
        <v>114</v>
      </c>
      <c r="P100" s="32"/>
      <c r="Q100" s="32">
        <f>54.1-54.1+64.37+3.6</f>
        <v>67.97</v>
      </c>
      <c r="R100" s="32"/>
      <c r="S100" s="32"/>
      <c r="T100" s="32">
        <f t="shared" si="40"/>
        <v>5321.03</v>
      </c>
      <c r="U100" s="203"/>
      <c r="V100" s="5">
        <f t="shared" si="28"/>
        <v>45.64831460674157</v>
      </c>
      <c r="X100" s="69">
        <f t="shared" si="27"/>
        <v>1.4166575295873545</v>
      </c>
    </row>
    <row r="101" spans="1:24" s="1" customFormat="1" ht="28.5" customHeight="1">
      <c r="A101" s="137" t="s">
        <v>465</v>
      </c>
      <c r="B101" s="32"/>
      <c r="C101" s="40">
        <f t="shared" si="36"/>
        <v>757</v>
      </c>
      <c r="D101" s="32"/>
      <c r="E101" s="32"/>
      <c r="F101" s="32"/>
      <c r="G101" s="32">
        <v>757</v>
      </c>
      <c r="H101" s="32"/>
      <c r="I101" s="32">
        <f t="shared" si="37"/>
        <v>288.886</v>
      </c>
      <c r="J101" s="32">
        <v>155</v>
      </c>
      <c r="K101" s="32">
        <v>40</v>
      </c>
      <c r="L101" s="32">
        <v>6</v>
      </c>
      <c r="M101" s="32">
        <v>37</v>
      </c>
      <c r="N101" s="32">
        <v>5</v>
      </c>
      <c r="O101" s="32">
        <v>40</v>
      </c>
      <c r="P101" s="32"/>
      <c r="Q101" s="32">
        <f>(486+476)*30/10000+3</f>
        <v>5.886</v>
      </c>
      <c r="R101" s="32"/>
      <c r="S101" s="32"/>
      <c r="T101" s="32">
        <f t="shared" si="40"/>
        <v>468.114</v>
      </c>
      <c r="U101" s="203"/>
      <c r="V101" s="5">
        <f t="shared" si="28"/>
        <v>38.16195508586526</v>
      </c>
      <c r="X101" s="69">
        <f t="shared" si="27"/>
        <v>0</v>
      </c>
    </row>
    <row r="102" spans="1:24" s="1" customFormat="1" ht="28.5" customHeight="1">
      <c r="A102" s="137" t="s">
        <v>466</v>
      </c>
      <c r="B102" s="32"/>
      <c r="C102" s="40">
        <f t="shared" si="36"/>
        <v>721</v>
      </c>
      <c r="D102" s="32">
        <v>86</v>
      </c>
      <c r="E102" s="32"/>
      <c r="F102" s="32">
        <v>100</v>
      </c>
      <c r="G102" s="32">
        <v>535</v>
      </c>
      <c r="H102" s="32"/>
      <c r="I102" s="32">
        <f t="shared" si="37"/>
        <v>362.051</v>
      </c>
      <c r="J102" s="32">
        <v>172</v>
      </c>
      <c r="K102" s="32">
        <v>93</v>
      </c>
      <c r="L102" s="32">
        <v>28</v>
      </c>
      <c r="M102" s="32">
        <v>0.2</v>
      </c>
      <c r="N102" s="32">
        <v>12</v>
      </c>
      <c r="O102" s="32">
        <v>55</v>
      </c>
      <c r="P102" s="32"/>
      <c r="Q102" s="32">
        <v>1.851</v>
      </c>
      <c r="R102" s="32"/>
      <c r="S102" s="32"/>
      <c r="T102" s="32">
        <f t="shared" si="40"/>
        <v>358.949</v>
      </c>
      <c r="U102" s="203"/>
      <c r="V102" s="5">
        <f t="shared" si="28"/>
        <v>50.21511789181692</v>
      </c>
      <c r="X102" s="69">
        <f t="shared" si="27"/>
        <v>0.23753559581384945</v>
      </c>
    </row>
    <row r="103" spans="1:24" s="7" customFormat="1" ht="28.5" customHeight="1">
      <c r="A103" s="38" t="s">
        <v>305</v>
      </c>
      <c r="B103" s="30">
        <f aca="true" t="shared" si="41" ref="B103:H103">SUM(B104:B110)</f>
        <v>523.812529</v>
      </c>
      <c r="C103" s="30">
        <f t="shared" si="41"/>
        <v>63589.38356</v>
      </c>
      <c r="D103" s="30">
        <f t="shared" si="41"/>
        <v>15066</v>
      </c>
      <c r="E103" s="30">
        <f t="shared" si="41"/>
        <v>45937</v>
      </c>
      <c r="F103" s="30">
        <f t="shared" si="41"/>
        <v>0</v>
      </c>
      <c r="G103" s="30">
        <f t="shared" si="41"/>
        <v>2586.3835599999998</v>
      </c>
      <c r="H103" s="30">
        <f t="shared" si="41"/>
        <v>0</v>
      </c>
      <c r="I103" s="28">
        <f t="shared" si="37"/>
        <v>40115.202059999996</v>
      </c>
      <c r="J103" s="30">
        <f aca="true" t="shared" si="42" ref="J103:S103">SUM(J104:J110)</f>
        <v>27850.3947</v>
      </c>
      <c r="K103" s="30">
        <f t="shared" si="42"/>
        <v>7388.1813</v>
      </c>
      <c r="L103" s="30">
        <f t="shared" si="42"/>
        <v>1708.2443600000001</v>
      </c>
      <c r="M103" s="30">
        <f t="shared" si="42"/>
        <v>61.169999999999995</v>
      </c>
      <c r="N103" s="30">
        <f t="shared" si="42"/>
        <v>549.7275</v>
      </c>
      <c r="O103" s="30">
        <f t="shared" si="42"/>
        <v>1709.5270999999998</v>
      </c>
      <c r="P103" s="30">
        <f t="shared" si="42"/>
        <v>0</v>
      </c>
      <c r="Q103" s="30">
        <f t="shared" si="42"/>
        <v>847.9571000000001</v>
      </c>
      <c r="R103" s="30">
        <f t="shared" si="42"/>
        <v>0</v>
      </c>
      <c r="S103" s="30">
        <f t="shared" si="42"/>
        <v>18.876429</v>
      </c>
      <c r="T103" s="28">
        <f t="shared" si="40"/>
        <v>23979.1176</v>
      </c>
      <c r="U103" s="209"/>
      <c r="V103" s="202">
        <f t="shared" si="28"/>
        <v>62.56933752657298</v>
      </c>
      <c r="X103" s="69">
        <f t="shared" si="27"/>
        <v>1.5206953191649961</v>
      </c>
    </row>
    <row r="104" spans="1:24" s="1" customFormat="1" ht="28.5" customHeight="1">
      <c r="A104" s="137" t="s">
        <v>432</v>
      </c>
      <c r="B104" s="32">
        <v>105.72</v>
      </c>
      <c r="C104" s="32">
        <f aca="true" t="shared" si="43" ref="C104:C110">D104+E104+F104+G104+H104</f>
        <v>128</v>
      </c>
      <c r="D104" s="36"/>
      <c r="E104" s="32">
        <v>128</v>
      </c>
      <c r="F104" s="32"/>
      <c r="G104" s="36"/>
      <c r="H104" s="32"/>
      <c r="I104" s="32">
        <f aca="true" t="shared" si="44" ref="I104:I110">J104+K104+L104+M104+N104+O104+P104+Q104</f>
        <v>48.71</v>
      </c>
      <c r="J104" s="36"/>
      <c r="K104" s="32"/>
      <c r="L104" s="32"/>
      <c r="M104" s="36">
        <v>5.71</v>
      </c>
      <c r="N104" s="32"/>
      <c r="O104" s="32">
        <v>43</v>
      </c>
      <c r="P104" s="36"/>
      <c r="Q104" s="32"/>
      <c r="R104" s="32"/>
      <c r="S104" s="36"/>
      <c r="T104" s="32">
        <f t="shared" si="40"/>
        <v>185.01</v>
      </c>
      <c r="U104" s="210"/>
      <c r="V104" s="5">
        <f t="shared" si="28"/>
        <v>20.841177477323296</v>
      </c>
      <c r="X104" s="69">
        <f t="shared" si="27"/>
        <v>2.6277971669061793</v>
      </c>
    </row>
    <row r="105" spans="1:24" s="1" customFormat="1" ht="28.5" customHeight="1">
      <c r="A105" s="137" t="s">
        <v>467</v>
      </c>
      <c r="B105" s="32">
        <v>18.876429</v>
      </c>
      <c r="C105" s="32">
        <f t="shared" si="43"/>
        <v>4896.68826</v>
      </c>
      <c r="D105" s="36">
        <v>921</v>
      </c>
      <c r="E105" s="32">
        <v>2978</v>
      </c>
      <c r="F105" s="32"/>
      <c r="G105" s="36">
        <v>997.68826</v>
      </c>
      <c r="H105" s="32"/>
      <c r="I105" s="32">
        <f t="shared" si="44"/>
        <v>2936.45054</v>
      </c>
      <c r="J105" s="36">
        <v>1810.8003</v>
      </c>
      <c r="K105" s="32">
        <v>657.3246</v>
      </c>
      <c r="L105" s="32">
        <v>194.95404</v>
      </c>
      <c r="M105" s="36">
        <v>0</v>
      </c>
      <c r="N105" s="32">
        <v>21.37</v>
      </c>
      <c r="O105" s="32">
        <v>209.286</v>
      </c>
      <c r="P105" s="36"/>
      <c r="Q105" s="32">
        <v>42.7156</v>
      </c>
      <c r="R105" s="32"/>
      <c r="S105" s="36">
        <v>18.876429</v>
      </c>
      <c r="T105" s="32">
        <f>B105+C105-I105-S105-R105</f>
        <v>1960.23772</v>
      </c>
      <c r="U105" s="210"/>
      <c r="V105" s="5">
        <f t="shared" si="28"/>
        <v>59.737806860138754</v>
      </c>
      <c r="X105" s="69">
        <f t="shared" si="27"/>
        <v>1.3277935204043996</v>
      </c>
    </row>
    <row r="106" spans="1:24" s="1" customFormat="1" ht="28.5" customHeight="1">
      <c r="A106" s="137" t="s">
        <v>310</v>
      </c>
      <c r="B106" s="32">
        <v>0</v>
      </c>
      <c r="C106" s="32">
        <f t="shared" si="43"/>
        <v>20055.06</v>
      </c>
      <c r="D106" s="36">
        <v>4791</v>
      </c>
      <c r="E106" s="32">
        <v>14528</v>
      </c>
      <c r="F106" s="32"/>
      <c r="G106" s="36">
        <v>736.06</v>
      </c>
      <c r="H106" s="32"/>
      <c r="I106" s="32">
        <f t="shared" si="44"/>
        <v>11073.11818</v>
      </c>
      <c r="J106" s="36">
        <v>8527.7764</v>
      </c>
      <c r="K106" s="32">
        <v>1664.1027</v>
      </c>
      <c r="L106" s="32">
        <v>206.96148</v>
      </c>
      <c r="M106" s="36">
        <v>41.16</v>
      </c>
      <c r="N106" s="32">
        <v>63.825</v>
      </c>
      <c r="O106" s="32">
        <v>359.3356</v>
      </c>
      <c r="P106" s="36"/>
      <c r="Q106" s="32">
        <v>209.957</v>
      </c>
      <c r="R106" s="32"/>
      <c r="S106" s="36"/>
      <c r="T106" s="32">
        <f aca="true" t="shared" si="45" ref="T106:T109">B106+C106-S106-R106-I106</f>
        <v>8981.941820000002</v>
      </c>
      <c r="U106" s="210"/>
      <c r="V106" s="5">
        <f t="shared" si="28"/>
        <v>55.213587892531855</v>
      </c>
      <c r="X106" s="69">
        <f t="shared" si="27"/>
        <v>1.7446756808658932</v>
      </c>
    </row>
    <row r="107" spans="1:24" s="1" customFormat="1" ht="28.5" customHeight="1">
      <c r="A107" s="137" t="s">
        <v>311</v>
      </c>
      <c r="B107" s="32">
        <v>0</v>
      </c>
      <c r="C107" s="32">
        <f t="shared" si="43"/>
        <v>5783</v>
      </c>
      <c r="D107" s="36">
        <v>1445</v>
      </c>
      <c r="E107" s="32">
        <v>4338</v>
      </c>
      <c r="F107" s="32"/>
      <c r="G107" s="36">
        <v>0</v>
      </c>
      <c r="H107" s="32"/>
      <c r="I107" s="32">
        <f t="shared" si="44"/>
        <v>3886.4172999999996</v>
      </c>
      <c r="J107" s="36">
        <v>2554.1426</v>
      </c>
      <c r="K107" s="32">
        <v>920.122</v>
      </c>
      <c r="L107" s="32">
        <v>118.9997</v>
      </c>
      <c r="M107" s="36">
        <v>4.3</v>
      </c>
      <c r="N107" s="32">
        <v>108.2</v>
      </c>
      <c r="O107" s="32">
        <v>117.8253</v>
      </c>
      <c r="P107" s="36"/>
      <c r="Q107" s="32">
        <v>62.8277</v>
      </c>
      <c r="R107" s="32"/>
      <c r="S107" s="36"/>
      <c r="T107" s="32">
        <f t="shared" si="45"/>
        <v>1896.5827</v>
      </c>
      <c r="U107" s="210"/>
      <c r="V107" s="5">
        <f t="shared" si="28"/>
        <v>67.20417257478817</v>
      </c>
      <c r="X107" s="69">
        <f t="shared" si="27"/>
        <v>1.4880028451911225</v>
      </c>
    </row>
    <row r="108" spans="1:24" s="1" customFormat="1" ht="28.5" customHeight="1">
      <c r="A108" s="137" t="s">
        <v>312</v>
      </c>
      <c r="B108" s="32">
        <v>387.25</v>
      </c>
      <c r="C108" s="32">
        <f t="shared" si="43"/>
        <v>30258</v>
      </c>
      <c r="D108" s="36">
        <v>7420</v>
      </c>
      <c r="E108" s="32">
        <v>22501</v>
      </c>
      <c r="F108" s="32"/>
      <c r="G108" s="36">
        <v>337</v>
      </c>
      <c r="H108" s="32"/>
      <c r="I108" s="32">
        <f t="shared" si="44"/>
        <v>20685.9396</v>
      </c>
      <c r="J108" s="36">
        <v>13799.73</v>
      </c>
      <c r="K108" s="32">
        <v>3983.7159</v>
      </c>
      <c r="L108" s="32">
        <v>1159.3023</v>
      </c>
      <c r="M108" s="36">
        <v>10</v>
      </c>
      <c r="N108" s="32">
        <v>345.15</v>
      </c>
      <c r="O108" s="32">
        <v>881.4939</v>
      </c>
      <c r="P108" s="36"/>
      <c r="Q108" s="32">
        <v>506.5475</v>
      </c>
      <c r="R108" s="32"/>
      <c r="S108" s="36"/>
      <c r="T108" s="32">
        <f>B108+C108-R108-I108-S108</f>
        <v>9959.3104</v>
      </c>
      <c r="U108" s="210"/>
      <c r="V108" s="5">
        <f t="shared" si="28"/>
        <v>67.50129171731345</v>
      </c>
      <c r="X108" s="69">
        <f t="shared" si="27"/>
        <v>1.4464414272968291</v>
      </c>
    </row>
    <row r="109" spans="1:24" s="1" customFormat="1" ht="28.5" customHeight="1">
      <c r="A109" s="137" t="s">
        <v>472</v>
      </c>
      <c r="B109" s="32">
        <v>11.9661</v>
      </c>
      <c r="C109" s="32">
        <f t="shared" si="43"/>
        <v>2122.6353</v>
      </c>
      <c r="D109" s="36">
        <v>416</v>
      </c>
      <c r="E109" s="32">
        <v>1245</v>
      </c>
      <c r="F109" s="32"/>
      <c r="G109" s="36">
        <v>461.6353</v>
      </c>
      <c r="H109" s="32"/>
      <c r="I109" s="32">
        <f t="shared" si="44"/>
        <v>1267.06644</v>
      </c>
      <c r="J109" s="36">
        <v>977.9454</v>
      </c>
      <c r="K109" s="32">
        <v>139.8161</v>
      </c>
      <c r="L109" s="32">
        <v>24.62684</v>
      </c>
      <c r="M109" s="36">
        <v>0</v>
      </c>
      <c r="N109" s="32">
        <v>9.4825</v>
      </c>
      <c r="O109" s="32">
        <v>89.2863</v>
      </c>
      <c r="P109" s="36"/>
      <c r="Q109" s="32">
        <v>25.9093</v>
      </c>
      <c r="R109" s="32"/>
      <c r="S109" s="36"/>
      <c r="T109" s="32">
        <f t="shared" si="45"/>
        <v>867.53496</v>
      </c>
      <c r="U109" s="210"/>
      <c r="V109" s="5">
        <f t="shared" si="28"/>
        <v>59.3584563375626</v>
      </c>
      <c r="X109" s="69">
        <f t="shared" si="27"/>
        <v>1.3109020549861614</v>
      </c>
    </row>
    <row r="110" spans="1:24" s="1" customFormat="1" ht="28.5" customHeight="1">
      <c r="A110" s="137" t="s">
        <v>474</v>
      </c>
      <c r="B110" s="32">
        <v>0</v>
      </c>
      <c r="C110" s="32">
        <f t="shared" si="43"/>
        <v>346</v>
      </c>
      <c r="D110" s="36">
        <v>73</v>
      </c>
      <c r="E110" s="32">
        <v>219</v>
      </c>
      <c r="F110" s="32"/>
      <c r="G110" s="36">
        <v>54</v>
      </c>
      <c r="H110" s="32"/>
      <c r="I110" s="32">
        <f t="shared" si="44"/>
        <v>217.5</v>
      </c>
      <c r="J110" s="36">
        <v>180</v>
      </c>
      <c r="K110" s="32">
        <v>23.1</v>
      </c>
      <c r="L110" s="32">
        <v>3.4</v>
      </c>
      <c r="M110" s="36">
        <v>0</v>
      </c>
      <c r="N110" s="32">
        <v>1.7</v>
      </c>
      <c r="O110" s="32">
        <v>9.3</v>
      </c>
      <c r="P110" s="36"/>
      <c r="Q110" s="32">
        <v>0</v>
      </c>
      <c r="R110" s="32"/>
      <c r="S110" s="36"/>
      <c r="T110" s="32">
        <f>C110-I110-R110+B110-S110</f>
        <v>128.5</v>
      </c>
      <c r="U110" s="210"/>
      <c r="V110" s="5">
        <f t="shared" si="28"/>
        <v>62.861271676300575</v>
      </c>
      <c r="X110" s="69">
        <f t="shared" si="27"/>
        <v>1.342528735632184</v>
      </c>
    </row>
    <row r="111" spans="1:24" s="7" customFormat="1" ht="28.5" customHeight="1">
      <c r="A111" s="195" t="s">
        <v>254</v>
      </c>
      <c r="B111" s="30"/>
      <c r="C111" s="30">
        <v>19675.17</v>
      </c>
      <c r="D111" s="196">
        <v>1257</v>
      </c>
      <c r="E111" s="30">
        <v>0</v>
      </c>
      <c r="F111" s="30">
        <v>8434.78</v>
      </c>
      <c r="G111" s="30">
        <v>0</v>
      </c>
      <c r="H111" s="30">
        <v>9983.39</v>
      </c>
      <c r="I111" s="28">
        <v>9072.35</v>
      </c>
      <c r="J111" s="30">
        <v>4764.66</v>
      </c>
      <c r="K111" s="30">
        <v>925.68</v>
      </c>
      <c r="L111" s="30">
        <v>392.29</v>
      </c>
      <c r="M111" s="30">
        <v>789.68</v>
      </c>
      <c r="N111" s="30">
        <v>51.3</v>
      </c>
      <c r="O111" s="30">
        <v>839.78</v>
      </c>
      <c r="P111" s="30">
        <v>16.75</v>
      </c>
      <c r="Q111" s="30">
        <v>1292.21</v>
      </c>
      <c r="R111" s="30"/>
      <c r="S111" s="30"/>
      <c r="T111" s="28">
        <f aca="true" t="shared" si="46" ref="T111:T154">B111+C111-I111-R111-S111</f>
        <v>10602.82</v>
      </c>
      <c r="U111" s="201"/>
      <c r="V111" s="202">
        <f t="shared" si="28"/>
        <v>46.11065622304662</v>
      </c>
      <c r="X111" s="69">
        <f t="shared" si="27"/>
        <v>0.1385528556548193</v>
      </c>
    </row>
    <row r="112" spans="1:24" s="1" customFormat="1" ht="28.5" customHeight="1">
      <c r="A112" s="137" t="s">
        <v>432</v>
      </c>
      <c r="B112" s="32"/>
      <c r="C112" s="32">
        <v>9692.78</v>
      </c>
      <c r="D112" s="36">
        <v>1257</v>
      </c>
      <c r="E112" s="32">
        <v>0</v>
      </c>
      <c r="F112" s="32">
        <v>8435.78</v>
      </c>
      <c r="G112" s="36">
        <v>0</v>
      </c>
      <c r="H112" s="32">
        <v>0</v>
      </c>
      <c r="I112" s="32">
        <v>4151.878</v>
      </c>
      <c r="J112" s="36">
        <v>1429.398</v>
      </c>
      <c r="K112" s="32">
        <v>485.22</v>
      </c>
      <c r="L112" s="32">
        <v>198.43</v>
      </c>
      <c r="M112" s="36">
        <v>789.68</v>
      </c>
      <c r="N112" s="32">
        <v>15.39</v>
      </c>
      <c r="O112" s="32">
        <v>749.26</v>
      </c>
      <c r="P112" s="36">
        <v>16.75</v>
      </c>
      <c r="Q112" s="32">
        <v>467.75</v>
      </c>
      <c r="R112" s="32"/>
      <c r="S112" s="36"/>
      <c r="T112" s="32">
        <f t="shared" si="46"/>
        <v>5540.902</v>
      </c>
      <c r="U112" s="203"/>
      <c r="V112" s="5">
        <f t="shared" si="28"/>
        <v>42.834749163810585</v>
      </c>
      <c r="X112" s="69">
        <f t="shared" si="27"/>
        <v>0.30275456070722695</v>
      </c>
    </row>
    <row r="113" spans="1:24" s="1" customFormat="1" ht="28.5" customHeight="1">
      <c r="A113" s="137" t="s">
        <v>475</v>
      </c>
      <c r="B113" s="32"/>
      <c r="C113" s="32">
        <v>9983.39</v>
      </c>
      <c r="D113" s="36">
        <v>0</v>
      </c>
      <c r="E113" s="32">
        <v>0</v>
      </c>
      <c r="F113" s="32">
        <v>0</v>
      </c>
      <c r="G113" s="36">
        <v>0</v>
      </c>
      <c r="H113" s="32">
        <v>9983.39</v>
      </c>
      <c r="I113" s="32">
        <v>4920.472</v>
      </c>
      <c r="J113" s="36">
        <v>3335.262</v>
      </c>
      <c r="K113" s="32">
        <v>440.46</v>
      </c>
      <c r="L113" s="32">
        <v>193.86</v>
      </c>
      <c r="M113" s="36">
        <v>0</v>
      </c>
      <c r="N113" s="32">
        <v>35.91</v>
      </c>
      <c r="O113" s="32">
        <v>90.52</v>
      </c>
      <c r="P113" s="36">
        <v>0</v>
      </c>
      <c r="Q113" s="32">
        <v>824.46</v>
      </c>
      <c r="R113" s="32"/>
      <c r="S113" s="36"/>
      <c r="T113" s="32">
        <f t="shared" si="46"/>
        <v>5062.918</v>
      </c>
      <c r="U113" s="203"/>
      <c r="V113" s="5">
        <f t="shared" si="28"/>
        <v>49.28658501771442</v>
      </c>
      <c r="X113" s="69">
        <f t="shared" si="27"/>
        <v>0</v>
      </c>
    </row>
    <row r="114" spans="1:24" s="7" customFormat="1" ht="28.5" customHeight="1">
      <c r="A114" s="204" t="s">
        <v>255</v>
      </c>
      <c r="B114" s="30">
        <v>0</v>
      </c>
      <c r="C114" s="30">
        <f>D114+E114+F114+G114+H114</f>
        <v>20105.480000000003</v>
      </c>
      <c r="D114" s="30">
        <v>1089</v>
      </c>
      <c r="E114" s="30">
        <v>0</v>
      </c>
      <c r="F114" s="30">
        <v>9967.69</v>
      </c>
      <c r="G114" s="30">
        <v>0</v>
      </c>
      <c r="H114" s="30">
        <v>9048.79</v>
      </c>
      <c r="I114" s="28">
        <f>J114+K114+M114+N114+O114+P114+Q114</f>
        <v>10652.42</v>
      </c>
      <c r="J114" s="30">
        <v>4621.81</v>
      </c>
      <c r="K114" s="30">
        <v>1437.63</v>
      </c>
      <c r="L114" s="30"/>
      <c r="M114" s="30">
        <v>135.99</v>
      </c>
      <c r="N114" s="30">
        <v>161.5</v>
      </c>
      <c r="O114" s="30">
        <v>500.35</v>
      </c>
      <c r="P114" s="30">
        <v>481.13</v>
      </c>
      <c r="Q114" s="30">
        <v>3314.01</v>
      </c>
      <c r="R114" s="30">
        <v>11.28</v>
      </c>
      <c r="S114" s="30">
        <v>0</v>
      </c>
      <c r="T114" s="28">
        <f t="shared" si="46"/>
        <v>9441.78</v>
      </c>
      <c r="U114" s="203"/>
      <c r="V114" s="202">
        <f t="shared" si="28"/>
        <v>52.982669401576075</v>
      </c>
      <c r="X114" s="69">
        <f t="shared" si="27"/>
        <v>0.10223029133286145</v>
      </c>
    </row>
    <row r="115" spans="1:24" s="7" customFormat="1" ht="28.5" customHeight="1">
      <c r="A115" s="38" t="s">
        <v>313</v>
      </c>
      <c r="B115" s="30">
        <f aca="true" t="shared" si="47" ref="B115:H115">SUM(B116:B123)</f>
        <v>1.7228360860362812</v>
      </c>
      <c r="C115" s="30">
        <f aca="true" t="shared" si="48" ref="C115:C123">SUM(D115:H115)</f>
        <v>53585.2157</v>
      </c>
      <c r="D115" s="30">
        <f t="shared" si="47"/>
        <v>5325</v>
      </c>
      <c r="E115" s="30">
        <f t="shared" si="47"/>
        <v>11008</v>
      </c>
      <c r="F115" s="30">
        <f t="shared" si="47"/>
        <v>5650.370000000001</v>
      </c>
      <c r="G115" s="30">
        <f t="shared" si="47"/>
        <v>18332.9045</v>
      </c>
      <c r="H115" s="30">
        <f t="shared" si="47"/>
        <v>13268.9412</v>
      </c>
      <c r="I115" s="28">
        <f aca="true" t="shared" si="49" ref="I115:I123">SUM(J115:Q115)</f>
        <v>23404.467225</v>
      </c>
      <c r="J115" s="30">
        <f aca="true" t="shared" si="50" ref="J115:S115">SUM(J116:J123)</f>
        <v>12493.860200000001</v>
      </c>
      <c r="K115" s="30">
        <f t="shared" si="50"/>
        <v>8365.911999999998</v>
      </c>
      <c r="L115" s="30">
        <f t="shared" si="50"/>
        <v>1204.8057999999999</v>
      </c>
      <c r="M115" s="30">
        <f t="shared" si="50"/>
        <v>198.95</v>
      </c>
      <c r="N115" s="30">
        <f t="shared" si="50"/>
        <v>245.317125</v>
      </c>
      <c r="O115" s="30">
        <f t="shared" si="50"/>
        <v>861.2221000000001</v>
      </c>
      <c r="P115" s="30">
        <f t="shared" si="50"/>
        <v>0</v>
      </c>
      <c r="Q115" s="30">
        <f t="shared" si="50"/>
        <v>34.4</v>
      </c>
      <c r="R115" s="30">
        <f t="shared" si="50"/>
        <v>0</v>
      </c>
      <c r="S115" s="30">
        <f t="shared" si="50"/>
        <v>0</v>
      </c>
      <c r="T115" s="28">
        <f t="shared" si="46"/>
        <v>30182.471311086</v>
      </c>
      <c r="U115" s="201"/>
      <c r="V115" s="202">
        <f t="shared" si="28"/>
        <v>43.67569386192714</v>
      </c>
      <c r="X115" s="69">
        <f t="shared" si="27"/>
        <v>0.6978582269351359</v>
      </c>
    </row>
    <row r="116" spans="1:24" s="1" customFormat="1" ht="28.5" customHeight="1">
      <c r="A116" s="137" t="s">
        <v>432</v>
      </c>
      <c r="B116" s="32">
        <v>2.220000000000013</v>
      </c>
      <c r="C116" s="32">
        <f t="shared" si="48"/>
        <v>193</v>
      </c>
      <c r="D116" s="36">
        <v>14</v>
      </c>
      <c r="E116" s="32">
        <v>140</v>
      </c>
      <c r="F116" s="32">
        <v>39</v>
      </c>
      <c r="G116" s="36"/>
      <c r="H116" s="32"/>
      <c r="I116" s="32">
        <f t="shared" si="49"/>
        <v>67</v>
      </c>
      <c r="J116" s="36"/>
      <c r="K116" s="32"/>
      <c r="L116" s="32"/>
      <c r="M116" s="36">
        <v>67</v>
      </c>
      <c r="N116" s="32"/>
      <c r="O116" s="32"/>
      <c r="P116" s="36"/>
      <c r="Q116" s="32"/>
      <c r="R116" s="32"/>
      <c r="S116" s="36"/>
      <c r="T116" s="32">
        <f t="shared" si="46"/>
        <v>128.22</v>
      </c>
      <c r="U116" s="203"/>
      <c r="V116" s="5">
        <f t="shared" si="28"/>
        <v>34.32025407232865</v>
      </c>
      <c r="X116" s="69">
        <f t="shared" si="27"/>
        <v>2.298507462686567</v>
      </c>
    </row>
    <row r="117" spans="1:24" s="1" customFormat="1" ht="28.5" customHeight="1">
      <c r="A117" s="137" t="s">
        <v>315</v>
      </c>
      <c r="B117" s="32">
        <v>0.9399999999998272</v>
      </c>
      <c r="C117" s="32">
        <f t="shared" si="48"/>
        <v>2158.98</v>
      </c>
      <c r="D117" s="36">
        <v>208</v>
      </c>
      <c r="E117" s="32"/>
      <c r="F117" s="32"/>
      <c r="G117" s="36">
        <v>1950.98</v>
      </c>
      <c r="H117" s="32"/>
      <c r="I117" s="32">
        <f t="shared" si="49"/>
        <v>956.9599999999999</v>
      </c>
      <c r="J117" s="36">
        <v>449.23</v>
      </c>
      <c r="K117" s="32">
        <v>231.04</v>
      </c>
      <c r="L117" s="32">
        <v>105.3</v>
      </c>
      <c r="M117" s="36">
        <v>31.43</v>
      </c>
      <c r="N117" s="32">
        <v>22.74</v>
      </c>
      <c r="O117" s="32">
        <v>117.22</v>
      </c>
      <c r="P117" s="36"/>
      <c r="Q117" s="32"/>
      <c r="R117" s="32"/>
      <c r="S117" s="36"/>
      <c r="T117" s="32">
        <f t="shared" si="46"/>
        <v>1202.96</v>
      </c>
      <c r="U117" s="203"/>
      <c r="V117" s="5">
        <f t="shared" si="28"/>
        <v>44.305344642394154</v>
      </c>
      <c r="X117" s="69">
        <f t="shared" si="27"/>
        <v>0.21735495736498914</v>
      </c>
    </row>
    <row r="118" spans="1:24" s="1" customFormat="1" ht="28.5" customHeight="1">
      <c r="A118" s="137" t="s">
        <v>316</v>
      </c>
      <c r="B118" s="32">
        <v>0</v>
      </c>
      <c r="C118" s="32">
        <f t="shared" si="48"/>
        <v>1336.05</v>
      </c>
      <c r="D118" s="36">
        <v>97</v>
      </c>
      <c r="E118" s="32"/>
      <c r="F118" s="32"/>
      <c r="G118" s="36">
        <v>217.02</v>
      </c>
      <c r="H118" s="32">
        <v>1022.03</v>
      </c>
      <c r="I118" s="32">
        <f t="shared" si="49"/>
        <v>479.84</v>
      </c>
      <c r="J118" s="36">
        <v>267.05</v>
      </c>
      <c r="K118" s="32">
        <v>96.2</v>
      </c>
      <c r="L118" s="32">
        <v>40.49</v>
      </c>
      <c r="M118" s="36">
        <v>23.5</v>
      </c>
      <c r="N118" s="32">
        <v>8.25</v>
      </c>
      <c r="O118" s="32">
        <v>43.95</v>
      </c>
      <c r="P118" s="36">
        <v>0</v>
      </c>
      <c r="Q118" s="32">
        <v>0.4</v>
      </c>
      <c r="R118" s="32"/>
      <c r="S118" s="36"/>
      <c r="T118" s="32">
        <f t="shared" si="46"/>
        <v>856.21</v>
      </c>
      <c r="U118" s="203"/>
      <c r="V118" s="5">
        <f t="shared" si="28"/>
        <v>35.91482354702294</v>
      </c>
      <c r="X118" s="69">
        <f t="shared" si="27"/>
        <v>0.2021507169056352</v>
      </c>
    </row>
    <row r="119" spans="1:24" s="1" customFormat="1" ht="28.5" customHeight="1">
      <c r="A119" s="137" t="s">
        <v>317</v>
      </c>
      <c r="B119" s="32">
        <v>-0.16860000000087894</v>
      </c>
      <c r="C119" s="32">
        <f t="shared" si="48"/>
        <v>9952.8</v>
      </c>
      <c r="D119" s="36">
        <v>892</v>
      </c>
      <c r="E119" s="32"/>
      <c r="F119" s="32">
        <v>683.68</v>
      </c>
      <c r="G119" s="36">
        <v>4206.7888</v>
      </c>
      <c r="H119" s="32">
        <v>4170.3312</v>
      </c>
      <c r="I119" s="32">
        <f t="shared" si="49"/>
        <v>4130.7123</v>
      </c>
      <c r="J119" s="36">
        <v>3101.43</v>
      </c>
      <c r="K119" s="32">
        <v>650.56</v>
      </c>
      <c r="L119" s="32">
        <v>160.2523</v>
      </c>
      <c r="M119" s="36">
        <v>15.82</v>
      </c>
      <c r="N119" s="32">
        <v>97.49</v>
      </c>
      <c r="O119" s="32">
        <v>105.16</v>
      </c>
      <c r="P119" s="36"/>
      <c r="Q119" s="32"/>
      <c r="R119" s="32"/>
      <c r="S119" s="36"/>
      <c r="T119" s="32">
        <f t="shared" si="46"/>
        <v>5821.9191</v>
      </c>
      <c r="U119" s="203"/>
      <c r="V119" s="5">
        <f t="shared" si="28"/>
        <v>41.50372031259995</v>
      </c>
      <c r="X119" s="69">
        <f t="shared" si="27"/>
        <v>0.21594338584171063</v>
      </c>
    </row>
    <row r="120" spans="1:24" s="1" customFormat="1" ht="28.5" customHeight="1">
      <c r="A120" s="137" t="s">
        <v>318</v>
      </c>
      <c r="B120" s="32">
        <v>-0.4674799999993411</v>
      </c>
      <c r="C120" s="32">
        <f t="shared" si="48"/>
        <v>16449.1857</v>
      </c>
      <c r="D120" s="36">
        <v>1716</v>
      </c>
      <c r="E120" s="32">
        <v>5131</v>
      </c>
      <c r="F120" s="32">
        <v>2654.53</v>
      </c>
      <c r="G120" s="36">
        <v>6947.6557</v>
      </c>
      <c r="H120" s="32"/>
      <c r="I120" s="32">
        <f t="shared" si="49"/>
        <v>7881.0941</v>
      </c>
      <c r="J120" s="36">
        <v>3278.0086</v>
      </c>
      <c r="K120" s="32">
        <v>4006.72</v>
      </c>
      <c r="L120" s="32">
        <v>248.9579</v>
      </c>
      <c r="M120" s="36">
        <v>0</v>
      </c>
      <c r="N120" s="32">
        <v>43.2732</v>
      </c>
      <c r="O120" s="32">
        <v>304.1344</v>
      </c>
      <c r="P120" s="36"/>
      <c r="Q120" s="32"/>
      <c r="R120" s="32"/>
      <c r="S120" s="36"/>
      <c r="T120" s="32">
        <f t="shared" si="46"/>
        <v>8567.62412</v>
      </c>
      <c r="U120" s="203"/>
      <c r="V120" s="5">
        <f t="shared" si="28"/>
        <v>47.91312000479998</v>
      </c>
      <c r="X120" s="69">
        <f t="shared" si="27"/>
        <v>0.8687880024170755</v>
      </c>
    </row>
    <row r="121" spans="1:24" s="1" customFormat="1" ht="28.5" customHeight="1">
      <c r="A121" s="137" t="s">
        <v>319</v>
      </c>
      <c r="B121" s="32">
        <v>-0.47018191396273323</v>
      </c>
      <c r="C121" s="32">
        <f t="shared" si="48"/>
        <v>8634.02</v>
      </c>
      <c r="D121" s="36">
        <v>840</v>
      </c>
      <c r="E121" s="32">
        <v>2512</v>
      </c>
      <c r="F121" s="32">
        <v>743.8900000000001</v>
      </c>
      <c r="G121" s="36">
        <v>1935.16</v>
      </c>
      <c r="H121" s="32">
        <v>2602.97</v>
      </c>
      <c r="I121" s="32">
        <f t="shared" si="49"/>
        <v>3082.6362000000004</v>
      </c>
      <c r="J121" s="36">
        <v>1337.5017</v>
      </c>
      <c r="K121" s="32">
        <v>1280.6</v>
      </c>
      <c r="L121" s="32">
        <v>304.945</v>
      </c>
      <c r="M121" s="36">
        <v>15</v>
      </c>
      <c r="N121" s="32">
        <v>61.4607</v>
      </c>
      <c r="O121" s="32">
        <v>83.1288</v>
      </c>
      <c r="P121" s="36">
        <v>0</v>
      </c>
      <c r="Q121" s="32">
        <v>0</v>
      </c>
      <c r="R121" s="32"/>
      <c r="S121" s="36"/>
      <c r="T121" s="32">
        <f t="shared" si="46"/>
        <v>5550.91361808604</v>
      </c>
      <c r="U121" s="203"/>
      <c r="V121" s="5">
        <f t="shared" si="28"/>
        <v>35.70531548381551</v>
      </c>
      <c r="X121" s="69">
        <f t="shared" si="27"/>
        <v>1.087380989037889</v>
      </c>
    </row>
    <row r="122" spans="1:24" s="1" customFormat="1" ht="28.5" customHeight="1">
      <c r="A122" s="137" t="s">
        <v>100</v>
      </c>
      <c r="B122" s="32">
        <v>-0.32230000000072323</v>
      </c>
      <c r="C122" s="32">
        <f t="shared" si="48"/>
        <v>5955.17</v>
      </c>
      <c r="D122" s="36">
        <v>479</v>
      </c>
      <c r="E122" s="32"/>
      <c r="F122" s="32">
        <v>414.09</v>
      </c>
      <c r="G122" s="36">
        <v>62.15</v>
      </c>
      <c r="H122" s="32">
        <v>4999.93</v>
      </c>
      <c r="I122" s="32">
        <f t="shared" si="49"/>
        <v>2607.4672249999994</v>
      </c>
      <c r="J122" s="36">
        <v>1541.8186</v>
      </c>
      <c r="K122" s="32">
        <v>822.6239999999999</v>
      </c>
      <c r="L122" s="32">
        <v>158.13139999999999</v>
      </c>
      <c r="M122" s="36">
        <v>41.2</v>
      </c>
      <c r="N122" s="32">
        <v>7.863225</v>
      </c>
      <c r="O122" s="32">
        <v>35.83</v>
      </c>
      <c r="P122" s="36">
        <v>0</v>
      </c>
      <c r="Q122" s="32">
        <v>0</v>
      </c>
      <c r="R122" s="32"/>
      <c r="S122" s="36"/>
      <c r="T122" s="32">
        <f t="shared" si="46"/>
        <v>3347.380475</v>
      </c>
      <c r="U122" s="203"/>
      <c r="V122" s="5">
        <f t="shared" si="28"/>
        <v>43.78730332599437</v>
      </c>
      <c r="X122" s="69">
        <f t="shared" si="27"/>
        <v>0.18370317195453917</v>
      </c>
    </row>
    <row r="123" spans="1:24" s="1" customFormat="1" ht="28.5" customHeight="1">
      <c r="A123" s="137" t="s">
        <v>320</v>
      </c>
      <c r="B123" s="32">
        <v>-0.008601999999882537</v>
      </c>
      <c r="C123" s="32">
        <f t="shared" si="48"/>
        <v>8906.01</v>
      </c>
      <c r="D123" s="36">
        <v>1079</v>
      </c>
      <c r="E123" s="32">
        <v>3225</v>
      </c>
      <c r="F123" s="32">
        <v>1115.1799999999998</v>
      </c>
      <c r="G123" s="36">
        <v>3013.15</v>
      </c>
      <c r="H123" s="32">
        <v>473.68</v>
      </c>
      <c r="I123" s="32">
        <f t="shared" si="49"/>
        <v>4198.7573999999995</v>
      </c>
      <c r="J123" s="36">
        <v>2518.8213</v>
      </c>
      <c r="K123" s="32">
        <v>1278.168</v>
      </c>
      <c r="L123" s="32">
        <v>186.7292</v>
      </c>
      <c r="M123" s="36">
        <v>5</v>
      </c>
      <c r="N123" s="32">
        <v>4.24</v>
      </c>
      <c r="O123" s="32">
        <v>171.7989</v>
      </c>
      <c r="P123" s="36"/>
      <c r="Q123" s="32">
        <v>34</v>
      </c>
      <c r="R123" s="32"/>
      <c r="S123" s="36"/>
      <c r="T123" s="32">
        <f t="shared" si="46"/>
        <v>4707.243998</v>
      </c>
      <c r="U123" s="203"/>
      <c r="V123" s="5">
        <f t="shared" si="28"/>
        <v>47.145258712208424</v>
      </c>
      <c r="X123" s="69">
        <f t="shared" si="27"/>
        <v>1.0250651776165969</v>
      </c>
    </row>
    <row r="124" spans="1:24" s="7" customFormat="1" ht="28.5" customHeight="1">
      <c r="A124" s="205" t="s">
        <v>321</v>
      </c>
      <c r="B124" s="28">
        <f aca="true" t="shared" si="51" ref="B124:S124">SUM(B125:B131)</f>
        <v>194.0179</v>
      </c>
      <c r="C124" s="28">
        <f t="shared" si="51"/>
        <v>53315.9475</v>
      </c>
      <c r="D124" s="28">
        <f t="shared" si="51"/>
        <v>10656</v>
      </c>
      <c r="E124" s="28">
        <f t="shared" si="51"/>
        <v>34662</v>
      </c>
      <c r="F124" s="28">
        <f t="shared" si="51"/>
        <v>0</v>
      </c>
      <c r="G124" s="28">
        <f t="shared" si="51"/>
        <v>7997.9475</v>
      </c>
      <c r="H124" s="28">
        <f t="shared" si="51"/>
        <v>0</v>
      </c>
      <c r="I124" s="28">
        <f t="shared" si="51"/>
        <v>32122.39967100001</v>
      </c>
      <c r="J124" s="28">
        <f t="shared" si="51"/>
        <v>18947.6239</v>
      </c>
      <c r="K124" s="28">
        <f t="shared" si="51"/>
        <v>9150.9706</v>
      </c>
      <c r="L124" s="28">
        <f t="shared" si="51"/>
        <v>1966.92614</v>
      </c>
      <c r="M124" s="28">
        <f t="shared" si="51"/>
        <v>31.0425</v>
      </c>
      <c r="N124" s="28">
        <f t="shared" si="51"/>
        <v>567.0514</v>
      </c>
      <c r="O124" s="28">
        <f t="shared" si="51"/>
        <v>1441.0155</v>
      </c>
      <c r="P124" s="28">
        <f t="shared" si="51"/>
        <v>17.769631</v>
      </c>
      <c r="Q124" s="28">
        <f t="shared" si="51"/>
        <v>0</v>
      </c>
      <c r="R124" s="28">
        <f t="shared" si="51"/>
        <v>0</v>
      </c>
      <c r="S124" s="28">
        <f t="shared" si="51"/>
        <v>0</v>
      </c>
      <c r="T124" s="28">
        <f t="shared" si="46"/>
        <v>21387.565729</v>
      </c>
      <c r="U124" s="201"/>
      <c r="V124" s="202">
        <f t="shared" si="28"/>
        <v>60.03068667841076</v>
      </c>
      <c r="X124" s="69">
        <f t="shared" si="27"/>
        <v>1.4107912380192733</v>
      </c>
    </row>
    <row r="125" spans="1:24" s="1" customFormat="1" ht="28.5" customHeight="1">
      <c r="A125" s="137" t="s">
        <v>432</v>
      </c>
      <c r="B125" s="32">
        <v>0</v>
      </c>
      <c r="C125" s="32">
        <f aca="true" t="shared" si="52" ref="C125:C131">SUM(D125:H125)</f>
        <v>291</v>
      </c>
      <c r="D125" s="36">
        <f>51</f>
        <v>51</v>
      </c>
      <c r="E125" s="32">
        <f>120+114+6</f>
        <v>240</v>
      </c>
      <c r="F125" s="32"/>
      <c r="G125" s="36"/>
      <c r="H125" s="32"/>
      <c r="I125" s="32">
        <f aca="true" t="shared" si="53" ref="I125:I131">SUM(J125:Q125)</f>
        <v>92.16</v>
      </c>
      <c r="J125" s="36">
        <v>0</v>
      </c>
      <c r="K125" s="32">
        <v>0</v>
      </c>
      <c r="L125" s="32">
        <v>0</v>
      </c>
      <c r="M125" s="36">
        <v>28.18</v>
      </c>
      <c r="N125" s="32">
        <v>0</v>
      </c>
      <c r="O125" s="32">
        <v>63.98</v>
      </c>
      <c r="P125" s="36">
        <v>0</v>
      </c>
      <c r="Q125" s="32">
        <v>0</v>
      </c>
      <c r="R125" s="32">
        <v>0</v>
      </c>
      <c r="S125" s="36">
        <v>0</v>
      </c>
      <c r="T125" s="32">
        <f t="shared" si="46"/>
        <v>198.84</v>
      </c>
      <c r="U125" s="203"/>
      <c r="V125" s="5">
        <f t="shared" si="28"/>
        <v>31.670103092783503</v>
      </c>
      <c r="X125" s="69">
        <f t="shared" si="27"/>
        <v>3.1575520833333335</v>
      </c>
    </row>
    <row r="126" spans="1:24" s="1" customFormat="1" ht="28.5" customHeight="1">
      <c r="A126" s="137" t="s">
        <v>327</v>
      </c>
      <c r="B126" s="32">
        <v>0</v>
      </c>
      <c r="C126" s="32">
        <f t="shared" si="52"/>
        <v>6626</v>
      </c>
      <c r="D126" s="36">
        <f>1464</f>
        <v>1464</v>
      </c>
      <c r="E126" s="32">
        <f>5146+16</f>
        <v>5162</v>
      </c>
      <c r="F126" s="32"/>
      <c r="G126" s="36"/>
      <c r="H126" s="32"/>
      <c r="I126" s="32">
        <f t="shared" si="53"/>
        <v>5384.550000000001</v>
      </c>
      <c r="J126" s="36">
        <v>4008.84</v>
      </c>
      <c r="K126" s="32">
        <v>799.97</v>
      </c>
      <c r="L126" s="32">
        <v>325.85</v>
      </c>
      <c r="M126" s="36">
        <v>0</v>
      </c>
      <c r="N126" s="32">
        <v>151.77</v>
      </c>
      <c r="O126" s="32">
        <v>98.12</v>
      </c>
      <c r="P126" s="36">
        <v>0</v>
      </c>
      <c r="Q126" s="32">
        <v>0</v>
      </c>
      <c r="R126" s="32">
        <v>0</v>
      </c>
      <c r="S126" s="36">
        <v>0</v>
      </c>
      <c r="T126" s="32">
        <f t="shared" si="46"/>
        <v>1241.45</v>
      </c>
      <c r="U126" s="203"/>
      <c r="V126" s="5">
        <f t="shared" si="28"/>
        <v>81.26396015695747</v>
      </c>
      <c r="X126" s="69">
        <f aca="true" t="shared" si="54" ref="X126:X189">(D126+E126)/I126</f>
        <v>1.2305577996304238</v>
      </c>
    </row>
    <row r="127" spans="1:24" s="1" customFormat="1" ht="28.5" customHeight="1">
      <c r="A127" s="137" t="s">
        <v>325</v>
      </c>
      <c r="B127" s="32">
        <v>194.0179</v>
      </c>
      <c r="C127" s="32">
        <f t="shared" si="52"/>
        <v>14867.9475</v>
      </c>
      <c r="D127" s="36">
        <f>2201</f>
        <v>2201</v>
      </c>
      <c r="E127" s="32">
        <f>7123+24</f>
        <v>7147</v>
      </c>
      <c r="F127" s="32"/>
      <c r="G127" s="36">
        <v>5519.9475</v>
      </c>
      <c r="H127" s="32"/>
      <c r="I127" s="32">
        <f t="shared" si="53"/>
        <v>6714.524171000001</v>
      </c>
      <c r="J127" s="36">
        <v>3714.9695</v>
      </c>
      <c r="K127" s="32">
        <v>2208.1744</v>
      </c>
      <c r="L127" s="32">
        <v>531.80964</v>
      </c>
      <c r="M127" s="36">
        <v>1.9053</v>
      </c>
      <c r="N127" s="32">
        <v>110.6157</v>
      </c>
      <c r="O127" s="32">
        <v>134.53</v>
      </c>
      <c r="P127" s="36">
        <v>12.519631</v>
      </c>
      <c r="Q127" s="32">
        <v>0</v>
      </c>
      <c r="R127" s="32">
        <v>0</v>
      </c>
      <c r="S127" s="36">
        <v>0</v>
      </c>
      <c r="T127" s="32">
        <f t="shared" si="46"/>
        <v>8347.441229</v>
      </c>
      <c r="U127" s="203"/>
      <c r="V127" s="5">
        <f aca="true" t="shared" si="55" ref="V127:V190">I127/(B127+C127)*100</f>
        <v>44.57933604733949</v>
      </c>
      <c r="X127" s="69">
        <f t="shared" si="54"/>
        <v>1.3922058751942497</v>
      </c>
    </row>
    <row r="128" spans="1:24" s="1" customFormat="1" ht="28.5" customHeight="1">
      <c r="A128" s="137" t="s">
        <v>328</v>
      </c>
      <c r="B128" s="32">
        <v>0</v>
      </c>
      <c r="C128" s="32">
        <f t="shared" si="52"/>
        <v>19655</v>
      </c>
      <c r="D128" s="36">
        <f>4619</f>
        <v>4619</v>
      </c>
      <c r="E128" s="32">
        <f>14987+49</f>
        <v>15036</v>
      </c>
      <c r="F128" s="32"/>
      <c r="G128" s="36"/>
      <c r="H128" s="32"/>
      <c r="I128" s="32">
        <f t="shared" si="53"/>
        <v>12142.505100000002</v>
      </c>
      <c r="J128" s="36">
        <v>7470.0822</v>
      </c>
      <c r="K128" s="32">
        <v>3096.1055</v>
      </c>
      <c r="L128" s="32">
        <v>552.2247</v>
      </c>
      <c r="M128" s="36">
        <v>0.53</v>
      </c>
      <c r="N128" s="32">
        <v>229.9427</v>
      </c>
      <c r="O128" s="32">
        <v>793.62</v>
      </c>
      <c r="P128" s="36">
        <v>0</v>
      </c>
      <c r="Q128" s="32">
        <v>0</v>
      </c>
      <c r="R128" s="32">
        <v>0</v>
      </c>
      <c r="S128" s="36">
        <v>0</v>
      </c>
      <c r="T128" s="32">
        <f t="shared" si="46"/>
        <v>7512.4949</v>
      </c>
      <c r="U128" s="203"/>
      <c r="V128" s="5">
        <f t="shared" si="55"/>
        <v>61.77819944034598</v>
      </c>
      <c r="X128" s="69">
        <f t="shared" si="54"/>
        <v>1.618693987618749</v>
      </c>
    </row>
    <row r="129" spans="1:24" s="1" customFormat="1" ht="28.5" customHeight="1">
      <c r="A129" s="137" t="s">
        <v>326</v>
      </c>
      <c r="B129" s="32">
        <v>0</v>
      </c>
      <c r="C129" s="32">
        <f t="shared" si="52"/>
        <v>7622</v>
      </c>
      <c r="D129" s="36">
        <f>1791</f>
        <v>1791</v>
      </c>
      <c r="E129" s="32">
        <f>5812+19</f>
        <v>5831</v>
      </c>
      <c r="F129" s="32"/>
      <c r="G129" s="36"/>
      <c r="H129" s="32"/>
      <c r="I129" s="32">
        <f t="shared" si="53"/>
        <v>5888.377200000001</v>
      </c>
      <c r="J129" s="36">
        <v>2641.46</v>
      </c>
      <c r="K129" s="32">
        <v>2503.21</v>
      </c>
      <c r="L129" s="32">
        <v>437.14</v>
      </c>
      <c r="M129" s="36">
        <v>0.4272</v>
      </c>
      <c r="N129" s="32">
        <v>56.62</v>
      </c>
      <c r="O129" s="32">
        <v>249.52</v>
      </c>
      <c r="P129" s="36">
        <v>0</v>
      </c>
      <c r="Q129" s="32">
        <v>0</v>
      </c>
      <c r="R129" s="32">
        <v>0</v>
      </c>
      <c r="S129" s="36">
        <v>0</v>
      </c>
      <c r="T129" s="32">
        <f t="shared" si="46"/>
        <v>1733.6228</v>
      </c>
      <c r="U129" s="203"/>
      <c r="V129" s="5">
        <f t="shared" si="55"/>
        <v>77.25501443190764</v>
      </c>
      <c r="X129" s="69">
        <f t="shared" si="54"/>
        <v>1.29441435918881</v>
      </c>
    </row>
    <row r="130" spans="1:24" s="1" customFormat="1" ht="28.5" customHeight="1">
      <c r="A130" s="137" t="s">
        <v>479</v>
      </c>
      <c r="B130" s="32">
        <v>0</v>
      </c>
      <c r="C130" s="32">
        <f t="shared" si="52"/>
        <v>1888</v>
      </c>
      <c r="D130" s="36">
        <f>255</f>
        <v>255</v>
      </c>
      <c r="E130" s="32">
        <v>602</v>
      </c>
      <c r="F130" s="32"/>
      <c r="G130" s="36">
        <v>1031</v>
      </c>
      <c r="H130" s="32"/>
      <c r="I130" s="32">
        <f t="shared" si="53"/>
        <v>859.4173</v>
      </c>
      <c r="J130" s="36">
        <v>576.8511</v>
      </c>
      <c r="K130" s="32">
        <v>220.5747</v>
      </c>
      <c r="L130" s="32">
        <v>7.2</v>
      </c>
      <c r="M130" s="36">
        <v>0</v>
      </c>
      <c r="N130" s="32">
        <v>11.983</v>
      </c>
      <c r="O130" s="32">
        <v>42.8085</v>
      </c>
      <c r="P130" s="36">
        <v>0</v>
      </c>
      <c r="Q130" s="32">
        <v>0</v>
      </c>
      <c r="R130" s="32">
        <v>0</v>
      </c>
      <c r="S130" s="36">
        <v>0</v>
      </c>
      <c r="T130" s="32">
        <f t="shared" si="46"/>
        <v>1028.5827</v>
      </c>
      <c r="U130" s="203"/>
      <c r="V130" s="5">
        <f t="shared" si="55"/>
        <v>45.51998411016949</v>
      </c>
      <c r="X130" s="69">
        <f t="shared" si="54"/>
        <v>0.9971872802653613</v>
      </c>
    </row>
    <row r="131" spans="1:24" s="1" customFormat="1" ht="28.5" customHeight="1">
      <c r="A131" s="137" t="s">
        <v>242</v>
      </c>
      <c r="B131" s="32">
        <v>0</v>
      </c>
      <c r="C131" s="32">
        <f t="shared" si="52"/>
        <v>2366</v>
      </c>
      <c r="D131" s="36">
        <f>275</f>
        <v>275</v>
      </c>
      <c r="E131" s="32">
        <v>644</v>
      </c>
      <c r="F131" s="32"/>
      <c r="G131" s="36">
        <v>1447</v>
      </c>
      <c r="H131" s="32"/>
      <c r="I131" s="32">
        <f t="shared" si="53"/>
        <v>1040.8659</v>
      </c>
      <c r="J131" s="36">
        <v>535.4211</v>
      </c>
      <c r="K131" s="32">
        <v>322.936</v>
      </c>
      <c r="L131" s="32">
        <v>112.7018</v>
      </c>
      <c r="M131" s="36">
        <v>0</v>
      </c>
      <c r="N131" s="32">
        <v>6.12</v>
      </c>
      <c r="O131" s="32">
        <v>58.437</v>
      </c>
      <c r="P131" s="36">
        <v>5.25</v>
      </c>
      <c r="Q131" s="32">
        <v>0</v>
      </c>
      <c r="R131" s="32">
        <v>0</v>
      </c>
      <c r="S131" s="36">
        <v>0</v>
      </c>
      <c r="T131" s="32">
        <f t="shared" si="46"/>
        <v>1325.1341</v>
      </c>
      <c r="U131" s="203"/>
      <c r="V131" s="5">
        <f t="shared" si="55"/>
        <v>43.99264158918005</v>
      </c>
      <c r="X131" s="69">
        <f t="shared" si="54"/>
        <v>0.8829187314139122</v>
      </c>
    </row>
    <row r="132" spans="1:24" s="7" customFormat="1" ht="28.5" customHeight="1">
      <c r="A132" s="211" t="s">
        <v>329</v>
      </c>
      <c r="B132" s="30">
        <f aca="true" t="shared" si="56" ref="B132:S132">SUM(B133:B144)</f>
        <v>20131.946494999993</v>
      </c>
      <c r="C132" s="30">
        <f t="shared" si="56"/>
        <v>142922.6051</v>
      </c>
      <c r="D132" s="30">
        <f t="shared" si="56"/>
        <v>32459</v>
      </c>
      <c r="E132" s="30">
        <f t="shared" si="56"/>
        <v>97692</v>
      </c>
      <c r="F132" s="30">
        <f t="shared" si="56"/>
        <v>0</v>
      </c>
      <c r="G132" s="30">
        <f t="shared" si="56"/>
        <v>12771.6051</v>
      </c>
      <c r="H132" s="30">
        <f t="shared" si="56"/>
        <v>0</v>
      </c>
      <c r="I132" s="30">
        <f t="shared" si="56"/>
        <v>71077.83480899999</v>
      </c>
      <c r="J132" s="30">
        <f t="shared" si="56"/>
        <v>47495.1563</v>
      </c>
      <c r="K132" s="30">
        <f t="shared" si="56"/>
        <v>14626.079399999999</v>
      </c>
      <c r="L132" s="30">
        <f t="shared" si="56"/>
        <v>2563.59</v>
      </c>
      <c r="M132" s="30">
        <f t="shared" si="56"/>
        <v>161.28844999999998</v>
      </c>
      <c r="N132" s="30">
        <f t="shared" si="56"/>
        <v>977.1180990000001</v>
      </c>
      <c r="O132" s="30">
        <f t="shared" si="56"/>
        <v>4136.0361</v>
      </c>
      <c r="P132" s="30">
        <f t="shared" si="56"/>
        <v>224.195</v>
      </c>
      <c r="Q132" s="30">
        <f t="shared" si="56"/>
        <v>1400.00926</v>
      </c>
      <c r="R132" s="30">
        <f t="shared" si="56"/>
        <v>0</v>
      </c>
      <c r="S132" s="30">
        <f t="shared" si="56"/>
        <v>0</v>
      </c>
      <c r="T132" s="28">
        <f t="shared" si="46"/>
        <v>91976.716786</v>
      </c>
      <c r="U132" s="212"/>
      <c r="V132" s="202">
        <f t="shared" si="55"/>
        <v>43.59144477336969</v>
      </c>
      <c r="X132" s="69">
        <f t="shared" si="54"/>
        <v>1.8311052995598576</v>
      </c>
    </row>
    <row r="133" spans="1:24" s="1" customFormat="1" ht="28.5" customHeight="1">
      <c r="A133" s="137" t="s">
        <v>339</v>
      </c>
      <c r="B133" s="32">
        <v>2507.2455389999996</v>
      </c>
      <c r="C133" s="32">
        <f aca="true" t="shared" si="57" ref="C133:C144">D133+E133+F133+G133+H133</f>
        <v>25866</v>
      </c>
      <c r="D133" s="36">
        <v>6329</v>
      </c>
      <c r="E133" s="32">
        <v>19087</v>
      </c>
      <c r="F133" s="32">
        <v>0</v>
      </c>
      <c r="G133" s="36">
        <v>450</v>
      </c>
      <c r="H133" s="32">
        <v>0</v>
      </c>
      <c r="I133" s="32">
        <f>J133+K133+L133+M133+N133+O133+P133+Q133</f>
        <v>11890.870649999999</v>
      </c>
      <c r="J133" s="36">
        <v>8952.4599</v>
      </c>
      <c r="K133" s="32">
        <v>1283.7724</v>
      </c>
      <c r="L133" s="32">
        <v>391.5804</v>
      </c>
      <c r="M133" s="36">
        <v>11.13845</v>
      </c>
      <c r="N133" s="32">
        <v>537.04</v>
      </c>
      <c r="O133" s="32">
        <v>311.9646</v>
      </c>
      <c r="P133" s="36">
        <v>0</v>
      </c>
      <c r="Q133" s="32">
        <v>402.9149</v>
      </c>
      <c r="R133" s="32">
        <v>0</v>
      </c>
      <c r="S133" s="36">
        <v>0</v>
      </c>
      <c r="T133" s="32">
        <f t="shared" si="46"/>
        <v>16482.374889</v>
      </c>
      <c r="U133" s="213"/>
      <c r="V133" s="5">
        <f t="shared" si="55"/>
        <v>41.90874333940962</v>
      </c>
      <c r="X133" s="69">
        <f t="shared" si="54"/>
        <v>2.1374381025665268</v>
      </c>
    </row>
    <row r="134" spans="1:24" s="1" customFormat="1" ht="28.5" customHeight="1">
      <c r="A134" s="137" t="s">
        <v>338</v>
      </c>
      <c r="B134" s="32">
        <v>14830.97</v>
      </c>
      <c r="C134" s="32">
        <f t="shared" si="57"/>
        <v>34850</v>
      </c>
      <c r="D134" s="36">
        <v>8325</v>
      </c>
      <c r="E134" s="32">
        <v>25168</v>
      </c>
      <c r="F134" s="32">
        <v>0</v>
      </c>
      <c r="G134" s="36">
        <v>1357</v>
      </c>
      <c r="H134" s="32">
        <v>0</v>
      </c>
      <c r="I134" s="32">
        <v>16241.740400000002</v>
      </c>
      <c r="J134" s="36">
        <v>10784.1027</v>
      </c>
      <c r="K134" s="32">
        <v>3409.8571</v>
      </c>
      <c r="L134" s="32">
        <v>424.7106</v>
      </c>
      <c r="M134" s="36">
        <v>30.11</v>
      </c>
      <c r="N134" s="32">
        <v>35.2</v>
      </c>
      <c r="O134" s="32">
        <v>1309</v>
      </c>
      <c r="P134" s="36">
        <v>74.76</v>
      </c>
      <c r="Q134" s="32">
        <v>174</v>
      </c>
      <c r="R134" s="32">
        <v>0</v>
      </c>
      <c r="S134" s="36">
        <v>0</v>
      </c>
      <c r="T134" s="32">
        <f t="shared" si="46"/>
        <v>33439.2296</v>
      </c>
      <c r="U134" s="214"/>
      <c r="V134" s="5">
        <f t="shared" si="55"/>
        <v>32.692075859227394</v>
      </c>
      <c r="X134" s="69">
        <f t="shared" si="54"/>
        <v>2.0621558512288494</v>
      </c>
    </row>
    <row r="135" spans="1:24" s="1" customFormat="1" ht="28.5" customHeight="1">
      <c r="A135" s="137" t="s">
        <v>340</v>
      </c>
      <c r="B135" s="32">
        <v>140.688305</v>
      </c>
      <c r="C135" s="32">
        <f t="shared" si="57"/>
        <v>30564.16</v>
      </c>
      <c r="D135" s="36">
        <v>7017</v>
      </c>
      <c r="E135" s="32">
        <v>21002</v>
      </c>
      <c r="F135" s="32">
        <v>0</v>
      </c>
      <c r="G135" s="36">
        <v>2545.16</v>
      </c>
      <c r="H135" s="32">
        <v>0</v>
      </c>
      <c r="I135" s="32">
        <f>J135+K135+L135+M135+N135+O135+P135+Q135</f>
        <v>16811.010359</v>
      </c>
      <c r="J135" s="36">
        <v>10457.1661</v>
      </c>
      <c r="K135" s="32">
        <v>4098.1828</v>
      </c>
      <c r="L135" s="32">
        <v>747.3437</v>
      </c>
      <c r="M135" s="36">
        <v>20</v>
      </c>
      <c r="N135" s="32">
        <v>82.345899</v>
      </c>
      <c r="O135" s="32">
        <v>1022.8713</v>
      </c>
      <c r="P135" s="36">
        <v>33.075</v>
      </c>
      <c r="Q135" s="32">
        <f>195.495+154.53056</f>
        <v>350.02556000000004</v>
      </c>
      <c r="R135" s="32">
        <v>0</v>
      </c>
      <c r="S135" s="36">
        <v>0</v>
      </c>
      <c r="T135" s="32">
        <f t="shared" si="46"/>
        <v>13893.837946</v>
      </c>
      <c r="U135" s="214"/>
      <c r="V135" s="5">
        <f t="shared" si="55"/>
        <v>54.75034493579466</v>
      </c>
      <c r="X135" s="69">
        <f t="shared" si="54"/>
        <v>1.6667052962108047</v>
      </c>
    </row>
    <row r="136" spans="1:24" s="1" customFormat="1" ht="28.5" customHeight="1">
      <c r="A136" s="137" t="s">
        <v>332</v>
      </c>
      <c r="B136" s="32">
        <v>335.93</v>
      </c>
      <c r="C136" s="32">
        <f t="shared" si="57"/>
        <v>16352</v>
      </c>
      <c r="D136" s="36">
        <v>3417</v>
      </c>
      <c r="E136" s="32">
        <v>10235</v>
      </c>
      <c r="F136" s="32">
        <v>0</v>
      </c>
      <c r="G136" s="36">
        <v>2700</v>
      </c>
      <c r="H136" s="32">
        <v>0</v>
      </c>
      <c r="I136" s="32">
        <v>8816</v>
      </c>
      <c r="J136" s="36">
        <v>4970</v>
      </c>
      <c r="K136" s="32">
        <v>2693</v>
      </c>
      <c r="L136" s="32">
        <v>402</v>
      </c>
      <c r="M136" s="36">
        <v>13</v>
      </c>
      <c r="N136" s="32">
        <v>168</v>
      </c>
      <c r="O136" s="32">
        <v>469</v>
      </c>
      <c r="P136" s="36">
        <v>24</v>
      </c>
      <c r="Q136" s="32">
        <v>77</v>
      </c>
      <c r="R136" s="32">
        <v>0</v>
      </c>
      <c r="S136" s="36">
        <v>0</v>
      </c>
      <c r="T136" s="32">
        <f t="shared" si="46"/>
        <v>7871.93</v>
      </c>
      <c r="U136" s="213"/>
      <c r="V136" s="5">
        <f t="shared" si="55"/>
        <v>52.8286012704991</v>
      </c>
      <c r="X136" s="69">
        <f t="shared" si="54"/>
        <v>1.5485480943738656</v>
      </c>
    </row>
    <row r="137" spans="1:24" s="1" customFormat="1" ht="28.5" customHeight="1">
      <c r="A137" s="137" t="s">
        <v>333</v>
      </c>
      <c r="B137" s="32">
        <v>1701.7128510000002</v>
      </c>
      <c r="C137" s="32">
        <f t="shared" si="57"/>
        <v>15334</v>
      </c>
      <c r="D137" s="36">
        <v>3676</v>
      </c>
      <c r="E137" s="32">
        <v>11126</v>
      </c>
      <c r="F137" s="32">
        <v>0</v>
      </c>
      <c r="G137" s="36">
        <v>532</v>
      </c>
      <c r="H137" s="32">
        <v>0</v>
      </c>
      <c r="I137" s="32">
        <v>7188.9866999999995</v>
      </c>
      <c r="J137" s="36">
        <v>5169.7796</v>
      </c>
      <c r="K137" s="32">
        <v>1454.0002</v>
      </c>
      <c r="L137" s="32">
        <v>268.3349</v>
      </c>
      <c r="M137" s="36"/>
      <c r="N137" s="32">
        <v>29.36</v>
      </c>
      <c r="O137" s="32">
        <v>505.6378</v>
      </c>
      <c r="P137" s="36"/>
      <c r="Q137" s="32">
        <v>267.512</v>
      </c>
      <c r="R137" s="32">
        <v>0</v>
      </c>
      <c r="S137" s="36">
        <v>0</v>
      </c>
      <c r="T137" s="32">
        <f t="shared" si="46"/>
        <v>9846.726151</v>
      </c>
      <c r="U137" s="215"/>
      <c r="V137" s="5">
        <f t="shared" si="55"/>
        <v>42.199506195468686</v>
      </c>
      <c r="X137" s="69">
        <f t="shared" si="54"/>
        <v>2.058982804906288</v>
      </c>
    </row>
    <row r="138" spans="1:24" s="1" customFormat="1" ht="28.5" customHeight="1">
      <c r="A138" s="137" t="s">
        <v>334</v>
      </c>
      <c r="B138" s="32">
        <v>198.9181</v>
      </c>
      <c r="C138" s="32">
        <f t="shared" si="57"/>
        <v>1339.571</v>
      </c>
      <c r="D138" s="36">
        <v>178</v>
      </c>
      <c r="E138" s="32">
        <v>531</v>
      </c>
      <c r="F138" s="32">
        <v>0</v>
      </c>
      <c r="G138" s="36">
        <v>630.571</v>
      </c>
      <c r="H138" s="32">
        <v>0</v>
      </c>
      <c r="I138" s="32">
        <v>877.68</v>
      </c>
      <c r="J138" s="36">
        <v>518.16</v>
      </c>
      <c r="K138" s="32">
        <v>183.13</v>
      </c>
      <c r="L138" s="32">
        <v>86.76</v>
      </c>
      <c r="M138" s="36">
        <v>0.02</v>
      </c>
      <c r="N138" s="32">
        <v>17.44</v>
      </c>
      <c r="O138" s="32">
        <v>25.01</v>
      </c>
      <c r="P138" s="36"/>
      <c r="Q138" s="32">
        <v>47.16</v>
      </c>
      <c r="R138" s="32">
        <v>0</v>
      </c>
      <c r="S138" s="36">
        <v>0</v>
      </c>
      <c r="T138" s="32">
        <f t="shared" si="46"/>
        <v>660.8091</v>
      </c>
      <c r="U138" s="215"/>
      <c r="V138" s="5">
        <f t="shared" si="55"/>
        <v>57.04817798189145</v>
      </c>
      <c r="X138" s="69">
        <f t="shared" si="54"/>
        <v>0.8078115030535047</v>
      </c>
    </row>
    <row r="139" spans="1:24" s="1" customFormat="1" ht="28.5" customHeight="1">
      <c r="A139" s="137" t="s">
        <v>335</v>
      </c>
      <c r="B139" s="32">
        <v>49.649999999999636</v>
      </c>
      <c r="C139" s="32">
        <f t="shared" si="57"/>
        <v>2268</v>
      </c>
      <c r="D139" s="36">
        <v>331</v>
      </c>
      <c r="E139" s="32">
        <v>993</v>
      </c>
      <c r="F139" s="32">
        <v>0</v>
      </c>
      <c r="G139" s="36">
        <v>944</v>
      </c>
      <c r="H139" s="32">
        <v>0</v>
      </c>
      <c r="I139" s="32">
        <v>1079.0449999999998</v>
      </c>
      <c r="J139" s="36">
        <v>901.52</v>
      </c>
      <c r="K139" s="32">
        <v>64.59</v>
      </c>
      <c r="L139" s="32">
        <v>17.69</v>
      </c>
      <c r="M139" s="36">
        <v>0.02</v>
      </c>
      <c r="N139" s="32">
        <v>6.025</v>
      </c>
      <c r="O139" s="32">
        <v>28.8</v>
      </c>
      <c r="P139" s="36">
        <v>52.36</v>
      </c>
      <c r="Q139" s="32">
        <v>8.04</v>
      </c>
      <c r="R139" s="32">
        <v>0</v>
      </c>
      <c r="S139" s="36">
        <v>0</v>
      </c>
      <c r="T139" s="32">
        <f t="shared" si="46"/>
        <v>1238.605</v>
      </c>
      <c r="U139" s="216"/>
      <c r="V139" s="5">
        <f t="shared" si="55"/>
        <v>46.55772010441611</v>
      </c>
      <c r="X139" s="69">
        <f t="shared" si="54"/>
        <v>1.2270109216946468</v>
      </c>
    </row>
    <row r="140" spans="1:24" s="1" customFormat="1" ht="28.5" customHeight="1">
      <c r="A140" s="137" t="s">
        <v>336</v>
      </c>
      <c r="B140" s="32">
        <v>9.860199999998486</v>
      </c>
      <c r="C140" s="32">
        <f t="shared" si="57"/>
        <v>6775.8741</v>
      </c>
      <c r="D140" s="36">
        <v>1277</v>
      </c>
      <c r="E140" s="32">
        <v>3826</v>
      </c>
      <c r="F140" s="32">
        <v>0</v>
      </c>
      <c r="G140" s="36">
        <v>1672.8741</v>
      </c>
      <c r="H140" s="32">
        <v>0</v>
      </c>
      <c r="I140" s="32">
        <v>3092.1380999999997</v>
      </c>
      <c r="J140" s="36">
        <v>2265.9577</v>
      </c>
      <c r="K140" s="32">
        <v>549.4004</v>
      </c>
      <c r="L140" s="32">
        <v>79.3107</v>
      </c>
      <c r="M140" s="36">
        <v>0</v>
      </c>
      <c r="N140" s="32">
        <v>83.4084</v>
      </c>
      <c r="O140" s="32">
        <v>87.1119</v>
      </c>
      <c r="P140" s="36">
        <v>0</v>
      </c>
      <c r="Q140" s="32">
        <v>26.949</v>
      </c>
      <c r="R140" s="32">
        <v>0</v>
      </c>
      <c r="S140" s="36">
        <v>0</v>
      </c>
      <c r="T140" s="32">
        <f t="shared" si="46"/>
        <v>3693.5962</v>
      </c>
      <c r="U140" s="203"/>
      <c r="V140" s="5">
        <f t="shared" si="55"/>
        <v>45.5682165451129</v>
      </c>
      <c r="X140" s="69">
        <f t="shared" si="54"/>
        <v>1.6503143892570646</v>
      </c>
    </row>
    <row r="141" spans="1:24" s="1" customFormat="1" ht="28.5" customHeight="1">
      <c r="A141" s="137" t="s">
        <v>337</v>
      </c>
      <c r="B141" s="32">
        <v>0</v>
      </c>
      <c r="C141" s="32">
        <f t="shared" si="57"/>
        <v>4639</v>
      </c>
      <c r="D141" s="36">
        <v>982</v>
      </c>
      <c r="E141" s="32">
        <v>2939</v>
      </c>
      <c r="F141" s="32">
        <v>0</v>
      </c>
      <c r="G141" s="36">
        <v>718</v>
      </c>
      <c r="H141" s="32">
        <v>0</v>
      </c>
      <c r="I141" s="32">
        <v>2535.5029000000004</v>
      </c>
      <c r="J141" s="36">
        <v>1936.0582</v>
      </c>
      <c r="K141" s="32">
        <v>366.2244</v>
      </c>
      <c r="L141" s="32">
        <v>54.052</v>
      </c>
      <c r="M141" s="36">
        <v>0</v>
      </c>
      <c r="N141" s="32">
        <v>5.02</v>
      </c>
      <c r="O141" s="32">
        <v>109.5405</v>
      </c>
      <c r="P141" s="36">
        <v>40</v>
      </c>
      <c r="Q141" s="32">
        <v>24.6078</v>
      </c>
      <c r="R141" s="32">
        <v>0</v>
      </c>
      <c r="S141" s="36">
        <v>0</v>
      </c>
      <c r="T141" s="32">
        <f t="shared" si="46"/>
        <v>2103.4971</v>
      </c>
      <c r="U141" s="215"/>
      <c r="V141" s="5">
        <f t="shared" si="55"/>
        <v>54.656238413451184</v>
      </c>
      <c r="X141" s="69">
        <f t="shared" si="54"/>
        <v>1.5464387755186553</v>
      </c>
    </row>
    <row r="142" spans="1:24" s="1" customFormat="1" ht="28.5" customHeight="1">
      <c r="A142" s="137" t="s">
        <v>485</v>
      </c>
      <c r="B142" s="32">
        <v>260</v>
      </c>
      <c r="C142" s="32">
        <f t="shared" si="57"/>
        <v>4556</v>
      </c>
      <c r="D142" s="36">
        <v>927</v>
      </c>
      <c r="E142" s="32">
        <v>2407</v>
      </c>
      <c r="F142" s="32">
        <v>0</v>
      </c>
      <c r="G142" s="36">
        <v>1222</v>
      </c>
      <c r="H142" s="32">
        <v>0</v>
      </c>
      <c r="I142" s="32">
        <v>2309.6007000000004</v>
      </c>
      <c r="J142" s="36">
        <v>1539.9521</v>
      </c>
      <c r="K142" s="32">
        <v>523.9221</v>
      </c>
      <c r="L142" s="32">
        <v>91.8077</v>
      </c>
      <c r="M142" s="36">
        <v>0</v>
      </c>
      <c r="N142" s="32">
        <v>13.2788</v>
      </c>
      <c r="O142" s="32">
        <v>118.84</v>
      </c>
      <c r="P142" s="36">
        <v>0</v>
      </c>
      <c r="Q142" s="32">
        <v>21.8</v>
      </c>
      <c r="R142" s="32">
        <v>0</v>
      </c>
      <c r="S142" s="36">
        <v>0</v>
      </c>
      <c r="T142" s="32">
        <f t="shared" si="46"/>
        <v>2506.3993</v>
      </c>
      <c r="U142" s="213"/>
      <c r="V142" s="5">
        <f t="shared" si="55"/>
        <v>47.956825166112964</v>
      </c>
      <c r="X142" s="69">
        <f t="shared" si="54"/>
        <v>1.4435395694156135</v>
      </c>
    </row>
    <row r="143" spans="1:24" s="1" customFormat="1" ht="28.5" customHeight="1">
      <c r="A143" s="137" t="s">
        <v>451</v>
      </c>
      <c r="B143" s="32">
        <v>9.711500000000001</v>
      </c>
      <c r="C143" s="32">
        <f t="shared" si="57"/>
        <v>315</v>
      </c>
      <c r="D143" s="36">
        <v>0</v>
      </c>
      <c r="E143" s="32">
        <v>315</v>
      </c>
      <c r="F143" s="32">
        <v>0</v>
      </c>
      <c r="G143" s="36">
        <v>0</v>
      </c>
      <c r="H143" s="32">
        <v>0</v>
      </c>
      <c r="I143" s="32">
        <f aca="true" t="shared" si="58" ref="I143:I150">J143+K143+L143+M143+N143+O143+P143+Q143</f>
        <v>148.26</v>
      </c>
      <c r="J143" s="36">
        <v>0</v>
      </c>
      <c r="K143" s="32">
        <v>0</v>
      </c>
      <c r="L143" s="32">
        <v>0</v>
      </c>
      <c r="M143" s="36">
        <v>0</v>
      </c>
      <c r="N143" s="32">
        <v>0</v>
      </c>
      <c r="O143" s="32">
        <v>148.26</v>
      </c>
      <c r="P143" s="36"/>
      <c r="Q143" s="32"/>
      <c r="R143" s="32">
        <v>0</v>
      </c>
      <c r="S143" s="36">
        <v>0</v>
      </c>
      <c r="T143" s="32">
        <f t="shared" si="46"/>
        <v>176.4515</v>
      </c>
      <c r="U143" s="215"/>
      <c r="V143" s="5">
        <f t="shared" si="55"/>
        <v>45.65899267503614</v>
      </c>
      <c r="X143" s="69">
        <f t="shared" si="54"/>
        <v>2.1246458923512748</v>
      </c>
    </row>
    <row r="144" spans="1:24" s="1" customFormat="1" ht="28.5" customHeight="1">
      <c r="A144" s="137" t="s">
        <v>434</v>
      </c>
      <c r="B144" s="32">
        <v>87.26</v>
      </c>
      <c r="C144" s="32">
        <f t="shared" si="57"/>
        <v>63</v>
      </c>
      <c r="D144" s="36">
        <v>0</v>
      </c>
      <c r="E144" s="32">
        <v>63</v>
      </c>
      <c r="F144" s="32">
        <v>0</v>
      </c>
      <c r="G144" s="36">
        <v>0</v>
      </c>
      <c r="H144" s="32">
        <v>0</v>
      </c>
      <c r="I144" s="32">
        <f t="shared" si="58"/>
        <v>87</v>
      </c>
      <c r="J144" s="36">
        <v>0</v>
      </c>
      <c r="K144" s="32">
        <v>0</v>
      </c>
      <c r="L144" s="32">
        <v>0</v>
      </c>
      <c r="M144" s="36">
        <v>87</v>
      </c>
      <c r="N144" s="32">
        <v>0</v>
      </c>
      <c r="O144" s="32">
        <v>0</v>
      </c>
      <c r="P144" s="36">
        <v>0</v>
      </c>
      <c r="Q144" s="32">
        <v>0</v>
      </c>
      <c r="R144" s="32">
        <v>0</v>
      </c>
      <c r="S144" s="36">
        <v>0</v>
      </c>
      <c r="T144" s="32">
        <f t="shared" si="46"/>
        <v>63.26</v>
      </c>
      <c r="U144" s="215"/>
      <c r="V144" s="5">
        <f t="shared" si="55"/>
        <v>57.89964062292028</v>
      </c>
      <c r="X144" s="69">
        <f t="shared" si="54"/>
        <v>0.7241379310344828</v>
      </c>
    </row>
    <row r="145" spans="1:24" s="7" customFormat="1" ht="28.5" customHeight="1">
      <c r="A145" s="211" t="s">
        <v>341</v>
      </c>
      <c r="B145" s="30">
        <f aca="true" t="shared" si="59" ref="B145:S145">SUM(B146:B153)</f>
        <v>1449.4629999999977</v>
      </c>
      <c r="C145" s="30">
        <f t="shared" si="59"/>
        <v>98032.10140000001</v>
      </c>
      <c r="D145" s="30">
        <f t="shared" si="59"/>
        <v>21365.999999999996</v>
      </c>
      <c r="E145" s="30">
        <f t="shared" si="59"/>
        <v>64745</v>
      </c>
      <c r="F145" s="30">
        <f t="shared" si="59"/>
        <v>1297.9</v>
      </c>
      <c r="G145" s="30">
        <f t="shared" si="59"/>
        <v>10623.2014</v>
      </c>
      <c r="H145" s="30">
        <f t="shared" si="59"/>
        <v>0</v>
      </c>
      <c r="I145" s="30">
        <f t="shared" si="59"/>
        <v>49127.3681</v>
      </c>
      <c r="J145" s="30">
        <f t="shared" si="59"/>
        <v>25805.3778</v>
      </c>
      <c r="K145" s="30">
        <f t="shared" si="59"/>
        <v>13814.3335</v>
      </c>
      <c r="L145" s="30">
        <f t="shared" si="59"/>
        <v>3723.6163</v>
      </c>
      <c r="M145" s="30">
        <f t="shared" si="59"/>
        <v>86.62230000000001</v>
      </c>
      <c r="N145" s="30">
        <f t="shared" si="59"/>
        <v>214.16650000000004</v>
      </c>
      <c r="O145" s="30">
        <f t="shared" si="59"/>
        <v>4521.4084</v>
      </c>
      <c r="P145" s="30">
        <f t="shared" si="59"/>
        <v>246.88</v>
      </c>
      <c r="Q145" s="30">
        <f t="shared" si="59"/>
        <v>714.9633000000001</v>
      </c>
      <c r="R145" s="30">
        <f t="shared" si="59"/>
        <v>0</v>
      </c>
      <c r="S145" s="30">
        <f t="shared" si="59"/>
        <v>0</v>
      </c>
      <c r="T145" s="28">
        <f t="shared" si="46"/>
        <v>50354.1963</v>
      </c>
      <c r="U145" s="201"/>
      <c r="V145" s="202">
        <f t="shared" si="55"/>
        <v>49.38338916994352</v>
      </c>
      <c r="X145" s="69">
        <f t="shared" si="54"/>
        <v>1.7528111789892526</v>
      </c>
    </row>
    <row r="146" spans="1:24" s="1" customFormat="1" ht="28.5" customHeight="1">
      <c r="A146" s="137" t="s">
        <v>432</v>
      </c>
      <c r="B146" s="32">
        <v>107.5502</v>
      </c>
      <c r="C146" s="32">
        <f aca="true" t="shared" si="60" ref="C146:C153">SUM(D146:H146)</f>
        <v>645.96</v>
      </c>
      <c r="D146" s="36">
        <v>84.96</v>
      </c>
      <c r="E146" s="32">
        <v>511</v>
      </c>
      <c r="F146" s="32">
        <v>50</v>
      </c>
      <c r="G146" s="36">
        <v>0</v>
      </c>
      <c r="H146" s="32">
        <v>0</v>
      </c>
      <c r="I146" s="32">
        <f>SUM(J146:Q146)</f>
        <v>145.2</v>
      </c>
      <c r="J146" s="36">
        <v>0</v>
      </c>
      <c r="K146" s="32">
        <v>0</v>
      </c>
      <c r="L146" s="32">
        <v>0</v>
      </c>
      <c r="M146" s="36">
        <v>0</v>
      </c>
      <c r="N146" s="32">
        <v>1</v>
      </c>
      <c r="O146" s="32">
        <f>42+102.2</f>
        <v>144.2</v>
      </c>
      <c r="P146" s="36">
        <v>0</v>
      </c>
      <c r="Q146" s="32">
        <v>0</v>
      </c>
      <c r="R146" s="32">
        <v>0</v>
      </c>
      <c r="S146" s="36">
        <v>0</v>
      </c>
      <c r="T146" s="32">
        <f t="shared" si="46"/>
        <v>608.3102</v>
      </c>
      <c r="U146" s="203"/>
      <c r="V146" s="5">
        <f t="shared" si="55"/>
        <v>19.269812140565577</v>
      </c>
      <c r="X146" s="69">
        <f t="shared" si="54"/>
        <v>4.104407713498623</v>
      </c>
    </row>
    <row r="147" spans="1:24" s="1" customFormat="1" ht="28.5" customHeight="1">
      <c r="A147" s="137" t="s">
        <v>345</v>
      </c>
      <c r="B147" s="32">
        <v>0</v>
      </c>
      <c r="C147" s="32">
        <f t="shared" si="60"/>
        <v>11812.6962</v>
      </c>
      <c r="D147" s="36">
        <v>2658</v>
      </c>
      <c r="E147" s="32">
        <v>8056</v>
      </c>
      <c r="F147" s="32">
        <v>133.4</v>
      </c>
      <c r="G147" s="36">
        <v>965.2962</v>
      </c>
      <c r="H147" s="32">
        <v>0</v>
      </c>
      <c r="I147" s="32">
        <v>3070.3948</v>
      </c>
      <c r="J147" s="36">
        <v>2058.852</v>
      </c>
      <c r="K147" s="32">
        <v>586.9898</v>
      </c>
      <c r="L147" s="32">
        <v>229.2105</v>
      </c>
      <c r="M147" s="36">
        <v>0</v>
      </c>
      <c r="N147" s="32">
        <v>3.6504</v>
      </c>
      <c r="O147" s="32">
        <v>191.6921</v>
      </c>
      <c r="P147" s="36">
        <v>0</v>
      </c>
      <c r="Q147" s="32">
        <v>0</v>
      </c>
      <c r="R147" s="32">
        <v>0</v>
      </c>
      <c r="S147" s="36">
        <v>0</v>
      </c>
      <c r="T147" s="32">
        <f t="shared" si="46"/>
        <v>8742.3014</v>
      </c>
      <c r="U147" s="203"/>
      <c r="V147" s="5">
        <f t="shared" si="55"/>
        <v>25.99232849144127</v>
      </c>
      <c r="X147" s="69">
        <f t="shared" si="54"/>
        <v>3.489453538678479</v>
      </c>
    </row>
    <row r="148" spans="1:24" s="1" customFormat="1" ht="28.5" customHeight="1">
      <c r="A148" s="137" t="s">
        <v>347</v>
      </c>
      <c r="B148" s="32">
        <v>368.6128</v>
      </c>
      <c r="C148" s="32">
        <f t="shared" si="60"/>
        <v>17828.8952</v>
      </c>
      <c r="D148" s="36">
        <v>3911</v>
      </c>
      <c r="E148" s="32">
        <v>11847</v>
      </c>
      <c r="F148" s="32">
        <v>234.5</v>
      </c>
      <c r="G148" s="36">
        <v>1836.3952</v>
      </c>
      <c r="H148" s="32">
        <v>0</v>
      </c>
      <c r="I148" s="32">
        <f t="shared" si="58"/>
        <v>9664.213</v>
      </c>
      <c r="J148" s="36">
        <v>4972.6563</v>
      </c>
      <c r="K148" s="32">
        <v>2900.5475</v>
      </c>
      <c r="L148" s="32">
        <v>791.0178</v>
      </c>
      <c r="M148" s="36">
        <v>38.37</v>
      </c>
      <c r="N148" s="32">
        <v>64.56</v>
      </c>
      <c r="O148" s="32">
        <v>784.756</v>
      </c>
      <c r="P148" s="36">
        <v>21</v>
      </c>
      <c r="Q148" s="32">
        <v>91.3054</v>
      </c>
      <c r="R148" s="32">
        <v>0</v>
      </c>
      <c r="S148" s="36">
        <v>0</v>
      </c>
      <c r="T148" s="32">
        <f t="shared" si="46"/>
        <v>8533.295</v>
      </c>
      <c r="U148" s="203"/>
      <c r="V148" s="5">
        <f t="shared" si="55"/>
        <v>53.107343049388966</v>
      </c>
      <c r="X148" s="69">
        <f t="shared" si="54"/>
        <v>1.6305518100646168</v>
      </c>
    </row>
    <row r="149" spans="1:24" s="1" customFormat="1" ht="28.5" customHeight="1">
      <c r="A149" s="137" t="s">
        <v>346</v>
      </c>
      <c r="B149" s="32">
        <v>0</v>
      </c>
      <c r="C149" s="32">
        <f t="shared" si="60"/>
        <v>20347.5</v>
      </c>
      <c r="D149" s="36">
        <f>4209+327</f>
        <v>4536</v>
      </c>
      <c r="E149" s="32">
        <v>13748</v>
      </c>
      <c r="F149" s="32">
        <v>263.5</v>
      </c>
      <c r="G149" s="36">
        <v>1800</v>
      </c>
      <c r="H149" s="32">
        <v>0</v>
      </c>
      <c r="I149" s="32">
        <f t="shared" si="58"/>
        <v>11399.328099999999</v>
      </c>
      <c r="J149" s="36">
        <v>6358.5862</v>
      </c>
      <c r="K149" s="32">
        <v>2931.7228</v>
      </c>
      <c r="L149" s="32">
        <v>633.9295</v>
      </c>
      <c r="M149" s="36">
        <v>38.2423</v>
      </c>
      <c r="N149" s="32">
        <v>10.2741</v>
      </c>
      <c r="O149" s="32">
        <v>1207.8969</v>
      </c>
      <c r="P149" s="36">
        <v>34</v>
      </c>
      <c r="Q149" s="32">
        <v>184.6763</v>
      </c>
      <c r="R149" s="32">
        <v>0</v>
      </c>
      <c r="S149" s="36">
        <v>0</v>
      </c>
      <c r="T149" s="32">
        <f t="shared" si="46"/>
        <v>8948.1719</v>
      </c>
      <c r="U149" s="203"/>
      <c r="V149" s="5">
        <f t="shared" si="55"/>
        <v>56.02323676127288</v>
      </c>
      <c r="X149" s="69">
        <f t="shared" si="54"/>
        <v>1.6039541839312443</v>
      </c>
    </row>
    <row r="150" spans="1:24" s="1" customFormat="1" ht="28.5" customHeight="1">
      <c r="A150" s="137" t="s">
        <v>348</v>
      </c>
      <c r="B150" s="32">
        <v>973.2999999999977</v>
      </c>
      <c r="C150" s="32">
        <f t="shared" si="60"/>
        <v>25290.510000000002</v>
      </c>
      <c r="D150" s="36">
        <v>4711</v>
      </c>
      <c r="E150" s="32">
        <v>14284</v>
      </c>
      <c r="F150" s="32">
        <v>274</v>
      </c>
      <c r="G150" s="36">
        <v>6021.51</v>
      </c>
      <c r="H150" s="32">
        <v>0</v>
      </c>
      <c r="I150" s="32">
        <f t="shared" si="58"/>
        <v>10802.58</v>
      </c>
      <c r="J150" s="36">
        <v>5733.84</v>
      </c>
      <c r="K150" s="32">
        <v>3041.6</v>
      </c>
      <c r="L150" s="32">
        <v>558.78</v>
      </c>
      <c r="M150" s="36">
        <v>9.2</v>
      </c>
      <c r="N150" s="32">
        <v>57.3</v>
      </c>
      <c r="O150" s="32">
        <v>927.5</v>
      </c>
      <c r="P150" s="36">
        <v>160.38</v>
      </c>
      <c r="Q150" s="32">
        <v>313.98</v>
      </c>
      <c r="R150" s="32">
        <v>0</v>
      </c>
      <c r="S150" s="36">
        <v>0</v>
      </c>
      <c r="T150" s="32">
        <f t="shared" si="46"/>
        <v>15461.23</v>
      </c>
      <c r="U150" s="203"/>
      <c r="V150" s="5">
        <f t="shared" si="55"/>
        <v>41.13104686639143</v>
      </c>
      <c r="X150" s="69">
        <f t="shared" si="54"/>
        <v>1.7583762397501337</v>
      </c>
    </row>
    <row r="151" spans="1:24" s="1" customFormat="1" ht="28.5" customHeight="1">
      <c r="A151" s="137" t="s">
        <v>349</v>
      </c>
      <c r="B151" s="32">
        <v>0</v>
      </c>
      <c r="C151" s="32">
        <f t="shared" si="60"/>
        <v>19398.1</v>
      </c>
      <c r="D151" s="36">
        <f>4397+342</f>
        <v>4739</v>
      </c>
      <c r="E151" s="32">
        <v>14368</v>
      </c>
      <c r="F151" s="32">
        <v>291.1</v>
      </c>
      <c r="G151" s="36">
        <v>0</v>
      </c>
      <c r="H151" s="32">
        <v>0</v>
      </c>
      <c r="I151" s="32">
        <f>+J151+K151+L151+M151+N151+O151+P151+Q151</f>
        <v>11769.1304</v>
      </c>
      <c r="J151" s="36">
        <f>932.9564+931.5458+930.89+926.3819+919.3734+906.8147</f>
        <v>5547.9622</v>
      </c>
      <c r="K151" s="32">
        <f>616.5274+635.2732+624.5344+611.6704+596.5011+603.5868</f>
        <v>3688.0933</v>
      </c>
      <c r="L151" s="32">
        <f>227.4075+214.3695+212.293+214.8765+213.0315+229.38</f>
        <v>1311.3580000000002</v>
      </c>
      <c r="M151" s="36">
        <v>0</v>
      </c>
      <c r="N151" s="32">
        <v>48.1896</v>
      </c>
      <c r="O151" s="32">
        <v>1037.32</v>
      </c>
      <c r="P151" s="36">
        <v>31.5</v>
      </c>
      <c r="Q151" s="32">
        <f>86.0079+18.6994</f>
        <v>104.7073</v>
      </c>
      <c r="R151" s="32">
        <v>0</v>
      </c>
      <c r="S151" s="36">
        <v>0</v>
      </c>
      <c r="T151" s="32">
        <f t="shared" si="46"/>
        <v>7628.9696</v>
      </c>
      <c r="U151" s="203"/>
      <c r="V151" s="5">
        <f t="shared" si="55"/>
        <v>60.67156267881907</v>
      </c>
      <c r="X151" s="69">
        <f t="shared" si="54"/>
        <v>1.623484433480319</v>
      </c>
    </row>
    <row r="152" spans="1:24" s="1" customFormat="1" ht="28.5" customHeight="1">
      <c r="A152" s="137" t="s">
        <v>344</v>
      </c>
      <c r="B152" s="32">
        <v>0</v>
      </c>
      <c r="C152" s="32">
        <f t="shared" si="60"/>
        <v>1859.96</v>
      </c>
      <c r="D152" s="36">
        <f>458.14+40.12</f>
        <v>498.26</v>
      </c>
      <c r="E152" s="32">
        <v>1325</v>
      </c>
      <c r="F152" s="32">
        <v>36.7</v>
      </c>
      <c r="G152" s="36">
        <v>0</v>
      </c>
      <c r="H152" s="32">
        <v>0</v>
      </c>
      <c r="I152" s="32">
        <f>J152+K152+L152+M152+N152+O152+P152+Q152</f>
        <v>1642.9918</v>
      </c>
      <c r="J152" s="36">
        <v>798.7611</v>
      </c>
      <c r="K152" s="32">
        <v>505.1801</v>
      </c>
      <c r="L152" s="32">
        <v>132.7705</v>
      </c>
      <c r="M152" s="36">
        <v>0</v>
      </c>
      <c r="N152" s="32">
        <v>25.3624</v>
      </c>
      <c r="O152" s="32">
        <v>166.6134</v>
      </c>
      <c r="P152" s="36">
        <v>0</v>
      </c>
      <c r="Q152" s="32">
        <f>13.6716+0.6327</f>
        <v>14.3043</v>
      </c>
      <c r="R152" s="32">
        <v>0</v>
      </c>
      <c r="S152" s="36">
        <v>0</v>
      </c>
      <c r="T152" s="32">
        <f t="shared" si="46"/>
        <v>216.9682</v>
      </c>
      <c r="U152" s="203"/>
      <c r="V152" s="5">
        <f t="shared" si="55"/>
        <v>88.33479214606766</v>
      </c>
      <c r="X152" s="69">
        <f t="shared" si="54"/>
        <v>1.1097194763844835</v>
      </c>
    </row>
    <row r="153" spans="1:24" s="1" customFormat="1" ht="28.5" customHeight="1">
      <c r="A153" s="137" t="s">
        <v>242</v>
      </c>
      <c r="B153" s="32">
        <v>0</v>
      </c>
      <c r="C153" s="32">
        <f t="shared" si="60"/>
        <v>848.48</v>
      </c>
      <c r="D153" s="36">
        <f>17.88+209.9</f>
        <v>227.78</v>
      </c>
      <c r="E153" s="32">
        <v>606</v>
      </c>
      <c r="F153" s="32">
        <v>14.7</v>
      </c>
      <c r="G153" s="36">
        <v>0</v>
      </c>
      <c r="H153" s="32">
        <v>0</v>
      </c>
      <c r="I153" s="32">
        <f>SUM(J153:Q153)</f>
        <v>633.53</v>
      </c>
      <c r="J153" s="36">
        <v>334.72</v>
      </c>
      <c r="K153" s="32">
        <v>160.2</v>
      </c>
      <c r="L153" s="32">
        <v>66.55</v>
      </c>
      <c r="M153" s="36">
        <v>0.81</v>
      </c>
      <c r="N153" s="32">
        <v>3.83</v>
      </c>
      <c r="O153" s="32">
        <v>61.43</v>
      </c>
      <c r="P153" s="36">
        <v>0</v>
      </c>
      <c r="Q153" s="32">
        <v>5.99</v>
      </c>
      <c r="R153" s="32">
        <v>0</v>
      </c>
      <c r="S153" s="36">
        <v>0</v>
      </c>
      <c r="T153" s="32">
        <f t="shared" si="46"/>
        <v>214.95</v>
      </c>
      <c r="U153" s="203"/>
      <c r="V153" s="5">
        <f t="shared" si="55"/>
        <v>74.66646237978503</v>
      </c>
      <c r="X153" s="69">
        <f t="shared" si="54"/>
        <v>1.3160860574874118</v>
      </c>
    </row>
    <row r="154" spans="1:24" s="7" customFormat="1" ht="28.5" customHeight="1">
      <c r="A154" s="38" t="s">
        <v>350</v>
      </c>
      <c r="B154" s="30">
        <f aca="true" t="shared" si="61" ref="B154:S154">SUM(B155:B164)</f>
        <v>141.64000000000001</v>
      </c>
      <c r="C154" s="30">
        <f t="shared" si="61"/>
        <v>87014.28555999999</v>
      </c>
      <c r="D154" s="30">
        <f t="shared" si="61"/>
        <v>11391</v>
      </c>
      <c r="E154" s="30">
        <f t="shared" si="61"/>
        <v>25813</v>
      </c>
      <c r="F154" s="30">
        <f t="shared" si="61"/>
        <v>2485.82</v>
      </c>
      <c r="G154" s="30">
        <f t="shared" si="61"/>
        <v>47324.465560000004</v>
      </c>
      <c r="H154" s="30">
        <f t="shared" si="61"/>
        <v>0</v>
      </c>
      <c r="I154" s="30">
        <f t="shared" si="61"/>
        <v>42726.017522999995</v>
      </c>
      <c r="J154" s="30">
        <f t="shared" si="61"/>
        <v>24156.196600000003</v>
      </c>
      <c r="K154" s="30">
        <f t="shared" si="61"/>
        <v>13486.162499999999</v>
      </c>
      <c r="L154" s="30">
        <f t="shared" si="61"/>
        <v>1326.1267400000004</v>
      </c>
      <c r="M154" s="30">
        <f t="shared" si="61"/>
        <v>305.51282799999996</v>
      </c>
      <c r="N154" s="30">
        <f t="shared" si="61"/>
        <v>87.021775</v>
      </c>
      <c r="O154" s="30">
        <f t="shared" si="61"/>
        <v>1627.3111200000003</v>
      </c>
      <c r="P154" s="30">
        <f t="shared" si="61"/>
        <v>89.21416</v>
      </c>
      <c r="Q154" s="30">
        <f t="shared" si="61"/>
        <v>1648.4718</v>
      </c>
      <c r="R154" s="30">
        <f t="shared" si="61"/>
        <v>0</v>
      </c>
      <c r="S154" s="30">
        <f t="shared" si="61"/>
        <v>0</v>
      </c>
      <c r="T154" s="28">
        <f t="shared" si="46"/>
        <v>44429.908037</v>
      </c>
      <c r="U154" s="201"/>
      <c r="V154" s="202">
        <f t="shared" si="55"/>
        <v>49.022504492349746</v>
      </c>
      <c r="X154" s="69">
        <f t="shared" si="54"/>
        <v>0.8707574952421574</v>
      </c>
    </row>
    <row r="155" spans="1:24" s="1" customFormat="1" ht="28.5" customHeight="1">
      <c r="A155" s="137" t="s">
        <v>432</v>
      </c>
      <c r="B155" s="32">
        <v>64.9</v>
      </c>
      <c r="C155" s="32">
        <v>612.2</v>
      </c>
      <c r="D155" s="36">
        <v>10.33</v>
      </c>
      <c r="E155" s="32">
        <v>28.71</v>
      </c>
      <c r="F155" s="32">
        <v>573.16</v>
      </c>
      <c r="G155" s="36">
        <v>0</v>
      </c>
      <c r="H155" s="32">
        <v>0</v>
      </c>
      <c r="I155" s="32">
        <v>198.1713</v>
      </c>
      <c r="J155" s="36">
        <v>76.7557</v>
      </c>
      <c r="K155" s="32">
        <v>0</v>
      </c>
      <c r="L155" s="32">
        <v>0</v>
      </c>
      <c r="M155" s="36">
        <v>37.75</v>
      </c>
      <c r="N155" s="32">
        <v>0</v>
      </c>
      <c r="O155" s="32">
        <v>79.8656</v>
      </c>
      <c r="P155" s="36">
        <v>0</v>
      </c>
      <c r="Q155" s="32">
        <v>3.8</v>
      </c>
      <c r="R155" s="32">
        <v>0</v>
      </c>
      <c r="S155" s="36">
        <v>0</v>
      </c>
      <c r="T155" s="32">
        <v>478.9287</v>
      </c>
      <c r="U155" s="203"/>
      <c r="V155" s="5">
        <f t="shared" si="55"/>
        <v>29.267656180770935</v>
      </c>
      <c r="X155" s="69">
        <f t="shared" si="54"/>
        <v>0.1970012812147874</v>
      </c>
    </row>
    <row r="156" spans="1:24" s="1" customFormat="1" ht="28.5" customHeight="1">
      <c r="A156" s="137" t="s">
        <v>353</v>
      </c>
      <c r="B156" s="32">
        <v>52.15</v>
      </c>
      <c r="C156" s="32">
        <v>1982.02</v>
      </c>
      <c r="D156" s="36">
        <v>260</v>
      </c>
      <c r="E156" s="32">
        <v>21.79</v>
      </c>
      <c r="F156" s="32">
        <v>328</v>
      </c>
      <c r="G156" s="36">
        <v>1372.23</v>
      </c>
      <c r="H156" s="32">
        <v>0</v>
      </c>
      <c r="I156" s="32">
        <v>965.98282</v>
      </c>
      <c r="J156" s="36">
        <v>502.2992</v>
      </c>
      <c r="K156" s="32">
        <v>168.0025</v>
      </c>
      <c r="L156" s="32">
        <v>54.79872</v>
      </c>
      <c r="M156" s="36">
        <v>148.94</v>
      </c>
      <c r="N156" s="32">
        <v>4.1185</v>
      </c>
      <c r="O156" s="32">
        <v>59.5339</v>
      </c>
      <c r="P156" s="36">
        <v>0</v>
      </c>
      <c r="Q156" s="32">
        <v>28.29</v>
      </c>
      <c r="R156" s="32">
        <v>0</v>
      </c>
      <c r="S156" s="36">
        <v>0</v>
      </c>
      <c r="T156" s="32">
        <v>1068.18718</v>
      </c>
      <c r="U156" s="203"/>
      <c r="V156" s="5">
        <f t="shared" si="55"/>
        <v>47.4878117364822</v>
      </c>
      <c r="X156" s="69">
        <f t="shared" si="54"/>
        <v>0.29171326256092217</v>
      </c>
    </row>
    <row r="157" spans="1:24" s="1" customFormat="1" ht="28.5" customHeight="1">
      <c r="A157" s="137" t="s">
        <v>354</v>
      </c>
      <c r="B157" s="32">
        <v>6.45</v>
      </c>
      <c r="C157" s="32">
        <f>D157+E157+F157+G157</f>
        <v>1524.5800000000002</v>
      </c>
      <c r="D157" s="36">
        <f>159+2+12</f>
        <v>173</v>
      </c>
      <c r="E157" s="32">
        <v>16.34</v>
      </c>
      <c r="F157" s="32">
        <v>19.82</v>
      </c>
      <c r="G157" s="36">
        <v>1315.42</v>
      </c>
      <c r="H157" s="32">
        <v>0</v>
      </c>
      <c r="I157" s="32">
        <v>632.364</v>
      </c>
      <c r="J157" s="36">
        <v>362.442</v>
      </c>
      <c r="K157" s="32">
        <v>156.9916</v>
      </c>
      <c r="L157" s="32">
        <v>23.4166</v>
      </c>
      <c r="M157" s="36">
        <v>51.1592</v>
      </c>
      <c r="N157" s="32">
        <v>5.4746</v>
      </c>
      <c r="O157" s="32">
        <v>13.68</v>
      </c>
      <c r="P157" s="36">
        <v>0</v>
      </c>
      <c r="Q157" s="32">
        <v>19.2</v>
      </c>
      <c r="R157" s="32">
        <v>0</v>
      </c>
      <c r="S157" s="36">
        <v>0</v>
      </c>
      <c r="T157" s="32">
        <f>B157+C157-I157</f>
        <v>898.6659999999999</v>
      </c>
      <c r="U157" s="203"/>
      <c r="V157" s="5">
        <f t="shared" si="55"/>
        <v>41.303174986773605</v>
      </c>
      <c r="X157" s="69">
        <f t="shared" si="54"/>
        <v>0.29941615904763713</v>
      </c>
    </row>
    <row r="158" spans="1:24" s="1" customFormat="1" ht="28.5" customHeight="1">
      <c r="A158" s="137" t="s">
        <v>355</v>
      </c>
      <c r="B158" s="32">
        <v>0</v>
      </c>
      <c r="C158" s="32">
        <v>8191.04</v>
      </c>
      <c r="D158" s="36">
        <v>1150</v>
      </c>
      <c r="E158" s="32">
        <v>100.6</v>
      </c>
      <c r="F158" s="32">
        <v>171.54</v>
      </c>
      <c r="G158" s="36">
        <v>6768.9</v>
      </c>
      <c r="H158" s="32">
        <v>0</v>
      </c>
      <c r="I158" s="32">
        <v>4237.27</v>
      </c>
      <c r="J158" s="36">
        <v>2237.96</v>
      </c>
      <c r="K158" s="32">
        <v>1524.49</v>
      </c>
      <c r="L158" s="32">
        <v>146.05</v>
      </c>
      <c r="M158" s="36">
        <v>16.1</v>
      </c>
      <c r="N158" s="32">
        <v>9.88</v>
      </c>
      <c r="O158" s="32">
        <v>138.69</v>
      </c>
      <c r="P158" s="36">
        <v>0</v>
      </c>
      <c r="Q158" s="32">
        <v>164.1</v>
      </c>
      <c r="R158" s="32">
        <v>0</v>
      </c>
      <c r="S158" s="36">
        <v>0</v>
      </c>
      <c r="T158" s="32">
        <v>3953.77</v>
      </c>
      <c r="U158" s="203"/>
      <c r="V158" s="5">
        <f t="shared" si="55"/>
        <v>51.73054947845451</v>
      </c>
      <c r="X158" s="69">
        <f t="shared" si="54"/>
        <v>0.2951428632114545</v>
      </c>
    </row>
    <row r="159" spans="1:24" s="1" customFormat="1" ht="28.5" customHeight="1">
      <c r="A159" s="137" t="s">
        <v>139</v>
      </c>
      <c r="B159" s="32">
        <v>0</v>
      </c>
      <c r="C159" s="32">
        <v>10547.46</v>
      </c>
      <c r="D159" s="36">
        <v>1132</v>
      </c>
      <c r="E159" s="32">
        <v>99.2</v>
      </c>
      <c r="F159" s="32">
        <v>168.92</v>
      </c>
      <c r="G159" s="36">
        <v>9147.34</v>
      </c>
      <c r="H159" s="32">
        <v>0</v>
      </c>
      <c r="I159" s="32">
        <v>4536.25914</v>
      </c>
      <c r="J159" s="36">
        <v>2865.5637</v>
      </c>
      <c r="K159" s="32">
        <v>1090.0583</v>
      </c>
      <c r="L159" s="32">
        <v>156.81174</v>
      </c>
      <c r="M159" s="36">
        <v>0</v>
      </c>
      <c r="N159" s="32">
        <v>21.9232</v>
      </c>
      <c r="O159" s="32">
        <v>170.3804</v>
      </c>
      <c r="P159" s="36">
        <v>0</v>
      </c>
      <c r="Q159" s="32">
        <v>231.5218</v>
      </c>
      <c r="R159" s="32">
        <v>0</v>
      </c>
      <c r="S159" s="36">
        <v>0</v>
      </c>
      <c r="T159" s="32">
        <v>6011.20086</v>
      </c>
      <c r="U159" s="203"/>
      <c r="V159" s="5">
        <f t="shared" si="55"/>
        <v>43.00807151674432</v>
      </c>
      <c r="X159" s="69">
        <f t="shared" si="54"/>
        <v>0.2714130657006513</v>
      </c>
    </row>
    <row r="160" spans="1:24" s="1" customFormat="1" ht="28.5" customHeight="1">
      <c r="A160" s="137" t="s">
        <v>356</v>
      </c>
      <c r="B160" s="32">
        <v>0</v>
      </c>
      <c r="C160" s="32">
        <v>13262.98</v>
      </c>
      <c r="D160" s="36">
        <v>1756</v>
      </c>
      <c r="E160" s="32">
        <v>5187</v>
      </c>
      <c r="F160" s="32">
        <v>256.3</v>
      </c>
      <c r="G160" s="36">
        <v>6063.68</v>
      </c>
      <c r="H160" s="32">
        <v>0</v>
      </c>
      <c r="I160" s="32">
        <v>6830.68996</v>
      </c>
      <c r="J160" s="36">
        <v>3878.9762</v>
      </c>
      <c r="K160" s="32">
        <v>2216.9846</v>
      </c>
      <c r="L160" s="32">
        <v>278.77296</v>
      </c>
      <c r="M160" s="36">
        <v>13.99</v>
      </c>
      <c r="N160" s="32">
        <v>6.5062</v>
      </c>
      <c r="O160" s="32">
        <v>191.64</v>
      </c>
      <c r="P160" s="36">
        <v>0</v>
      </c>
      <c r="Q160" s="32">
        <v>243.82</v>
      </c>
      <c r="R160" s="32">
        <v>0</v>
      </c>
      <c r="S160" s="36">
        <v>0</v>
      </c>
      <c r="T160" s="32">
        <v>6432.29004</v>
      </c>
      <c r="U160" s="203"/>
      <c r="V160" s="5">
        <f t="shared" si="55"/>
        <v>51.50192460517923</v>
      </c>
      <c r="X160" s="69">
        <f t="shared" si="54"/>
        <v>1.0164419759435255</v>
      </c>
    </row>
    <row r="161" spans="1:24" s="1" customFormat="1" ht="28.5" customHeight="1">
      <c r="A161" s="137" t="s">
        <v>359</v>
      </c>
      <c r="B161" s="32">
        <v>0</v>
      </c>
      <c r="C161" s="32">
        <v>11747.1</v>
      </c>
      <c r="D161" s="36">
        <v>1528</v>
      </c>
      <c r="E161" s="32">
        <v>4508</v>
      </c>
      <c r="F161" s="32">
        <v>211.1</v>
      </c>
      <c r="G161" s="36">
        <v>5500</v>
      </c>
      <c r="H161" s="32">
        <v>0</v>
      </c>
      <c r="I161" s="32">
        <v>5917.262643</v>
      </c>
      <c r="J161" s="36">
        <v>2593.9898</v>
      </c>
      <c r="K161" s="32">
        <v>2681.674</v>
      </c>
      <c r="L161" s="32">
        <v>278.73232</v>
      </c>
      <c r="M161" s="36">
        <v>0.729448</v>
      </c>
      <c r="N161" s="32">
        <v>7.978775</v>
      </c>
      <c r="O161" s="32">
        <v>56.9483</v>
      </c>
      <c r="P161" s="36">
        <v>86.73</v>
      </c>
      <c r="Q161" s="32">
        <v>210.48</v>
      </c>
      <c r="R161" s="32">
        <v>0</v>
      </c>
      <c r="S161" s="36">
        <v>0</v>
      </c>
      <c r="T161" s="32">
        <v>5829.837357</v>
      </c>
      <c r="U161" s="203"/>
      <c r="V161" s="5">
        <f t="shared" si="55"/>
        <v>50.372114334601726</v>
      </c>
      <c r="X161" s="69">
        <f t="shared" si="54"/>
        <v>1.020066264447542</v>
      </c>
    </row>
    <row r="162" spans="1:24" s="1" customFormat="1" ht="28.5" customHeight="1">
      <c r="A162" s="137" t="s">
        <v>357</v>
      </c>
      <c r="B162" s="32">
        <v>0</v>
      </c>
      <c r="C162" s="32">
        <v>13465.0157</v>
      </c>
      <c r="D162" s="36">
        <v>1794</v>
      </c>
      <c r="E162" s="32">
        <v>5294</v>
      </c>
      <c r="F162" s="32">
        <v>257.44</v>
      </c>
      <c r="G162" s="36">
        <v>6119.5757</v>
      </c>
      <c r="H162" s="32">
        <v>0</v>
      </c>
      <c r="I162" s="32">
        <v>6676.203993</v>
      </c>
      <c r="J162" s="36">
        <v>4135.5286</v>
      </c>
      <c r="K162" s="32">
        <v>2003.7561</v>
      </c>
      <c r="L162" s="32">
        <v>144.10572</v>
      </c>
      <c r="M162" s="36">
        <v>26.909873</v>
      </c>
      <c r="N162" s="32">
        <v>0</v>
      </c>
      <c r="O162" s="32">
        <v>109.0637</v>
      </c>
      <c r="P162" s="36">
        <v>0</v>
      </c>
      <c r="Q162" s="32">
        <v>256.84</v>
      </c>
      <c r="R162" s="32">
        <v>0</v>
      </c>
      <c r="S162" s="36">
        <v>0</v>
      </c>
      <c r="T162" s="32">
        <v>6788.811707</v>
      </c>
      <c r="U162" s="203"/>
      <c r="V162" s="5">
        <f t="shared" si="55"/>
        <v>49.58185078833588</v>
      </c>
      <c r="X162" s="69">
        <f t="shared" si="54"/>
        <v>1.0616811600472016</v>
      </c>
    </row>
    <row r="163" spans="1:24" s="1" customFormat="1" ht="28.5" customHeight="1">
      <c r="A163" s="137" t="s">
        <v>358</v>
      </c>
      <c r="B163" s="32">
        <v>18.14</v>
      </c>
      <c r="C163" s="32">
        <f>D163+E163+F163+G163+H163</f>
        <v>25353.19986</v>
      </c>
      <c r="D163" s="36">
        <v>3572</v>
      </c>
      <c r="E163" s="32">
        <v>10549</v>
      </c>
      <c r="F163" s="32">
        <v>496.28</v>
      </c>
      <c r="G163" s="36">
        <v>10735.91986</v>
      </c>
      <c r="H163" s="32">
        <v>0</v>
      </c>
      <c r="I163" s="32">
        <f aca="true" t="shared" si="62" ref="I163:I176">J163+K163+L163+M163+N163+O163+P163+Q163</f>
        <v>12602.13768</v>
      </c>
      <c r="J163" s="36">
        <v>7442.0279</v>
      </c>
      <c r="K163" s="32">
        <v>3617.4554</v>
      </c>
      <c r="L163" s="32">
        <v>239.62028</v>
      </c>
      <c r="M163" s="36">
        <v>0</v>
      </c>
      <c r="N163" s="32">
        <v>20.7955</v>
      </c>
      <c r="O163" s="32">
        <v>795.0986</v>
      </c>
      <c r="P163" s="36">
        <v>0</v>
      </c>
      <c r="Q163" s="32">
        <v>487.14</v>
      </c>
      <c r="R163" s="32">
        <v>0</v>
      </c>
      <c r="S163" s="36">
        <v>0</v>
      </c>
      <c r="T163" s="32">
        <f aca="true" t="shared" si="63" ref="T163:T193">B163+C163-I163-R163-S163</f>
        <v>12769.20218</v>
      </c>
      <c r="U163" s="203"/>
      <c r="V163" s="5">
        <f t="shared" si="55"/>
        <v>49.67076137696734</v>
      </c>
      <c r="X163" s="69">
        <f t="shared" si="54"/>
        <v>1.1205241807832718</v>
      </c>
    </row>
    <row r="164" spans="1:24" s="1" customFormat="1" ht="28.5" customHeight="1">
      <c r="A164" s="137" t="s">
        <v>242</v>
      </c>
      <c r="B164" s="32">
        <v>0</v>
      </c>
      <c r="C164" s="32">
        <v>328.69</v>
      </c>
      <c r="D164" s="36">
        <v>15.67</v>
      </c>
      <c r="E164" s="32">
        <v>8.36</v>
      </c>
      <c r="F164" s="32">
        <v>3.26</v>
      </c>
      <c r="G164" s="36">
        <v>301.4</v>
      </c>
      <c r="H164" s="32">
        <v>0</v>
      </c>
      <c r="I164" s="32">
        <v>129.675987</v>
      </c>
      <c r="J164" s="36">
        <v>60.6535</v>
      </c>
      <c r="K164" s="32">
        <v>26.75</v>
      </c>
      <c r="L164" s="32">
        <v>3.8184</v>
      </c>
      <c r="M164" s="36">
        <v>9.934307</v>
      </c>
      <c r="N164" s="32">
        <v>10.345</v>
      </c>
      <c r="O164" s="32">
        <v>12.41062</v>
      </c>
      <c r="P164" s="36">
        <v>2.48416</v>
      </c>
      <c r="Q164" s="32">
        <v>3.28</v>
      </c>
      <c r="R164" s="32">
        <v>0</v>
      </c>
      <c r="S164" s="36">
        <v>0</v>
      </c>
      <c r="T164" s="32">
        <v>199.014013</v>
      </c>
      <c r="U164" s="203"/>
      <c r="V164" s="5">
        <f t="shared" si="55"/>
        <v>39.4523675803949</v>
      </c>
      <c r="X164" s="69">
        <f t="shared" si="54"/>
        <v>0.18530801697310392</v>
      </c>
    </row>
    <row r="165" spans="1:24" s="7" customFormat="1" ht="28.5" customHeight="1">
      <c r="A165" s="38" t="s">
        <v>360</v>
      </c>
      <c r="B165" s="28">
        <f aca="true" t="shared" si="64" ref="B165:S165">SUM(B166:B176)</f>
        <v>6930.275777</v>
      </c>
      <c r="C165" s="28">
        <f t="shared" si="64"/>
        <v>87870.133922</v>
      </c>
      <c r="D165" s="28">
        <f t="shared" si="64"/>
        <v>13229</v>
      </c>
      <c r="E165" s="28">
        <f t="shared" si="64"/>
        <v>41514</v>
      </c>
      <c r="F165" s="28">
        <f t="shared" si="64"/>
        <v>2981.0000000000005</v>
      </c>
      <c r="G165" s="28">
        <f t="shared" si="64"/>
        <v>30146.133922</v>
      </c>
      <c r="H165" s="28">
        <f t="shared" si="64"/>
        <v>0</v>
      </c>
      <c r="I165" s="28">
        <f t="shared" si="64"/>
        <v>42328.46639699999</v>
      </c>
      <c r="J165" s="28">
        <f t="shared" si="64"/>
        <v>23963.685700000005</v>
      </c>
      <c r="K165" s="28">
        <f t="shared" si="64"/>
        <v>12827.178211999999</v>
      </c>
      <c r="L165" s="28">
        <f t="shared" si="64"/>
        <v>2352.23514</v>
      </c>
      <c r="M165" s="28">
        <f t="shared" si="64"/>
        <v>400.875154</v>
      </c>
      <c r="N165" s="28">
        <f t="shared" si="64"/>
        <v>310.181731</v>
      </c>
      <c r="O165" s="28">
        <f t="shared" si="64"/>
        <v>2318.5425</v>
      </c>
      <c r="P165" s="28">
        <f t="shared" si="64"/>
        <v>146.28726</v>
      </c>
      <c r="Q165" s="28">
        <f t="shared" si="64"/>
        <v>9.4807</v>
      </c>
      <c r="R165" s="28">
        <f t="shared" si="64"/>
        <v>0</v>
      </c>
      <c r="S165" s="28">
        <f t="shared" si="64"/>
        <v>5134.099700000001</v>
      </c>
      <c r="T165" s="28">
        <f t="shared" si="63"/>
        <v>47337.843602</v>
      </c>
      <c r="U165" s="201"/>
      <c r="V165" s="202">
        <f t="shared" si="55"/>
        <v>44.65008804434154</v>
      </c>
      <c r="X165" s="69">
        <f t="shared" si="54"/>
        <v>1.2932904180029514</v>
      </c>
    </row>
    <row r="166" spans="1:24" s="1" customFormat="1" ht="28.5" customHeight="1">
      <c r="A166" s="137" t="s">
        <v>362</v>
      </c>
      <c r="B166" s="32">
        <v>109.1197</v>
      </c>
      <c r="C166" s="32">
        <f aca="true" t="shared" si="65" ref="C166:C176">SUM(D166:H166)</f>
        <v>10324.900000000001</v>
      </c>
      <c r="D166" s="36">
        <v>1035</v>
      </c>
      <c r="E166" s="32">
        <v>3327</v>
      </c>
      <c r="F166" s="32">
        <v>270.26</v>
      </c>
      <c r="G166" s="36">
        <v>5692.64</v>
      </c>
      <c r="H166" s="32">
        <v>0</v>
      </c>
      <c r="I166" s="32">
        <f t="shared" si="62"/>
        <v>4670.482739</v>
      </c>
      <c r="J166" s="36">
        <v>2648.182</v>
      </c>
      <c r="K166" s="32">
        <v>1333.4209</v>
      </c>
      <c r="L166" s="32">
        <v>301.28112</v>
      </c>
      <c r="M166" s="36">
        <v>15</v>
      </c>
      <c r="N166" s="32">
        <v>88.486119</v>
      </c>
      <c r="O166" s="32">
        <v>284.1126</v>
      </c>
      <c r="P166" s="36">
        <v>0</v>
      </c>
      <c r="Q166" s="32">
        <v>0</v>
      </c>
      <c r="R166" s="32">
        <v>0</v>
      </c>
      <c r="S166" s="36">
        <v>109.1197</v>
      </c>
      <c r="T166" s="32">
        <f t="shared" si="63"/>
        <v>5654.417261</v>
      </c>
      <c r="U166" s="203"/>
      <c r="V166" s="5">
        <f t="shared" si="55"/>
        <v>44.762065563284295</v>
      </c>
      <c r="X166" s="69">
        <f t="shared" si="54"/>
        <v>0.9339505665176595</v>
      </c>
    </row>
    <row r="167" spans="1:24" s="1" customFormat="1" ht="28.5" customHeight="1">
      <c r="A167" s="137" t="s">
        <v>363</v>
      </c>
      <c r="B167" s="32">
        <v>0</v>
      </c>
      <c r="C167" s="32">
        <f t="shared" si="65"/>
        <v>14225.21</v>
      </c>
      <c r="D167" s="36">
        <v>2340</v>
      </c>
      <c r="E167" s="32">
        <v>7606</v>
      </c>
      <c r="F167" s="32">
        <v>470.21</v>
      </c>
      <c r="G167" s="36">
        <v>3809</v>
      </c>
      <c r="H167" s="32">
        <v>0</v>
      </c>
      <c r="I167" s="32">
        <f t="shared" si="62"/>
        <v>7765.07212</v>
      </c>
      <c r="J167" s="36">
        <v>4576.7118</v>
      </c>
      <c r="K167" s="32">
        <v>2284.6164</v>
      </c>
      <c r="L167" s="32">
        <v>378.90552</v>
      </c>
      <c r="M167" s="36">
        <v>0</v>
      </c>
      <c r="N167" s="32">
        <v>43.8881</v>
      </c>
      <c r="O167" s="32">
        <v>471.6256</v>
      </c>
      <c r="P167" s="36">
        <v>0</v>
      </c>
      <c r="Q167" s="32">
        <v>9.3247</v>
      </c>
      <c r="R167" s="32">
        <v>0</v>
      </c>
      <c r="S167" s="36">
        <v>0</v>
      </c>
      <c r="T167" s="32">
        <f t="shared" si="63"/>
        <v>6460.13788</v>
      </c>
      <c r="U167" s="203"/>
      <c r="V167" s="5">
        <f t="shared" si="55"/>
        <v>54.586695873031054</v>
      </c>
      <c r="X167" s="69">
        <f t="shared" si="54"/>
        <v>1.280863827958883</v>
      </c>
    </row>
    <row r="168" spans="1:24" s="1" customFormat="1" ht="28.5" customHeight="1">
      <c r="A168" s="137" t="s">
        <v>367</v>
      </c>
      <c r="B168" s="32">
        <v>5128.978704</v>
      </c>
      <c r="C168" s="32">
        <f t="shared" si="65"/>
        <v>23459.6</v>
      </c>
      <c r="D168" s="36">
        <v>4099</v>
      </c>
      <c r="E168" s="32">
        <v>12294</v>
      </c>
      <c r="F168" s="32">
        <v>736</v>
      </c>
      <c r="G168" s="36">
        <v>6330.6</v>
      </c>
      <c r="H168" s="32">
        <v>0</v>
      </c>
      <c r="I168" s="32">
        <f t="shared" si="62"/>
        <v>10438.5253</v>
      </c>
      <c r="J168" s="36">
        <v>6398.6079</v>
      </c>
      <c r="K168" s="32">
        <v>2928.568</v>
      </c>
      <c r="L168" s="32">
        <v>301.1949</v>
      </c>
      <c r="M168" s="36">
        <v>221.5055</v>
      </c>
      <c r="N168" s="32">
        <v>23.0863</v>
      </c>
      <c r="O168" s="32">
        <v>499.6127</v>
      </c>
      <c r="P168" s="36">
        <v>65.95</v>
      </c>
      <c r="Q168" s="32"/>
      <c r="R168" s="32"/>
      <c r="S168" s="36">
        <v>5024.85</v>
      </c>
      <c r="T168" s="32">
        <f t="shared" si="63"/>
        <v>13125.203403999998</v>
      </c>
      <c r="U168" s="203"/>
      <c r="V168" s="5">
        <f t="shared" si="55"/>
        <v>36.512921499449995</v>
      </c>
      <c r="X168" s="69">
        <f t="shared" si="54"/>
        <v>1.570432559089549</v>
      </c>
    </row>
    <row r="169" spans="1:24" s="1" customFormat="1" ht="28.5" customHeight="1">
      <c r="A169" s="137" t="s">
        <v>365</v>
      </c>
      <c r="B169" s="32">
        <v>67.722397</v>
      </c>
      <c r="C169" s="32">
        <f t="shared" si="65"/>
        <v>13112.3</v>
      </c>
      <c r="D169" s="36">
        <v>1867</v>
      </c>
      <c r="E169" s="32">
        <v>6067</v>
      </c>
      <c r="F169" s="32">
        <v>420.1</v>
      </c>
      <c r="G169" s="36">
        <v>4758.2</v>
      </c>
      <c r="H169" s="32">
        <v>0</v>
      </c>
      <c r="I169" s="32">
        <f t="shared" si="62"/>
        <v>6079.442309</v>
      </c>
      <c r="J169" s="36">
        <v>3106.0603</v>
      </c>
      <c r="K169" s="32">
        <v>2120.6333</v>
      </c>
      <c r="L169" s="32">
        <v>512.5242</v>
      </c>
      <c r="M169" s="36">
        <v>51.552059</v>
      </c>
      <c r="N169" s="32">
        <v>1.65</v>
      </c>
      <c r="O169" s="32">
        <v>261.1869</v>
      </c>
      <c r="P169" s="36">
        <v>25.82955</v>
      </c>
      <c r="Q169" s="32">
        <v>0.006</v>
      </c>
      <c r="R169" s="32">
        <v>0</v>
      </c>
      <c r="S169" s="36">
        <v>0.13</v>
      </c>
      <c r="T169" s="32">
        <f t="shared" si="63"/>
        <v>7100.450088</v>
      </c>
      <c r="U169" s="203"/>
      <c r="V169" s="5">
        <f t="shared" si="55"/>
        <v>46.126191032754136</v>
      </c>
      <c r="X169" s="69">
        <f t="shared" si="54"/>
        <v>1.3050539172408158</v>
      </c>
    </row>
    <row r="170" spans="1:24" s="1" customFormat="1" ht="28.5" customHeight="1">
      <c r="A170" s="137" t="s">
        <v>364</v>
      </c>
      <c r="B170" s="32">
        <v>347.103078</v>
      </c>
      <c r="C170" s="32">
        <f t="shared" si="65"/>
        <v>8696.55</v>
      </c>
      <c r="D170" s="36">
        <v>1210</v>
      </c>
      <c r="E170" s="32">
        <v>3846</v>
      </c>
      <c r="F170" s="32">
        <v>290.07</v>
      </c>
      <c r="G170" s="36">
        <v>3350.48</v>
      </c>
      <c r="H170" s="32">
        <v>0</v>
      </c>
      <c r="I170" s="32">
        <f t="shared" si="62"/>
        <v>4382.4865</v>
      </c>
      <c r="J170" s="36">
        <v>2109.2249</v>
      </c>
      <c r="K170" s="32">
        <v>1571.7616</v>
      </c>
      <c r="L170" s="32">
        <v>418.1762</v>
      </c>
      <c r="M170" s="36">
        <v>27.1972</v>
      </c>
      <c r="N170" s="32">
        <v>22.243</v>
      </c>
      <c r="O170" s="32">
        <v>233.8836</v>
      </c>
      <c r="P170" s="36">
        <v>0</v>
      </c>
      <c r="Q170" s="32">
        <v>0</v>
      </c>
      <c r="R170" s="32">
        <v>0</v>
      </c>
      <c r="S170" s="36">
        <v>0</v>
      </c>
      <c r="T170" s="32">
        <f t="shared" si="63"/>
        <v>4661.166578</v>
      </c>
      <c r="U170" s="203"/>
      <c r="V170" s="5">
        <f t="shared" si="55"/>
        <v>48.45925050642462</v>
      </c>
      <c r="X170" s="69">
        <f t="shared" si="54"/>
        <v>1.153682960575007</v>
      </c>
    </row>
    <row r="171" spans="1:24" s="1" customFormat="1" ht="28.5" customHeight="1">
      <c r="A171" s="137" t="s">
        <v>489</v>
      </c>
      <c r="B171" s="32">
        <v>43.246757999999765</v>
      </c>
      <c r="C171" s="32">
        <f t="shared" si="65"/>
        <v>2322.052132</v>
      </c>
      <c r="D171" s="36">
        <v>368</v>
      </c>
      <c r="E171" s="32">
        <v>1094</v>
      </c>
      <c r="F171" s="32">
        <v>83</v>
      </c>
      <c r="G171" s="36">
        <v>777.052132</v>
      </c>
      <c r="H171" s="32">
        <v>0</v>
      </c>
      <c r="I171" s="32">
        <f t="shared" si="62"/>
        <v>1204.882668</v>
      </c>
      <c r="J171" s="36">
        <v>510.0976</v>
      </c>
      <c r="K171" s="32">
        <v>453.30949999999996</v>
      </c>
      <c r="L171" s="32">
        <v>156.33280000000002</v>
      </c>
      <c r="M171" s="36">
        <v>1.3745</v>
      </c>
      <c r="N171" s="32">
        <v>18.128692</v>
      </c>
      <c r="O171" s="32">
        <v>41.3136</v>
      </c>
      <c r="P171" s="36">
        <v>24.325976</v>
      </c>
      <c r="Q171" s="32">
        <v>0</v>
      </c>
      <c r="R171" s="32">
        <v>0</v>
      </c>
      <c r="S171" s="36">
        <v>0</v>
      </c>
      <c r="T171" s="32">
        <f t="shared" si="63"/>
        <v>1160.416222</v>
      </c>
      <c r="U171" s="203"/>
      <c r="V171" s="5">
        <f t="shared" si="55"/>
        <v>50.93997520118906</v>
      </c>
      <c r="X171" s="69">
        <f t="shared" si="54"/>
        <v>1.2133961578406571</v>
      </c>
    </row>
    <row r="172" spans="1:24" s="1" customFormat="1" ht="28.5" customHeight="1">
      <c r="A172" s="137" t="s">
        <v>490</v>
      </c>
      <c r="B172" s="32">
        <v>899.3818809999984</v>
      </c>
      <c r="C172" s="32">
        <f t="shared" si="65"/>
        <v>3043.97679</v>
      </c>
      <c r="D172" s="36">
        <v>580</v>
      </c>
      <c r="E172" s="32">
        <v>1719</v>
      </c>
      <c r="F172" s="32">
        <v>121</v>
      </c>
      <c r="G172" s="36">
        <v>623.97679</v>
      </c>
      <c r="H172" s="32">
        <v>0</v>
      </c>
      <c r="I172" s="32">
        <f t="shared" si="62"/>
        <v>1766.495006</v>
      </c>
      <c r="J172" s="36">
        <v>1058.1761</v>
      </c>
      <c r="K172" s="32">
        <v>378.637212</v>
      </c>
      <c r="L172" s="32">
        <v>110.70504</v>
      </c>
      <c r="M172" s="36">
        <v>5.4</v>
      </c>
      <c r="N172" s="32">
        <v>45.72822</v>
      </c>
      <c r="O172" s="32">
        <v>137.6667</v>
      </c>
      <c r="P172" s="36">
        <v>30.181734</v>
      </c>
      <c r="Q172" s="32">
        <v>0</v>
      </c>
      <c r="R172" s="32">
        <v>0</v>
      </c>
      <c r="S172" s="36">
        <v>0</v>
      </c>
      <c r="T172" s="32">
        <f t="shared" si="63"/>
        <v>2176.863665</v>
      </c>
      <c r="U172" s="203"/>
      <c r="V172" s="5">
        <f t="shared" si="55"/>
        <v>44.79671146809564</v>
      </c>
      <c r="X172" s="69">
        <f t="shared" si="54"/>
        <v>1.3014472116769742</v>
      </c>
    </row>
    <row r="173" spans="1:24" s="1" customFormat="1" ht="28.5" customHeight="1">
      <c r="A173" s="137" t="s">
        <v>366</v>
      </c>
      <c r="B173" s="32">
        <v>329.839259000002</v>
      </c>
      <c r="C173" s="32">
        <f t="shared" si="65"/>
        <v>12241.185000000001</v>
      </c>
      <c r="D173" s="36">
        <v>1672</v>
      </c>
      <c r="E173" s="32">
        <v>5375</v>
      </c>
      <c r="F173" s="32">
        <v>390</v>
      </c>
      <c r="G173" s="36">
        <v>4804.185</v>
      </c>
      <c r="H173" s="32">
        <v>0</v>
      </c>
      <c r="I173" s="32">
        <f t="shared" si="62"/>
        <v>5869.47386</v>
      </c>
      <c r="J173" s="36">
        <v>3556.6251</v>
      </c>
      <c r="K173" s="32">
        <v>1756.2313</v>
      </c>
      <c r="L173" s="32">
        <v>173.11536</v>
      </c>
      <c r="M173" s="36">
        <v>3</v>
      </c>
      <c r="N173" s="32">
        <v>66.9713</v>
      </c>
      <c r="O173" s="32">
        <v>313.3808</v>
      </c>
      <c r="P173" s="36">
        <v>0</v>
      </c>
      <c r="Q173" s="32">
        <v>0.15</v>
      </c>
      <c r="R173" s="32">
        <v>0</v>
      </c>
      <c r="S173" s="36">
        <v>0</v>
      </c>
      <c r="T173" s="32">
        <f t="shared" si="63"/>
        <v>6701.550399</v>
      </c>
      <c r="U173" s="203"/>
      <c r="V173" s="5">
        <f t="shared" si="55"/>
        <v>46.690498236831054</v>
      </c>
      <c r="X173" s="69">
        <f t="shared" si="54"/>
        <v>1.2006186871407243</v>
      </c>
    </row>
    <row r="174" spans="1:24" s="1" customFormat="1" ht="28.5" customHeight="1">
      <c r="A174" s="137" t="s">
        <v>458</v>
      </c>
      <c r="B174" s="32">
        <v>0</v>
      </c>
      <c r="C174" s="32">
        <f t="shared" si="65"/>
        <v>202.52800000000002</v>
      </c>
      <c r="D174" s="36">
        <v>37.264</v>
      </c>
      <c r="E174" s="32">
        <v>165.264</v>
      </c>
      <c r="F174" s="32">
        <v>0</v>
      </c>
      <c r="G174" s="36">
        <v>0</v>
      </c>
      <c r="H174" s="32">
        <v>0</v>
      </c>
      <c r="I174" s="32">
        <f t="shared" si="62"/>
        <v>75.845895</v>
      </c>
      <c r="J174" s="36">
        <v>0</v>
      </c>
      <c r="K174" s="32">
        <v>0</v>
      </c>
      <c r="L174" s="32">
        <v>0</v>
      </c>
      <c r="M174" s="36">
        <v>75.845895</v>
      </c>
      <c r="N174" s="32">
        <v>0</v>
      </c>
      <c r="O174" s="32">
        <v>0</v>
      </c>
      <c r="P174" s="36">
        <v>0</v>
      </c>
      <c r="Q174" s="32">
        <v>0</v>
      </c>
      <c r="R174" s="32">
        <v>0</v>
      </c>
      <c r="S174" s="36">
        <v>0</v>
      </c>
      <c r="T174" s="32">
        <f t="shared" si="63"/>
        <v>126.682105</v>
      </c>
      <c r="U174" s="203"/>
      <c r="V174" s="5">
        <f t="shared" si="55"/>
        <v>37.44958474877547</v>
      </c>
      <c r="X174" s="69">
        <f t="shared" si="54"/>
        <v>2.6702565774983604</v>
      </c>
    </row>
    <row r="175" spans="1:24" s="1" customFormat="1" ht="28.5" customHeight="1">
      <c r="A175" s="137" t="s">
        <v>492</v>
      </c>
      <c r="B175" s="32">
        <v>0</v>
      </c>
      <c r="C175" s="32">
        <f t="shared" si="65"/>
        <v>241.83200000000002</v>
      </c>
      <c r="D175" s="36">
        <v>20.736</v>
      </c>
      <c r="E175" s="32">
        <v>20.736</v>
      </c>
      <c r="F175" s="32">
        <v>200.36</v>
      </c>
      <c r="G175" s="36">
        <v>0</v>
      </c>
      <c r="H175" s="32">
        <v>0</v>
      </c>
      <c r="I175" s="32">
        <f t="shared" si="62"/>
        <v>75.76</v>
      </c>
      <c r="J175" s="36">
        <v>0</v>
      </c>
      <c r="K175" s="32">
        <v>0</v>
      </c>
      <c r="L175" s="32">
        <v>0</v>
      </c>
      <c r="M175" s="36">
        <v>0</v>
      </c>
      <c r="N175" s="32">
        <v>0</v>
      </c>
      <c r="O175" s="32">
        <v>75.76</v>
      </c>
      <c r="P175" s="36">
        <v>0</v>
      </c>
      <c r="Q175" s="32">
        <v>0</v>
      </c>
      <c r="R175" s="32">
        <v>0</v>
      </c>
      <c r="S175" s="36">
        <v>0</v>
      </c>
      <c r="T175" s="32">
        <f t="shared" si="63"/>
        <v>166.072</v>
      </c>
      <c r="U175" s="203"/>
      <c r="V175" s="5">
        <f t="shared" si="55"/>
        <v>31.327533163518474</v>
      </c>
      <c r="X175" s="69">
        <f t="shared" si="54"/>
        <v>0.5474128827877508</v>
      </c>
    </row>
    <row r="176" spans="1:24" s="1" customFormat="1" ht="28.5" customHeight="1">
      <c r="A176" s="137" t="s">
        <v>493</v>
      </c>
      <c r="B176" s="32">
        <v>4.884</v>
      </c>
      <c r="C176" s="32">
        <f t="shared" si="65"/>
        <v>0</v>
      </c>
      <c r="D176" s="36">
        <v>0</v>
      </c>
      <c r="E176" s="32">
        <v>0</v>
      </c>
      <c r="F176" s="32">
        <v>0</v>
      </c>
      <c r="G176" s="36">
        <v>0</v>
      </c>
      <c r="H176" s="32">
        <v>0</v>
      </c>
      <c r="I176" s="32">
        <f t="shared" si="62"/>
        <v>0</v>
      </c>
      <c r="J176" s="36">
        <v>0</v>
      </c>
      <c r="K176" s="32">
        <v>0</v>
      </c>
      <c r="L176" s="32">
        <v>0</v>
      </c>
      <c r="M176" s="36">
        <v>0</v>
      </c>
      <c r="N176" s="32">
        <v>0</v>
      </c>
      <c r="O176" s="32">
        <v>0</v>
      </c>
      <c r="P176" s="36">
        <v>0</v>
      </c>
      <c r="Q176" s="32">
        <v>0</v>
      </c>
      <c r="R176" s="32">
        <v>0</v>
      </c>
      <c r="S176" s="36">
        <v>0</v>
      </c>
      <c r="T176" s="32">
        <f t="shared" si="63"/>
        <v>4.884</v>
      </c>
      <c r="U176" s="203"/>
      <c r="V176" s="5">
        <f t="shared" si="55"/>
        <v>0</v>
      </c>
      <c r="X176" s="69" t="e">
        <f t="shared" si="54"/>
        <v>#DIV/0!</v>
      </c>
    </row>
    <row r="177" spans="1:24" s="7" customFormat="1" ht="28.5" customHeight="1">
      <c r="A177" s="211" t="s">
        <v>370</v>
      </c>
      <c r="B177" s="30">
        <f aca="true" t="shared" si="66" ref="B177:H177">SUM(B178:B182)</f>
        <v>5246.349990000001</v>
      </c>
      <c r="C177" s="30">
        <f t="shared" si="66"/>
        <v>26514.142999999996</v>
      </c>
      <c r="D177" s="30">
        <f t="shared" si="66"/>
        <v>5754</v>
      </c>
      <c r="E177" s="30">
        <f t="shared" si="66"/>
        <v>17132</v>
      </c>
      <c r="F177" s="30">
        <f t="shared" si="66"/>
        <v>718.0786</v>
      </c>
      <c r="G177" s="28">
        <f t="shared" si="66"/>
        <v>2910.0644</v>
      </c>
      <c r="H177" s="28">
        <f t="shared" si="66"/>
        <v>0</v>
      </c>
      <c r="I177" s="28">
        <f>SUM(J177:Q177)</f>
        <v>12788.103628</v>
      </c>
      <c r="J177" s="30">
        <f aca="true" t="shared" si="67" ref="J177:S177">SUM(J178:J182)</f>
        <v>7438.581899999999</v>
      </c>
      <c r="K177" s="30">
        <f t="shared" si="67"/>
        <v>3362.8722000000002</v>
      </c>
      <c r="L177" s="30">
        <f t="shared" si="67"/>
        <v>863.9879</v>
      </c>
      <c r="M177" s="30">
        <f t="shared" si="67"/>
        <v>69.69</v>
      </c>
      <c r="N177" s="30">
        <f t="shared" si="67"/>
        <v>201.186528</v>
      </c>
      <c r="O177" s="30">
        <f t="shared" si="67"/>
        <v>601.7343</v>
      </c>
      <c r="P177" s="30">
        <f t="shared" si="67"/>
        <v>0</v>
      </c>
      <c r="Q177" s="30">
        <f t="shared" si="67"/>
        <v>250.05080000000004</v>
      </c>
      <c r="R177" s="30">
        <f t="shared" si="67"/>
        <v>0</v>
      </c>
      <c r="S177" s="30">
        <f t="shared" si="67"/>
        <v>4261.503356</v>
      </c>
      <c r="T177" s="28">
        <f t="shared" si="63"/>
        <v>14710.886006</v>
      </c>
      <c r="U177" s="201"/>
      <c r="V177" s="202">
        <f t="shared" si="55"/>
        <v>40.26418491686014</v>
      </c>
      <c r="X177" s="69">
        <f t="shared" si="54"/>
        <v>1.7896320412895546</v>
      </c>
    </row>
    <row r="178" spans="1:24" s="1" customFormat="1" ht="28.5" customHeight="1">
      <c r="A178" s="137" t="s">
        <v>432</v>
      </c>
      <c r="B178" s="32">
        <v>21.763362</v>
      </c>
      <c r="C178" s="32">
        <f aca="true" t="shared" si="68" ref="C178:C182">D178+E178+F178+G178+H178</f>
        <v>110.1072</v>
      </c>
      <c r="D178" s="36">
        <v>30</v>
      </c>
      <c r="E178" s="32">
        <v>80</v>
      </c>
      <c r="F178" s="32">
        <v>0.1072</v>
      </c>
      <c r="G178" s="36"/>
      <c r="H178" s="32"/>
      <c r="I178" s="32">
        <f aca="true" t="shared" si="69" ref="I178:I180">J178+K178+L178+M178+N178+O178+P178+Q178</f>
        <v>77.4852</v>
      </c>
      <c r="J178" s="36">
        <v>0</v>
      </c>
      <c r="K178" s="32">
        <v>0</v>
      </c>
      <c r="L178" s="32">
        <v>0</v>
      </c>
      <c r="M178" s="36">
        <v>49.14</v>
      </c>
      <c r="N178" s="32">
        <v>0</v>
      </c>
      <c r="O178" s="32">
        <v>28.238</v>
      </c>
      <c r="P178" s="36">
        <v>0</v>
      </c>
      <c r="Q178" s="32">
        <v>0.1072</v>
      </c>
      <c r="R178" s="32">
        <v>0</v>
      </c>
      <c r="S178" s="36">
        <v>0</v>
      </c>
      <c r="T178" s="32">
        <f t="shared" si="63"/>
        <v>54.385362</v>
      </c>
      <c r="U178" s="203"/>
      <c r="V178" s="5">
        <f t="shared" si="55"/>
        <v>58.758527168482075</v>
      </c>
      <c r="X178" s="69">
        <f t="shared" si="54"/>
        <v>1.419625941470113</v>
      </c>
    </row>
    <row r="179" spans="1:24" s="1" customFormat="1" ht="28.5" customHeight="1">
      <c r="A179" s="137" t="s">
        <v>373</v>
      </c>
      <c r="B179" s="32">
        <v>4546.01948</v>
      </c>
      <c r="C179" s="32">
        <f t="shared" si="68"/>
        <v>11705</v>
      </c>
      <c r="D179" s="36">
        <v>2394</v>
      </c>
      <c r="E179" s="32">
        <v>7056</v>
      </c>
      <c r="F179" s="32">
        <v>255</v>
      </c>
      <c r="G179" s="36">
        <v>2000</v>
      </c>
      <c r="H179" s="32"/>
      <c r="I179" s="32">
        <f t="shared" si="69"/>
        <v>4326.063328</v>
      </c>
      <c r="J179" s="36">
        <v>2716.79</v>
      </c>
      <c r="K179" s="32">
        <v>986.895</v>
      </c>
      <c r="L179" s="32">
        <v>317.6496</v>
      </c>
      <c r="M179" s="36">
        <v>0.01</v>
      </c>
      <c r="N179" s="32">
        <v>54.858528</v>
      </c>
      <c r="O179" s="32">
        <v>151.6644</v>
      </c>
      <c r="P179" s="36">
        <v>0</v>
      </c>
      <c r="Q179" s="32">
        <v>98.1958</v>
      </c>
      <c r="R179" s="32">
        <v>0</v>
      </c>
      <c r="S179" s="36">
        <v>4246.996408</v>
      </c>
      <c r="T179" s="32">
        <f t="shared" si="63"/>
        <v>7677.959744000001</v>
      </c>
      <c r="U179" s="203"/>
      <c r="V179" s="5">
        <f t="shared" si="55"/>
        <v>26.6202580910327</v>
      </c>
      <c r="X179" s="69">
        <f t="shared" si="54"/>
        <v>2.184434041646096</v>
      </c>
    </row>
    <row r="180" spans="1:24" s="1" customFormat="1" ht="28.5" customHeight="1">
      <c r="A180" s="137" t="s">
        <v>375</v>
      </c>
      <c r="B180" s="32">
        <v>252.390000000001</v>
      </c>
      <c r="C180" s="32">
        <f t="shared" si="68"/>
        <v>11121</v>
      </c>
      <c r="D180" s="36">
        <v>2716</v>
      </c>
      <c r="E180" s="32">
        <v>8145</v>
      </c>
      <c r="F180" s="32">
        <v>260</v>
      </c>
      <c r="G180" s="36"/>
      <c r="H180" s="32"/>
      <c r="I180" s="32">
        <f t="shared" si="69"/>
        <v>6696.5857</v>
      </c>
      <c r="J180" s="36">
        <v>3712.74</v>
      </c>
      <c r="K180" s="32">
        <v>2003.74</v>
      </c>
      <c r="L180" s="32">
        <v>357.67</v>
      </c>
      <c r="M180" s="36">
        <v>20.54</v>
      </c>
      <c r="N180" s="32">
        <v>127.68</v>
      </c>
      <c r="O180" s="32">
        <v>351.4357</v>
      </c>
      <c r="P180" s="36">
        <v>0</v>
      </c>
      <c r="Q180" s="32">
        <v>122.78</v>
      </c>
      <c r="R180" s="32">
        <v>0</v>
      </c>
      <c r="S180" s="36">
        <v>0</v>
      </c>
      <c r="T180" s="32">
        <f t="shared" si="63"/>
        <v>4676.8043</v>
      </c>
      <c r="U180" s="203"/>
      <c r="V180" s="5">
        <f t="shared" si="55"/>
        <v>58.87941677899025</v>
      </c>
      <c r="X180" s="69">
        <f t="shared" si="54"/>
        <v>1.6218712768806947</v>
      </c>
    </row>
    <row r="181" spans="1:24" s="1" customFormat="1" ht="28.5" customHeight="1">
      <c r="A181" s="137" t="s">
        <v>374</v>
      </c>
      <c r="B181" s="32">
        <v>411.6702</v>
      </c>
      <c r="C181" s="32">
        <f t="shared" si="68"/>
        <v>3265.408</v>
      </c>
      <c r="D181" s="36">
        <v>548</v>
      </c>
      <c r="E181" s="32">
        <v>1643</v>
      </c>
      <c r="F181" s="32">
        <v>164.3436</v>
      </c>
      <c r="G181" s="36">
        <v>910.0644</v>
      </c>
      <c r="H181" s="32"/>
      <c r="I181" s="32">
        <f>K181+J181+L181+M181+N181+O181+P181+Q181</f>
        <v>1475.5526</v>
      </c>
      <c r="J181" s="36">
        <v>828.9</v>
      </c>
      <c r="K181" s="32">
        <v>357.96</v>
      </c>
      <c r="L181" s="32">
        <v>179.41</v>
      </c>
      <c r="M181" s="36"/>
      <c r="N181" s="32">
        <v>17.808</v>
      </c>
      <c r="O181" s="32">
        <v>67.1346</v>
      </c>
      <c r="P181" s="36">
        <v>0</v>
      </c>
      <c r="Q181" s="32">
        <v>24.34</v>
      </c>
      <c r="R181" s="32">
        <v>0</v>
      </c>
      <c r="S181" s="36">
        <v>0</v>
      </c>
      <c r="T181" s="32">
        <f t="shared" si="63"/>
        <v>2201.5256</v>
      </c>
      <c r="U181" s="203"/>
      <c r="V181" s="5">
        <f t="shared" si="55"/>
        <v>40.12839868349822</v>
      </c>
      <c r="X181" s="69">
        <f t="shared" si="54"/>
        <v>1.4848674320386817</v>
      </c>
    </row>
    <row r="182" spans="1:24" s="1" customFormat="1" ht="28.5" customHeight="1">
      <c r="A182" s="137" t="s">
        <v>372</v>
      </c>
      <c r="B182" s="32">
        <v>14.506948</v>
      </c>
      <c r="C182" s="32">
        <f t="shared" si="68"/>
        <v>312.6278</v>
      </c>
      <c r="D182" s="36">
        <v>66</v>
      </c>
      <c r="E182" s="32">
        <v>208</v>
      </c>
      <c r="F182" s="32">
        <v>38.6278</v>
      </c>
      <c r="G182" s="36"/>
      <c r="H182" s="32"/>
      <c r="I182" s="32">
        <f>J182+K182+L182+M182+N182+O182+P182+Q182</f>
        <v>212.4168</v>
      </c>
      <c r="J182" s="36">
        <v>180.1519</v>
      </c>
      <c r="K182" s="32">
        <v>14.2772</v>
      </c>
      <c r="L182" s="32">
        <v>9.2583</v>
      </c>
      <c r="M182" s="36"/>
      <c r="N182" s="32">
        <v>0.84</v>
      </c>
      <c r="O182" s="32">
        <v>3.2616</v>
      </c>
      <c r="P182" s="36"/>
      <c r="Q182" s="32">
        <v>4.6278</v>
      </c>
      <c r="R182" s="32">
        <v>0</v>
      </c>
      <c r="S182" s="36">
        <v>14.506948</v>
      </c>
      <c r="T182" s="32">
        <f t="shared" si="63"/>
        <v>100.21100000000001</v>
      </c>
      <c r="U182" s="203"/>
      <c r="V182" s="5">
        <f t="shared" si="55"/>
        <v>64.93250909560973</v>
      </c>
      <c r="X182" s="69">
        <f t="shared" si="54"/>
        <v>1.2899168050737984</v>
      </c>
    </row>
    <row r="183" spans="1:24" s="7" customFormat="1" ht="28.5" customHeight="1">
      <c r="A183" s="38" t="s">
        <v>376</v>
      </c>
      <c r="B183" s="30">
        <f aca="true" t="shared" si="70" ref="B183:H183">SUM(B184:B189)</f>
        <v>11487.380000000001</v>
      </c>
      <c r="C183" s="30">
        <f t="shared" si="70"/>
        <v>90511.39199999999</v>
      </c>
      <c r="D183" s="30">
        <f t="shared" si="70"/>
        <v>18912</v>
      </c>
      <c r="E183" s="30">
        <f t="shared" si="70"/>
        <v>58463</v>
      </c>
      <c r="F183" s="30">
        <f t="shared" si="70"/>
        <v>42.3</v>
      </c>
      <c r="G183" s="30">
        <f t="shared" si="70"/>
        <v>13094.092</v>
      </c>
      <c r="H183" s="30">
        <f t="shared" si="70"/>
        <v>0</v>
      </c>
      <c r="I183" s="28">
        <f aca="true" t="shared" si="71" ref="I183:I189">SUM(J183:Q183)</f>
        <v>45234.97999999998</v>
      </c>
      <c r="J183" s="30">
        <f aca="true" t="shared" si="72" ref="J183:S183">SUM(J184:J189)</f>
        <v>27861.67</v>
      </c>
      <c r="K183" s="30">
        <f t="shared" si="72"/>
        <v>10942.23</v>
      </c>
      <c r="L183" s="30">
        <f t="shared" si="72"/>
        <v>2248.4900000000002</v>
      </c>
      <c r="M183" s="30">
        <f t="shared" si="72"/>
        <v>222.02</v>
      </c>
      <c r="N183" s="30">
        <f t="shared" si="72"/>
        <v>702.81</v>
      </c>
      <c r="O183" s="30">
        <f t="shared" si="72"/>
        <v>2775.2</v>
      </c>
      <c r="P183" s="30">
        <f t="shared" si="72"/>
        <v>27.5</v>
      </c>
      <c r="Q183" s="30">
        <f t="shared" si="72"/>
        <v>455.05999999999995</v>
      </c>
      <c r="R183" s="30">
        <f t="shared" si="72"/>
        <v>0</v>
      </c>
      <c r="S183" s="30">
        <f t="shared" si="72"/>
        <v>6211.9400000000005</v>
      </c>
      <c r="T183" s="28">
        <f t="shared" si="63"/>
        <v>50551.852</v>
      </c>
      <c r="U183" s="201"/>
      <c r="V183" s="202">
        <f t="shared" si="55"/>
        <v>44.348553529644434</v>
      </c>
      <c r="X183" s="69">
        <f t="shared" si="54"/>
        <v>1.710512528136412</v>
      </c>
    </row>
    <row r="184" spans="1:24" s="1" customFormat="1" ht="28.5" customHeight="1">
      <c r="A184" s="137" t="s">
        <v>432</v>
      </c>
      <c r="B184" s="32">
        <v>78.54999999999998</v>
      </c>
      <c r="C184" s="32">
        <f aca="true" t="shared" si="73" ref="C184:C189">SUM(D184:H184)</f>
        <v>374.3</v>
      </c>
      <c r="D184" s="36">
        <v>79</v>
      </c>
      <c r="E184" s="32">
        <v>253</v>
      </c>
      <c r="F184" s="32">
        <v>42.3</v>
      </c>
      <c r="G184" s="36"/>
      <c r="H184" s="32"/>
      <c r="I184" s="32">
        <f t="shared" si="71"/>
        <v>188.19</v>
      </c>
      <c r="J184" s="36"/>
      <c r="K184" s="32">
        <v>36.93</v>
      </c>
      <c r="L184" s="32">
        <v>73.86</v>
      </c>
      <c r="M184" s="36">
        <v>70.67</v>
      </c>
      <c r="N184" s="32"/>
      <c r="O184" s="32">
        <v>6.65</v>
      </c>
      <c r="P184" s="36"/>
      <c r="Q184" s="32">
        <v>0.08</v>
      </c>
      <c r="R184" s="32"/>
      <c r="S184" s="36"/>
      <c r="T184" s="32">
        <f t="shared" si="63"/>
        <v>264.66</v>
      </c>
      <c r="U184" s="203"/>
      <c r="V184" s="5">
        <f t="shared" si="55"/>
        <v>41.55680688969857</v>
      </c>
      <c r="X184" s="69">
        <f t="shared" si="54"/>
        <v>1.764174504490143</v>
      </c>
    </row>
    <row r="185" spans="1:24" s="1" customFormat="1" ht="28.5" customHeight="1">
      <c r="A185" s="137" t="s">
        <v>378</v>
      </c>
      <c r="B185" s="32">
        <v>1432.52</v>
      </c>
      <c r="C185" s="32">
        <f t="shared" si="73"/>
        <v>11385.54</v>
      </c>
      <c r="D185" s="36">
        <v>1670</v>
      </c>
      <c r="E185" s="32">
        <v>4987</v>
      </c>
      <c r="F185" s="32"/>
      <c r="G185" s="36">
        <v>4728.54</v>
      </c>
      <c r="H185" s="32"/>
      <c r="I185" s="32">
        <f t="shared" si="71"/>
        <v>4681.339999999999</v>
      </c>
      <c r="J185" s="36">
        <v>2930.73</v>
      </c>
      <c r="K185" s="32">
        <v>1158.82</v>
      </c>
      <c r="L185" s="32">
        <v>216.44</v>
      </c>
      <c r="M185" s="36">
        <v>53.32</v>
      </c>
      <c r="N185" s="32">
        <v>27.7</v>
      </c>
      <c r="O185" s="32">
        <v>248.1</v>
      </c>
      <c r="P185" s="36"/>
      <c r="Q185" s="32">
        <v>46.23</v>
      </c>
      <c r="R185" s="32"/>
      <c r="S185" s="36"/>
      <c r="T185" s="32">
        <f t="shared" si="63"/>
        <v>8136.72</v>
      </c>
      <c r="U185" s="203"/>
      <c r="V185" s="5">
        <f t="shared" si="55"/>
        <v>36.52143928176338</v>
      </c>
      <c r="X185" s="69">
        <f t="shared" si="54"/>
        <v>1.4220287353620975</v>
      </c>
    </row>
    <row r="186" spans="1:24" s="1" customFormat="1" ht="28.5" customHeight="1">
      <c r="A186" s="137" t="s">
        <v>379</v>
      </c>
      <c r="B186" s="32">
        <v>413.12</v>
      </c>
      <c r="C186" s="32">
        <f t="shared" si="73"/>
        <v>15097.48</v>
      </c>
      <c r="D186" s="36">
        <v>3084</v>
      </c>
      <c r="E186" s="32">
        <v>9880</v>
      </c>
      <c r="F186" s="32"/>
      <c r="G186" s="36">
        <v>2133.48</v>
      </c>
      <c r="H186" s="32"/>
      <c r="I186" s="32">
        <f t="shared" si="71"/>
        <v>7693.8</v>
      </c>
      <c r="J186" s="36">
        <v>4520.92</v>
      </c>
      <c r="K186" s="32">
        <v>2317.74</v>
      </c>
      <c r="L186" s="32">
        <v>467.27</v>
      </c>
      <c r="M186" s="36">
        <v>5.41</v>
      </c>
      <c r="N186" s="32">
        <v>47.17</v>
      </c>
      <c r="O186" s="32">
        <v>224.53</v>
      </c>
      <c r="P186" s="36">
        <v>27.5</v>
      </c>
      <c r="Q186" s="32">
        <v>83.26</v>
      </c>
      <c r="R186" s="32"/>
      <c r="S186" s="36"/>
      <c r="T186" s="32">
        <f t="shared" si="63"/>
        <v>7816.8</v>
      </c>
      <c r="U186" s="203"/>
      <c r="V186" s="5">
        <f t="shared" si="55"/>
        <v>49.603496963366986</v>
      </c>
      <c r="X186" s="69">
        <f t="shared" si="54"/>
        <v>1.6849931113364007</v>
      </c>
    </row>
    <row r="187" spans="1:24" s="1" customFormat="1" ht="28.5" customHeight="1">
      <c r="A187" s="137" t="s">
        <v>381</v>
      </c>
      <c r="B187" s="32">
        <v>6470.739999999998</v>
      </c>
      <c r="C187" s="32">
        <f t="shared" si="73"/>
        <v>18356</v>
      </c>
      <c r="D187" s="36">
        <v>4407</v>
      </c>
      <c r="E187" s="32">
        <v>13049</v>
      </c>
      <c r="F187" s="32"/>
      <c r="G187" s="36">
        <v>900</v>
      </c>
      <c r="H187" s="32"/>
      <c r="I187" s="32">
        <f t="shared" si="71"/>
        <v>9880.99</v>
      </c>
      <c r="J187" s="36">
        <v>5692.42</v>
      </c>
      <c r="K187" s="32">
        <v>3028.99</v>
      </c>
      <c r="L187" s="32">
        <v>186.71</v>
      </c>
      <c r="M187" s="36">
        <v>22.52</v>
      </c>
      <c r="N187" s="32">
        <v>239</v>
      </c>
      <c r="O187" s="32">
        <v>611.52</v>
      </c>
      <c r="P187" s="36"/>
      <c r="Q187" s="32">
        <f>2.43+97.4</f>
        <v>99.83000000000001</v>
      </c>
      <c r="R187" s="32"/>
      <c r="S187" s="36">
        <v>5803.02</v>
      </c>
      <c r="T187" s="32">
        <f t="shared" si="63"/>
        <v>9142.73</v>
      </c>
      <c r="U187" s="203"/>
      <c r="V187" s="5">
        <f t="shared" si="55"/>
        <v>39.799788453900916</v>
      </c>
      <c r="X187" s="69">
        <f t="shared" si="54"/>
        <v>1.7666245993569472</v>
      </c>
    </row>
    <row r="188" spans="1:24" s="1" customFormat="1" ht="28.5" customHeight="1">
      <c r="A188" s="137" t="s">
        <v>382</v>
      </c>
      <c r="B188" s="32">
        <v>453.43</v>
      </c>
      <c r="C188" s="32">
        <f t="shared" si="73"/>
        <v>14511.232</v>
      </c>
      <c r="D188" s="36">
        <v>3325</v>
      </c>
      <c r="E188" s="32">
        <v>9910</v>
      </c>
      <c r="F188" s="32"/>
      <c r="G188" s="36">
        <v>1276.2319999999997</v>
      </c>
      <c r="H188" s="32"/>
      <c r="I188" s="32">
        <f t="shared" si="71"/>
        <v>9240.09</v>
      </c>
      <c r="J188" s="36">
        <v>4556.82</v>
      </c>
      <c r="K188" s="32">
        <v>3022.71</v>
      </c>
      <c r="L188" s="32">
        <v>1071.44</v>
      </c>
      <c r="M188" s="36">
        <v>13.2</v>
      </c>
      <c r="N188" s="32">
        <v>124.14</v>
      </c>
      <c r="O188" s="32">
        <v>376.16</v>
      </c>
      <c r="P188" s="36"/>
      <c r="Q188" s="32">
        <v>75.62</v>
      </c>
      <c r="R188" s="32"/>
      <c r="S188" s="36">
        <v>408.92</v>
      </c>
      <c r="T188" s="32">
        <f t="shared" si="63"/>
        <v>5315.652</v>
      </c>
      <c r="U188" s="203"/>
      <c r="V188" s="5">
        <f t="shared" si="55"/>
        <v>61.74606549750339</v>
      </c>
      <c r="X188" s="69">
        <f t="shared" si="54"/>
        <v>1.4323453559435027</v>
      </c>
    </row>
    <row r="189" spans="1:24" s="1" customFormat="1" ht="28.5" customHeight="1">
      <c r="A189" s="137" t="s">
        <v>380</v>
      </c>
      <c r="B189" s="32">
        <v>2639.020000000003</v>
      </c>
      <c r="C189" s="32">
        <f t="shared" si="73"/>
        <v>30786.84</v>
      </c>
      <c r="D189" s="36">
        <f>6280+67</f>
        <v>6347</v>
      </c>
      <c r="E189" s="32">
        <v>20384</v>
      </c>
      <c r="F189" s="32"/>
      <c r="G189" s="36">
        <v>4055.84</v>
      </c>
      <c r="H189" s="32"/>
      <c r="I189" s="32">
        <f t="shared" si="71"/>
        <v>13550.57</v>
      </c>
      <c r="J189" s="36">
        <v>10160.78</v>
      </c>
      <c r="K189" s="32">
        <v>1377.04</v>
      </c>
      <c r="L189" s="32">
        <v>232.77</v>
      </c>
      <c r="M189" s="36">
        <v>56.9</v>
      </c>
      <c r="N189" s="32">
        <v>264.8</v>
      </c>
      <c r="O189" s="32">
        <v>1308.24</v>
      </c>
      <c r="P189" s="36"/>
      <c r="Q189" s="32">
        <v>150.04</v>
      </c>
      <c r="R189" s="32"/>
      <c r="S189" s="36"/>
      <c r="T189" s="32">
        <f t="shared" si="63"/>
        <v>19875.29</v>
      </c>
      <c r="U189" s="203"/>
      <c r="V189" s="5">
        <f t="shared" si="55"/>
        <v>40.53918134043522</v>
      </c>
      <c r="X189" s="69">
        <f t="shared" si="54"/>
        <v>1.9726845438974154</v>
      </c>
    </row>
    <row r="190" spans="1:24" s="1" customFormat="1" ht="28.5" customHeight="1">
      <c r="A190" s="38" t="s">
        <v>383</v>
      </c>
      <c r="B190" s="144">
        <f aca="true" t="shared" si="74" ref="B190:S190">SUM(B191:B198)</f>
        <v>1504.9400000000005</v>
      </c>
      <c r="C190" s="144">
        <f t="shared" si="74"/>
        <v>46133.57</v>
      </c>
      <c r="D190" s="144">
        <f t="shared" si="74"/>
        <v>11480</v>
      </c>
      <c r="E190" s="144">
        <f t="shared" si="74"/>
        <v>34095</v>
      </c>
      <c r="F190" s="144">
        <f t="shared" si="74"/>
        <v>175.01</v>
      </c>
      <c r="G190" s="144">
        <f t="shared" si="74"/>
        <v>383.56</v>
      </c>
      <c r="H190" s="144">
        <f t="shared" si="74"/>
        <v>0</v>
      </c>
      <c r="I190" s="144">
        <f t="shared" si="74"/>
        <v>28470.83</v>
      </c>
      <c r="J190" s="144">
        <f t="shared" si="74"/>
        <v>16466.140000000003</v>
      </c>
      <c r="K190" s="144">
        <f t="shared" si="74"/>
        <v>8703.189999999999</v>
      </c>
      <c r="L190" s="144">
        <f t="shared" si="74"/>
        <v>1281.42</v>
      </c>
      <c r="M190" s="144">
        <f t="shared" si="74"/>
        <v>33.42</v>
      </c>
      <c r="N190" s="144">
        <f t="shared" si="74"/>
        <v>209.29000000000002</v>
      </c>
      <c r="O190" s="144">
        <f t="shared" si="74"/>
        <v>1168.6100000000001</v>
      </c>
      <c r="P190" s="144">
        <f t="shared" si="74"/>
        <v>92.8</v>
      </c>
      <c r="Q190" s="144">
        <f t="shared" si="74"/>
        <v>515.96</v>
      </c>
      <c r="R190" s="144">
        <f t="shared" si="74"/>
        <v>0</v>
      </c>
      <c r="S190" s="144">
        <f t="shared" si="74"/>
        <v>0</v>
      </c>
      <c r="T190" s="144">
        <f t="shared" si="63"/>
        <v>19167.68</v>
      </c>
      <c r="U190" s="203"/>
      <c r="V190" s="5">
        <f t="shared" si="55"/>
        <v>59.76431672611088</v>
      </c>
      <c r="X190" s="69">
        <f aca="true" t="shared" si="75" ref="X190:X198">(D190+E190)/I190</f>
        <v>1.6007612001476599</v>
      </c>
    </row>
    <row r="191" spans="1:24" s="1" customFormat="1" ht="28.5" customHeight="1">
      <c r="A191" s="137" t="s">
        <v>451</v>
      </c>
      <c r="B191" s="32">
        <v>0</v>
      </c>
      <c r="C191" s="32">
        <f aca="true" t="shared" si="76" ref="C191:C193">D191+E191+F191+G191+H191</f>
        <v>36.23</v>
      </c>
      <c r="D191" s="36">
        <v>2.5</v>
      </c>
      <c r="E191" s="32">
        <v>8.5</v>
      </c>
      <c r="F191" s="32">
        <v>25.23</v>
      </c>
      <c r="G191" s="36">
        <v>0</v>
      </c>
      <c r="H191" s="32"/>
      <c r="I191" s="32">
        <f aca="true" t="shared" si="77" ref="I191:I194">J191+K191+L191+M191+N191+O191+P191+Q191</f>
        <v>31.419999999999998</v>
      </c>
      <c r="J191" s="36">
        <v>0</v>
      </c>
      <c r="K191" s="32">
        <v>0</v>
      </c>
      <c r="L191" s="32">
        <v>0</v>
      </c>
      <c r="M191" s="36">
        <v>0</v>
      </c>
      <c r="N191" s="32">
        <v>0</v>
      </c>
      <c r="O191" s="32">
        <v>31.33</v>
      </c>
      <c r="P191" s="36">
        <v>0</v>
      </c>
      <c r="Q191" s="32">
        <v>0.09</v>
      </c>
      <c r="R191" s="32">
        <v>0</v>
      </c>
      <c r="S191" s="36">
        <v>0</v>
      </c>
      <c r="T191" s="32">
        <f t="shared" si="63"/>
        <v>4.81</v>
      </c>
      <c r="U191" s="203"/>
      <c r="V191" s="5">
        <f aca="true" t="shared" si="78" ref="V191:V193">I191/(B191+C191)*100</f>
        <v>86.72370963290092</v>
      </c>
      <c r="X191" s="69">
        <f t="shared" si="75"/>
        <v>0.3500954805856143</v>
      </c>
    </row>
    <row r="192" spans="1:24" s="1" customFormat="1" ht="28.5" customHeight="1">
      <c r="A192" s="137" t="s">
        <v>434</v>
      </c>
      <c r="B192" s="32">
        <v>3.96</v>
      </c>
      <c r="C192" s="32">
        <f t="shared" si="76"/>
        <v>75.37</v>
      </c>
      <c r="D192" s="36">
        <v>2.5</v>
      </c>
      <c r="E192" s="32">
        <v>8.5</v>
      </c>
      <c r="F192" s="32">
        <v>64.37</v>
      </c>
      <c r="G192" s="36">
        <v>0</v>
      </c>
      <c r="H192" s="32"/>
      <c r="I192" s="32">
        <f t="shared" si="77"/>
        <v>67.93</v>
      </c>
      <c r="J192" s="36">
        <v>0</v>
      </c>
      <c r="K192" s="32">
        <v>0</v>
      </c>
      <c r="L192" s="32">
        <v>0</v>
      </c>
      <c r="M192" s="36">
        <v>19.56</v>
      </c>
      <c r="N192" s="32">
        <v>0</v>
      </c>
      <c r="O192" s="32">
        <v>0</v>
      </c>
      <c r="P192" s="36">
        <v>48.37</v>
      </c>
      <c r="Q192" s="32">
        <v>0</v>
      </c>
      <c r="R192" s="32">
        <v>0</v>
      </c>
      <c r="S192" s="36">
        <v>0</v>
      </c>
      <c r="T192" s="32">
        <f t="shared" si="63"/>
        <v>11.4</v>
      </c>
      <c r="U192" s="203"/>
      <c r="V192" s="5">
        <f t="shared" si="78"/>
        <v>85.62964830455061</v>
      </c>
      <c r="X192" s="69">
        <f t="shared" si="75"/>
        <v>0.16193139997055792</v>
      </c>
    </row>
    <row r="193" spans="1:24" s="1" customFormat="1" ht="28.5" customHeight="1">
      <c r="A193" s="137" t="s">
        <v>385</v>
      </c>
      <c r="B193" s="32">
        <v>-2.28</v>
      </c>
      <c r="C193" s="32">
        <f t="shared" si="76"/>
        <v>4140.41</v>
      </c>
      <c r="D193" s="36">
        <v>1030</v>
      </c>
      <c r="E193" s="32">
        <v>3053</v>
      </c>
      <c r="F193" s="32">
        <v>7.4</v>
      </c>
      <c r="G193" s="36">
        <v>50.01</v>
      </c>
      <c r="H193" s="32"/>
      <c r="I193" s="32">
        <f t="shared" si="77"/>
        <v>3092.6600000000003</v>
      </c>
      <c r="J193" s="36">
        <v>1782.25</v>
      </c>
      <c r="K193" s="32">
        <v>1021.14</v>
      </c>
      <c r="L193" s="32">
        <v>143.83</v>
      </c>
      <c r="M193" s="36">
        <v>0</v>
      </c>
      <c r="N193" s="32">
        <v>45.15</v>
      </c>
      <c r="O193" s="32">
        <v>50.28</v>
      </c>
      <c r="P193" s="36">
        <v>0</v>
      </c>
      <c r="Q193" s="32">
        <v>50.01</v>
      </c>
      <c r="R193" s="32">
        <v>0</v>
      </c>
      <c r="S193" s="36">
        <v>0</v>
      </c>
      <c r="T193" s="32">
        <f t="shared" si="63"/>
        <v>1045.47</v>
      </c>
      <c r="U193" s="203"/>
      <c r="V193" s="5">
        <f t="shared" si="78"/>
        <v>74.73568979224916</v>
      </c>
      <c r="X193" s="69">
        <f t="shared" si="75"/>
        <v>1.3202227208939876</v>
      </c>
    </row>
    <row r="194" spans="1:24" s="1" customFormat="1" ht="28.5" customHeight="1">
      <c r="A194" s="137" t="s">
        <v>387</v>
      </c>
      <c r="B194" s="32">
        <v>286.41</v>
      </c>
      <c r="C194" s="32">
        <f>D194+E194+F194+F195+G194+G195</f>
        <v>6514.65</v>
      </c>
      <c r="D194" s="36">
        <v>1624</v>
      </c>
      <c r="E194" s="32">
        <v>4829</v>
      </c>
      <c r="F194" s="32">
        <v>9.52</v>
      </c>
      <c r="G194" s="36">
        <v>50</v>
      </c>
      <c r="H194" s="32"/>
      <c r="I194" s="32">
        <f t="shared" si="77"/>
        <v>3286.38</v>
      </c>
      <c r="J194" s="36">
        <v>2137.93</v>
      </c>
      <c r="K194" s="32">
        <v>832.92</v>
      </c>
      <c r="L194" s="32">
        <v>106.35</v>
      </c>
      <c r="M194" s="36">
        <v>3.9</v>
      </c>
      <c r="N194" s="32">
        <v>40.21</v>
      </c>
      <c r="O194" s="32">
        <v>101.7</v>
      </c>
      <c r="P194" s="36">
        <v>0</v>
      </c>
      <c r="Q194" s="32">
        <v>63.37</v>
      </c>
      <c r="R194" s="32">
        <v>0</v>
      </c>
      <c r="S194" s="36">
        <v>0</v>
      </c>
      <c r="T194" s="32">
        <f>B194+C194-I194-I195-S194</f>
        <v>2755.31</v>
      </c>
      <c r="U194" s="203"/>
      <c r="V194" s="5"/>
      <c r="X194" s="69">
        <f t="shared" si="75"/>
        <v>1.963558687674584</v>
      </c>
    </row>
    <row r="195" spans="1:24" s="1" customFormat="1" ht="28.5" customHeight="1">
      <c r="A195" s="137" t="s">
        <v>1028</v>
      </c>
      <c r="B195" s="32"/>
      <c r="C195" s="32"/>
      <c r="D195" s="36"/>
      <c r="E195" s="32"/>
      <c r="F195" s="32">
        <v>2.13</v>
      </c>
      <c r="G195" s="36">
        <v>0</v>
      </c>
      <c r="H195" s="32"/>
      <c r="I195" s="32">
        <f>J195+K195+L195+N195+O195+Q195</f>
        <v>759.37</v>
      </c>
      <c r="J195" s="36">
        <v>424.73</v>
      </c>
      <c r="K195" s="32">
        <v>288.29</v>
      </c>
      <c r="L195" s="32">
        <v>19.65</v>
      </c>
      <c r="M195" s="36"/>
      <c r="N195" s="32">
        <v>1.9</v>
      </c>
      <c r="O195" s="32">
        <v>12.18</v>
      </c>
      <c r="P195" s="36"/>
      <c r="Q195" s="32">
        <v>12.62</v>
      </c>
      <c r="R195" s="32"/>
      <c r="S195" s="36"/>
      <c r="T195" s="32"/>
      <c r="U195" s="203"/>
      <c r="V195" s="5" t="e">
        <f aca="true" t="shared" si="79" ref="V195:V198">I195/(B195+C195)*100</f>
        <v>#DIV/0!</v>
      </c>
      <c r="X195" s="69">
        <f t="shared" si="75"/>
        <v>0</v>
      </c>
    </row>
    <row r="196" spans="1:24" s="1" customFormat="1" ht="28.5" customHeight="1">
      <c r="A196" s="137" t="s">
        <v>388</v>
      </c>
      <c r="B196" s="32">
        <v>79.12</v>
      </c>
      <c r="C196" s="32">
        <f aca="true" t="shared" si="80" ref="C196:C198">D196+E196+F196+G196+H196</f>
        <v>21612.45</v>
      </c>
      <c r="D196" s="36">
        <v>5395</v>
      </c>
      <c r="E196" s="32">
        <v>16026</v>
      </c>
      <c r="F196" s="32">
        <v>37.88</v>
      </c>
      <c r="G196" s="36">
        <v>153.57</v>
      </c>
      <c r="H196" s="32"/>
      <c r="I196" s="32">
        <f aca="true" t="shared" si="81" ref="I196:I198">J196+K196+L196+M196+N196+O196+P196+Q196</f>
        <v>11408.46</v>
      </c>
      <c r="J196" s="36">
        <v>7498.54</v>
      </c>
      <c r="K196" s="32">
        <v>2752.81</v>
      </c>
      <c r="L196" s="32">
        <v>358.28</v>
      </c>
      <c r="M196" s="36">
        <v>6.52</v>
      </c>
      <c r="N196" s="32">
        <v>16.87</v>
      </c>
      <c r="O196" s="32">
        <v>516.73</v>
      </c>
      <c r="P196" s="36">
        <v>12.5</v>
      </c>
      <c r="Q196" s="32">
        <v>246.21</v>
      </c>
      <c r="R196" s="32">
        <v>0</v>
      </c>
      <c r="S196" s="36">
        <v>0</v>
      </c>
      <c r="T196" s="32">
        <f aca="true" t="shared" si="82" ref="T196:T198">B196+C196-I196-R196-S196</f>
        <v>10283.11</v>
      </c>
      <c r="U196" s="203"/>
      <c r="V196" s="5">
        <f t="shared" si="79"/>
        <v>52.593980057690615</v>
      </c>
      <c r="X196" s="69">
        <f t="shared" si="75"/>
        <v>1.8776416799462856</v>
      </c>
    </row>
    <row r="197" spans="1:24" s="1" customFormat="1" ht="28.5" customHeight="1">
      <c r="A197" s="137" t="s">
        <v>389</v>
      </c>
      <c r="B197" s="32">
        <v>1975.64</v>
      </c>
      <c r="C197" s="32">
        <f t="shared" si="80"/>
        <v>6610.13</v>
      </c>
      <c r="D197" s="36">
        <v>1650</v>
      </c>
      <c r="E197" s="32">
        <v>4883</v>
      </c>
      <c r="F197" s="32">
        <v>12.48</v>
      </c>
      <c r="G197" s="36">
        <v>64.65</v>
      </c>
      <c r="H197" s="32"/>
      <c r="I197" s="32">
        <f t="shared" si="81"/>
        <v>4550.17</v>
      </c>
      <c r="J197" s="36">
        <v>2063.29</v>
      </c>
      <c r="K197" s="32">
        <v>1802.73</v>
      </c>
      <c r="L197" s="32">
        <v>414.62</v>
      </c>
      <c r="M197" s="36">
        <v>2.42</v>
      </c>
      <c r="N197" s="32">
        <v>43.99</v>
      </c>
      <c r="O197" s="32">
        <v>151.21</v>
      </c>
      <c r="P197" s="36">
        <v>7.26</v>
      </c>
      <c r="Q197" s="32">
        <v>64.65</v>
      </c>
      <c r="R197" s="32">
        <v>0</v>
      </c>
      <c r="S197" s="36">
        <v>0</v>
      </c>
      <c r="T197" s="32">
        <f t="shared" si="82"/>
        <v>4035.6</v>
      </c>
      <c r="U197" s="203"/>
      <c r="V197" s="5">
        <f t="shared" si="79"/>
        <v>52.99664444773153</v>
      </c>
      <c r="X197" s="69">
        <f t="shared" si="75"/>
        <v>1.4357705316504659</v>
      </c>
    </row>
    <row r="198" spans="1:24" s="1" customFormat="1" ht="28.5" customHeight="1">
      <c r="A198" s="137" t="s">
        <v>386</v>
      </c>
      <c r="B198" s="32">
        <v>-837.91</v>
      </c>
      <c r="C198" s="32">
        <f t="shared" si="80"/>
        <v>7144.33</v>
      </c>
      <c r="D198" s="36">
        <v>1776</v>
      </c>
      <c r="E198" s="32">
        <v>5287</v>
      </c>
      <c r="F198" s="32">
        <v>16</v>
      </c>
      <c r="G198" s="36">
        <v>65.33</v>
      </c>
      <c r="H198" s="32"/>
      <c r="I198" s="32">
        <f t="shared" si="81"/>
        <v>5274.4400000000005</v>
      </c>
      <c r="J198" s="36">
        <v>2559.4</v>
      </c>
      <c r="K198" s="32">
        <v>2005.3</v>
      </c>
      <c r="L198" s="32">
        <v>238.69</v>
      </c>
      <c r="M198" s="36">
        <v>1.02</v>
      </c>
      <c r="N198" s="32">
        <v>61.17</v>
      </c>
      <c r="O198" s="32">
        <v>305.18</v>
      </c>
      <c r="P198" s="36">
        <v>24.67</v>
      </c>
      <c r="Q198" s="32">
        <v>79.01</v>
      </c>
      <c r="R198" s="32">
        <v>0</v>
      </c>
      <c r="S198" s="36">
        <v>0</v>
      </c>
      <c r="T198" s="32">
        <f t="shared" si="82"/>
        <v>1031.98</v>
      </c>
      <c r="U198" s="203"/>
      <c r="V198" s="5">
        <f t="shared" si="79"/>
        <v>83.63604073309422</v>
      </c>
      <c r="X198" s="69">
        <f t="shared" si="75"/>
        <v>1.3390995062982989</v>
      </c>
    </row>
  </sheetData>
  <mergeCells count="15">
    <mergeCell ref="A1:T1"/>
    <mergeCell ref="S2:U2"/>
    <mergeCell ref="B3:B4"/>
    <mergeCell ref="A2:D2"/>
    <mergeCell ref="A3:A4"/>
    <mergeCell ref="J3:Q3"/>
    <mergeCell ref="S3:S4"/>
    <mergeCell ref="D3:H3"/>
    <mergeCell ref="I3:I4"/>
    <mergeCell ref="R3:R4"/>
    <mergeCell ref="U3:U4"/>
    <mergeCell ref="V3:V4"/>
    <mergeCell ref="N2:P2"/>
    <mergeCell ref="C3:C4"/>
    <mergeCell ref="T3:T4"/>
  </mergeCells>
  <conditionalFormatting sqref="A158">
    <cfRule type="duplicateValues" priority="347" dxfId="0">
      <formula>AND(COUNTIF($A$158,A158)&gt;1,NOT(ISBLANK(A158)))</formula>
    </cfRule>
  </conditionalFormatting>
  <conditionalFormatting sqref="G126">
    <cfRule type="duplicateValues" priority="524" dxfId="0">
      <formula>AND(COUNTIF($G$126,G126)&gt;1,NOT(ISBLANK(G126)))</formula>
    </cfRule>
  </conditionalFormatting>
  <conditionalFormatting sqref="S163">
    <cfRule type="duplicateValues" priority="282" dxfId="0">
      <formula>AND(COUNTIF($S$163,S163)&gt;1,NOT(ISBLANK(S163)))</formula>
    </cfRule>
  </conditionalFormatting>
  <conditionalFormatting sqref="A39">
    <cfRule type="duplicateValues" priority="4" dxfId="0">
      <formula>AND(COUNTIF($A$39,A39)&gt;1,NOT(ISBLANK(A39)))</formula>
    </cfRule>
  </conditionalFormatting>
  <conditionalFormatting sqref="J134">
    <cfRule type="duplicateValues" priority="453" dxfId="0">
      <formula>AND(COUNTIF($J$134,J134)&gt;1,NOT(ISBLANK(J134)))</formula>
    </cfRule>
  </conditionalFormatting>
  <conditionalFormatting sqref="J155">
    <cfRule type="duplicateValues" priority="320" dxfId="0">
      <formula>AND(COUNTIF($J$155,J155)&gt;1,NOT(ISBLANK(J155)))</formula>
    </cfRule>
  </conditionalFormatting>
  <conditionalFormatting sqref="S167">
    <cfRule type="duplicateValues" priority="213" dxfId="0">
      <formula>AND(COUNTIF($S$167,S167)&gt;1,NOT(ISBLANK(S167)))</formula>
    </cfRule>
  </conditionalFormatting>
  <conditionalFormatting sqref="S171">
    <cfRule type="duplicateValues" priority="209" dxfId="0">
      <formula>AND(COUNTIF($S$171,S171)&gt;1,NOT(ISBLANK(S171)))</formula>
    </cfRule>
  </conditionalFormatting>
  <conditionalFormatting sqref="J159">
    <cfRule type="duplicateValues" priority="316" dxfId="0">
      <formula>AND(COUNTIF($J$159,J159)&gt;1,NOT(ISBLANK(J159)))</formula>
    </cfRule>
  </conditionalFormatting>
  <conditionalFormatting sqref="G134">
    <cfRule type="duplicateValues" priority="465" dxfId="0">
      <formula>AND(COUNTIF($G$134,G134)&gt;1,NOT(ISBLANK(G134)))</formula>
    </cfRule>
  </conditionalFormatting>
  <conditionalFormatting sqref="J144">
    <cfRule type="duplicateValues" priority="443" dxfId="0">
      <formula>AND(COUNTIF($J$144,J144)&gt;1,NOT(ISBLANK(J144)))</formula>
    </cfRule>
  </conditionalFormatting>
  <conditionalFormatting sqref="A44">
    <cfRule type="duplicateValues" priority="665" dxfId="0">
      <formula>AND(COUNTIF($A$44,A44)&gt;1,NOT(ISBLANK(A44)))</formula>
    </cfRule>
  </conditionalFormatting>
  <conditionalFormatting sqref="M118">
    <cfRule type="duplicateValues" priority="561" dxfId="0">
      <formula>AND(COUNTIF($M$118,M118)&gt;1,NOT(ISBLANK(M118)))</formula>
    </cfRule>
  </conditionalFormatting>
  <conditionalFormatting sqref="D152">
    <cfRule type="duplicateValues" priority="392" dxfId="0">
      <formula>AND(COUNTIF($D$152,D152)&gt;1,NOT(ISBLANK(D152)))</formula>
    </cfRule>
  </conditionalFormatting>
  <conditionalFormatting sqref="A60">
    <cfRule type="duplicateValues" priority="635" dxfId="0">
      <formula>AND(COUNTIF($A$60,A60)&gt;1,NOT(ISBLANK(A60)))</formula>
    </cfRule>
  </conditionalFormatting>
  <conditionalFormatting sqref="G135">
    <cfRule type="duplicateValues" priority="464" dxfId="0">
      <formula>AND(COUNTIF($G$135,G135)&gt;1,NOT(ISBLANK(G135)))</formula>
    </cfRule>
  </conditionalFormatting>
  <conditionalFormatting sqref="P117">
    <cfRule type="duplicateValues" priority="554" dxfId="0">
      <formula>AND(COUNTIF($P$117,P117)&gt;1,NOT(ISBLANK(P117)))</formula>
    </cfRule>
  </conditionalFormatting>
  <conditionalFormatting sqref="A93">
    <cfRule type="duplicateValues" priority="604" dxfId="0">
      <formula>AND(COUNTIF($A$93,A93)&gt;1,NOT(ISBLANK(A93)))</formula>
    </cfRule>
  </conditionalFormatting>
  <conditionalFormatting sqref="D120">
    <cfRule type="duplicateValues" priority="583" dxfId="0">
      <formula>AND(COUNTIF($D$120,D120)&gt;1,NOT(ISBLANK(D120)))</formula>
    </cfRule>
  </conditionalFormatting>
  <conditionalFormatting sqref="D141">
    <cfRule type="duplicateValues" priority="470" dxfId="0">
      <formula>AND(COUNTIF($D$141,D141)&gt;1,NOT(ISBLANK(D141)))</formula>
    </cfRule>
  </conditionalFormatting>
  <conditionalFormatting sqref="G125">
    <cfRule type="duplicateValues" priority="525" dxfId="0">
      <formula>AND(COUNTIF($G$125,G125)&gt;1,NOT(ISBLANK(G125)))</formula>
    </cfRule>
  </conditionalFormatting>
  <conditionalFormatting sqref="G104">
    <cfRule type="duplicateValues" priority="56" dxfId="0">
      <formula>AND(COUNTIF($G$104,G104)&gt;1,NOT(ISBLANK(G104)))</formula>
    </cfRule>
  </conditionalFormatting>
  <conditionalFormatting sqref="J168">
    <cfRule type="duplicateValues" priority="245" dxfId="0">
      <formula>AND(COUNTIF($J$168,J168)&gt;1,NOT(ISBLANK(J168)))</formula>
    </cfRule>
  </conditionalFormatting>
  <conditionalFormatting sqref="D104">
    <cfRule type="duplicateValues" priority="63" dxfId="0">
      <formula>AND(COUNTIF($D$104,D104)&gt;1,NOT(ISBLANK(D104)))</formula>
    </cfRule>
  </conditionalFormatting>
  <conditionalFormatting sqref="A10">
    <cfRule type="duplicateValues" priority="646" dxfId="0">
      <formula>AND(COUNTIF($A$10,A10)&gt;1,NOT(ISBLANK(A10)))</formula>
    </cfRule>
  </conditionalFormatting>
  <conditionalFormatting sqref="J149">
    <cfRule type="duplicateValues" priority="379" dxfId="0">
      <formula>AND(COUNTIF($J$149,J149)&gt;1,NOT(ISBLANK(J149)))</formula>
    </cfRule>
  </conditionalFormatting>
  <conditionalFormatting sqref="J147">
    <cfRule type="duplicateValues" priority="381" dxfId="0">
      <formula>AND(COUNTIF($J$147,J147)&gt;1,NOT(ISBLANK(J147)))</formula>
    </cfRule>
  </conditionalFormatting>
  <conditionalFormatting sqref="A122">
    <cfRule type="duplicateValues" priority="589" dxfId="0">
      <formula>AND(COUNTIF($A$122,A122)&gt;1,NOT(ISBLANK(A122)))</formula>
    </cfRule>
  </conditionalFormatting>
  <conditionalFormatting sqref="A136">
    <cfRule type="duplicateValues" priority="487" dxfId="0">
      <formula>AND(COUNTIF($A$136,A136)&gt;1,NOT(ISBLANK(A136)))</formula>
    </cfRule>
  </conditionalFormatting>
  <conditionalFormatting sqref="A72">
    <cfRule type="duplicateValues" priority="623" dxfId="0">
      <formula>AND(COUNTIF($A$72,A72)&gt;1,NOT(ISBLANK(A72)))</formula>
    </cfRule>
  </conditionalFormatting>
  <conditionalFormatting sqref="P127">
    <cfRule type="duplicateValues" priority="502" dxfId="0">
      <formula>AND(COUNTIF($P$127,P127)&gt;1,NOT(ISBLANK(P127)))</formula>
    </cfRule>
  </conditionalFormatting>
  <conditionalFormatting sqref="G120">
    <cfRule type="duplicateValues" priority="575" dxfId="0">
      <formula>AND(COUNTIF($G$120,G120)&gt;1,NOT(ISBLANK(G120)))</formula>
    </cfRule>
  </conditionalFormatting>
  <conditionalFormatting sqref="S195">
    <cfRule type="duplicateValues" priority="74" dxfId="0">
      <formula>AND(COUNTIF($S$195,S195)&gt;1,NOT(ISBLANK(S195)))</formula>
    </cfRule>
  </conditionalFormatting>
  <conditionalFormatting sqref="G178">
    <cfRule type="duplicateValues" priority="193" dxfId="0">
      <formula>AND(COUNTIF($G$178,G178)&gt;1,NOT(ISBLANK(G178)))</formula>
    </cfRule>
  </conditionalFormatting>
  <conditionalFormatting sqref="A69">
    <cfRule type="duplicateValues" priority="626" dxfId="0">
      <formula>AND(COUNTIF($A$69,A69)&gt;1,NOT(ISBLANK(A69)))</formula>
    </cfRule>
  </conditionalFormatting>
  <conditionalFormatting sqref="D126">
    <cfRule type="duplicateValues" priority="531" dxfId="0">
      <formula>AND(COUNTIF($D$126,D126)&gt;1,NOT(ISBLANK(D126)))</formula>
    </cfRule>
  </conditionalFormatting>
  <conditionalFormatting sqref="G173">
    <cfRule type="duplicateValues" priority="251" dxfId="0">
      <formula>AND(COUNTIF($G$173,G173)&gt;1,NOT(ISBLANK(G173)))</formula>
    </cfRule>
  </conditionalFormatting>
  <conditionalFormatting sqref="A128">
    <cfRule type="duplicateValues" priority="536" dxfId="0">
      <formula>AND(COUNTIF($A$128,A128)&gt;1,NOT(ISBLANK(A128)))</formula>
    </cfRule>
  </conditionalFormatting>
  <conditionalFormatting sqref="J169">
    <cfRule type="duplicateValues" priority="244" dxfId="0">
      <formula>AND(COUNTIF($J$169,J169)&gt;1,NOT(ISBLANK(J169)))</formula>
    </cfRule>
  </conditionalFormatting>
  <conditionalFormatting sqref="A107">
    <cfRule type="duplicateValues" priority="67" dxfId="0">
      <formula>AND(COUNTIF($A$107,A107)&gt;1,NOT(ISBLANK(A107)))</formula>
    </cfRule>
  </conditionalFormatting>
  <conditionalFormatting sqref="G131">
    <cfRule type="duplicateValues" priority="519" dxfId="0">
      <formula>AND(COUNTIF($G$131,G131)&gt;1,NOT(ISBLANK(G131)))</formula>
    </cfRule>
  </conditionalFormatting>
  <conditionalFormatting sqref="A108">
    <cfRule type="duplicateValues" priority="66" dxfId="0">
      <formula>AND(COUNTIF($A$108,A108)&gt;1,NOT(ISBLANK(A108)))</formula>
    </cfRule>
  </conditionalFormatting>
  <conditionalFormatting sqref="M172">
    <cfRule type="duplicateValues" priority="230" dxfId="0">
      <formula>AND(COUNTIF($M$172,M172)&gt;1,NOT(ISBLANK(M172)))</formula>
    </cfRule>
  </conditionalFormatting>
  <conditionalFormatting sqref="D135">
    <cfRule type="duplicateValues" priority="476" dxfId="0">
      <formula>AND(COUNTIF($D$135,D135)&gt;1,NOT(ISBLANK(D135)))</formula>
    </cfRule>
  </conditionalFormatting>
  <conditionalFormatting sqref="M168">
    <cfRule type="duplicateValues" priority="234" dxfId="0">
      <formula>AND(COUNTIF($M$168,M168)&gt;1,NOT(ISBLANK(M168)))</formula>
    </cfRule>
  </conditionalFormatting>
  <conditionalFormatting sqref="P126">
    <cfRule type="duplicateValues" priority="503" dxfId="0">
      <formula>AND(COUNTIF($P$126,P126)&gt;1,NOT(ISBLANK(P126)))</formula>
    </cfRule>
  </conditionalFormatting>
  <conditionalFormatting sqref="D128">
    <cfRule type="duplicateValues" priority="529" dxfId="0">
      <formula>AND(COUNTIF($D$128,D128)&gt;1,NOT(ISBLANK(D128)))</formula>
    </cfRule>
  </conditionalFormatting>
  <conditionalFormatting sqref="A143">
    <cfRule type="duplicateValues" priority="480" dxfId="0">
      <formula>AND(COUNTIF($A$143,A143)&gt;1,NOT(ISBLANK(A143)))</formula>
    </cfRule>
  </conditionalFormatting>
  <conditionalFormatting sqref="P153">
    <cfRule type="duplicateValues" priority="359" dxfId="0">
      <formula>AND(COUNTIF($P$153,P153)&gt;1,NOT(ISBLANK(P153)))</formula>
    </cfRule>
  </conditionalFormatting>
  <conditionalFormatting sqref="M175">
    <cfRule type="duplicateValues" priority="227" dxfId="0">
      <formula>AND(COUNTIF($M$175,M175)&gt;1,NOT(ISBLANK(M175)))</formula>
    </cfRule>
  </conditionalFormatting>
  <conditionalFormatting sqref="A141">
    <cfRule type="duplicateValues" priority="482" dxfId="0">
      <formula>AND(COUNTIF($A$141,A141)&gt;1,NOT(ISBLANK(A141)))</formula>
    </cfRule>
  </conditionalFormatting>
  <conditionalFormatting sqref="D113">
    <cfRule type="duplicateValues" priority="18" dxfId="0">
      <formula>AND(COUNTIF($D$113,D113)&gt;1,NOT(ISBLANK(D113)))</formula>
    </cfRule>
  </conditionalFormatting>
  <conditionalFormatting sqref="D162">
    <cfRule type="duplicateValues" priority="333" dxfId="0">
      <formula>AND(COUNTIF($D$162,D162)&gt;1,NOT(ISBLANK(D162)))</formula>
    </cfRule>
  </conditionalFormatting>
  <conditionalFormatting sqref="A147">
    <cfRule type="duplicateValues" priority="405" dxfId="0">
      <formula>AND(COUNTIF($A$147,A147)&gt;1,NOT(ISBLANK(A147)))</formula>
    </cfRule>
  </conditionalFormatting>
  <conditionalFormatting sqref="P136">
    <cfRule type="duplicateValues" priority="427" dxfId="0">
      <formula>AND(COUNTIF($P$136,P136)&gt;1,NOT(ISBLANK(P136)))</formula>
    </cfRule>
  </conditionalFormatting>
  <conditionalFormatting sqref="S181">
    <cfRule type="duplicateValues" priority="170" dxfId="0">
      <formula>AND(COUNTIF($S$181,S181)&gt;1,NOT(ISBLANK(S181)))</formula>
    </cfRule>
  </conditionalFormatting>
  <conditionalFormatting sqref="J166">
    <cfRule type="duplicateValues" priority="247" dxfId="0">
      <formula>AND(COUNTIF($J$166,J166)&gt;1,NOT(ISBLANK(J166)))</formula>
    </cfRule>
  </conditionalFormatting>
  <conditionalFormatting sqref="A17">
    <cfRule type="duplicateValues" priority="653" dxfId="0">
      <formula>AND(COUNTIF($A$17,A17)&gt;1,NOT(ISBLANK(A17)))</formula>
    </cfRule>
  </conditionalFormatting>
  <conditionalFormatting sqref="J130">
    <cfRule type="duplicateValues" priority="513" dxfId="0">
      <formula>AND(COUNTIF($J$130,J130)&gt;1,NOT(ISBLANK(J130)))</formula>
    </cfRule>
  </conditionalFormatting>
  <conditionalFormatting sqref="J127">
    <cfRule type="duplicateValues" priority="516" dxfId="0">
      <formula>AND(COUNTIF($J$127,J127)&gt;1,NOT(ISBLANK(J127)))</formula>
    </cfRule>
  </conditionalFormatting>
  <conditionalFormatting sqref="D167">
    <cfRule type="duplicateValues" priority="268" dxfId="0">
      <formula>AND(COUNTIF($D$167,D167)&gt;1,NOT(ISBLANK(D167)))</formula>
    </cfRule>
  </conditionalFormatting>
  <conditionalFormatting sqref="J181">
    <cfRule type="duplicateValues" priority="185" dxfId="0">
      <formula>AND(COUNTIF($J$181,J181)&gt;1,NOT(ISBLANK(J181)))</formula>
    </cfRule>
  </conditionalFormatting>
  <conditionalFormatting sqref="S173">
    <cfRule type="duplicateValues" priority="207" dxfId="0">
      <formula>AND(COUNTIF($S$173,S173)&gt;1,NOT(ISBLANK(S173)))</formula>
    </cfRule>
  </conditionalFormatting>
  <conditionalFormatting sqref="M133">
    <cfRule type="duplicateValues" priority="442" dxfId="0">
      <formula>AND(COUNTIF($M$133,M133)&gt;1,NOT(ISBLANK(M133)))</formula>
    </cfRule>
  </conditionalFormatting>
  <conditionalFormatting sqref="A80">
    <cfRule type="duplicateValues" priority="616" dxfId="0">
      <formula>AND(COUNTIF($A$80,A80)&gt;1,NOT(ISBLANK(A80)))</formula>
    </cfRule>
  </conditionalFormatting>
  <conditionalFormatting sqref="J113">
    <cfRule type="duplicateValues" priority="14" dxfId="0">
      <formula>AND(COUNTIF($J$113,J113)&gt;1,NOT(ISBLANK(J113)))</formula>
    </cfRule>
  </conditionalFormatting>
  <conditionalFormatting sqref="S129">
    <cfRule type="duplicateValues" priority="493" dxfId="0">
      <formula>AND(COUNTIF($S$129,S129)&gt;1,NOT(ISBLANK(S129)))</formula>
    </cfRule>
  </conditionalFormatting>
  <conditionalFormatting sqref="G110">
    <cfRule type="duplicateValues" priority="50" dxfId="0">
      <formula>AND(COUNTIF($G$110,G110)&gt;1,NOT(ISBLANK(G110)))</formula>
    </cfRule>
  </conditionalFormatting>
  <conditionalFormatting sqref="M185">
    <cfRule type="duplicateValues" priority="143" dxfId="0">
      <formula>AND(COUNTIF($M$185,M185)&gt;1,NOT(ISBLANK(M185)))</formula>
    </cfRule>
  </conditionalFormatting>
  <conditionalFormatting sqref="J184">
    <cfRule type="duplicateValues" priority="150" dxfId="0">
      <formula>AND(COUNTIF($J$184,J184)&gt;1,NOT(ISBLANK(J184)))</formula>
    </cfRule>
  </conditionalFormatting>
  <conditionalFormatting sqref="M163">
    <cfRule type="duplicateValues" priority="302" dxfId="0">
      <formula>AND(COUNTIF($M$163,M163)&gt;1,NOT(ISBLANK(M163)))</formula>
    </cfRule>
  </conditionalFormatting>
  <conditionalFormatting sqref="M142">
    <cfRule type="duplicateValues" priority="433" dxfId="0">
      <formula>AND(COUNTIF($M$142,M142)&gt;1,NOT(ISBLANK(M142)))</formula>
    </cfRule>
  </conditionalFormatting>
  <conditionalFormatting sqref="M180">
    <cfRule type="duplicateValues" priority="181" dxfId="0">
      <formula>AND(COUNTIF($M$180,M180)&gt;1,NOT(ISBLANK(M180)))</formula>
    </cfRule>
  </conditionalFormatting>
  <conditionalFormatting sqref="G159">
    <cfRule type="duplicateValues" priority="326" dxfId="0">
      <formula>AND(COUNTIF($G$159,G159)&gt;1,NOT(ISBLANK(G159)))</formula>
    </cfRule>
  </conditionalFormatting>
  <conditionalFormatting sqref="D149">
    <cfRule type="duplicateValues" priority="395" dxfId="0">
      <formula>AND(COUNTIF($D$149,D149)&gt;1,NOT(ISBLANK(D149)))</formula>
    </cfRule>
  </conditionalFormatting>
  <conditionalFormatting sqref="A91">
    <cfRule type="duplicateValues" priority="606" dxfId="0">
      <formula>AND(COUNTIF($A$91,A91)&gt;1,NOT(ISBLANK(A91)))</formula>
    </cfRule>
  </conditionalFormatting>
  <conditionalFormatting sqref="J192">
    <cfRule type="duplicateValues" priority="101" dxfId="0">
      <formula>AND(COUNTIF($J$192,J192)&gt;1,NOT(ISBLANK(J192)))</formula>
    </cfRule>
  </conditionalFormatting>
  <conditionalFormatting sqref="J188">
    <cfRule type="duplicateValues" priority="146" dxfId="0">
      <formula>AND(COUNTIF($J$188,J188)&gt;1,NOT(ISBLANK(J188)))</formula>
    </cfRule>
  </conditionalFormatting>
  <conditionalFormatting sqref="G147">
    <cfRule type="duplicateValues" priority="389" dxfId="0">
      <formula>AND(COUNTIF($G$147,G147)&gt;1,NOT(ISBLANK(G147)))</formula>
    </cfRule>
  </conditionalFormatting>
  <conditionalFormatting sqref="M138">
    <cfRule type="duplicateValues" priority="437" dxfId="0">
      <formula>AND(COUNTIF($M$138,M138)&gt;1,NOT(ISBLANK(M138)))</formula>
    </cfRule>
  </conditionalFormatting>
  <conditionalFormatting sqref="S134">
    <cfRule type="duplicateValues" priority="417" dxfId="0">
      <formula>AND(COUNTIF($S$134,S134)&gt;1,NOT(ISBLANK(S134)))</formula>
    </cfRule>
  </conditionalFormatting>
  <conditionalFormatting sqref="J146">
    <cfRule type="duplicateValues" priority="382" dxfId="0">
      <formula>AND(COUNTIF($J$146,J146)&gt;1,NOT(ISBLANK(J146)))</formula>
    </cfRule>
  </conditionalFormatting>
  <conditionalFormatting sqref="A51">
    <cfRule type="duplicateValues" priority="642" dxfId="0">
      <formula>AND(COUNTIF($A$51,A51)&gt;1,NOT(ISBLANK(A51)))</formula>
    </cfRule>
  </conditionalFormatting>
  <conditionalFormatting sqref="D197">
    <cfRule type="duplicateValues" priority="112" dxfId="0">
      <formula>AND(COUNTIF($D$197,D197)&gt;1,NOT(ISBLANK(D197)))</formula>
    </cfRule>
  </conditionalFormatting>
  <conditionalFormatting sqref="S106">
    <cfRule type="duplicateValues" priority="26" dxfId="0">
      <formula>AND(COUNTIF($S$106,S106)&gt;1,NOT(ISBLANK(S106)))</formula>
    </cfRule>
  </conditionalFormatting>
  <conditionalFormatting sqref="A40">
    <cfRule type="duplicateValues" priority="3" dxfId="0">
      <formula>AND(COUNTIF($A$40,A40)&gt;1,NOT(ISBLANK(A40)))</formula>
    </cfRule>
  </conditionalFormatting>
  <conditionalFormatting sqref="P108">
    <cfRule type="duplicateValues" priority="31" dxfId="0">
      <formula>AND(COUNTIF($P$108,P108)&gt;1,NOT(ISBLANK(P108)))</formula>
    </cfRule>
  </conditionalFormatting>
  <conditionalFormatting sqref="A88">
    <cfRule type="duplicateValues" priority="609" dxfId="0">
      <formula>AND(COUNTIF($A$88,A88)&gt;1,NOT(ISBLANK(A88)))</formula>
    </cfRule>
  </conditionalFormatting>
  <conditionalFormatting sqref="P140">
    <cfRule type="duplicateValues" priority="423" dxfId="0">
      <formula>AND(COUNTIF($P$140,P140)&gt;1,NOT(ISBLANK(P140)))</formula>
    </cfRule>
  </conditionalFormatting>
  <conditionalFormatting sqref="A67">
    <cfRule type="duplicateValues" priority="628" dxfId="0">
      <formula>AND(COUNTIF($A$67,A67)&gt;1,NOT(ISBLANK(A67)))</formula>
    </cfRule>
  </conditionalFormatting>
  <conditionalFormatting sqref="J122">
    <cfRule type="duplicateValues" priority="565" dxfId="0">
      <formula>AND(COUNTIF($J$122,J122)&gt;1,NOT(ISBLANK(J122)))</formula>
    </cfRule>
  </conditionalFormatting>
  <conditionalFormatting sqref="M108">
    <cfRule type="duplicateValues" priority="38" dxfId="0">
      <formula>AND(COUNTIF($M$108,M108)&gt;1,NOT(ISBLANK(M108)))</formula>
    </cfRule>
  </conditionalFormatting>
  <conditionalFormatting sqref="S193">
    <cfRule type="duplicateValues" priority="76" dxfId="0">
      <formula>AND(COUNTIF($S$193,S193)&gt;1,NOT(ISBLANK(S193)))</formula>
    </cfRule>
  </conditionalFormatting>
  <conditionalFormatting sqref="M109">
    <cfRule type="duplicateValues" priority="37" dxfId="0">
      <formula>AND(COUNTIF($M$109,M109)&gt;1,NOT(ISBLANK(M109)))</formula>
    </cfRule>
  </conditionalFormatting>
  <conditionalFormatting sqref="A95">
    <cfRule type="duplicateValues" priority="603" dxfId="0">
      <formula>AND(COUNTIF($A$95,A95)&gt;1,NOT(ISBLANK(A95)))</formula>
    </cfRule>
  </conditionalFormatting>
  <conditionalFormatting sqref="S189">
    <cfRule type="duplicateValues" priority="127" dxfId="0">
      <formula>AND(COUNTIF($S$189,S189)&gt;1,NOT(ISBLANK(S189)))</formula>
    </cfRule>
  </conditionalFormatting>
  <conditionalFormatting sqref="M157">
    <cfRule type="duplicateValues" priority="308" dxfId="0">
      <formula>AND(COUNTIF($M$157,M157)&gt;1,NOT(ISBLANK(M157)))</formula>
    </cfRule>
  </conditionalFormatting>
  <conditionalFormatting sqref="P191">
    <cfRule type="duplicateValues" priority="86" dxfId="0">
      <formula>AND(COUNTIF($P$191,P191)&gt;1,NOT(ISBLANK(P191)))</formula>
    </cfRule>
  </conditionalFormatting>
  <conditionalFormatting sqref="A184">
    <cfRule type="duplicateValues" priority="168" dxfId="0">
      <formula>AND(COUNTIF($A$184,A184)&gt;1,NOT(ISBLANK(A184)))</formula>
    </cfRule>
  </conditionalFormatting>
  <conditionalFormatting sqref="S109">
    <cfRule type="duplicateValues" priority="23" dxfId="0">
      <formula>AND(COUNTIF($S$109,S109)&gt;1,NOT(ISBLANK(S109)))</formula>
    </cfRule>
  </conditionalFormatting>
  <conditionalFormatting sqref="D170">
    <cfRule type="duplicateValues" priority="265" dxfId="0">
      <formula>AND(COUNTIF($D$170,D170)&gt;1,NOT(ISBLANK(D170)))</formula>
    </cfRule>
  </conditionalFormatting>
  <conditionalFormatting sqref="G184">
    <cfRule type="duplicateValues" priority="156" dxfId="0">
      <formula>AND(COUNTIF($G$184,G184)&gt;1,NOT(ISBLANK(G184)))</formula>
    </cfRule>
  </conditionalFormatting>
  <conditionalFormatting sqref="A63">
    <cfRule type="duplicateValues" priority="632" dxfId="0">
      <formula>AND(COUNTIF($A$63,A63)&gt;1,NOT(ISBLANK(A63)))</formula>
    </cfRule>
  </conditionalFormatting>
  <conditionalFormatting sqref="A191">
    <cfRule type="duplicateValues" priority="126" dxfId="0">
      <formula>AND(COUNTIF($A$191,A191)&gt;1,NOT(ISBLANK(A191)))</formula>
    </cfRule>
  </conditionalFormatting>
  <conditionalFormatting sqref="J185">
    <cfRule type="duplicateValues" priority="149" dxfId="0">
      <formula>AND(COUNTIF($J$185,J185)&gt;1,NOT(ISBLANK(J185)))</formula>
    </cfRule>
  </conditionalFormatting>
  <conditionalFormatting sqref="S168">
    <cfRule type="duplicateValues" priority="212" dxfId="0">
      <formula>AND(COUNTIF($S$168,S168)&gt;1,NOT(ISBLANK(S168)))</formula>
    </cfRule>
  </conditionalFormatting>
  <conditionalFormatting sqref="A127">
    <cfRule type="duplicateValues" priority="537" dxfId="0">
      <formula>AND(COUNTIF($A$127,A127)&gt;1,NOT(ISBLANK(A127)))</formula>
    </cfRule>
  </conditionalFormatting>
  <conditionalFormatting sqref="P162">
    <cfRule type="duplicateValues" priority="293" dxfId="0">
      <formula>AND(COUNTIF($P$162,P162)&gt;1,NOT(ISBLANK(P162)))</formula>
    </cfRule>
  </conditionalFormatting>
  <conditionalFormatting sqref="D142">
    <cfRule type="duplicateValues" priority="469" dxfId="0">
      <formula>AND(COUNTIF($D$142,D142)&gt;1,NOT(ISBLANK(D142)))</formula>
    </cfRule>
  </conditionalFormatting>
  <conditionalFormatting sqref="P178">
    <cfRule type="duplicateValues" priority="178" dxfId="0">
      <formula>AND(COUNTIF($P$178,P178)&gt;1,NOT(ISBLANK(P178)))</formula>
    </cfRule>
  </conditionalFormatting>
  <conditionalFormatting sqref="M126">
    <cfRule type="duplicateValues" priority="510" dxfId="0">
      <formula>AND(COUNTIF($M$126,M126)&gt;1,NOT(ISBLANK(M126)))</formula>
    </cfRule>
  </conditionalFormatting>
  <conditionalFormatting sqref="U39">
    <cfRule type="duplicateValues" priority="669" dxfId="0">
      <formula>AND(COUNTIF($U$39,U39)&gt;1,NOT(ISBLANK(U39)))</formula>
    </cfRule>
  </conditionalFormatting>
  <conditionalFormatting sqref="D188">
    <cfRule type="duplicateValues" priority="158" dxfId="0">
      <formula>AND(COUNTIF($D$188,D188)&gt;1,NOT(ISBLANK(D188)))</formula>
    </cfRule>
  </conditionalFormatting>
  <conditionalFormatting sqref="D179">
    <cfRule type="duplicateValues" priority="197" dxfId="0">
      <formula>AND(COUNTIF($D$179,D179)&gt;1,NOT(ISBLANK(D179)))</formula>
    </cfRule>
  </conditionalFormatting>
  <conditionalFormatting sqref="D164">
    <cfRule type="duplicateValues" priority="331" dxfId="0">
      <formula>AND(COUNTIF($D$164,D164)&gt;1,NOT(ISBLANK(D164)))</formula>
    </cfRule>
  </conditionalFormatting>
  <conditionalFormatting sqref="A195">
    <cfRule type="duplicateValues" priority="122" dxfId="0">
      <formula>AND(COUNTIF($A$195,A195)&gt;1,NOT(ISBLANK(A195)))</formula>
    </cfRule>
  </conditionalFormatting>
  <conditionalFormatting sqref="D122">
    <cfRule type="duplicateValues" priority="581" dxfId="0">
      <formula>AND(COUNTIF($D$122,D122)&gt;1,NOT(ISBLANK(D122)))</formula>
    </cfRule>
  </conditionalFormatting>
  <conditionalFormatting sqref="U44">
    <cfRule type="duplicateValues" priority="664" dxfId="0">
      <formula>AND(COUNTIF($U$44,U44)&gt;1,NOT(ISBLANK(U44)))</formula>
    </cfRule>
  </conditionalFormatting>
  <conditionalFormatting sqref="M113">
    <cfRule type="duplicateValues" priority="12" dxfId="0">
      <formula>AND(COUNTIF($M$113,M113)&gt;1,NOT(ISBLANK(M113)))</formula>
    </cfRule>
  </conditionalFormatting>
  <conditionalFormatting sqref="J195">
    <cfRule type="duplicateValues" priority="98" dxfId="0">
      <formula>AND(COUNTIF($J$195,J195)&gt;1,NOT(ISBLANK(J195)))</formula>
    </cfRule>
  </conditionalFormatting>
  <conditionalFormatting sqref="M116">
    <cfRule type="duplicateValues" priority="563" dxfId="0">
      <formula>AND(COUNTIF($M$116,M116)&gt;1,NOT(ISBLANK(M116)))</formula>
    </cfRule>
  </conditionalFormatting>
  <conditionalFormatting sqref="U46">
    <cfRule type="duplicateValues" priority="663" dxfId="0">
      <formula>AND(COUNTIF($U$46,U46)&gt;1,NOT(ISBLANK(U46)))</formula>
    </cfRule>
  </conditionalFormatting>
  <conditionalFormatting sqref="S188">
    <cfRule type="duplicateValues" priority="128" dxfId="0">
      <formula>AND(COUNTIF($S$188,S188)&gt;1,NOT(ISBLANK(S188)))</formula>
    </cfRule>
  </conditionalFormatting>
  <conditionalFormatting sqref="P116">
    <cfRule type="duplicateValues" priority="555" dxfId="0">
      <formula>AND(COUNTIF($P$116,P116)&gt;1,NOT(ISBLANK(P116)))</formula>
    </cfRule>
  </conditionalFormatting>
  <conditionalFormatting sqref="A119">
    <cfRule type="duplicateValues" priority="592" dxfId="0">
      <formula>AND(COUNTIF($A$119,A119)&gt;1,NOT(ISBLANK(A119)))</formula>
    </cfRule>
  </conditionalFormatting>
  <conditionalFormatting sqref="J153">
    <cfRule type="duplicateValues" priority="375" dxfId="0">
      <formula>AND(COUNTIF($J$153,J153)&gt;1,NOT(ISBLANK(J153)))</formula>
    </cfRule>
  </conditionalFormatting>
  <conditionalFormatting sqref="S176">
    <cfRule type="duplicateValues" priority="204" dxfId="0">
      <formula>AND(COUNTIF($S$176,S176)&gt;1,NOT(ISBLANK(S176)))</formula>
    </cfRule>
  </conditionalFormatting>
  <conditionalFormatting sqref="S105">
    <cfRule type="duplicateValues" priority="27" dxfId="0">
      <formula>AND(COUNTIF($S$105,S105)&gt;1,NOT(ISBLANK(S105)))</formula>
    </cfRule>
  </conditionalFormatting>
  <conditionalFormatting sqref="J178">
    <cfRule type="duplicateValues" priority="188" dxfId="0">
      <formula>AND(COUNTIF($J$178,J178)&gt;1,NOT(ISBLANK(J178)))</formula>
    </cfRule>
  </conditionalFormatting>
  <conditionalFormatting sqref="G136">
    <cfRule type="duplicateValues" priority="463" dxfId="0">
      <formula>AND(COUNTIF($G$136,G136)&gt;1,NOT(ISBLANK(G136)))</formula>
    </cfRule>
  </conditionalFormatting>
  <conditionalFormatting sqref="A64">
    <cfRule type="duplicateValues" priority="631" dxfId="0">
      <formula>AND(COUNTIF($A$64,A64)&gt;1,NOT(ISBLANK(A64)))</formula>
    </cfRule>
  </conditionalFormatting>
  <conditionalFormatting sqref="P149">
    <cfRule type="duplicateValues" priority="363" dxfId="0">
      <formula>AND(COUNTIF($P$149,P149)&gt;1,NOT(ISBLANK(P149)))</formula>
    </cfRule>
  </conditionalFormatting>
  <conditionalFormatting sqref="A71">
    <cfRule type="duplicateValues" priority="624" dxfId="0">
      <formula>AND(COUNTIF($A$71,A71)&gt;1,NOT(ISBLANK(A71)))</formula>
    </cfRule>
  </conditionalFormatting>
  <conditionalFormatting sqref="D192">
    <cfRule type="duplicateValues" priority="117" dxfId="0">
      <formula>AND(COUNTIF($D$192,D192)&gt;1,NOT(ISBLANK(D192)))</formula>
    </cfRule>
  </conditionalFormatting>
  <conditionalFormatting sqref="M186">
    <cfRule type="duplicateValues" priority="142" dxfId="0">
      <formula>AND(COUNTIF($M$186,M186)&gt;1,NOT(ISBLANK(M186)))</formula>
    </cfRule>
  </conditionalFormatting>
  <conditionalFormatting sqref="J137">
    <cfRule type="duplicateValues" priority="450" dxfId="0">
      <formula>AND(COUNTIF($J$137,J137)&gt;1,NOT(ISBLANK(J137)))</formula>
    </cfRule>
  </conditionalFormatting>
  <conditionalFormatting sqref="P171">
    <cfRule type="duplicateValues" priority="220" dxfId="0">
      <formula>AND(COUNTIF($P$171,P171)&gt;1,NOT(ISBLANK(P171)))</formula>
    </cfRule>
  </conditionalFormatting>
  <conditionalFormatting sqref="A54">
    <cfRule type="duplicateValues" priority="640" dxfId="0">
      <formula>AND(COUNTIF($A$54,A54)&gt;1,NOT(ISBLANK(A54)))</formula>
    </cfRule>
  </conditionalFormatting>
  <conditionalFormatting sqref="J118">
    <cfRule type="duplicateValues" priority="569" dxfId="0">
      <formula>AND(COUNTIF($J$118,J118)&gt;1,NOT(ISBLANK(J118)))</formula>
    </cfRule>
  </conditionalFormatting>
  <conditionalFormatting sqref="S153">
    <cfRule type="duplicateValues" priority="351" dxfId="0">
      <formula>AND(COUNTIF($S$153,S153)&gt;1,NOT(ISBLANK(S153)))</formula>
    </cfRule>
  </conditionalFormatting>
  <conditionalFormatting sqref="A77">
    <cfRule type="duplicateValues" priority="619" dxfId="0">
      <formula>AND(COUNTIF($A$77,A77)&gt;1,NOT(ISBLANK(A77)))</formula>
    </cfRule>
  </conditionalFormatting>
  <conditionalFormatting sqref="G133">
    <cfRule type="duplicateValues" priority="466" dxfId="0">
      <formula>AND(COUNTIF($G$133,G133)&gt;1,NOT(ISBLANK(G133)))</formula>
    </cfRule>
  </conditionalFormatting>
  <conditionalFormatting sqref="J143">
    <cfRule type="duplicateValues" priority="444" dxfId="0">
      <formula>AND(COUNTIF($J$143,J143)&gt;1,NOT(ISBLANK(J143)))</formula>
    </cfRule>
  </conditionalFormatting>
  <conditionalFormatting sqref="S178">
    <cfRule type="duplicateValues" priority="173" dxfId="0">
      <formula>AND(COUNTIF($S$178,S178)&gt;1,NOT(ISBLANK(S178)))</formula>
    </cfRule>
  </conditionalFormatting>
  <conditionalFormatting sqref="P151">
    <cfRule type="duplicateValues" priority="361" dxfId="0">
      <formula>AND(COUNTIF($P$151,P151)&gt;1,NOT(ISBLANK(P151)))</formula>
    </cfRule>
  </conditionalFormatting>
  <conditionalFormatting sqref="J136">
    <cfRule type="duplicateValues" priority="451" dxfId="0">
      <formula>AND(COUNTIF($J$136,J136)&gt;1,NOT(ISBLANK(J136)))</formula>
    </cfRule>
  </conditionalFormatting>
  <conditionalFormatting sqref="G142">
    <cfRule type="duplicateValues" priority="457" dxfId="0">
      <formula>AND(COUNTIF($G$142,G142)&gt;1,NOT(ISBLANK(G142)))</formula>
    </cfRule>
  </conditionalFormatting>
  <conditionalFormatting sqref="J171">
    <cfRule type="duplicateValues" priority="242" dxfId="0">
      <formula>AND(COUNTIF($J$171,J171)&gt;1,NOT(ISBLANK(J171)))</formula>
    </cfRule>
  </conditionalFormatting>
  <conditionalFormatting sqref="S185">
    <cfRule type="duplicateValues" priority="131" dxfId="0">
      <formula>AND(COUNTIF($S$185,S185)&gt;1,NOT(ISBLANK(S185)))</formula>
    </cfRule>
  </conditionalFormatting>
  <conditionalFormatting sqref="A196">
    <cfRule type="duplicateValues" priority="121" dxfId="0">
      <formula>AND(COUNTIF($A$196,A196)&gt;1,NOT(ISBLANK(A196)))</formula>
    </cfRule>
  </conditionalFormatting>
  <conditionalFormatting sqref="J135">
    <cfRule type="duplicateValues" priority="452" dxfId="0">
      <formula>AND(COUNTIF($J$135,J135)&gt;1,NOT(ISBLANK(J135)))</formula>
    </cfRule>
  </conditionalFormatting>
  <conditionalFormatting sqref="D151">
    <cfRule type="duplicateValues" priority="393" dxfId="0">
      <formula>AND(COUNTIF($D$151,D151)&gt;1,NOT(ISBLANK(D151)))</formula>
    </cfRule>
  </conditionalFormatting>
  <conditionalFormatting sqref="M151">
    <cfRule type="duplicateValues" priority="369" dxfId="0">
      <formula>AND(COUNTIF($M$151,M151)&gt;1,NOT(ISBLANK(M151)))</formula>
    </cfRule>
  </conditionalFormatting>
  <conditionalFormatting sqref="P189">
    <cfRule type="duplicateValues" priority="133" dxfId="0">
      <formula>AND(COUNTIF($P$189,P189)&gt;1,NOT(ISBLANK(P189)))</formula>
    </cfRule>
  </conditionalFormatting>
  <conditionalFormatting sqref="A113">
    <cfRule type="duplicateValues" priority="20" dxfId="0">
      <formula>AND(COUNTIF($A$113,A113)&gt;1,NOT(ISBLANK(A113)))</formula>
    </cfRule>
  </conditionalFormatting>
  <conditionalFormatting sqref="P160">
    <cfRule type="duplicateValues" priority="295" dxfId="0">
      <formula>AND(COUNTIF($P$160,P160)&gt;1,NOT(ISBLANK(P160)))</formula>
    </cfRule>
  </conditionalFormatting>
  <conditionalFormatting sqref="S122">
    <cfRule type="duplicateValues" priority="541" dxfId="0">
      <formula>AND(COUNTIF($S$122,S122)&gt;1,NOT(ISBLANK(S122)))</formula>
    </cfRule>
  </conditionalFormatting>
  <conditionalFormatting sqref="S192">
    <cfRule type="duplicateValues" priority="77" dxfId="0">
      <formula>AND(COUNTIF($S$192,S192)&gt;1,NOT(ISBLANK(S192)))</formula>
    </cfRule>
  </conditionalFormatting>
  <conditionalFormatting sqref="S156">
    <cfRule type="duplicateValues" priority="289" dxfId="0">
      <formula>AND(COUNTIF($S$156,S156)&gt;1,NOT(ISBLANK(S156)))</formula>
    </cfRule>
  </conditionalFormatting>
  <conditionalFormatting sqref="P122">
    <cfRule type="duplicateValues" priority="549" dxfId="0">
      <formula>AND(COUNTIF($P$122,P122)&gt;1,NOT(ISBLANK(P122)))</formula>
    </cfRule>
  </conditionalFormatting>
  <conditionalFormatting sqref="M112">
    <cfRule type="duplicateValues" priority="13" dxfId="0">
      <formula>AND(COUNTIF($M$112,M112)&gt;1,NOT(ISBLANK(M112)))</formula>
    </cfRule>
  </conditionalFormatting>
  <conditionalFormatting sqref="D136">
    <cfRule type="duplicateValues" priority="475" dxfId="0">
      <formula>AND(COUNTIF($D$136,D136)&gt;1,NOT(ISBLANK(D136)))</formula>
    </cfRule>
  </conditionalFormatting>
  <conditionalFormatting sqref="S158">
    <cfRule type="duplicateValues" priority="287" dxfId="0">
      <formula>AND(COUNTIF($S$158,S158)&gt;1,NOT(ISBLANK(S158)))</formula>
    </cfRule>
  </conditionalFormatting>
  <conditionalFormatting sqref="A121">
    <cfRule type="duplicateValues" priority="590" dxfId="0">
      <formula>AND(COUNTIF($A$121,A121)&gt;1,NOT(ISBLANK(A121)))</formula>
    </cfRule>
  </conditionalFormatting>
  <conditionalFormatting sqref="M136">
    <cfRule type="duplicateValues" priority="439" dxfId="0">
      <formula>AND(COUNTIF($M$136,M136)&gt;1,NOT(ISBLANK(M136)))</formula>
    </cfRule>
  </conditionalFormatting>
  <conditionalFormatting sqref="M159">
    <cfRule type="duplicateValues" priority="306" dxfId="0">
      <formula>AND(COUNTIF($M$159,M159)&gt;1,NOT(ISBLANK(M159)))</formula>
    </cfRule>
  </conditionalFormatting>
  <conditionalFormatting sqref="M139">
    <cfRule type="duplicateValues" priority="436" dxfId="0">
      <formula>AND(COUNTIF($M$139,M139)&gt;1,NOT(ISBLANK(M139)))</formula>
    </cfRule>
  </conditionalFormatting>
  <conditionalFormatting sqref="S144">
    <cfRule type="duplicateValues" priority="407" dxfId="0">
      <formula>AND(COUNTIF($S$144,S144)&gt;1,NOT(ISBLANK(S144)))</formula>
    </cfRule>
  </conditionalFormatting>
  <conditionalFormatting sqref="G130">
    <cfRule type="duplicateValues" priority="520" dxfId="0">
      <formula>AND(COUNTIF($G$130,G130)&gt;1,NOT(ISBLANK(G130)))</formula>
    </cfRule>
  </conditionalFormatting>
  <conditionalFormatting sqref="S107">
    <cfRule type="duplicateValues" priority="25" dxfId="0">
      <formula>AND(COUNTIF($S$107,S107)&gt;1,NOT(ISBLANK(S107)))</formula>
    </cfRule>
  </conditionalFormatting>
  <conditionalFormatting sqref="M187">
    <cfRule type="duplicateValues" priority="141" dxfId="0">
      <formula>AND(COUNTIF($M$187,M187)&gt;1,NOT(ISBLANK(M187)))</formula>
    </cfRule>
  </conditionalFormatting>
  <conditionalFormatting sqref="M161">
    <cfRule type="duplicateValues" priority="304" dxfId="0">
      <formula>AND(COUNTIF($M$161,M161)&gt;1,NOT(ISBLANK(M161)))</formula>
    </cfRule>
  </conditionalFormatting>
  <conditionalFormatting sqref="M188">
    <cfRule type="duplicateValues" priority="140" dxfId="0">
      <formula>AND(COUNTIF($M$188,M188)&gt;1,NOT(ISBLANK(M188)))</formula>
    </cfRule>
  </conditionalFormatting>
  <conditionalFormatting sqref="G181">
    <cfRule type="duplicateValues" priority="190" dxfId="0">
      <formula>AND(COUNTIF($G$181,G181)&gt;1,NOT(ISBLANK(G181)))</formula>
    </cfRule>
  </conditionalFormatting>
  <conditionalFormatting sqref="D173">
    <cfRule type="duplicateValues" priority="262" dxfId="0">
      <formula>AND(COUNTIF($D$173,D173)&gt;1,NOT(ISBLANK(D173)))</formula>
    </cfRule>
  </conditionalFormatting>
  <conditionalFormatting sqref="A135">
    <cfRule type="duplicateValues" priority="488" dxfId="0">
      <formula>AND(COUNTIF($A$135,A135)&gt;1,NOT(ISBLANK(A135)))</formula>
    </cfRule>
  </conditionalFormatting>
  <conditionalFormatting sqref="A90">
    <cfRule type="duplicateValues" priority="607" dxfId="0">
      <formula>AND(COUNTIF($A$90,A90)&gt;1,NOT(ISBLANK(A90)))</formula>
    </cfRule>
  </conditionalFormatting>
  <conditionalFormatting sqref="G148">
    <cfRule type="duplicateValues" priority="388" dxfId="0">
      <formula>AND(COUNTIF($G$148,G148)&gt;1,NOT(ISBLANK(G148)))</formula>
    </cfRule>
  </conditionalFormatting>
  <conditionalFormatting sqref="S136">
    <cfRule type="duplicateValues" priority="415" dxfId="0">
      <formula>AND(COUNTIF($S$136,S136)&gt;1,NOT(ISBLANK(S136)))</formula>
    </cfRule>
  </conditionalFormatting>
  <conditionalFormatting sqref="D127">
    <cfRule type="duplicateValues" priority="530" dxfId="0">
      <formula>AND(COUNTIF($D$127,D127)&gt;1,NOT(ISBLANK(D127)))</formula>
    </cfRule>
  </conditionalFormatting>
  <conditionalFormatting sqref="J128">
    <cfRule type="duplicateValues" priority="515" dxfId="0">
      <formula>AND(COUNTIF($J$128,J128)&gt;1,NOT(ISBLANK(J128)))</formula>
    </cfRule>
  </conditionalFormatting>
  <conditionalFormatting sqref="A53">
    <cfRule type="duplicateValues" priority="641" dxfId="0">
      <formula>AND(COUNTIF($A$53,A53)&gt;1,NOT(ISBLANK(A53)))</formula>
    </cfRule>
  </conditionalFormatting>
  <conditionalFormatting sqref="S166">
    <cfRule type="duplicateValues" priority="214" dxfId="0">
      <formula>AND(COUNTIF($S$166,S166)&gt;1,NOT(ISBLANK(S166)))</formula>
    </cfRule>
  </conditionalFormatting>
  <conditionalFormatting sqref="P174">
    <cfRule type="duplicateValues" priority="217" dxfId="0">
      <formula>AND(COUNTIF($P$174,P174)&gt;1,NOT(ISBLANK(P174)))</formula>
    </cfRule>
  </conditionalFormatting>
  <conditionalFormatting sqref="A178">
    <cfRule type="duplicateValues" priority="203" dxfId="0">
      <formula>AND(COUNTIF($A$178,A178)&gt;1,NOT(ISBLANK(A178)))</formula>
    </cfRule>
  </conditionalFormatting>
  <conditionalFormatting sqref="D156">
    <cfRule type="duplicateValues" priority="339" dxfId="0">
      <formula>AND(COUNTIF($D$156,D156)&gt;1,NOT(ISBLANK(D156)))</formula>
    </cfRule>
  </conditionalFormatting>
  <conditionalFormatting sqref="M160">
    <cfRule type="duplicateValues" priority="305" dxfId="0">
      <formula>AND(COUNTIF($M$160,M160)&gt;1,NOT(ISBLANK(M160)))</formula>
    </cfRule>
  </conditionalFormatting>
  <conditionalFormatting sqref="P134">
    <cfRule type="duplicateValues" priority="429" dxfId="0">
      <formula>AND(COUNTIF($P$134,P134)&gt;1,NOT(ISBLANK(P134)))</formula>
    </cfRule>
  </conditionalFormatting>
  <conditionalFormatting sqref="J141">
    <cfRule type="duplicateValues" priority="446" dxfId="0">
      <formula>AND(COUNTIF($J$141,J141)&gt;1,NOT(ISBLANK(J141)))</formula>
    </cfRule>
  </conditionalFormatting>
  <conditionalFormatting sqref="J107">
    <cfRule type="duplicateValues" priority="46" dxfId="0">
      <formula>AND(COUNTIF($J$107,J107)&gt;1,NOT(ISBLANK(J107)))</formula>
    </cfRule>
  </conditionalFormatting>
  <conditionalFormatting sqref="A179">
    <cfRule type="duplicateValues" priority="202" dxfId="0">
      <formula>AND(COUNTIF($A$179,A179)&gt;1,NOT(ISBLANK(A179)))</formula>
    </cfRule>
  </conditionalFormatting>
  <conditionalFormatting sqref="J196">
    <cfRule type="duplicateValues" priority="97" dxfId="0">
      <formula>AND(COUNTIF($J$196,J196)&gt;1,NOT(ISBLANK(J196)))</formula>
    </cfRule>
  </conditionalFormatting>
  <conditionalFormatting sqref="M197">
    <cfRule type="duplicateValues" priority="88" dxfId="0">
      <formula>AND(COUNTIF($M$197,M197)&gt;1,NOT(ISBLANK(M197)))</formula>
    </cfRule>
  </conditionalFormatting>
  <conditionalFormatting sqref="G155">
    <cfRule type="duplicateValues" priority="330" dxfId="0">
      <formula>AND(COUNTIF($G$155,G155)&gt;1,NOT(ISBLANK(G155)))</formula>
    </cfRule>
  </conditionalFormatting>
  <conditionalFormatting sqref="D125">
    <cfRule type="duplicateValues" priority="532" dxfId="0">
      <formula>AND(COUNTIF($D$125,D125)&gt;1,NOT(ISBLANK(D125)))</formula>
    </cfRule>
  </conditionalFormatting>
  <conditionalFormatting sqref="D121">
    <cfRule type="duplicateValues" priority="582" dxfId="0">
      <formula>AND(COUNTIF($D$121,D121)&gt;1,NOT(ISBLANK(D121)))</formula>
    </cfRule>
  </conditionalFormatting>
  <conditionalFormatting sqref="D196">
    <cfRule type="duplicateValues" priority="113" dxfId="0">
      <formula>AND(COUNTIF($D$196,D196)&gt;1,NOT(ISBLANK(D196)))</formula>
    </cfRule>
  </conditionalFormatting>
  <conditionalFormatting sqref="P112">
    <cfRule type="duplicateValues" priority="11" dxfId="0">
      <formula>AND(COUNTIF($P$112,P112)&gt;1,NOT(ISBLANK(P112)))</formula>
    </cfRule>
  </conditionalFormatting>
  <conditionalFormatting sqref="A89">
    <cfRule type="duplicateValues" priority="608" dxfId="0">
      <formula>AND(COUNTIF($A$89,A89)&gt;1,NOT(ISBLANK(A89)))</formula>
    </cfRule>
  </conditionalFormatting>
  <conditionalFormatting sqref="A42">
    <cfRule type="duplicateValues" priority="1" dxfId="0">
      <formula>AND(COUNTIF($A$42,A42)&gt;1,NOT(ISBLANK(A42)))</formula>
    </cfRule>
  </conditionalFormatting>
  <conditionalFormatting sqref="S110">
    <cfRule type="duplicateValues" priority="22" dxfId="0">
      <formula>AND(COUNTIF($S$110,S110)&gt;1,NOT(ISBLANK(S110)))</formula>
    </cfRule>
  </conditionalFormatting>
  <conditionalFormatting sqref="M176">
    <cfRule type="duplicateValues" priority="226" dxfId="0">
      <formula>AND(COUNTIF($M$176,M176)&gt;1,NOT(ISBLANK(M176)))</formula>
    </cfRule>
  </conditionalFormatting>
  <conditionalFormatting sqref="A151">
    <cfRule type="duplicateValues" priority="401" dxfId="0">
      <formula>AND(COUNTIF($A$151,A151)&gt;1,NOT(ISBLANK(A151)))</formula>
    </cfRule>
  </conditionalFormatting>
  <conditionalFormatting sqref="M196">
    <cfRule type="duplicateValues" priority="89" dxfId="0">
      <formula>AND(COUNTIF($M$196,M196)&gt;1,NOT(ISBLANK(M196)))</formula>
    </cfRule>
  </conditionalFormatting>
  <conditionalFormatting sqref="J156">
    <cfRule type="duplicateValues" priority="319" dxfId="0">
      <formula>AND(COUNTIF($J$156,J156)&gt;1,NOT(ISBLANK(J156)))</formula>
    </cfRule>
  </conditionalFormatting>
  <conditionalFormatting sqref="G164">
    <cfRule type="duplicateValues" priority="321" dxfId="0">
      <formula>AND(COUNTIF($G$164,G164)&gt;1,NOT(ISBLANK(G164)))</formula>
    </cfRule>
  </conditionalFormatting>
  <conditionalFormatting sqref="J126">
    <cfRule type="duplicateValues" priority="517" dxfId="0">
      <formula>AND(COUNTIF($J$126,J126)&gt;1,NOT(ISBLANK(J126)))</formula>
    </cfRule>
  </conditionalFormatting>
  <conditionalFormatting sqref="J116">
    <cfRule type="duplicateValues" priority="571" dxfId="0">
      <formula>AND(COUNTIF($J$116,J116)&gt;1,NOT(ISBLANK(J116)))</formula>
    </cfRule>
  </conditionalFormatting>
  <conditionalFormatting sqref="A155">
    <cfRule type="duplicateValues" priority="350" dxfId="0">
      <formula>AND(COUNTIF($A$155,A155)&gt;1,NOT(ISBLANK(A155)))</formula>
    </cfRule>
  </conditionalFormatting>
  <conditionalFormatting sqref="G127">
    <cfRule type="duplicateValues" priority="523" dxfId="0">
      <formula>AND(COUNTIF($G$127,G127)&gt;1,NOT(ISBLANK(G127)))</formula>
    </cfRule>
  </conditionalFormatting>
  <conditionalFormatting sqref="G143">
    <cfRule type="duplicateValues" priority="456" dxfId="0">
      <formula>AND(COUNTIF($G$143,G143)&gt;1,NOT(ISBLANK(G143)))</formula>
    </cfRule>
  </conditionalFormatting>
  <conditionalFormatting sqref="U48">
    <cfRule type="duplicateValues" priority="662" dxfId="0">
      <formula>AND(COUNTIF($U$48,U48)&gt;1,NOT(ISBLANK(U48)))</formula>
    </cfRule>
  </conditionalFormatting>
  <conditionalFormatting sqref="A185">
    <cfRule type="duplicateValues" priority="167" dxfId="0">
      <formula>AND(COUNTIF($A$185,A185)&gt;1,NOT(ISBLANK(A185)))</formula>
    </cfRule>
  </conditionalFormatting>
  <conditionalFormatting sqref="M179">
    <cfRule type="duplicateValues" priority="182" dxfId="0">
      <formula>AND(COUNTIF($M$179,M179)&gt;1,NOT(ISBLANK(M179)))</formula>
    </cfRule>
  </conditionalFormatting>
  <conditionalFormatting sqref="U45">
    <cfRule type="duplicateValues" priority="660" dxfId="0">
      <formula>AND(COUNTIF($U$45,U45)&gt;1,NOT(ISBLANK(U45)))</formula>
    </cfRule>
  </conditionalFormatting>
  <conditionalFormatting sqref="S135">
    <cfRule type="duplicateValues" priority="416" dxfId="0">
      <formula>AND(COUNTIF($S$135,S135)&gt;1,NOT(ISBLANK(S135)))</formula>
    </cfRule>
  </conditionalFormatting>
  <conditionalFormatting sqref="P194">
    <cfRule type="duplicateValues" priority="83" dxfId="0">
      <formula>AND(COUNTIF($P$194,P194)&gt;1,NOT(ISBLANK(P194)))</formula>
    </cfRule>
  </conditionalFormatting>
  <conditionalFormatting sqref="S164">
    <cfRule type="duplicateValues" priority="281" dxfId="0">
      <formula>AND(COUNTIF($S$164,S164)&gt;1,NOT(ISBLANK(S164)))</formula>
    </cfRule>
  </conditionalFormatting>
  <conditionalFormatting sqref="A144">
    <cfRule type="duplicateValues" priority="479" dxfId="0">
      <formula>AND(COUNTIF($A$144,A144)&gt;1,NOT(ISBLANK(A144)))</formula>
    </cfRule>
  </conditionalFormatting>
  <conditionalFormatting sqref="G119">
    <cfRule type="duplicateValues" priority="576" dxfId="0">
      <formula>AND(COUNTIF($G$119,G119)&gt;1,NOT(ISBLANK(G119)))</formula>
    </cfRule>
  </conditionalFormatting>
  <conditionalFormatting sqref="D155">
    <cfRule type="duplicateValues" priority="340" dxfId="0">
      <formula>AND(COUNTIF($D$155,D155)&gt;1,NOT(ISBLANK(D155)))</formula>
    </cfRule>
  </conditionalFormatting>
  <conditionalFormatting sqref="A138">
    <cfRule type="duplicateValues" priority="485" dxfId="0">
      <formula>AND(COUNTIF($A$138,A138)&gt;1,NOT(ISBLANK(A138)))</formula>
    </cfRule>
  </conditionalFormatting>
  <conditionalFormatting sqref="G137">
    <cfRule type="duplicateValues" priority="462" dxfId="0">
      <formula>AND(COUNTIF($G$137,G137)&gt;1,NOT(ISBLANK(G137)))</formula>
    </cfRule>
  </conditionalFormatting>
  <conditionalFormatting sqref="M134">
    <cfRule type="duplicateValues" priority="441" dxfId="0">
      <formula>AND(COUNTIF($M$134,M134)&gt;1,NOT(ISBLANK(M134)))</formula>
    </cfRule>
  </conditionalFormatting>
  <conditionalFormatting sqref="P169">
    <cfRule type="duplicateValues" priority="222" dxfId="0">
      <formula>AND(COUNTIF($P$169,P169)&gt;1,NOT(ISBLANK(P169)))</formula>
    </cfRule>
  </conditionalFormatting>
  <conditionalFormatting sqref="M137">
    <cfRule type="duplicateValues" priority="438" dxfId="0">
      <formula>AND(COUNTIF($M$137,M137)&gt;1,NOT(ISBLANK(M137)))</formula>
    </cfRule>
  </conditionalFormatting>
  <conditionalFormatting sqref="G153">
    <cfRule type="duplicateValues" priority="383" dxfId="0">
      <formula>AND(COUNTIF($G$153,G153)&gt;1,NOT(ISBLANK(G153)))</formula>
    </cfRule>
  </conditionalFormatting>
  <conditionalFormatting sqref="J105">
    <cfRule type="duplicateValues" priority="48" dxfId="0">
      <formula>AND(COUNTIF($J$105,J105)&gt;1,NOT(ISBLANK(J105)))</formula>
    </cfRule>
  </conditionalFormatting>
  <conditionalFormatting sqref="G198">
    <cfRule type="duplicateValues" priority="103" dxfId="0">
      <formula>AND(COUNTIF($G$198,G198)&gt;1,NOT(ISBLANK(G198)))</formula>
    </cfRule>
  </conditionalFormatting>
  <conditionalFormatting sqref="J133">
    <cfRule type="duplicateValues" priority="454" dxfId="0">
      <formula>AND(COUNTIF($J$133,J133)&gt;1,NOT(ISBLANK(J133)))</formula>
    </cfRule>
  </conditionalFormatting>
  <conditionalFormatting sqref="D187">
    <cfRule type="duplicateValues" priority="159" dxfId="0">
      <formula>AND(COUNTIF($D$187,D187)&gt;1,NOT(ISBLANK(D187)))</formula>
    </cfRule>
  </conditionalFormatting>
  <conditionalFormatting sqref="A106">
    <cfRule type="duplicateValues" priority="68" dxfId="0">
      <formula>AND(COUNTIF($A$106,A106)&gt;1,NOT(ISBLANK(A106)))</formula>
    </cfRule>
  </conditionalFormatting>
  <conditionalFormatting sqref="A172">
    <cfRule type="duplicateValues" priority="274" dxfId="0">
      <formula>AND(COUNTIF($A$172,A172)&gt;1,NOT(ISBLANK(A172)))</formula>
    </cfRule>
  </conditionalFormatting>
  <conditionalFormatting sqref="A109">
    <cfRule type="duplicateValues" priority="65" dxfId="0">
      <formula>AND(COUNTIF($A$109,A109)&gt;1,NOT(ISBLANK(A109)))</formula>
    </cfRule>
  </conditionalFormatting>
  <conditionalFormatting sqref="S186">
    <cfRule type="duplicateValues" priority="130" dxfId="0">
      <formula>AND(COUNTIF($S$186,S186)&gt;1,NOT(ISBLANK(S186)))</formula>
    </cfRule>
  </conditionalFormatting>
  <conditionalFormatting sqref="A149">
    <cfRule type="duplicateValues" priority="403" dxfId="0">
      <formula>AND(COUNTIF($A$149,A149)&gt;1,NOT(ISBLANK(A149)))</formula>
    </cfRule>
  </conditionalFormatting>
  <conditionalFormatting sqref="A9">
    <cfRule type="duplicateValues" priority="645" dxfId="0">
      <formula>AND(COUNTIF($A$9,A9)&gt;1,NOT(ISBLANK(A9)))</formula>
    </cfRule>
  </conditionalFormatting>
  <conditionalFormatting sqref="S140">
    <cfRule type="duplicateValues" priority="411" dxfId="0">
      <formula>AND(COUNTIF($S$140,S140)&gt;1,NOT(ISBLANK(S140)))</formula>
    </cfRule>
  </conditionalFormatting>
  <conditionalFormatting sqref="A45">
    <cfRule type="duplicateValues" priority="644" dxfId="0">
      <formula>AND(COUNTIF($A$45,A45)&gt;1,NOT(ISBLANK(A45)))</formula>
    </cfRule>
  </conditionalFormatting>
  <conditionalFormatting sqref="A170">
    <cfRule type="duplicateValues" priority="276" dxfId="0">
      <formula>AND(COUNTIF($A$170,A170)&gt;1,NOT(ISBLANK(A170)))</formula>
    </cfRule>
  </conditionalFormatting>
  <conditionalFormatting sqref="G179">
    <cfRule type="duplicateValues" priority="192" dxfId="0">
      <formula>AND(COUNTIF($G$179,G179)&gt;1,NOT(ISBLANK(G179)))</formula>
    </cfRule>
  </conditionalFormatting>
  <conditionalFormatting sqref="P150">
    <cfRule type="duplicateValues" priority="362" dxfId="0">
      <formula>AND(COUNTIF($P$150,P150)&gt;1,NOT(ISBLANK(P150)))</formula>
    </cfRule>
  </conditionalFormatting>
  <conditionalFormatting sqref="D178">
    <cfRule type="duplicateValues" priority="198" dxfId="0">
      <formula>AND(COUNTIF($D$178,D178)&gt;1,NOT(ISBLANK(D178)))</formula>
    </cfRule>
  </conditionalFormatting>
  <conditionalFormatting sqref="D119">
    <cfRule type="duplicateValues" priority="584" dxfId="0">
      <formula>AND(COUNTIF($D$119,D119)&gt;1,NOT(ISBLANK(D119)))</formula>
    </cfRule>
  </conditionalFormatting>
  <conditionalFormatting sqref="M123">
    <cfRule type="duplicateValues" priority="556" dxfId="0">
      <formula>AND(COUNTIF($M$123,M123)&gt;1,NOT(ISBLANK(M123)))</formula>
    </cfRule>
  </conditionalFormatting>
  <conditionalFormatting sqref="S170">
    <cfRule type="duplicateValues" priority="210" dxfId="0">
      <formula>AND(COUNTIF($S$170,S170)&gt;1,NOT(ISBLANK(S170)))</formula>
    </cfRule>
  </conditionalFormatting>
  <conditionalFormatting sqref="D157">
    <cfRule type="duplicateValues" priority="338" dxfId="0">
      <formula>AND(COUNTIF($D$157,D157)&gt;1,NOT(ISBLANK(D157)))</formula>
    </cfRule>
  </conditionalFormatting>
  <conditionalFormatting sqref="G129">
    <cfRule type="duplicateValues" priority="521" dxfId="0">
      <formula>AND(COUNTIF($G$129,G129)&gt;1,NOT(ISBLANK(G129)))</formula>
    </cfRule>
  </conditionalFormatting>
  <conditionalFormatting sqref="A116">
    <cfRule type="duplicateValues" priority="595" dxfId="0">
      <formula>AND(COUNTIF($A$116,A116)&gt;1,NOT(ISBLANK(A116)))</formula>
    </cfRule>
  </conditionalFormatting>
  <conditionalFormatting sqref="A57">
    <cfRule type="duplicateValues" priority="637" dxfId="0">
      <formula>AND(COUNTIF($A$57,A57)&gt;1,NOT(ISBLANK(A57)))</formula>
    </cfRule>
  </conditionalFormatting>
  <conditionalFormatting sqref="S113">
    <cfRule type="duplicateValues" priority="8" dxfId="0">
      <formula>AND(COUNTIF($S$113,S113)&gt;1,NOT(ISBLANK(S113)))</formula>
    </cfRule>
  </conditionalFormatting>
  <conditionalFormatting sqref="J172">
    <cfRule type="duplicateValues" priority="241" dxfId="0">
      <formula>AND(COUNTIF($J$172,J172)&gt;1,NOT(ISBLANK(J172)))</formula>
    </cfRule>
  </conditionalFormatting>
  <conditionalFormatting sqref="S179">
    <cfRule type="duplicateValues" priority="172" dxfId="0">
      <formula>AND(COUNTIF($S$179,S179)&gt;1,NOT(ISBLANK(S179)))</formula>
    </cfRule>
  </conditionalFormatting>
  <conditionalFormatting sqref="G150">
    <cfRule type="duplicateValues" priority="386" dxfId="0">
      <formula>AND(COUNTIF($G$150,G150)&gt;1,NOT(ISBLANK(G150)))</formula>
    </cfRule>
  </conditionalFormatting>
  <conditionalFormatting sqref="P135">
    <cfRule type="duplicateValues" priority="428" dxfId="0">
      <formula>AND(COUNTIF($P$135,P135)&gt;1,NOT(ISBLANK(P135)))</formula>
    </cfRule>
  </conditionalFormatting>
  <conditionalFormatting sqref="G172">
    <cfRule type="duplicateValues" priority="252" dxfId="0">
      <formula>AND(COUNTIF($G$172,G172)&gt;1,NOT(ISBLANK(G172)))</formula>
    </cfRule>
  </conditionalFormatting>
  <conditionalFormatting sqref="G166">
    <cfRule type="duplicateValues" priority="258" dxfId="0">
      <formula>AND(COUNTIF($G$166,G166)&gt;1,NOT(ISBLANK(G166)))</formula>
    </cfRule>
  </conditionalFormatting>
  <conditionalFormatting sqref="D107">
    <cfRule type="duplicateValues" priority="60" dxfId="0">
      <formula>AND(COUNTIF($D$107,D107)&gt;1,NOT(ISBLANK(D107)))</formula>
    </cfRule>
  </conditionalFormatting>
  <conditionalFormatting sqref="P192">
    <cfRule type="duplicateValues" priority="85" dxfId="0">
      <formula>AND(COUNTIF($P$192,P192)&gt;1,NOT(ISBLANK(P192)))</formula>
    </cfRule>
  </conditionalFormatting>
  <conditionalFormatting sqref="S184">
    <cfRule type="duplicateValues" priority="132" dxfId="0">
      <formula>AND(COUNTIF($S$184,S184)&gt;1,NOT(ISBLANK(S184)))</formula>
    </cfRule>
  </conditionalFormatting>
  <conditionalFormatting sqref="S174">
    <cfRule type="duplicateValues" priority="206" dxfId="0">
      <formula>AND(COUNTIF($S$174,S174)&gt;1,NOT(ISBLANK(S174)))</formula>
    </cfRule>
  </conditionalFormatting>
  <conditionalFormatting sqref="U37">
    <cfRule type="duplicateValues" priority="671" dxfId="0">
      <formula>AND(COUNTIF($U$37,U37)&gt;1,NOT(ISBLANK(U37)))</formula>
    </cfRule>
  </conditionalFormatting>
  <conditionalFormatting sqref="J108">
    <cfRule type="duplicateValues" priority="45" dxfId="0">
      <formula>AND(COUNTIF($J$108,J108)&gt;1,NOT(ISBLANK(J108)))</formula>
    </cfRule>
  </conditionalFormatting>
  <conditionalFormatting sqref="J104">
    <cfRule type="duplicateValues" priority="49" dxfId="0">
      <formula>AND(COUNTIF($J$104,J104)&gt;1,NOT(ISBLANK(J104)))</formula>
    </cfRule>
  </conditionalFormatting>
  <conditionalFormatting sqref="A188">
    <cfRule type="duplicateValues" priority="164" dxfId="0">
      <formula>AND(COUNTIF($A$188,A188)&gt;1,NOT(ISBLANK(A188)))</formula>
    </cfRule>
  </conditionalFormatting>
  <conditionalFormatting sqref="M191">
    <cfRule type="duplicateValues" priority="94" dxfId="0">
      <formula>AND(COUNTIF($M$191,M191)&gt;1,NOT(ISBLANK(M191)))</formula>
    </cfRule>
  </conditionalFormatting>
  <conditionalFormatting sqref="G162">
    <cfRule type="duplicateValues" priority="323" dxfId="0">
      <formula>AND(COUNTIF($G$162,G162)&gt;1,NOT(ISBLANK(G162)))</formula>
    </cfRule>
  </conditionalFormatting>
  <conditionalFormatting sqref="D185">
    <cfRule type="duplicateValues" priority="161" dxfId="0">
      <formula>AND(COUNTIF($D$185,D185)&gt;1,NOT(ISBLANK(D185)))</formula>
    </cfRule>
  </conditionalFormatting>
  <conditionalFormatting sqref="A157">
    <cfRule type="duplicateValues" priority="348" dxfId="0">
      <formula>AND(COUNTIF($A$157,A157)&gt;1,NOT(ISBLANK(A157)))</formula>
    </cfRule>
  </conditionalFormatting>
  <conditionalFormatting sqref="A148">
    <cfRule type="duplicateValues" priority="404" dxfId="0">
      <formula>AND(COUNTIF($A$148,A148)&gt;1,NOT(ISBLANK(A148)))</formula>
    </cfRule>
  </conditionalFormatting>
  <conditionalFormatting sqref="A85">
    <cfRule type="duplicateValues" priority="612" dxfId="0">
      <formula>AND(COUNTIF($A$85,A85)&gt;1,NOT(ISBLANK(A85)))</formula>
    </cfRule>
  </conditionalFormatting>
  <conditionalFormatting sqref="A126">
    <cfRule type="duplicateValues" priority="538" dxfId="0">
      <formula>AND(COUNTIF($A$126,A126)&gt;1,NOT(ISBLANK(A126)))</formula>
    </cfRule>
  </conditionalFormatting>
  <conditionalFormatting sqref="G180">
    <cfRule type="duplicateValues" priority="191" dxfId="0">
      <formula>AND(COUNTIF($G$180,G180)&gt;1,NOT(ISBLANK(G180)))</formula>
    </cfRule>
  </conditionalFormatting>
  <conditionalFormatting sqref="M120">
    <cfRule type="duplicateValues" priority="559" dxfId="0">
      <formula>AND(COUNTIF($M$120,M120)&gt;1,NOT(ISBLANK(M120)))</formula>
    </cfRule>
  </conditionalFormatting>
  <conditionalFormatting sqref="P180">
    <cfRule type="duplicateValues" priority="176" dxfId="0">
      <formula>AND(COUNTIF($P$180,P180)&gt;1,NOT(ISBLANK(P180)))</formula>
    </cfRule>
  </conditionalFormatting>
  <conditionalFormatting sqref="S127">
    <cfRule type="duplicateValues" priority="495" dxfId="0">
      <formula>AND(COUNTIF($S$127,S127)&gt;1,NOT(ISBLANK(S127)))</formula>
    </cfRule>
  </conditionalFormatting>
  <conditionalFormatting sqref="J189">
    <cfRule type="duplicateValues" priority="145" dxfId="0">
      <formula>AND(COUNTIF($J$189,J189)&gt;1,NOT(ISBLANK(J189)))</formula>
    </cfRule>
  </conditionalFormatting>
  <conditionalFormatting sqref="G109">
    <cfRule type="duplicateValues" priority="51" dxfId="0">
      <formula>AND(COUNTIF($G$109,G109)&gt;1,NOT(ISBLANK(G109)))</formula>
    </cfRule>
  </conditionalFormatting>
  <conditionalFormatting sqref="G161">
    <cfRule type="duplicateValues" priority="324" dxfId="0">
      <formula>AND(COUNTIF($G$161,G161)&gt;1,NOT(ISBLANK(G161)))</formula>
    </cfRule>
  </conditionalFormatting>
  <conditionalFormatting sqref="M155">
    <cfRule type="duplicateValues" priority="310" dxfId="0">
      <formula>AND(COUNTIF($M$155,M155)&gt;1,NOT(ISBLANK(M155)))</formula>
    </cfRule>
  </conditionalFormatting>
  <conditionalFormatting sqref="J164">
    <cfRule type="duplicateValues" priority="311" dxfId="0">
      <formula>AND(COUNTIF($J$164,J164)&gt;1,NOT(ISBLANK(J164)))</formula>
    </cfRule>
  </conditionalFormatting>
  <conditionalFormatting sqref="G106">
    <cfRule type="duplicateValues" priority="54" dxfId="0">
      <formula>AND(COUNTIF($G$106,G106)&gt;1,NOT(ISBLANK(G106)))</formula>
    </cfRule>
  </conditionalFormatting>
  <conditionalFormatting sqref="M166">
    <cfRule type="duplicateValues" priority="236" dxfId="0">
      <formula>AND(COUNTIF($M$166,M166)&gt;1,NOT(ISBLANK(M166)))</formula>
    </cfRule>
  </conditionalFormatting>
  <conditionalFormatting sqref="D186">
    <cfRule type="duplicateValues" priority="160" dxfId="0">
      <formula>AND(COUNTIF($D$186,D186)&gt;1,NOT(ISBLANK(D186)))</formula>
    </cfRule>
  </conditionalFormatting>
  <conditionalFormatting sqref="A66">
    <cfRule type="duplicateValues" priority="629" dxfId="0">
      <formula>AND(COUNTIF($A$66,A66)&gt;1,NOT(ISBLANK(A66)))</formula>
    </cfRule>
  </conditionalFormatting>
  <conditionalFormatting sqref="S133">
    <cfRule type="duplicateValues" priority="418" dxfId="0">
      <formula>AND(COUNTIF($S$133,S133)&gt;1,NOT(ISBLANK(S133)))</formula>
    </cfRule>
  </conditionalFormatting>
  <conditionalFormatting sqref="J123">
    <cfRule type="duplicateValues" priority="564" dxfId="0">
      <formula>AND(COUNTIF($J$123,J123)&gt;1,NOT(ISBLANK(J123)))</formula>
    </cfRule>
  </conditionalFormatting>
  <conditionalFormatting sqref="A19">
    <cfRule type="duplicateValues" priority="655" dxfId="0">
      <formula>AND(COUNTIF($A$19,A19)&gt;1,NOT(ISBLANK(A19)))</formula>
    </cfRule>
  </conditionalFormatting>
  <conditionalFormatting sqref="G149">
    <cfRule type="duplicateValues" priority="387" dxfId="0">
      <formula>AND(COUNTIF($G$149,G149)&gt;1,NOT(ISBLANK(G149)))</formula>
    </cfRule>
  </conditionalFormatting>
  <conditionalFormatting sqref="P139">
    <cfRule type="duplicateValues" priority="424" dxfId="0">
      <formula>AND(COUNTIF($P$139,P139)&gt;1,NOT(ISBLANK(P139)))</formula>
    </cfRule>
  </conditionalFormatting>
  <conditionalFormatting sqref="M167">
    <cfRule type="duplicateValues" priority="235" dxfId="0">
      <formula>AND(COUNTIF($M$167,M167)&gt;1,NOT(ISBLANK(M167)))</formula>
    </cfRule>
  </conditionalFormatting>
  <conditionalFormatting sqref="P176">
    <cfRule type="duplicateValues" priority="215" dxfId="0">
      <formula>AND(COUNTIF($P$176,P176)&gt;1,NOT(ISBLANK(P176)))</formula>
    </cfRule>
  </conditionalFormatting>
  <conditionalFormatting sqref="P197">
    <cfRule type="duplicateValues" priority="80" dxfId="0">
      <formula>AND(COUNTIF($P$197,P197)&gt;1,NOT(ISBLANK(P197)))</formula>
    </cfRule>
  </conditionalFormatting>
  <conditionalFormatting sqref="A174">
    <cfRule type="duplicateValues" priority="272" dxfId="0">
      <formula>AND(COUNTIF($A$174,A174)&gt;1,NOT(ISBLANK(A174)))</formula>
    </cfRule>
  </conditionalFormatting>
  <conditionalFormatting sqref="S141">
    <cfRule type="duplicateValues" priority="410" dxfId="0">
      <formula>AND(COUNTIF($S$141,S141)&gt;1,NOT(ISBLANK(S141)))</formula>
    </cfRule>
  </conditionalFormatting>
  <conditionalFormatting sqref="G185">
    <cfRule type="duplicateValues" priority="155" dxfId="0">
      <formula>AND(COUNTIF($G$185,G185)&gt;1,NOT(ISBLANK(G185)))</formula>
    </cfRule>
  </conditionalFormatting>
  <conditionalFormatting sqref="A56">
    <cfRule type="duplicateValues" priority="638" dxfId="0">
      <formula>AND(COUNTIF($A$56,A56)&gt;1,NOT(ISBLANK(A56)))</formula>
    </cfRule>
  </conditionalFormatting>
  <conditionalFormatting sqref="S191">
    <cfRule type="duplicateValues" priority="78" dxfId="0">
      <formula>AND(COUNTIF($S$191,S191)&gt;1,NOT(ISBLANK(S191)))</formula>
    </cfRule>
  </conditionalFormatting>
  <conditionalFormatting sqref="A86">
    <cfRule type="duplicateValues" priority="611" dxfId="0">
      <formula>AND(COUNTIF($A$86,A86)&gt;1,NOT(ISBLANK(A86)))</formula>
    </cfRule>
  </conditionalFormatting>
  <conditionalFormatting sqref="M174">
    <cfRule type="duplicateValues" priority="228" dxfId="0">
      <formula>AND(COUNTIF($M$174,M174)&gt;1,NOT(ISBLANK(M174)))</formula>
    </cfRule>
  </conditionalFormatting>
  <conditionalFormatting sqref="A173">
    <cfRule type="duplicateValues" priority="273" dxfId="0">
      <formula>AND(COUNTIF($A$173,A173)&gt;1,NOT(ISBLANK(A173)))</formula>
    </cfRule>
  </conditionalFormatting>
  <conditionalFormatting sqref="A152">
    <cfRule type="duplicateValues" priority="400" dxfId="0">
      <formula>AND(COUNTIF($A$152,A152)&gt;1,NOT(ISBLANK(A152)))</formula>
    </cfRule>
  </conditionalFormatting>
  <conditionalFormatting sqref="U42">
    <cfRule type="duplicateValues" priority="666" dxfId="0">
      <formula>AND(COUNTIF($U$42,U42)&gt;1,NOT(ISBLANK(U42)))</formula>
    </cfRule>
  </conditionalFormatting>
  <conditionalFormatting sqref="S116">
    <cfRule type="duplicateValues" priority="547" dxfId="0">
      <formula>AND(COUNTIF($S$116,S116)&gt;1,NOT(ISBLANK(S116)))</formula>
    </cfRule>
  </conditionalFormatting>
  <conditionalFormatting sqref="G121">
    <cfRule type="duplicateValues" priority="574" dxfId="0">
      <formula>AND(COUNTIF($G$121,G121)&gt;1,NOT(ISBLANK(G121)))</formula>
    </cfRule>
  </conditionalFormatting>
  <conditionalFormatting sqref="G118">
    <cfRule type="duplicateValues" priority="577" dxfId="0">
      <formula>AND(COUNTIF($G$118,G118)&gt;1,NOT(ISBLANK(G118)))</formula>
    </cfRule>
  </conditionalFormatting>
  <conditionalFormatting sqref="G122">
    <cfRule type="duplicateValues" priority="573" dxfId="0">
      <formula>AND(COUNTIF($G$122,G122)&gt;1,NOT(ISBLANK(G122)))</formula>
    </cfRule>
  </conditionalFormatting>
  <conditionalFormatting sqref="G112">
    <cfRule type="duplicateValues" priority="17" dxfId="0">
      <formula>AND(COUNTIF($G$112,G112)&gt;1,NOT(ISBLANK(G112)))</formula>
    </cfRule>
  </conditionalFormatting>
  <conditionalFormatting sqref="P106">
    <cfRule type="duplicateValues" priority="33" dxfId="0">
      <formula>AND(COUNTIF($P$106,P106)&gt;1,NOT(ISBLANK(P106)))</formula>
    </cfRule>
  </conditionalFormatting>
  <conditionalFormatting sqref="D143">
    <cfRule type="duplicateValues" priority="468" dxfId="0">
      <formula>AND(COUNTIF($D$143,D143)&gt;1,NOT(ISBLANK(D143)))</formula>
    </cfRule>
  </conditionalFormatting>
  <conditionalFormatting sqref="U36">
    <cfRule type="duplicateValues" priority="672" dxfId="0">
      <formula>AND(COUNTIF($U$36,U36)&gt;1,NOT(ISBLANK(U36)))</formula>
    </cfRule>
  </conditionalFormatting>
  <conditionalFormatting sqref="A62">
    <cfRule type="duplicateValues" priority="633" dxfId="0">
      <formula>AND(COUNTIF($A$62,A62)&gt;1,NOT(ISBLANK(A62)))</formula>
    </cfRule>
  </conditionalFormatting>
  <conditionalFormatting sqref="S157">
    <cfRule type="duplicateValues" priority="288" dxfId="0">
      <formula>AND(COUNTIF($S$157,S157)&gt;1,NOT(ISBLANK(S157)))</formula>
    </cfRule>
  </conditionalFormatting>
  <conditionalFormatting sqref="M107">
    <cfRule type="duplicateValues" priority="39" dxfId="0">
      <formula>AND(COUNTIF($M$107,M107)&gt;1,NOT(ISBLANK(M107)))</formula>
    </cfRule>
  </conditionalFormatting>
  <conditionalFormatting sqref="P123">
    <cfRule type="duplicateValues" priority="548" dxfId="0">
      <formula>AND(COUNTIF($P$123,P123)&gt;1,NOT(ISBLANK(P123)))</formula>
    </cfRule>
  </conditionalFormatting>
  <conditionalFormatting sqref="P167">
    <cfRule type="duplicateValues" priority="224" dxfId="0">
      <formula>AND(COUNTIF($P$167,P167)&gt;1,NOT(ISBLANK(P167)))</formula>
    </cfRule>
  </conditionalFormatting>
  <conditionalFormatting sqref="P182">
    <cfRule type="duplicateValues" priority="174" dxfId="0">
      <formula>AND(COUNTIF($P$182,P182)&gt;1,NOT(ISBLANK(P182)))</formula>
    </cfRule>
  </conditionalFormatting>
  <conditionalFormatting sqref="G128">
    <cfRule type="duplicateValues" priority="522" dxfId="0">
      <formula>AND(COUNTIF($G$128,G128)&gt;1,NOT(ISBLANK(G128)))</formula>
    </cfRule>
  </conditionalFormatting>
  <conditionalFormatting sqref="S120">
    <cfRule type="duplicateValues" priority="543" dxfId="0">
      <formula>AND(COUNTIF($S$120,S120)&gt;1,NOT(ISBLANK(S120)))</formula>
    </cfRule>
  </conditionalFormatting>
  <conditionalFormatting sqref="S112">
    <cfRule type="duplicateValues" priority="9" dxfId="0">
      <formula>AND(COUNTIF($S$112,S112)&gt;1,NOT(ISBLANK(S112)))</formula>
    </cfRule>
  </conditionalFormatting>
  <conditionalFormatting sqref="J167">
    <cfRule type="duplicateValues" priority="246" dxfId="0">
      <formula>AND(COUNTIF($J$167,J167)&gt;1,NOT(ISBLANK(J167)))</formula>
    </cfRule>
  </conditionalFormatting>
  <conditionalFormatting sqref="P188">
    <cfRule type="duplicateValues" priority="134" dxfId="0">
      <formula>AND(COUNTIF($P$188,P188)&gt;1,NOT(ISBLANK(P188)))</formula>
    </cfRule>
  </conditionalFormatting>
  <conditionalFormatting sqref="P158">
    <cfRule type="duplicateValues" priority="297" dxfId="0">
      <formula>AND(COUNTIF($P$158,P158)&gt;1,NOT(ISBLANK(P158)))</formula>
    </cfRule>
  </conditionalFormatting>
  <conditionalFormatting sqref="A73">
    <cfRule type="duplicateValues" priority="622" dxfId="0">
      <formula>AND(COUNTIF($A$73,A73)&gt;1,NOT(ISBLANK(A73)))</formula>
    </cfRule>
  </conditionalFormatting>
  <conditionalFormatting sqref="A142">
    <cfRule type="duplicateValues" priority="481" dxfId="0">
      <formula>AND(COUNTIF($A$142,A142)&gt;1,NOT(ISBLANK(A142)))</formula>
    </cfRule>
  </conditionalFormatting>
  <conditionalFormatting sqref="P166">
    <cfRule type="duplicateValues" priority="225" dxfId="0">
      <formula>AND(COUNTIF($P$166,P166)&gt;1,NOT(ISBLANK(P166)))</formula>
    </cfRule>
  </conditionalFormatting>
  <conditionalFormatting sqref="S131">
    <cfRule type="duplicateValues" priority="491" dxfId="0">
      <formula>AND(COUNTIF($S$131,S131)&gt;1,NOT(ISBLANK(S131)))</formula>
    </cfRule>
  </conditionalFormatting>
  <conditionalFormatting sqref="J170">
    <cfRule type="duplicateValues" priority="243" dxfId="0">
      <formula>AND(COUNTIF($J$170,J170)&gt;1,NOT(ISBLANK(J170)))</formula>
    </cfRule>
  </conditionalFormatting>
  <conditionalFormatting sqref="J138">
    <cfRule type="duplicateValues" priority="449" dxfId="0">
      <formula>AND(COUNTIF($J$138,J138)&gt;1,NOT(ISBLANK(J138)))</formula>
    </cfRule>
  </conditionalFormatting>
  <conditionalFormatting sqref="S182">
    <cfRule type="duplicateValues" priority="169" dxfId="0">
      <formula>AND(COUNTIF($S$182,S182)&gt;1,NOT(ISBLANK(S182)))</formula>
    </cfRule>
  </conditionalFormatting>
  <conditionalFormatting sqref="G138">
    <cfRule type="duplicateValues" priority="461" dxfId="0">
      <formula>AND(COUNTIF($G$138,G138)&gt;1,NOT(ISBLANK(G138)))</formula>
    </cfRule>
  </conditionalFormatting>
  <conditionalFormatting sqref="G195">
    <cfRule type="duplicateValues" priority="106" dxfId="0">
      <formula>AND(COUNTIF($G$195,G195)&gt;1,NOT(ISBLANK(G195)))</formula>
    </cfRule>
  </conditionalFormatting>
  <conditionalFormatting sqref="D112">
    <cfRule type="duplicateValues" priority="19" dxfId="0">
      <formula>AND(COUNTIF($D$112,D112)&gt;1,NOT(ISBLANK(D112)))</formula>
    </cfRule>
  </conditionalFormatting>
  <conditionalFormatting sqref="J117">
    <cfRule type="duplicateValues" priority="570" dxfId="0">
      <formula>AND(COUNTIF($J$117,J117)&gt;1,NOT(ISBLANK(J117)))</formula>
    </cfRule>
  </conditionalFormatting>
  <conditionalFormatting sqref="M184">
    <cfRule type="duplicateValues" priority="144" dxfId="0">
      <formula>AND(COUNTIF($M$184,M184)&gt;1,NOT(ISBLANK(M184)))</formula>
    </cfRule>
  </conditionalFormatting>
  <conditionalFormatting sqref="J152">
    <cfRule type="duplicateValues" priority="376" dxfId="0">
      <formula>AND(COUNTIF($J$152,J152)&gt;1,NOT(ISBLANK(J152)))</formula>
    </cfRule>
  </conditionalFormatting>
  <conditionalFormatting sqref="P187">
    <cfRule type="duplicateValues" priority="135" dxfId="0">
      <formula>AND(COUNTIF($P$187,P187)&gt;1,NOT(ISBLANK(P187)))</formula>
    </cfRule>
  </conditionalFormatting>
  <conditionalFormatting sqref="P119">
    <cfRule type="duplicateValues" priority="552" dxfId="0">
      <formula>AND(COUNTIF($P$119,P119)&gt;1,NOT(ISBLANK(P119)))</formula>
    </cfRule>
  </conditionalFormatting>
  <conditionalFormatting sqref="U51">
    <cfRule type="duplicateValues" priority="657" dxfId="0">
      <formula>AND(COUNTIF($U$51,U51)&gt;1,NOT(ISBLANK(U51)))</formula>
    </cfRule>
  </conditionalFormatting>
  <conditionalFormatting sqref="J173">
    <cfRule type="duplicateValues" priority="240" dxfId="0">
      <formula>AND(COUNTIF($J$173,J173)&gt;1,NOT(ISBLANK(J173)))</formula>
    </cfRule>
  </conditionalFormatting>
  <conditionalFormatting sqref="P143">
    <cfRule type="duplicateValues" priority="420" dxfId="0">
      <formula>AND(COUNTIF($P$143,P143)&gt;1,NOT(ISBLANK(P143)))</formula>
    </cfRule>
  </conditionalFormatting>
  <conditionalFormatting sqref="D180">
    <cfRule type="duplicateValues" priority="196" dxfId="0">
      <formula>AND(COUNTIF($D$180,D180)&gt;1,NOT(ISBLANK(D180)))</formula>
    </cfRule>
  </conditionalFormatting>
  <conditionalFormatting sqref="M147">
    <cfRule type="duplicateValues" priority="373" dxfId="0">
      <formula>AND(COUNTIF($M$147,M147)&gt;1,NOT(ISBLANK(M147)))</formula>
    </cfRule>
  </conditionalFormatting>
  <conditionalFormatting sqref="A182">
    <cfRule type="duplicateValues" priority="199" dxfId="0">
      <formula>AND(COUNTIF($A$182,A182)&gt;1,NOT(ISBLANK(A182)))</formula>
    </cfRule>
  </conditionalFormatting>
  <conditionalFormatting sqref="G141">
    <cfRule type="duplicateValues" priority="458" dxfId="0">
      <formula>AND(COUNTIF($G$141,G141)&gt;1,NOT(ISBLANK(G141)))</formula>
    </cfRule>
  </conditionalFormatting>
  <conditionalFormatting sqref="A166">
    <cfRule type="duplicateValues" priority="280" dxfId="0">
      <formula>AND(COUNTIF($A$166,A166)&gt;1,NOT(ISBLANK(A166)))</formula>
    </cfRule>
  </conditionalFormatting>
  <conditionalFormatting sqref="S128">
    <cfRule type="duplicateValues" priority="494" dxfId="0">
      <formula>AND(COUNTIF($S$128,S128)&gt;1,NOT(ISBLANK(S128)))</formula>
    </cfRule>
  </conditionalFormatting>
  <conditionalFormatting sqref="P152">
    <cfRule type="duplicateValues" priority="360" dxfId="0">
      <formula>AND(COUNTIF($P$152,P152)&gt;1,NOT(ISBLANK(P152)))</formula>
    </cfRule>
  </conditionalFormatting>
  <conditionalFormatting sqref="P104">
    <cfRule type="duplicateValues" priority="35" dxfId="0">
      <formula>AND(COUNTIF($P$104,P104)&gt;1,NOT(ISBLANK(P104)))</formula>
    </cfRule>
  </conditionalFormatting>
  <conditionalFormatting sqref="J160">
    <cfRule type="duplicateValues" priority="315" dxfId="0">
      <formula>AND(COUNTIF($J$160,J160)&gt;1,NOT(ISBLANK(J160)))</formula>
    </cfRule>
  </conditionalFormatting>
  <conditionalFormatting sqref="A181">
    <cfRule type="duplicateValues" priority="200" dxfId="0">
      <formula>AND(COUNTIF($A$181,A181)&gt;1,NOT(ISBLANK(A181)))</formula>
    </cfRule>
  </conditionalFormatting>
  <conditionalFormatting sqref="G175">
    <cfRule type="duplicateValues" priority="249" dxfId="0">
      <formula>AND(COUNTIF($G$175,G175)&gt;1,NOT(ISBLANK(G175)))</formula>
    </cfRule>
  </conditionalFormatting>
  <conditionalFormatting sqref="M162">
    <cfRule type="duplicateValues" priority="303" dxfId="0">
      <formula>AND(COUNTIF($M$162,M162)&gt;1,NOT(ISBLANK(M162)))</formula>
    </cfRule>
  </conditionalFormatting>
  <conditionalFormatting sqref="M152">
    <cfRule type="duplicateValues" priority="368" dxfId="0">
      <formula>AND(COUNTIF($M$152,M152)&gt;1,NOT(ISBLANK(M152)))</formula>
    </cfRule>
  </conditionalFormatting>
  <conditionalFormatting sqref="D158">
    <cfRule type="duplicateValues" priority="337" dxfId="0">
      <formula>AND(COUNTIF($D$158,D158)&gt;1,NOT(ISBLANK(D158)))</formula>
    </cfRule>
  </conditionalFormatting>
  <conditionalFormatting sqref="A58">
    <cfRule type="duplicateValues" priority="636" dxfId="0">
      <formula>AND(COUNTIF($A$58,A58)&gt;1,NOT(ISBLANK(A58)))</formula>
    </cfRule>
  </conditionalFormatting>
  <conditionalFormatting sqref="J186">
    <cfRule type="duplicateValues" priority="148" dxfId="0">
      <formula>AND(COUNTIF($J$186,J186)&gt;1,NOT(ISBLANK(J186)))</formula>
    </cfRule>
  </conditionalFormatting>
  <conditionalFormatting sqref="U40">
    <cfRule type="duplicateValues" priority="668" dxfId="0">
      <formula>AND(COUNTIF($U$40,U40)&gt;1,NOT(ISBLANK(U40)))</formula>
    </cfRule>
  </conditionalFormatting>
  <conditionalFormatting sqref="P157">
    <cfRule type="duplicateValues" priority="298" dxfId="0">
      <formula>AND(COUNTIF($P$157,P157)&gt;1,NOT(ISBLANK(P157)))</formula>
    </cfRule>
  </conditionalFormatting>
  <conditionalFormatting sqref="S162">
    <cfRule type="duplicateValues" priority="283" dxfId="0">
      <formula>AND(COUNTIF($S$162,S162)&gt;1,NOT(ISBLANK(S162)))</formula>
    </cfRule>
  </conditionalFormatting>
  <conditionalFormatting sqref="M149">
    <cfRule type="duplicateValues" priority="371" dxfId="0">
      <formula>AND(COUNTIF($M$149,M149)&gt;1,NOT(ISBLANK(M149)))</formula>
    </cfRule>
  </conditionalFormatting>
  <conditionalFormatting sqref="P130">
    <cfRule type="duplicateValues" priority="499" dxfId="0">
      <formula>AND(COUNTIF($P$130,P130)&gt;1,NOT(ISBLANK(P130)))</formula>
    </cfRule>
  </conditionalFormatting>
  <conditionalFormatting sqref="M110">
    <cfRule type="duplicateValues" priority="36" dxfId="0">
      <formula>AND(COUNTIF($M$110,M110)&gt;1,NOT(ISBLANK(M110)))</formula>
    </cfRule>
  </conditionalFormatting>
  <conditionalFormatting sqref="J157">
    <cfRule type="duplicateValues" priority="318" dxfId="0">
      <formula>AND(COUNTIF($J$157,J157)&gt;1,NOT(ISBLANK(J157)))</formula>
    </cfRule>
  </conditionalFormatting>
  <conditionalFormatting sqref="M146">
    <cfRule type="duplicateValues" priority="374" dxfId="0">
      <formula>AND(COUNTIF($M$146,M146)&gt;1,NOT(ISBLANK(M146)))</formula>
    </cfRule>
  </conditionalFormatting>
  <conditionalFormatting sqref="P144">
    <cfRule type="duplicateValues" priority="419" dxfId="0">
      <formula>AND(COUNTIF($P$144,P144)&gt;1,NOT(ISBLANK(P144)))</formula>
    </cfRule>
  </conditionalFormatting>
  <conditionalFormatting sqref="M129">
    <cfRule type="duplicateValues" priority="507" dxfId="0">
      <formula>AND(COUNTIF($M$129,M129)&gt;1,NOT(ISBLANK(M129)))</formula>
    </cfRule>
  </conditionalFormatting>
  <conditionalFormatting sqref="A118">
    <cfRule type="duplicateValues" priority="593" dxfId="0">
      <formula>AND(COUNTIF($A$118,A118)&gt;1,NOT(ISBLANK(A118)))</formula>
    </cfRule>
  </conditionalFormatting>
  <conditionalFormatting sqref="A150">
    <cfRule type="duplicateValues" priority="402" dxfId="0">
      <formula>AND(COUNTIF($A$150,A150)&gt;1,NOT(ISBLANK(A150)))</formula>
    </cfRule>
  </conditionalFormatting>
  <conditionalFormatting sqref="D110">
    <cfRule type="duplicateValues" priority="57" dxfId="0">
      <formula>AND(COUNTIF($D$110,D110)&gt;1,NOT(ISBLANK(D110)))</formula>
    </cfRule>
  </conditionalFormatting>
  <conditionalFormatting sqref="G163">
    <cfRule type="duplicateValues" priority="322" dxfId="0">
      <formula>AND(COUNTIF($G$163,G163)&gt;1,NOT(ISBLANK(G163)))</formula>
    </cfRule>
  </conditionalFormatting>
  <conditionalFormatting sqref="M171">
    <cfRule type="duplicateValues" priority="231" dxfId="0">
      <formula>AND(COUNTIF($M$171,M171)&gt;1,NOT(ISBLANK(M171)))</formula>
    </cfRule>
  </conditionalFormatting>
  <conditionalFormatting sqref="J112">
    <cfRule type="duplicateValues" priority="15" dxfId="0">
      <formula>AND(COUNTIF($J$112,J112)&gt;1,NOT(ISBLANK(J112)))</formula>
    </cfRule>
  </conditionalFormatting>
  <conditionalFormatting sqref="P196">
    <cfRule type="duplicateValues" priority="81" dxfId="0">
      <formula>AND(COUNTIF($P$196,P196)&gt;1,NOT(ISBLANK(P196)))</formula>
    </cfRule>
  </conditionalFormatting>
  <conditionalFormatting sqref="M153">
    <cfRule type="duplicateValues" priority="367" dxfId="0">
      <formula>AND(COUNTIF($M$153,M153)&gt;1,NOT(ISBLANK(M153)))</formula>
    </cfRule>
  </conditionalFormatting>
  <conditionalFormatting sqref="A160">
    <cfRule type="duplicateValues" priority="345" dxfId="0">
      <formula>AND(COUNTIF($A$160,A160)&gt;1,NOT(ISBLANK(A160)))</formula>
    </cfRule>
  </conditionalFormatting>
  <conditionalFormatting sqref="P133">
    <cfRule type="duplicateValues" priority="430" dxfId="0">
      <formula>AND(COUNTIF($P$133,P133)&gt;1,NOT(ISBLANK(P133)))</formula>
    </cfRule>
  </conditionalFormatting>
  <conditionalFormatting sqref="S150">
    <cfRule type="duplicateValues" priority="354" dxfId="0">
      <formula>AND(COUNTIF($S$150,S150)&gt;1,NOT(ISBLANK(S150)))</formula>
    </cfRule>
  </conditionalFormatting>
  <conditionalFormatting sqref="D195">
    <cfRule type="duplicateValues" priority="114" dxfId="0">
      <formula>AND(COUNTIF($D$195,D195)&gt;1,NOT(ISBLANK(D195)))</formula>
    </cfRule>
  </conditionalFormatting>
  <conditionalFormatting sqref="J175">
    <cfRule type="duplicateValues" priority="238" dxfId="0">
      <formula>AND(COUNTIF($J$175,J175)&gt;1,NOT(ISBLANK(J175)))</formula>
    </cfRule>
  </conditionalFormatting>
  <conditionalFormatting sqref="S143">
    <cfRule type="duplicateValues" priority="408" dxfId="0">
      <formula>AND(COUNTIF($S$143,S143)&gt;1,NOT(ISBLANK(S143)))</formula>
    </cfRule>
  </conditionalFormatting>
  <conditionalFormatting sqref="J193">
    <cfRule type="duplicateValues" priority="100" dxfId="0">
      <formula>AND(COUNTIF($J$193,J193)&gt;1,NOT(ISBLANK(J193)))</formula>
    </cfRule>
  </conditionalFormatting>
  <conditionalFormatting sqref="J194">
    <cfRule type="duplicateValues" priority="99" dxfId="0">
      <formula>AND(COUNTIF($J$194,J194)&gt;1,NOT(ISBLANK(J194)))</formula>
    </cfRule>
  </conditionalFormatting>
  <conditionalFormatting sqref="G160">
    <cfRule type="duplicateValues" priority="325" dxfId="0">
      <formula>AND(COUNTIF($G$160,G160)&gt;1,NOT(ISBLANK(G160)))</formula>
    </cfRule>
  </conditionalFormatting>
  <conditionalFormatting sqref="D153">
    <cfRule type="duplicateValues" priority="391" dxfId="0">
      <formula>AND(COUNTIF($D$153,D153)&gt;1,NOT(ISBLANK(D153)))</formula>
    </cfRule>
  </conditionalFormatting>
  <conditionalFormatting sqref="A82">
    <cfRule type="duplicateValues" priority="614" dxfId="0">
      <formula>AND(COUNTIF($A$82,A82)&gt;1,NOT(ISBLANK(A82)))</formula>
    </cfRule>
  </conditionalFormatting>
  <conditionalFormatting sqref="P193">
    <cfRule type="duplicateValues" priority="84" dxfId="0">
      <formula>AND(COUNTIF($P$193,P193)&gt;1,NOT(ISBLANK(P193)))</formula>
    </cfRule>
  </conditionalFormatting>
  <conditionalFormatting sqref="A176">
    <cfRule type="duplicateValues" priority="270" dxfId="0">
      <formula>AND(COUNTIF($A$176,A176)&gt;1,NOT(ISBLANK(A176)))</formula>
    </cfRule>
  </conditionalFormatting>
  <conditionalFormatting sqref="A70">
    <cfRule type="duplicateValues" priority="625" dxfId="0">
      <formula>AND(COUNTIF($A$70,A70)&gt;1,NOT(ISBLANK(A70)))</formula>
    </cfRule>
  </conditionalFormatting>
  <conditionalFormatting sqref="A180">
    <cfRule type="duplicateValues" priority="201" dxfId="0">
      <formula>AND(COUNTIF($A$180,A180)&gt;1,NOT(ISBLANK(A180)))</formula>
    </cfRule>
  </conditionalFormatting>
  <conditionalFormatting sqref="A14">
    <cfRule type="duplicateValues" priority="650" dxfId="0">
      <formula>AND(COUNTIF($A$14,A14)&gt;1,NOT(ISBLANK(A14)))</formula>
    </cfRule>
  </conditionalFormatting>
  <conditionalFormatting sqref="M164">
    <cfRule type="duplicateValues" priority="301" dxfId="0">
      <formula>AND(COUNTIF($M$164,M164)&gt;1,NOT(ISBLANK(M164)))</formula>
    </cfRule>
  </conditionalFormatting>
  <conditionalFormatting sqref="D144">
    <cfRule type="duplicateValues" priority="467" dxfId="0">
      <formula>AND(COUNTIF($D$144,D144)&gt;1,NOT(ISBLANK(D144)))</formula>
    </cfRule>
  </conditionalFormatting>
  <conditionalFormatting sqref="M156">
    <cfRule type="duplicateValues" priority="309" dxfId="0">
      <formula>AND(COUNTIF($M$156,M156)&gt;1,NOT(ISBLANK(M156)))</formula>
    </cfRule>
  </conditionalFormatting>
  <conditionalFormatting sqref="A123">
    <cfRule type="duplicateValues" priority="588" dxfId="0">
      <formula>AND(COUNTIF($A$123,A123)&gt;1,NOT(ISBLANK(A123)))</formula>
    </cfRule>
  </conditionalFormatting>
  <conditionalFormatting sqref="D172">
    <cfRule type="duplicateValues" priority="263" dxfId="0">
      <formula>AND(COUNTIF($D$172,D172)&gt;1,NOT(ISBLANK(D172)))</formula>
    </cfRule>
  </conditionalFormatting>
  <conditionalFormatting sqref="P147">
    <cfRule type="duplicateValues" priority="365" dxfId="0">
      <formula>AND(COUNTIF($P$147,P147)&gt;1,NOT(ISBLANK(P147)))</formula>
    </cfRule>
  </conditionalFormatting>
  <conditionalFormatting sqref="P186">
    <cfRule type="duplicateValues" priority="136" dxfId="0">
      <formula>AND(COUNTIF($P$186,P186)&gt;1,NOT(ISBLANK(P186)))</formula>
    </cfRule>
  </conditionalFormatting>
  <conditionalFormatting sqref="P137">
    <cfRule type="duplicateValues" priority="426" dxfId="0">
      <formula>AND(COUNTIF($P$137,P137)&gt;1,NOT(ISBLANK(P137)))</formula>
    </cfRule>
  </conditionalFormatting>
  <conditionalFormatting sqref="G144">
    <cfRule type="duplicateValues" priority="455" dxfId="0">
      <formula>AND(COUNTIF($G$144,G144)&gt;1,NOT(ISBLANK(G144)))</formula>
    </cfRule>
  </conditionalFormatting>
  <conditionalFormatting sqref="G152">
    <cfRule type="duplicateValues" priority="384" dxfId="0">
      <formula>AND(COUNTIF($G$152,G152)&gt;1,NOT(ISBLANK(G152)))</formula>
    </cfRule>
  </conditionalFormatting>
  <conditionalFormatting sqref="P128">
    <cfRule type="duplicateValues" priority="501" dxfId="0">
      <formula>AND(COUNTIF($P$128,P128)&gt;1,NOT(ISBLANK(P128)))</formula>
    </cfRule>
  </conditionalFormatting>
  <conditionalFormatting sqref="J140">
    <cfRule type="duplicateValues" priority="447" dxfId="0">
      <formula>AND(COUNTIF($J$140,J140)&gt;1,NOT(ISBLANK(J140)))</formula>
    </cfRule>
  </conditionalFormatting>
  <conditionalFormatting sqref="S104">
    <cfRule type="duplicateValues" priority="28" dxfId="0">
      <formula>AND(COUNTIF($S$104,S104)&gt;1,NOT(ISBLANK(S104)))</formula>
    </cfRule>
  </conditionalFormatting>
  <conditionalFormatting sqref="A175">
    <cfRule type="duplicateValues" priority="271" dxfId="0">
      <formula>AND(COUNTIF($A$175,A175)&gt;1,NOT(ISBLANK(A175)))</formula>
    </cfRule>
  </conditionalFormatting>
  <conditionalFormatting sqref="A78">
    <cfRule type="duplicateValues" priority="618" dxfId="0">
      <formula>AND(COUNTIF($A$78,A78)&gt;1,NOT(ISBLANK(A78)))</formula>
    </cfRule>
  </conditionalFormatting>
  <conditionalFormatting sqref="D169">
    <cfRule type="duplicateValues" priority="266" dxfId="0">
      <formula>AND(COUNTIF($D$169,D169)&gt;1,NOT(ISBLANK(D169)))</formula>
    </cfRule>
  </conditionalFormatting>
  <conditionalFormatting sqref="S169">
    <cfRule type="duplicateValues" priority="211" dxfId="0">
      <formula>AND(COUNTIF($S$169,S169)&gt;1,NOT(ISBLANK(S169)))</formula>
    </cfRule>
  </conditionalFormatting>
  <conditionalFormatting sqref="P131">
    <cfRule type="duplicateValues" priority="498" dxfId="0">
      <formula>AND(COUNTIF($P$131,P131)&gt;1,NOT(ISBLANK(P131)))</formula>
    </cfRule>
  </conditionalFormatting>
  <conditionalFormatting sqref="D189">
    <cfRule type="duplicateValues" priority="157" dxfId="0">
      <formula>AND(COUNTIF($D$189,D189)&gt;1,NOT(ISBLANK(D189)))</formula>
    </cfRule>
  </conditionalFormatting>
  <conditionalFormatting sqref="D175">
    <cfRule type="duplicateValues" priority="260" dxfId="0">
      <formula>AND(COUNTIF($D$175,D175)&gt;1,NOT(ISBLANK(D175)))</formula>
    </cfRule>
  </conditionalFormatting>
  <conditionalFormatting sqref="S125">
    <cfRule type="duplicateValues" priority="497" dxfId="0">
      <formula>AND(COUNTIF($S$125,S125)&gt;1,NOT(ISBLANK(S125)))</formula>
    </cfRule>
  </conditionalFormatting>
  <conditionalFormatting sqref="A193">
    <cfRule type="duplicateValues" priority="124" dxfId="0">
      <formula>AND(COUNTIF($A$193,A193)&gt;1,NOT(ISBLANK(A193)))</formula>
    </cfRule>
  </conditionalFormatting>
  <conditionalFormatting sqref="A163">
    <cfRule type="duplicateValues" priority="342" dxfId="0">
      <formula>AND(COUNTIF($A$163,A163)&gt;1,NOT(ISBLANK(A163)))</formula>
    </cfRule>
  </conditionalFormatting>
  <conditionalFormatting sqref="A167">
    <cfRule type="duplicateValues" priority="279" dxfId="0">
      <formula>AND(COUNTIF($A$167,A167)&gt;1,NOT(ISBLANK(A167)))</formula>
    </cfRule>
  </conditionalFormatting>
  <conditionalFormatting sqref="A8">
    <cfRule type="duplicateValues" priority="673" dxfId="0">
      <formula>AND(COUNTIF($A$8,A8)&gt;1,NOT(ISBLANK(A8)))</formula>
    </cfRule>
  </conditionalFormatting>
  <conditionalFormatting sqref="D182">
    <cfRule type="duplicateValues" priority="194" dxfId="0">
      <formula>AND(COUNTIF($D$182,D182)&gt;1,NOT(ISBLANK(D182)))</formula>
    </cfRule>
  </conditionalFormatting>
  <conditionalFormatting sqref="G146">
    <cfRule type="duplicateValues" priority="390" dxfId="0">
      <formula>AND(COUNTIF($G$146,G146)&gt;1,NOT(ISBLANK(G146)))</formula>
    </cfRule>
  </conditionalFormatting>
  <conditionalFormatting sqref="M148">
    <cfRule type="duplicateValues" priority="372" dxfId="0">
      <formula>AND(COUNTIF($M$148,M148)&gt;1,NOT(ISBLANK(M148)))</formula>
    </cfRule>
  </conditionalFormatting>
  <conditionalFormatting sqref="M173">
    <cfRule type="duplicateValues" priority="229" dxfId="0">
      <formula>AND(COUNTIF($M$173,M173)&gt;1,NOT(ISBLANK(M173)))</formula>
    </cfRule>
  </conditionalFormatting>
  <conditionalFormatting sqref="J119">
    <cfRule type="duplicateValues" priority="568" dxfId="0">
      <formula>AND(COUNTIF($J$119,J119)&gt;1,NOT(ISBLANK(J119)))</formula>
    </cfRule>
  </conditionalFormatting>
  <conditionalFormatting sqref="A140">
    <cfRule type="duplicateValues" priority="483" dxfId="0">
      <formula>AND(COUNTIF($A$140,A140)&gt;1,NOT(ISBLANK(A140)))</formula>
    </cfRule>
  </conditionalFormatting>
  <conditionalFormatting sqref="A125">
    <cfRule type="duplicateValues" priority="539" dxfId="0">
      <formula>AND(COUNTIF($A$125,A125)&gt;1,NOT(ISBLANK(A125)))</formula>
    </cfRule>
  </conditionalFormatting>
  <conditionalFormatting sqref="J109">
    <cfRule type="duplicateValues" priority="44" dxfId="0">
      <formula>AND(COUNTIF($J$109,J109)&gt;1,NOT(ISBLANK(J109)))</formula>
    </cfRule>
  </conditionalFormatting>
  <conditionalFormatting sqref="A37">
    <cfRule type="duplicateValues" priority="6" dxfId="0">
      <formula>AND(COUNTIF($A$37,A37)&gt;1,NOT(ISBLANK(A37)))</formula>
    </cfRule>
  </conditionalFormatting>
  <conditionalFormatting sqref="D198">
    <cfRule type="duplicateValues" priority="111" dxfId="0">
      <formula>AND(COUNTIF($D$198,D198)&gt;1,NOT(ISBLANK(D198)))</formula>
    </cfRule>
  </conditionalFormatting>
  <conditionalFormatting sqref="A162">
    <cfRule type="duplicateValues" priority="343" dxfId="0">
      <formula>AND(COUNTIF($A$162,A162)&gt;1,NOT(ISBLANK(A162)))</formula>
    </cfRule>
  </conditionalFormatting>
  <conditionalFormatting sqref="S117">
    <cfRule type="duplicateValues" priority="546" dxfId="0">
      <formula>AND(COUNTIF($S$117,S117)&gt;1,NOT(ISBLANK(S117)))</formula>
    </cfRule>
  </conditionalFormatting>
  <conditionalFormatting sqref="A131">
    <cfRule type="duplicateValues" priority="533" dxfId="0">
      <formula>AND(COUNTIF($A$131,A131)&gt;1,NOT(ISBLANK(A131)))</formula>
    </cfRule>
  </conditionalFormatting>
  <conditionalFormatting sqref="A171">
    <cfRule type="duplicateValues" priority="275" dxfId="0">
      <formula>AND(COUNTIF($A$171,A171)&gt;1,NOT(ISBLANK(A171)))</formula>
    </cfRule>
  </conditionalFormatting>
  <conditionalFormatting sqref="S161">
    <cfRule type="duplicateValues" priority="284" dxfId="0">
      <formula>AND(COUNTIF($S$161,S161)&gt;1,NOT(ISBLANK(S161)))</formula>
    </cfRule>
  </conditionalFormatting>
  <conditionalFormatting sqref="S175">
    <cfRule type="duplicateValues" priority="205" dxfId="0">
      <formula>AND(COUNTIF($S$175,S175)&gt;1,NOT(ISBLANK(S175)))</formula>
    </cfRule>
  </conditionalFormatting>
  <conditionalFormatting sqref="G193">
    <cfRule type="duplicateValues" priority="108" dxfId="0">
      <formula>AND(COUNTIF($G$193,G193)&gt;1,NOT(ISBLANK(G193)))</formula>
    </cfRule>
  </conditionalFormatting>
  <conditionalFormatting sqref="D105">
    <cfRule type="duplicateValues" priority="62" dxfId="0">
      <formula>AND(COUNTIF($D$105,D105)&gt;1,NOT(ISBLANK(D105)))</formula>
    </cfRule>
  </conditionalFormatting>
  <conditionalFormatting sqref="M194">
    <cfRule type="duplicateValues" priority="91" dxfId="0">
      <formula>AND(COUNTIF($M$194,M194)&gt;1,NOT(ISBLANK(M194)))</formula>
    </cfRule>
  </conditionalFormatting>
  <conditionalFormatting sqref="M122">
    <cfRule type="duplicateValues" priority="557" dxfId="0">
      <formula>AND(COUNTIF($M$122,M122)&gt;1,NOT(ISBLANK(M122)))</formula>
    </cfRule>
  </conditionalFormatting>
  <conditionalFormatting sqref="G107">
    <cfRule type="duplicateValues" priority="53" dxfId="0">
      <formula>AND(COUNTIF($G$107,G107)&gt;1,NOT(ISBLANK(G107)))</formula>
    </cfRule>
  </conditionalFormatting>
  <conditionalFormatting sqref="J163">
    <cfRule type="duplicateValues" priority="312" dxfId="0">
      <formula>AND(COUNTIF($J$163,J163)&gt;1,NOT(ISBLANK(J163)))</formula>
    </cfRule>
  </conditionalFormatting>
  <conditionalFormatting sqref="G140">
    <cfRule type="duplicateValues" priority="459" dxfId="0">
      <formula>AND(COUNTIF($G$140,G140)&gt;1,NOT(ISBLANK(G140)))</formula>
    </cfRule>
  </conditionalFormatting>
  <conditionalFormatting sqref="A18">
    <cfRule type="duplicateValues" priority="654" dxfId="0">
      <formula>AND(COUNTIF($A$18,A18)&gt;1,NOT(ISBLANK(A18)))</formula>
    </cfRule>
  </conditionalFormatting>
  <conditionalFormatting sqref="A98">
    <cfRule type="duplicateValues" priority="600" dxfId="0">
      <formula>AND(COUNTIF($A$98,A98)&gt;1,NOT(ISBLANK(A98)))</formula>
    </cfRule>
  </conditionalFormatting>
  <conditionalFormatting sqref="A156">
    <cfRule type="duplicateValues" priority="349" dxfId="0">
      <formula>AND(COUNTIF($A$156,A156)&gt;1,NOT(ISBLANK(A156)))</formula>
    </cfRule>
  </conditionalFormatting>
  <conditionalFormatting sqref="M189">
    <cfRule type="duplicateValues" priority="139" dxfId="0">
      <formula>AND(COUNTIF($M$189,M189)&gt;1,NOT(ISBLANK(M189)))</formula>
    </cfRule>
  </conditionalFormatting>
  <conditionalFormatting sqref="M182">
    <cfRule type="duplicateValues" priority="179" dxfId="0">
      <formula>AND(COUNTIF($M$182,M182)&gt;1,NOT(ISBLANK(M182)))</formula>
    </cfRule>
  </conditionalFormatting>
  <conditionalFormatting sqref="A146">
    <cfRule type="duplicateValues" priority="406" dxfId="0">
      <formula>AND(COUNTIF($A$146,A146)&gt;1,NOT(ISBLANK(A146)))</formula>
    </cfRule>
  </conditionalFormatting>
  <conditionalFormatting sqref="S180">
    <cfRule type="duplicateValues" priority="171" dxfId="0">
      <formula>AND(COUNTIF($S$180,S180)&gt;1,NOT(ISBLANK(S180)))</formula>
    </cfRule>
  </conditionalFormatting>
  <conditionalFormatting sqref="P110">
    <cfRule type="duplicateValues" priority="29" dxfId="0">
      <formula>AND(COUNTIF($P$110,P110)&gt;1,NOT(ISBLANK(P110)))</formula>
    </cfRule>
  </conditionalFormatting>
  <conditionalFormatting sqref="P159">
    <cfRule type="duplicateValues" priority="296" dxfId="0">
      <formula>AND(COUNTIF($P$159,P159)&gt;1,NOT(ISBLANK(P159)))</formula>
    </cfRule>
  </conditionalFormatting>
  <conditionalFormatting sqref="D108">
    <cfRule type="duplicateValues" priority="59" dxfId="0">
      <formula>AND(COUNTIF($D$108,D108)&gt;1,NOT(ISBLANK(D108)))</formula>
    </cfRule>
  </conditionalFormatting>
  <conditionalFormatting sqref="P179">
    <cfRule type="duplicateValues" priority="177" dxfId="0">
      <formula>AND(COUNTIF($P$179,P179)&gt;1,NOT(ISBLANK(P179)))</formula>
    </cfRule>
  </conditionalFormatting>
  <conditionalFormatting sqref="S159">
    <cfRule type="duplicateValues" priority="286" dxfId="0">
      <formula>AND(COUNTIF($S$159,S159)&gt;1,NOT(ISBLANK(S159)))</formula>
    </cfRule>
  </conditionalFormatting>
  <conditionalFormatting sqref="D150">
    <cfRule type="duplicateValues" priority="394" dxfId="0">
      <formula>AND(COUNTIF($D$150,D150)&gt;1,NOT(ISBLANK(D150)))</formula>
    </cfRule>
  </conditionalFormatting>
  <conditionalFormatting sqref="J182">
    <cfRule type="duplicateValues" priority="184" dxfId="0">
      <formula>AND(COUNTIF($J$182,J182)&gt;1,NOT(ISBLANK(J182)))</formula>
    </cfRule>
  </conditionalFormatting>
  <conditionalFormatting sqref="J179">
    <cfRule type="duplicateValues" priority="187" dxfId="0">
      <formula>AND(COUNTIF($J$179,J179)&gt;1,NOT(ISBLANK(J179)))</formula>
    </cfRule>
  </conditionalFormatting>
  <conditionalFormatting sqref="M143">
    <cfRule type="duplicateValues" priority="432" dxfId="0">
      <formula>AND(COUNTIF($M$143,M143)&gt;1,NOT(ISBLANK(M143)))</formula>
    </cfRule>
  </conditionalFormatting>
  <conditionalFormatting sqref="P198">
    <cfRule type="duplicateValues" priority="79" dxfId="0">
      <formula>AND(COUNTIF($P$198,P198)&gt;1,NOT(ISBLANK(P198)))</formula>
    </cfRule>
  </conditionalFormatting>
  <conditionalFormatting sqref="A169">
    <cfRule type="duplicateValues" priority="277" dxfId="0">
      <formula>AND(COUNTIF($A$169,A169)&gt;1,NOT(ISBLANK(A169)))</formula>
    </cfRule>
  </conditionalFormatting>
  <conditionalFormatting sqref="J191">
    <cfRule type="duplicateValues" priority="102" dxfId="0">
      <formula>AND(COUNTIF($J$191,J191)&gt;1,NOT(ISBLANK(J191)))</formula>
    </cfRule>
  </conditionalFormatting>
  <conditionalFormatting sqref="A97">
    <cfRule type="duplicateValues" priority="601" dxfId="0">
      <formula>AND(COUNTIF($A$97,A97)&gt;1,NOT(ISBLANK(A97)))</formula>
    </cfRule>
  </conditionalFormatting>
  <conditionalFormatting sqref="D137">
    <cfRule type="duplicateValues" priority="474" dxfId="0">
      <formula>AND(COUNTIF($D$137,D137)&gt;1,NOT(ISBLANK(D137)))</formula>
    </cfRule>
  </conditionalFormatting>
  <conditionalFormatting sqref="A194">
    <cfRule type="duplicateValues" priority="123" dxfId="0">
      <formula>AND(COUNTIF($A$194,A194)&gt;1,NOT(ISBLANK(A194)))</formula>
    </cfRule>
  </conditionalFormatting>
  <conditionalFormatting sqref="J131">
    <cfRule type="duplicateValues" priority="512" dxfId="0">
      <formula>AND(COUNTIF($J$131,J131)&gt;1,NOT(ISBLANK(J131)))</formula>
    </cfRule>
  </conditionalFormatting>
  <conditionalFormatting sqref="S151">
    <cfRule type="duplicateValues" priority="353" dxfId="0">
      <formula>AND(COUNTIF($S$151,S151)&gt;1,NOT(ISBLANK(S151)))</formula>
    </cfRule>
  </conditionalFormatting>
  <conditionalFormatting sqref="A186">
    <cfRule type="duplicateValues" priority="166" dxfId="0">
      <formula>AND(COUNTIF($A$186,A186)&gt;1,NOT(ISBLANK(A186)))</formula>
    </cfRule>
  </conditionalFormatting>
  <conditionalFormatting sqref="A61">
    <cfRule type="duplicateValues" priority="634" dxfId="0">
      <formula>AND(COUNTIF($A$61,A61)&gt;1,NOT(ISBLANK(A61)))</formula>
    </cfRule>
  </conditionalFormatting>
  <conditionalFormatting sqref="S197">
    <cfRule type="duplicateValues" priority="72" dxfId="0">
      <formula>AND(COUNTIF($S$197,S197)&gt;1,NOT(ISBLANK(S197)))</formula>
    </cfRule>
  </conditionalFormatting>
  <conditionalFormatting sqref="A110">
    <cfRule type="duplicateValues" priority="64" dxfId="0">
      <formula>AND(COUNTIF($A$110,A110)&gt;1,NOT(ISBLANK(A110)))</formula>
    </cfRule>
  </conditionalFormatting>
  <conditionalFormatting sqref="A79">
    <cfRule type="duplicateValues" priority="617" dxfId="0">
      <formula>AND(COUNTIF($A$79,A79)&gt;1,NOT(ISBLANK(A79)))</formula>
    </cfRule>
  </conditionalFormatting>
  <conditionalFormatting sqref="A75">
    <cfRule type="duplicateValues" priority="621" dxfId="0">
      <formula>AND(COUNTIF($A$75,A75)&gt;1,NOT(ISBLANK(A75)))</formula>
    </cfRule>
  </conditionalFormatting>
  <conditionalFormatting sqref="G186">
    <cfRule type="duplicateValues" priority="154" dxfId="0">
      <formula>AND(COUNTIF($G$186,G186)&gt;1,NOT(ISBLANK(G186)))</formula>
    </cfRule>
  </conditionalFormatting>
  <conditionalFormatting sqref="U41">
    <cfRule type="duplicateValues" priority="667" dxfId="0">
      <formula>AND(COUNTIF($U$41,U41)&gt;1,NOT(ISBLANK(U41)))</formula>
    </cfRule>
  </conditionalFormatting>
  <conditionalFormatting sqref="G182">
    <cfRule type="duplicateValues" priority="189" dxfId="0">
      <formula>AND(COUNTIF($G$182,G182)&gt;1,NOT(ISBLANK(G182)))</formula>
    </cfRule>
  </conditionalFormatting>
  <conditionalFormatting sqref="A96">
    <cfRule type="duplicateValues" priority="602" dxfId="0">
      <formula>AND(COUNTIF($A$96,A96)&gt;1,NOT(ISBLANK(A96)))</formula>
    </cfRule>
  </conditionalFormatting>
  <conditionalFormatting sqref="S194">
    <cfRule type="duplicateValues" priority="75" dxfId="0">
      <formula>AND(COUNTIF($S$194,S194)&gt;1,NOT(ISBLANK(S194)))</formula>
    </cfRule>
  </conditionalFormatting>
  <conditionalFormatting sqref="A164">
    <cfRule type="duplicateValues" priority="341" dxfId="0">
      <formula>AND(COUNTIF($A$164,A164)&gt;1,NOT(ISBLANK(A164)))</formula>
    </cfRule>
  </conditionalFormatting>
  <conditionalFormatting sqref="G168">
    <cfRule type="duplicateValues" priority="256" dxfId="0">
      <formula>AND(COUNTIF($G$168,G168)&gt;1,NOT(ISBLANK(G168)))</formula>
    </cfRule>
  </conditionalFormatting>
  <conditionalFormatting sqref="P175">
    <cfRule type="duplicateValues" priority="216" dxfId="0">
      <formula>AND(COUNTIF($P$175,P175)&gt;1,NOT(ISBLANK(P175)))</formula>
    </cfRule>
  </conditionalFormatting>
  <conditionalFormatting sqref="J158">
    <cfRule type="duplicateValues" priority="317" dxfId="0">
      <formula>AND(COUNTIF($J$158,J158)&gt;1,NOT(ISBLANK(J158)))</formula>
    </cfRule>
  </conditionalFormatting>
  <conditionalFormatting sqref="M127">
    <cfRule type="duplicateValues" priority="509" dxfId="0">
      <formula>AND(COUNTIF($M$127,M127)&gt;1,NOT(ISBLANK(M127)))</formula>
    </cfRule>
  </conditionalFormatting>
  <conditionalFormatting sqref="A187">
    <cfRule type="duplicateValues" priority="165" dxfId="0">
      <formula>AND(COUNTIF($A$187,A187)&gt;1,NOT(ISBLANK(A187)))</formula>
    </cfRule>
  </conditionalFormatting>
  <conditionalFormatting sqref="S187">
    <cfRule type="duplicateValues" priority="129" dxfId="0">
      <formula>AND(COUNTIF($S$187,S187)&gt;1,NOT(ISBLANK(S187)))</formula>
    </cfRule>
  </conditionalFormatting>
  <conditionalFormatting sqref="P109">
    <cfRule type="duplicateValues" priority="30" dxfId="0">
      <formula>AND(COUNTIF($P$109,P109)&gt;1,NOT(ISBLANK(P109)))</formula>
    </cfRule>
  </conditionalFormatting>
  <conditionalFormatting sqref="A55">
    <cfRule type="duplicateValues" priority="639" dxfId="0">
      <formula>AND(COUNTIF($A$55,A55)&gt;1,NOT(ISBLANK(A55)))</formula>
    </cfRule>
  </conditionalFormatting>
  <conditionalFormatting sqref="A198">
    <cfRule type="duplicateValues" priority="119" dxfId="0">
      <formula>AND(COUNTIF($A$198,A198)&gt;1,NOT(ISBLANK(A198)))</formula>
    </cfRule>
  </conditionalFormatting>
  <conditionalFormatting sqref="P138">
    <cfRule type="duplicateValues" priority="425" dxfId="0">
      <formula>AND(COUNTIF($P$138,P138)&gt;1,NOT(ISBLANK(P138)))</formula>
    </cfRule>
  </conditionalFormatting>
  <conditionalFormatting sqref="U50">
    <cfRule type="duplicateValues" priority="661" dxfId="0">
      <formula>AND(COUNTIF($U$50,U50)&gt;1,NOT(ISBLANK(U50)))</formula>
    </cfRule>
  </conditionalFormatting>
  <conditionalFormatting sqref="P184">
    <cfRule type="duplicateValues" priority="138" dxfId="0">
      <formula>AND(COUNTIF($P$184,P184)&gt;1,NOT(ISBLANK(P184)))</formula>
    </cfRule>
  </conditionalFormatting>
  <conditionalFormatting sqref="D133">
    <cfRule type="duplicateValues" priority="478" dxfId="0">
      <formula>AND(COUNTIF($D$133,D133)&gt;1,NOT(ISBLANK(D133)))</formula>
    </cfRule>
  </conditionalFormatting>
  <conditionalFormatting sqref="G187">
    <cfRule type="duplicateValues" priority="153" dxfId="0">
      <formula>AND(COUNTIF($G$187,G187)&gt;1,NOT(ISBLANK(G187)))</formula>
    </cfRule>
  </conditionalFormatting>
  <conditionalFormatting sqref="S139">
    <cfRule type="duplicateValues" priority="412" dxfId="0">
      <formula>AND(COUNTIF($S$139,S139)&gt;1,NOT(ISBLANK(S139)))</formula>
    </cfRule>
  </conditionalFormatting>
  <conditionalFormatting sqref="G158">
    <cfRule type="duplicateValues" priority="327" dxfId="0">
      <formula>AND(COUNTIF($G$158,G158)&gt;1,NOT(ISBLANK(G158)))</formula>
    </cfRule>
  </conditionalFormatting>
  <conditionalFormatting sqref="S138">
    <cfRule type="duplicateValues" priority="413" dxfId="0">
      <formula>AND(COUNTIF($S$138,S138)&gt;1,NOT(ISBLANK(S138)))</formula>
    </cfRule>
  </conditionalFormatting>
  <conditionalFormatting sqref="G157">
    <cfRule type="duplicateValues" priority="328" dxfId="0">
      <formula>AND(COUNTIF($G$157,G157)&gt;1,NOT(ISBLANK(G157)))</formula>
    </cfRule>
  </conditionalFormatting>
  <conditionalFormatting sqref="M119">
    <cfRule type="duplicateValues" priority="560" dxfId="0">
      <formula>AND(COUNTIF($M$119,M119)&gt;1,NOT(ISBLANK(M119)))</formula>
    </cfRule>
  </conditionalFormatting>
  <conditionalFormatting sqref="A197">
    <cfRule type="duplicateValues" priority="120" dxfId="0">
      <formula>AND(COUNTIF($A$197,A197)&gt;1,NOT(ISBLANK(A197)))</formula>
    </cfRule>
  </conditionalFormatting>
  <conditionalFormatting sqref="D159">
    <cfRule type="duplicateValues" priority="336" dxfId="0">
      <formula>AND(COUNTIF($D$159,D159)&gt;1,NOT(ISBLANK(D159)))</formula>
    </cfRule>
  </conditionalFormatting>
  <conditionalFormatting sqref="G169">
    <cfRule type="duplicateValues" priority="255" dxfId="0">
      <formula>AND(COUNTIF($G$169,G169)&gt;1,NOT(ISBLANK(G169)))</formula>
    </cfRule>
  </conditionalFormatting>
  <conditionalFormatting sqref="A38">
    <cfRule type="duplicateValues" priority="5" dxfId="0">
      <formula>AND(COUNTIF($A$38,A38)&gt;1,NOT(ISBLANK(A38)))</formula>
    </cfRule>
  </conditionalFormatting>
  <conditionalFormatting sqref="D171">
    <cfRule type="duplicateValues" priority="264" dxfId="0">
      <formula>AND(COUNTIF($D$171,D171)&gt;1,NOT(ISBLANK(D171)))</formula>
    </cfRule>
  </conditionalFormatting>
  <conditionalFormatting sqref="S146">
    <cfRule type="duplicateValues" priority="358" dxfId="0">
      <formula>AND(COUNTIF($S$146,S146)&gt;1,NOT(ISBLANK(S146)))</formula>
    </cfRule>
  </conditionalFormatting>
  <conditionalFormatting sqref="A130">
    <cfRule type="duplicateValues" priority="534" dxfId="0">
      <formula>AND(COUNTIF($A$130,A130)&gt;1,NOT(ISBLANK(A130)))</formula>
    </cfRule>
  </conditionalFormatting>
  <conditionalFormatting sqref="M104">
    <cfRule type="duplicateValues" priority="42" dxfId="0">
      <formula>AND(COUNTIF($M$104,M104)&gt;1,NOT(ISBLANK(M104)))</formula>
    </cfRule>
  </conditionalFormatting>
  <conditionalFormatting sqref="D118">
    <cfRule type="duplicateValues" priority="585" dxfId="0">
      <formula>AND(COUNTIF($D$118,D118)&gt;1,NOT(ISBLANK(D118)))</formula>
    </cfRule>
  </conditionalFormatting>
  <conditionalFormatting sqref="J150">
    <cfRule type="duplicateValues" priority="378" dxfId="0">
      <formula>AND(COUNTIF($J$150,J150)&gt;1,NOT(ISBLANK(J150)))</formula>
    </cfRule>
  </conditionalFormatting>
  <conditionalFormatting sqref="P118">
    <cfRule type="duplicateValues" priority="553" dxfId="0">
      <formula>AND(COUNTIF($P$118,P118)&gt;1,NOT(ISBLANK(P118)))</formula>
    </cfRule>
  </conditionalFormatting>
  <conditionalFormatting sqref="M170">
    <cfRule type="duplicateValues" priority="232" dxfId="0">
      <formula>AND(COUNTIF($M$170,M170)&gt;1,NOT(ISBLANK(M170)))</formula>
    </cfRule>
  </conditionalFormatting>
  <conditionalFormatting sqref="J129">
    <cfRule type="duplicateValues" priority="514" dxfId="0">
      <formula>AND(COUNTIF($J$129,J129)&gt;1,NOT(ISBLANK(J129)))</formula>
    </cfRule>
  </conditionalFormatting>
  <conditionalFormatting sqref="P156">
    <cfRule type="duplicateValues" priority="299" dxfId="0">
      <formula>AND(COUNTIF($P$156,P156)&gt;1,NOT(ISBLANK(P156)))</formula>
    </cfRule>
  </conditionalFormatting>
  <conditionalFormatting sqref="S137">
    <cfRule type="duplicateValues" priority="414" dxfId="0">
      <formula>AND(COUNTIF($S$137,S137)&gt;1,NOT(ISBLANK(S137)))</formula>
    </cfRule>
  </conditionalFormatting>
  <conditionalFormatting sqref="G176">
    <cfRule type="duplicateValues" priority="248" dxfId="0">
      <formula>AND(COUNTIF($G$176,G176)&gt;1,NOT(ISBLANK(G176)))</formula>
    </cfRule>
  </conditionalFormatting>
  <conditionalFormatting sqref="M105">
    <cfRule type="duplicateValues" priority="41" dxfId="0">
      <formula>AND(COUNTIF($M$105,M105)&gt;1,NOT(ISBLANK(M105)))</formula>
    </cfRule>
  </conditionalFormatting>
  <conditionalFormatting sqref="D191">
    <cfRule type="duplicateValues" priority="118" dxfId="0">
      <formula>AND(COUNTIF($D$191,D191)&gt;1,NOT(ISBLANK(D191)))</formula>
    </cfRule>
  </conditionalFormatting>
  <conditionalFormatting sqref="G192">
    <cfRule type="duplicateValues" priority="109" dxfId="0">
      <formula>AND(COUNTIF($G$192,G192)&gt;1,NOT(ISBLANK(G192)))</formula>
    </cfRule>
  </conditionalFormatting>
  <conditionalFormatting sqref="U38">
    <cfRule type="duplicateValues" priority="670" dxfId="0">
      <formula>AND(COUNTIF($U$38,U38)&gt;1,NOT(ISBLANK(U38)))</formula>
    </cfRule>
  </conditionalFormatting>
  <conditionalFormatting sqref="S152">
    <cfRule type="duplicateValues" priority="352" dxfId="0">
      <formula>AND(COUNTIF($S$152,S152)&gt;1,NOT(ISBLANK(S152)))</formula>
    </cfRule>
  </conditionalFormatting>
  <conditionalFormatting sqref="A112">
    <cfRule type="duplicateValues" priority="21" dxfId="0">
      <formula>AND(COUNTIF($A$112,A112)&gt;1,NOT(ISBLANK(A112)))</formula>
    </cfRule>
  </conditionalFormatting>
  <conditionalFormatting sqref="J120">
    <cfRule type="duplicateValues" priority="567" dxfId="0">
      <formula>AND(COUNTIF($J$120,J120)&gt;1,NOT(ISBLANK(J120)))</formula>
    </cfRule>
  </conditionalFormatting>
  <conditionalFormatting sqref="A153">
    <cfRule type="duplicateValues" priority="399" dxfId="0">
      <formula>AND(COUNTIF($A$153,A153)&gt;1,NOT(ISBLANK(A153)))</formula>
    </cfRule>
  </conditionalFormatting>
  <conditionalFormatting sqref="M117">
    <cfRule type="duplicateValues" priority="562" dxfId="0">
      <formula>AND(COUNTIF($M$117,M117)&gt;1,NOT(ISBLANK(M117)))</formula>
    </cfRule>
  </conditionalFormatting>
  <conditionalFormatting sqref="A133">
    <cfRule type="duplicateValues" priority="490" dxfId="0">
      <formula>AND(COUNTIF($A$133,A133)&gt;1,NOT(ISBLANK(A133)))</formula>
    </cfRule>
  </conditionalFormatting>
  <conditionalFormatting sqref="A68">
    <cfRule type="duplicateValues" priority="627" dxfId="0">
      <formula>AND(COUNTIF($A$68,A68)&gt;1,NOT(ISBLANK(A68)))</formula>
    </cfRule>
  </conditionalFormatting>
  <conditionalFormatting sqref="A46:A48 A50">
    <cfRule type="duplicateValues" priority="643" dxfId="0">
      <formula>AND(COUNTIF($A$46:$A$48,A46)+COUNTIF($A$50,A46)&gt;1,NOT(ISBLANK(A46)))</formula>
    </cfRule>
  </conditionalFormatting>
  <conditionalFormatting sqref="D117">
    <cfRule type="duplicateValues" priority="586" dxfId="0">
      <formula>AND(COUNTIF($D$117,D117)&gt;1,NOT(ISBLANK(D117)))</formula>
    </cfRule>
  </conditionalFormatting>
  <conditionalFormatting sqref="J180">
    <cfRule type="duplicateValues" priority="186" dxfId="0">
      <formula>AND(COUNTIF($J$180,J180)&gt;1,NOT(ISBLANK(J180)))</formula>
    </cfRule>
  </conditionalFormatting>
  <conditionalFormatting sqref="A84">
    <cfRule type="duplicateValues" priority="613" dxfId="0">
      <formula>AND(COUNTIF($A$84,A84)&gt;1,NOT(ISBLANK(A84)))</formula>
    </cfRule>
  </conditionalFormatting>
  <conditionalFormatting sqref="P155">
    <cfRule type="duplicateValues" priority="300" dxfId="0">
      <formula>AND(COUNTIF($P$155,P155)&gt;1,NOT(ISBLANK(P155)))</formula>
    </cfRule>
  </conditionalFormatting>
  <conditionalFormatting sqref="P164">
    <cfRule type="duplicateValues" priority="291" dxfId="0">
      <formula>AND(COUNTIF($P$164,P164)&gt;1,NOT(ISBLANK(P164)))</formula>
    </cfRule>
  </conditionalFormatting>
  <conditionalFormatting sqref="A11">
    <cfRule type="duplicateValues" priority="647" dxfId="0">
      <formula>AND(COUNTIF($A$11,A11)&gt;1,NOT(ISBLANK(A11)))</formula>
    </cfRule>
  </conditionalFormatting>
  <conditionalFormatting sqref="P113">
    <cfRule type="duplicateValues" priority="10" dxfId="0">
      <formula>AND(COUNTIF($P$113,P113)&gt;1,NOT(ISBLANK(P113)))</formula>
    </cfRule>
  </conditionalFormatting>
  <conditionalFormatting sqref="G116">
    <cfRule type="duplicateValues" priority="579" dxfId="0">
      <formula>AND(COUNTIF($G$116,G116)&gt;1,NOT(ISBLANK(G116)))</formula>
    </cfRule>
  </conditionalFormatting>
  <conditionalFormatting sqref="G171">
    <cfRule type="duplicateValues" priority="253" dxfId="0">
      <formula>AND(COUNTIF($G$171,G171)&gt;1,NOT(ISBLANK(G171)))</formula>
    </cfRule>
  </conditionalFormatting>
  <conditionalFormatting sqref="P195">
    <cfRule type="duplicateValues" priority="82" dxfId="0">
      <formula>AND(COUNTIF($P$195,P195)&gt;1,NOT(ISBLANK(P195)))</formula>
    </cfRule>
  </conditionalFormatting>
  <conditionalFormatting sqref="D160">
    <cfRule type="duplicateValues" priority="335" dxfId="0">
      <formula>AND(COUNTIF($D$160,D160)&gt;1,NOT(ISBLANK(D160)))</formula>
    </cfRule>
  </conditionalFormatting>
  <conditionalFormatting sqref="M150">
    <cfRule type="duplicateValues" priority="370" dxfId="0">
      <formula>AND(COUNTIF($M$150,M150)&gt;1,NOT(ISBLANK(M150)))</formula>
    </cfRule>
  </conditionalFormatting>
  <conditionalFormatting sqref="G123">
    <cfRule type="duplicateValues" priority="572" dxfId="0">
      <formula>AND(COUNTIF($G$123,G123)&gt;1,NOT(ISBLANK(G123)))</formula>
    </cfRule>
  </conditionalFormatting>
  <conditionalFormatting sqref="J174">
    <cfRule type="duplicateValues" priority="239" dxfId="0">
      <formula>AND(COUNTIF($J$174,J174)&gt;1,NOT(ISBLANK(J174)))</formula>
    </cfRule>
  </conditionalFormatting>
  <conditionalFormatting sqref="J198">
    <cfRule type="duplicateValues" priority="95" dxfId="0">
      <formula>AND(COUNTIF($J$198,J198)&gt;1,NOT(ISBLANK(J198)))</formula>
    </cfRule>
  </conditionalFormatting>
  <conditionalFormatting sqref="G113">
    <cfRule type="duplicateValues" priority="16" dxfId="0">
      <formula>AND(COUNTIF($G$113,G113)&gt;1,NOT(ISBLANK(G113)))</formula>
    </cfRule>
  </conditionalFormatting>
  <conditionalFormatting sqref="M169">
    <cfRule type="duplicateValues" priority="233" dxfId="0">
      <formula>AND(COUNTIF($M$169,M169)&gt;1,NOT(ISBLANK(M169)))</formula>
    </cfRule>
  </conditionalFormatting>
  <conditionalFormatting sqref="D193">
    <cfRule type="duplicateValues" priority="116" dxfId="0">
      <formula>AND(COUNTIF($D$193,D193)&gt;1,NOT(ISBLANK(D193)))</formula>
    </cfRule>
  </conditionalFormatting>
  <conditionalFormatting sqref="J106">
    <cfRule type="duplicateValues" priority="47" dxfId="0">
      <formula>AND(COUNTIF($J$106,J106)&gt;1,NOT(ISBLANK(J106)))</formula>
    </cfRule>
  </conditionalFormatting>
  <conditionalFormatting sqref="D181">
    <cfRule type="duplicateValues" priority="195" dxfId="0">
      <formula>AND(COUNTIF($D$181,D181)&gt;1,NOT(ISBLANK(D181)))</formula>
    </cfRule>
  </conditionalFormatting>
  <conditionalFormatting sqref="S147">
    <cfRule type="duplicateValues" priority="357" dxfId="0">
      <formula>AND(COUNTIF($S$147,S147)&gt;1,NOT(ISBLANK(S147)))</formula>
    </cfRule>
  </conditionalFormatting>
  <conditionalFormatting sqref="S198">
    <cfRule type="duplicateValues" priority="71" dxfId="0">
      <formula>AND(COUNTIF($S$198,S198)&gt;1,NOT(ISBLANK(S198)))</formula>
    </cfRule>
  </conditionalFormatting>
  <conditionalFormatting sqref="A41">
    <cfRule type="duplicateValues" priority="2" dxfId="0">
      <formula>AND(COUNTIF($A$41,A41)&gt;1,NOT(ISBLANK(A41)))</formula>
    </cfRule>
  </conditionalFormatting>
  <conditionalFormatting sqref="P172">
    <cfRule type="duplicateValues" priority="219" dxfId="0">
      <formula>AND(COUNTIF($P$172,P172)&gt;1,NOT(ISBLANK(P172)))</formula>
    </cfRule>
  </conditionalFormatting>
  <conditionalFormatting sqref="D131">
    <cfRule type="duplicateValues" priority="526" dxfId="0">
      <formula>AND(COUNTIF($D$131,D131)&gt;1,NOT(ISBLANK(D131)))</formula>
    </cfRule>
  </conditionalFormatting>
  <conditionalFormatting sqref="M178">
    <cfRule type="duplicateValues" priority="183" dxfId="0">
      <formula>AND(COUNTIF($M$178,M178)&gt;1,NOT(ISBLANK(M178)))</formula>
    </cfRule>
  </conditionalFormatting>
  <conditionalFormatting sqref="S196">
    <cfRule type="duplicateValues" priority="73" dxfId="0">
      <formula>AND(COUNTIF($S$196,S196)&gt;1,NOT(ISBLANK(S196)))</formula>
    </cfRule>
  </conditionalFormatting>
  <conditionalFormatting sqref="S160">
    <cfRule type="duplicateValues" priority="285" dxfId="0">
      <formula>AND(COUNTIF($S$160,S160)&gt;1,NOT(ISBLANK(S160)))</formula>
    </cfRule>
  </conditionalFormatting>
  <conditionalFormatting sqref="P161">
    <cfRule type="duplicateValues" priority="294" dxfId="0">
      <formula>AND(COUNTIF($P$161,P161)&gt;1,NOT(ISBLANK(P161)))</formula>
    </cfRule>
  </conditionalFormatting>
  <conditionalFormatting sqref="A102">
    <cfRule type="duplicateValues" priority="596" dxfId="0">
      <formula>AND(COUNTIF($A$102,A102)&gt;1,NOT(ISBLANK(A102)))</formula>
    </cfRule>
  </conditionalFormatting>
  <conditionalFormatting sqref="M121">
    <cfRule type="duplicateValues" priority="558" dxfId="0">
      <formula>AND(COUNTIF($M$121,M121)&gt;1,NOT(ISBLANK(M121)))</formula>
    </cfRule>
  </conditionalFormatting>
  <conditionalFormatting sqref="D146">
    <cfRule type="duplicateValues" priority="398" dxfId="0">
      <formula>AND(COUNTIF($D$146,D146)&gt;1,NOT(ISBLANK(D146)))</formula>
    </cfRule>
  </conditionalFormatting>
  <conditionalFormatting sqref="M128">
    <cfRule type="duplicateValues" priority="508" dxfId="0">
      <formula>AND(COUNTIF($M$128,M128)&gt;1,NOT(ISBLANK(M128)))</formula>
    </cfRule>
  </conditionalFormatting>
  <conditionalFormatting sqref="D148">
    <cfRule type="duplicateValues" priority="396" dxfId="0">
      <formula>AND(COUNTIF($D$148,D148)&gt;1,NOT(ISBLANK(D148)))</formula>
    </cfRule>
  </conditionalFormatting>
  <conditionalFormatting sqref="S123">
    <cfRule type="duplicateValues" priority="540" dxfId="0">
      <formula>AND(COUNTIF($S$123,S123)&gt;1,NOT(ISBLANK(S123)))</formula>
    </cfRule>
  </conditionalFormatting>
  <conditionalFormatting sqref="D123">
    <cfRule type="duplicateValues" priority="580" dxfId="0">
      <formula>AND(COUNTIF($D$123,D123)&gt;1,NOT(ISBLANK(D123)))</formula>
    </cfRule>
  </conditionalFormatting>
  <conditionalFormatting sqref="S118">
    <cfRule type="duplicateValues" priority="545" dxfId="0">
      <formula>AND(COUNTIF($S$118,S118)&gt;1,NOT(ISBLANK(S118)))</formula>
    </cfRule>
  </conditionalFormatting>
  <conditionalFormatting sqref="S119">
    <cfRule type="duplicateValues" priority="544" dxfId="0">
      <formula>AND(COUNTIF($S$119,S119)&gt;1,NOT(ISBLANK(S119)))</formula>
    </cfRule>
  </conditionalFormatting>
  <conditionalFormatting sqref="P141">
    <cfRule type="duplicateValues" priority="422" dxfId="0">
      <formula>AND(COUNTIF($P$141,P141)&gt;1,NOT(ISBLANK(P141)))</formula>
    </cfRule>
  </conditionalFormatting>
  <conditionalFormatting sqref="P148">
    <cfRule type="duplicateValues" priority="364" dxfId="0">
      <formula>AND(COUNTIF($P$148,P148)&gt;1,NOT(ISBLANK(P148)))</formula>
    </cfRule>
  </conditionalFormatting>
  <conditionalFormatting sqref="S130">
    <cfRule type="duplicateValues" priority="492" dxfId="0">
      <formula>AND(COUNTIF($S$130,S130)&gt;1,NOT(ISBLANK(S130)))</formula>
    </cfRule>
  </conditionalFormatting>
  <conditionalFormatting sqref="D163">
    <cfRule type="duplicateValues" priority="332" dxfId="0">
      <formula>AND(COUNTIF($D$163,D163)&gt;1,NOT(ISBLANK(D163)))</formula>
    </cfRule>
  </conditionalFormatting>
  <conditionalFormatting sqref="J110">
    <cfRule type="duplicateValues" priority="43" dxfId="0">
      <formula>AND(COUNTIF($J$110,J110)&gt;1,NOT(ISBLANK(J110)))</formula>
    </cfRule>
  </conditionalFormatting>
  <conditionalFormatting sqref="M193">
    <cfRule type="duplicateValues" priority="92" dxfId="0">
      <formula>AND(COUNTIF($M$193,M193)&gt;1,NOT(ISBLANK(M193)))</formula>
    </cfRule>
  </conditionalFormatting>
  <conditionalFormatting sqref="P146">
    <cfRule type="duplicateValues" priority="366" dxfId="0">
      <formula>AND(COUNTIF($P$146,P146)&gt;1,NOT(ISBLANK(P146)))</formula>
    </cfRule>
  </conditionalFormatting>
  <conditionalFormatting sqref="J151">
    <cfRule type="duplicateValues" priority="377" dxfId="0">
      <formula>AND(COUNTIF($J$151,J151)&gt;1,NOT(ISBLANK(J151)))</formula>
    </cfRule>
  </conditionalFormatting>
  <conditionalFormatting sqref="P105">
    <cfRule type="duplicateValues" priority="34" dxfId="0">
      <formula>AND(COUNTIF($P$105,P105)&gt;1,NOT(ISBLANK(P105)))</formula>
    </cfRule>
  </conditionalFormatting>
  <conditionalFormatting sqref="D139">
    <cfRule type="duplicateValues" priority="472" dxfId="0">
      <formula>AND(COUNTIF($D$139,D139)&gt;1,NOT(ISBLANK(D139)))</formula>
    </cfRule>
  </conditionalFormatting>
  <conditionalFormatting sqref="U47">
    <cfRule type="duplicateValues" priority="659" dxfId="0">
      <formula>AND(COUNTIF($U$47,U47)&gt;1,NOT(ISBLANK(U47)))</formula>
    </cfRule>
  </conditionalFormatting>
  <conditionalFormatting sqref="S149">
    <cfRule type="duplicateValues" priority="355" dxfId="0">
      <formula>AND(COUNTIF($S$149,S149)&gt;1,NOT(ISBLANK(S149)))</formula>
    </cfRule>
  </conditionalFormatting>
  <conditionalFormatting sqref="A192">
    <cfRule type="duplicateValues" priority="125" dxfId="0">
      <formula>AND(COUNTIF($A$192,A192)&gt;1,NOT(ISBLANK(A192)))</formula>
    </cfRule>
  </conditionalFormatting>
  <conditionalFormatting sqref="G191">
    <cfRule type="duplicateValues" priority="110" dxfId="0">
      <formula>AND(COUNTIF($G$191,G191)&gt;1,NOT(ISBLANK(G191)))</formula>
    </cfRule>
  </conditionalFormatting>
  <conditionalFormatting sqref="M106">
    <cfRule type="duplicateValues" priority="40" dxfId="0">
      <formula>AND(COUNTIF($M$106,M106)&gt;1,NOT(ISBLANK(M106)))</formula>
    </cfRule>
  </conditionalFormatting>
  <conditionalFormatting sqref="D147">
    <cfRule type="duplicateValues" priority="397" dxfId="0">
      <formula>AND(COUNTIF($D$147,D147)&gt;1,NOT(ISBLANK(D147)))</formula>
    </cfRule>
  </conditionalFormatting>
  <conditionalFormatting sqref="P107">
    <cfRule type="duplicateValues" priority="32" dxfId="0">
      <formula>AND(COUNTIF($P$107,P107)&gt;1,NOT(ISBLANK(P107)))</formula>
    </cfRule>
  </conditionalFormatting>
  <conditionalFormatting sqref="J121">
    <cfRule type="duplicateValues" priority="566" dxfId="0">
      <formula>AND(COUNTIF($J$121,J121)&gt;1,NOT(ISBLANK(J121)))</formula>
    </cfRule>
  </conditionalFormatting>
  <conditionalFormatting sqref="S121">
    <cfRule type="duplicateValues" priority="542" dxfId="0">
      <formula>AND(COUNTIF($S$121,S121)&gt;1,NOT(ISBLANK(S121)))</formula>
    </cfRule>
  </conditionalFormatting>
  <conditionalFormatting sqref="D129">
    <cfRule type="duplicateValues" priority="528" dxfId="0">
      <formula>AND(COUNTIF($D$129,D129)&gt;1,NOT(ISBLANK(D129)))</formula>
    </cfRule>
  </conditionalFormatting>
  <conditionalFormatting sqref="G108">
    <cfRule type="duplicateValues" priority="52" dxfId="0">
      <formula>AND(COUNTIF($G$108,G108)&gt;1,NOT(ISBLANK(G108)))</formula>
    </cfRule>
  </conditionalFormatting>
  <conditionalFormatting sqref="D176">
    <cfRule type="duplicateValues" priority="259" dxfId="0">
      <formula>AND(COUNTIF($D$176,D176)&gt;1,NOT(ISBLANK(D176)))</formula>
    </cfRule>
  </conditionalFormatting>
  <conditionalFormatting sqref="P170">
    <cfRule type="duplicateValues" priority="221" dxfId="0">
      <formula>AND(COUNTIF($P$170,P170)&gt;1,NOT(ISBLANK(P170)))</formula>
    </cfRule>
  </conditionalFormatting>
  <conditionalFormatting sqref="J187">
    <cfRule type="duplicateValues" priority="147" dxfId="0">
      <formula>AND(COUNTIF($J$187,J187)&gt;1,NOT(ISBLANK(J187)))</formula>
    </cfRule>
  </conditionalFormatting>
  <conditionalFormatting sqref="M192">
    <cfRule type="duplicateValues" priority="93" dxfId="0">
      <formula>AND(COUNTIF($M$192,M192)&gt;1,NOT(ISBLANK(M192)))</formula>
    </cfRule>
  </conditionalFormatting>
  <conditionalFormatting sqref="M140">
    <cfRule type="duplicateValues" priority="435" dxfId="0">
      <formula>AND(COUNTIF($M$140,M140)&gt;1,NOT(ISBLANK(M140)))</formula>
    </cfRule>
  </conditionalFormatting>
  <conditionalFormatting sqref="S172">
    <cfRule type="duplicateValues" priority="208" dxfId="0">
      <formula>AND(COUNTIF($S$172,S172)&gt;1,NOT(ISBLANK(S172)))</formula>
    </cfRule>
  </conditionalFormatting>
  <conditionalFormatting sqref="J148">
    <cfRule type="duplicateValues" priority="380" dxfId="0">
      <formula>AND(COUNTIF($J$148,J148)&gt;1,NOT(ISBLANK(J148)))</formula>
    </cfRule>
  </conditionalFormatting>
  <conditionalFormatting sqref="S108">
    <cfRule type="duplicateValues" priority="24" dxfId="0">
      <formula>AND(COUNTIF($S$108,S108)&gt;1,NOT(ISBLANK(S108)))</formula>
    </cfRule>
  </conditionalFormatting>
  <conditionalFormatting sqref="A139">
    <cfRule type="duplicateValues" priority="484" dxfId="0">
      <formula>AND(COUNTIF($A$139,A139)&gt;1,NOT(ISBLANK(A139)))</formula>
    </cfRule>
  </conditionalFormatting>
  <conditionalFormatting sqref="S142">
    <cfRule type="duplicateValues" priority="409" dxfId="0">
      <formula>AND(COUNTIF($S$142,S142)&gt;1,NOT(ISBLANK(S142)))</formula>
    </cfRule>
  </conditionalFormatting>
  <conditionalFormatting sqref="J139">
    <cfRule type="duplicateValues" priority="448" dxfId="0">
      <formula>AND(COUNTIF($J$139,J139)&gt;1,NOT(ISBLANK(J139)))</formula>
    </cfRule>
  </conditionalFormatting>
  <conditionalFormatting sqref="A87">
    <cfRule type="duplicateValues" priority="610" dxfId="0">
      <formula>AND(COUNTIF($A$87,A87)&gt;1,NOT(ISBLANK(A87)))</formula>
    </cfRule>
  </conditionalFormatting>
  <conditionalFormatting sqref="D161">
    <cfRule type="duplicateValues" priority="334" dxfId="0">
      <formula>AND(COUNTIF($D$161,D161)&gt;1,NOT(ISBLANK(D161)))</formula>
    </cfRule>
  </conditionalFormatting>
  <conditionalFormatting sqref="A16">
    <cfRule type="duplicateValues" priority="652" dxfId="0">
      <formula>AND(COUNTIF($A$16,A16)&gt;1,NOT(ISBLANK(A16)))</formula>
    </cfRule>
  </conditionalFormatting>
  <conditionalFormatting sqref="A117">
    <cfRule type="duplicateValues" priority="594" dxfId="0">
      <formula>AND(COUNTIF($A$117,A117)&gt;1,NOT(ISBLANK(A117)))</formula>
    </cfRule>
  </conditionalFormatting>
  <conditionalFormatting sqref="G117">
    <cfRule type="duplicateValues" priority="578" dxfId="0">
      <formula>AND(COUNTIF($G$117,G117)&gt;1,NOT(ISBLANK(G117)))</formula>
    </cfRule>
  </conditionalFormatting>
  <conditionalFormatting sqref="A12">
    <cfRule type="duplicateValues" priority="648" dxfId="0">
      <formula>AND(COUNTIF($A$12,A12)&gt;1,NOT(ISBLANK(A12)))</formula>
    </cfRule>
  </conditionalFormatting>
  <conditionalFormatting sqref="G197">
    <cfRule type="duplicateValues" priority="104" dxfId="0">
      <formula>AND(COUNTIF($G$197,G197)&gt;1,NOT(ISBLANK(G197)))</formula>
    </cfRule>
  </conditionalFormatting>
  <conditionalFormatting sqref="D194">
    <cfRule type="duplicateValues" priority="115" dxfId="0">
      <formula>AND(COUNTIF($D$194,D194)&gt;1,NOT(ISBLANK(D194)))</formula>
    </cfRule>
  </conditionalFormatting>
  <conditionalFormatting sqref="U49">
    <cfRule type="duplicateValues" priority="658" dxfId="0">
      <formula>AND(COUNTIF($U$49,U49)&gt;1,NOT(ISBLANK(U49)))</formula>
    </cfRule>
  </conditionalFormatting>
  <conditionalFormatting sqref="J161">
    <cfRule type="duplicateValues" priority="314" dxfId="0">
      <formula>AND(COUNTIF($J$161,J161)&gt;1,NOT(ISBLANK(J161)))</formula>
    </cfRule>
  </conditionalFormatting>
  <conditionalFormatting sqref="D130">
    <cfRule type="duplicateValues" priority="527" dxfId="0">
      <formula>AND(COUNTIF($D$130,D130)&gt;1,NOT(ISBLANK(D130)))</formula>
    </cfRule>
  </conditionalFormatting>
  <conditionalFormatting sqref="P142">
    <cfRule type="duplicateValues" priority="421" dxfId="0">
      <formula>AND(COUNTIF($P$142,P142)&gt;1,NOT(ISBLANK(P142)))</formula>
    </cfRule>
  </conditionalFormatting>
  <conditionalFormatting sqref="P173">
    <cfRule type="duplicateValues" priority="218" dxfId="0">
      <formula>AND(COUNTIF($P$173,P173)&gt;1,NOT(ISBLANK(P173)))</formula>
    </cfRule>
  </conditionalFormatting>
  <conditionalFormatting sqref="S148">
    <cfRule type="duplicateValues" priority="356" dxfId="0">
      <formula>AND(COUNTIF($S$148,S148)&gt;1,NOT(ISBLANK(S148)))</formula>
    </cfRule>
  </conditionalFormatting>
  <conditionalFormatting sqref="J162">
    <cfRule type="duplicateValues" priority="313" dxfId="0">
      <formula>AND(COUNTIF($J$162,J162)&gt;1,NOT(ISBLANK(J162)))</formula>
    </cfRule>
  </conditionalFormatting>
  <conditionalFormatting sqref="J197">
    <cfRule type="duplicateValues" priority="96" dxfId="0">
      <formula>AND(COUNTIF($J$197,J197)&gt;1,NOT(ISBLANK(J197)))</formula>
    </cfRule>
  </conditionalFormatting>
  <conditionalFormatting sqref="G139">
    <cfRule type="duplicateValues" priority="460" dxfId="0">
      <formula>AND(COUNTIF($G$139,G139)&gt;1,NOT(ISBLANK(G139)))</formula>
    </cfRule>
  </conditionalFormatting>
  <conditionalFormatting sqref="D140">
    <cfRule type="duplicateValues" priority="471" dxfId="0">
      <formula>AND(COUNTIF($D$140,D140)&gt;1,NOT(ISBLANK(D140)))</formula>
    </cfRule>
  </conditionalFormatting>
  <conditionalFormatting sqref="M125">
    <cfRule type="duplicateValues" priority="511" dxfId="0">
      <formula>AND(COUNTIF($M$125,M125)&gt;1,NOT(ISBLANK(M125)))</formula>
    </cfRule>
  </conditionalFormatting>
  <conditionalFormatting sqref="A159">
    <cfRule type="duplicateValues" priority="346" dxfId="0">
      <formula>AND(COUNTIF($A$159,A159)&gt;1,NOT(ISBLANK(A159)))</formula>
    </cfRule>
  </conditionalFormatting>
  <conditionalFormatting sqref="D109">
    <cfRule type="duplicateValues" priority="58" dxfId="0">
      <formula>AND(COUNTIF($D$109,D109)&gt;1,NOT(ISBLANK(D109)))</formula>
    </cfRule>
  </conditionalFormatting>
  <conditionalFormatting sqref="A65">
    <cfRule type="duplicateValues" priority="630" dxfId="0">
      <formula>AND(COUNTIF($A$65,A65)&gt;1,NOT(ISBLANK(A65)))</formula>
    </cfRule>
  </conditionalFormatting>
  <conditionalFormatting sqref="G156">
    <cfRule type="duplicateValues" priority="329" dxfId="0">
      <formula>AND(COUNTIF($G$156,G156)&gt;1,NOT(ISBLANK(G156)))</formula>
    </cfRule>
  </conditionalFormatting>
  <conditionalFormatting sqref="M158">
    <cfRule type="duplicateValues" priority="307" dxfId="0">
      <formula>AND(COUNTIF($M$158,M158)&gt;1,NOT(ISBLANK(M158)))</formula>
    </cfRule>
  </conditionalFormatting>
  <conditionalFormatting sqref="S155">
    <cfRule type="duplicateValues" priority="290" dxfId="0">
      <formula>AND(COUNTIF($S$155,S155)&gt;1,NOT(ISBLANK(S155)))</formula>
    </cfRule>
  </conditionalFormatting>
  <conditionalFormatting sqref="A15">
    <cfRule type="duplicateValues" priority="651" dxfId="0">
      <formula>AND(COUNTIF($A$15,A15)&gt;1,NOT(ISBLANK(A15)))</formula>
    </cfRule>
  </conditionalFormatting>
  <conditionalFormatting sqref="P181">
    <cfRule type="duplicateValues" priority="175" dxfId="0">
      <formula>AND(COUNTIF($P$181,P181)&gt;1,NOT(ISBLANK(P181)))</formula>
    </cfRule>
  </conditionalFormatting>
  <conditionalFormatting sqref="P120">
    <cfRule type="duplicateValues" priority="551" dxfId="0">
      <formula>AND(COUNTIF($P$120,P120)&gt;1,NOT(ISBLANK(P120)))</formula>
    </cfRule>
  </conditionalFormatting>
  <conditionalFormatting sqref="J176">
    <cfRule type="duplicateValues" priority="237" dxfId="0">
      <formula>AND(COUNTIF($J$176,J176)&gt;1,NOT(ISBLANK(J176)))</formula>
    </cfRule>
  </conditionalFormatting>
  <conditionalFormatting sqref="P185">
    <cfRule type="duplicateValues" priority="137" dxfId="0">
      <formula>AND(COUNTIF($P$185,P185)&gt;1,NOT(ISBLANK(P185)))</formula>
    </cfRule>
  </conditionalFormatting>
  <conditionalFormatting sqref="D184">
    <cfRule type="duplicateValues" priority="162" dxfId="0">
      <formula>AND(COUNTIF($D$184,D184)&gt;1,NOT(ISBLANK(D184)))</formula>
    </cfRule>
  </conditionalFormatting>
  <conditionalFormatting sqref="P125">
    <cfRule type="duplicateValues" priority="504" dxfId="0">
      <formula>AND(COUNTIF($P$125,P125)&gt;1,NOT(ISBLANK(P125)))</formula>
    </cfRule>
  </conditionalFormatting>
  <conditionalFormatting sqref="A134">
    <cfRule type="duplicateValues" priority="489" dxfId="0">
      <formula>AND(COUNTIF($A$134,A134)&gt;1,NOT(ISBLANK(A134)))</formula>
    </cfRule>
  </conditionalFormatting>
  <conditionalFormatting sqref="G174">
    <cfRule type="duplicateValues" priority="250" dxfId="0">
      <formula>AND(COUNTIF($G$174,G174)&gt;1,NOT(ISBLANK(G174)))</formula>
    </cfRule>
  </conditionalFormatting>
  <conditionalFormatting sqref="A81">
    <cfRule type="duplicateValues" priority="615" dxfId="0">
      <formula>AND(COUNTIF($A$81,A81)&gt;1,NOT(ISBLANK(A81)))</formula>
    </cfRule>
  </conditionalFormatting>
  <conditionalFormatting sqref="A105">
    <cfRule type="duplicateValues" priority="69" dxfId="0">
      <formula>AND(COUNTIF($A$105,A105)&gt;1,NOT(ISBLANK(A105)))</formula>
    </cfRule>
  </conditionalFormatting>
  <conditionalFormatting sqref="D138">
    <cfRule type="duplicateValues" priority="473" dxfId="0">
      <formula>AND(COUNTIF($D$138,D138)&gt;1,NOT(ISBLANK(D138)))</formula>
    </cfRule>
  </conditionalFormatting>
  <conditionalFormatting sqref="M130">
    <cfRule type="duplicateValues" priority="506" dxfId="0">
      <formula>AND(COUNTIF($M$130,M130)&gt;1,NOT(ISBLANK(M130)))</formula>
    </cfRule>
  </conditionalFormatting>
  <conditionalFormatting sqref="J125">
    <cfRule type="duplicateValues" priority="518" dxfId="0">
      <formula>AND(COUNTIF($J$125,J125)&gt;1,NOT(ISBLANK(J125)))</formula>
    </cfRule>
  </conditionalFormatting>
  <conditionalFormatting sqref="A129">
    <cfRule type="duplicateValues" priority="535" dxfId="0">
      <formula>AND(COUNTIF($A$129,A129)&gt;1,NOT(ISBLANK(A129)))</formula>
    </cfRule>
  </conditionalFormatting>
  <conditionalFormatting sqref="G194">
    <cfRule type="duplicateValues" priority="107" dxfId="0">
      <formula>AND(COUNTIF($G$194,G194)&gt;1,NOT(ISBLANK(G194)))</formula>
    </cfRule>
  </conditionalFormatting>
  <conditionalFormatting sqref="G189">
    <cfRule type="duplicateValues" priority="151" dxfId="0">
      <formula>AND(COUNTIF($G$189,G189)&gt;1,NOT(ISBLANK(G189)))</formula>
    </cfRule>
  </conditionalFormatting>
  <conditionalFormatting sqref="A76">
    <cfRule type="duplicateValues" priority="620" dxfId="0">
      <formula>AND(COUNTIF($A$76,A76)&gt;1,NOT(ISBLANK(A76)))</formula>
    </cfRule>
  </conditionalFormatting>
  <conditionalFormatting sqref="M198">
    <cfRule type="duplicateValues" priority="87" dxfId="0">
      <formula>AND(COUNTIF($M$198,M198)&gt;1,NOT(ISBLANK(M198)))</formula>
    </cfRule>
  </conditionalFormatting>
  <conditionalFormatting sqref="P163">
    <cfRule type="duplicateValues" priority="292" dxfId="0">
      <formula>AND(COUNTIF($P$163,P163)&gt;1,NOT(ISBLANK(P163)))</formula>
    </cfRule>
  </conditionalFormatting>
  <conditionalFormatting sqref="G151">
    <cfRule type="duplicateValues" priority="385" dxfId="0">
      <formula>AND(COUNTIF($G$151,G151)&gt;1,NOT(ISBLANK(G151)))</formula>
    </cfRule>
  </conditionalFormatting>
  <conditionalFormatting sqref="A20">
    <cfRule type="duplicateValues" priority="656" dxfId="0">
      <formula>AND(COUNTIF($A$20,A20)&gt;1,NOT(ISBLANK(A20)))</formula>
    </cfRule>
  </conditionalFormatting>
  <conditionalFormatting sqref="D116">
    <cfRule type="duplicateValues" priority="587" dxfId="0">
      <formula>AND(COUNTIF($D$116,D116)&gt;1,NOT(ISBLANK(D116)))</formula>
    </cfRule>
  </conditionalFormatting>
  <conditionalFormatting sqref="M195">
    <cfRule type="duplicateValues" priority="90" dxfId="0">
      <formula>AND(COUNTIF($M$195,M195)&gt;1,NOT(ISBLANK(M195)))</formula>
    </cfRule>
  </conditionalFormatting>
  <conditionalFormatting sqref="A92">
    <cfRule type="duplicateValues" priority="605" dxfId="0">
      <formula>AND(COUNTIF($A$92,A92)&gt;1,NOT(ISBLANK(A92)))</formula>
    </cfRule>
  </conditionalFormatting>
  <conditionalFormatting sqref="A189">
    <cfRule type="duplicateValues" priority="163" dxfId="0">
      <formula>AND(COUNTIF($A$189,A189)&gt;1,NOT(ISBLANK(A189)))</formula>
    </cfRule>
  </conditionalFormatting>
  <conditionalFormatting sqref="A120">
    <cfRule type="duplicateValues" priority="591" dxfId="0">
      <formula>AND(COUNTIF($A$120,A120)&gt;1,NOT(ISBLANK(A120)))</formula>
    </cfRule>
  </conditionalFormatting>
  <conditionalFormatting sqref="M181">
    <cfRule type="duplicateValues" priority="180" dxfId="0">
      <formula>AND(COUNTIF($M$181,M181)&gt;1,NOT(ISBLANK(M181)))</formula>
    </cfRule>
  </conditionalFormatting>
  <conditionalFormatting sqref="G105">
    <cfRule type="duplicateValues" priority="55" dxfId="0">
      <formula>AND(COUNTIF($G$105,G105)&gt;1,NOT(ISBLANK(G105)))</formula>
    </cfRule>
  </conditionalFormatting>
  <conditionalFormatting sqref="A13">
    <cfRule type="duplicateValues" priority="649" dxfId="0">
      <formula>AND(COUNTIF($A$13,A13)&gt;1,NOT(ISBLANK(A13)))</formula>
    </cfRule>
  </conditionalFormatting>
  <conditionalFormatting sqref="A100">
    <cfRule type="duplicateValues" priority="598" dxfId="0">
      <formula>AND(COUNTIF($A$100,A100)&gt;1,NOT(ISBLANK(A100)))</formula>
    </cfRule>
  </conditionalFormatting>
  <conditionalFormatting sqref="M144">
    <cfRule type="duplicateValues" priority="431" dxfId="0">
      <formula>AND(COUNTIF($M$144,M144)&gt;1,NOT(ISBLANK(M144)))</formula>
    </cfRule>
  </conditionalFormatting>
  <conditionalFormatting sqref="D166">
    <cfRule type="duplicateValues" priority="269" dxfId="0">
      <formula>AND(COUNTIF($D$166,D166)&gt;1,NOT(ISBLANK(D166)))</formula>
    </cfRule>
  </conditionalFormatting>
  <conditionalFormatting sqref="J142">
    <cfRule type="duplicateValues" priority="445" dxfId="0">
      <formula>AND(COUNTIF($J$142,J142)&gt;1,NOT(ISBLANK(J142)))</formula>
    </cfRule>
  </conditionalFormatting>
  <conditionalFormatting sqref="M141">
    <cfRule type="duplicateValues" priority="434" dxfId="0">
      <formula>AND(COUNTIF($M$141,M141)&gt;1,NOT(ISBLANK(M141)))</formula>
    </cfRule>
  </conditionalFormatting>
  <conditionalFormatting sqref="D134">
    <cfRule type="duplicateValues" priority="477" dxfId="0">
      <formula>AND(COUNTIF($D$134,D134)&gt;1,NOT(ISBLANK(D134)))</formula>
    </cfRule>
  </conditionalFormatting>
  <conditionalFormatting sqref="A99">
    <cfRule type="duplicateValues" priority="599" dxfId="0">
      <formula>AND(COUNTIF($A$99,A99)&gt;1,NOT(ISBLANK(A99)))</formula>
    </cfRule>
  </conditionalFormatting>
  <conditionalFormatting sqref="G188">
    <cfRule type="duplicateValues" priority="152" dxfId="0">
      <formula>AND(COUNTIF($G$188,G188)&gt;1,NOT(ISBLANK(G188)))</formula>
    </cfRule>
  </conditionalFormatting>
  <conditionalFormatting sqref="G167">
    <cfRule type="duplicateValues" priority="257" dxfId="0">
      <formula>AND(COUNTIF($G$167,G167)&gt;1,NOT(ISBLANK(G167)))</formula>
    </cfRule>
  </conditionalFormatting>
  <conditionalFormatting sqref="P129">
    <cfRule type="duplicateValues" priority="500" dxfId="0">
      <formula>AND(COUNTIF($P$129,P129)&gt;1,NOT(ISBLANK(P129)))</formula>
    </cfRule>
  </conditionalFormatting>
  <conditionalFormatting sqref="A161">
    <cfRule type="duplicateValues" priority="344" dxfId="0">
      <formula>AND(COUNTIF($A$161,A161)&gt;1,NOT(ISBLANK(A161)))</formula>
    </cfRule>
  </conditionalFormatting>
  <conditionalFormatting sqref="S126">
    <cfRule type="duplicateValues" priority="496" dxfId="0">
      <formula>AND(COUNTIF($S$126,S126)&gt;1,NOT(ISBLANK(S126)))</formula>
    </cfRule>
  </conditionalFormatting>
  <conditionalFormatting sqref="D174">
    <cfRule type="duplicateValues" priority="261" dxfId="0">
      <formula>AND(COUNTIF($D$174,D174)&gt;1,NOT(ISBLANK(D174)))</formula>
    </cfRule>
  </conditionalFormatting>
  <conditionalFormatting sqref="A137">
    <cfRule type="duplicateValues" priority="486" dxfId="0">
      <formula>AND(COUNTIF($A$137,A137)&gt;1,NOT(ISBLANK(A137)))</formula>
    </cfRule>
  </conditionalFormatting>
  <conditionalFormatting sqref="D168">
    <cfRule type="duplicateValues" priority="267" dxfId="0">
      <formula>AND(COUNTIF($D$168,D168)&gt;1,NOT(ISBLANK(D168)))</formula>
    </cfRule>
  </conditionalFormatting>
  <conditionalFormatting sqref="A36">
    <cfRule type="duplicateValues" priority="7" dxfId="0">
      <formula>AND(COUNTIF($A$36,A36)&gt;1,NOT(ISBLANK(A36)))</formula>
    </cfRule>
  </conditionalFormatting>
  <conditionalFormatting sqref="P121">
    <cfRule type="duplicateValues" priority="550" dxfId="0">
      <formula>AND(COUNTIF($P$121,P121)&gt;1,NOT(ISBLANK(P121)))</formula>
    </cfRule>
  </conditionalFormatting>
  <conditionalFormatting sqref="M131">
    <cfRule type="duplicateValues" priority="505" dxfId="0">
      <formula>AND(COUNTIF($M$131,M131)&gt;1,NOT(ISBLANK(M131)))</formula>
    </cfRule>
  </conditionalFormatting>
  <conditionalFormatting sqref="A168">
    <cfRule type="duplicateValues" priority="278" dxfId="0">
      <formula>AND(COUNTIF($A$168,A168)&gt;1,NOT(ISBLANK(A168)))</formula>
    </cfRule>
  </conditionalFormatting>
  <conditionalFormatting sqref="D106">
    <cfRule type="duplicateValues" priority="61" dxfId="0">
      <formula>AND(COUNTIF($D$106,D106)&gt;1,NOT(ISBLANK(D106)))</formula>
    </cfRule>
  </conditionalFormatting>
  <conditionalFormatting sqref="P168">
    <cfRule type="duplicateValues" priority="223" dxfId="0">
      <formula>AND(COUNTIF($P$168,P168)&gt;1,NOT(ISBLANK(P168)))</formula>
    </cfRule>
  </conditionalFormatting>
  <conditionalFormatting sqref="G170">
    <cfRule type="duplicateValues" priority="254" dxfId="0">
      <formula>AND(COUNTIF($G$170,G170)&gt;1,NOT(ISBLANK(G170)))</formula>
    </cfRule>
  </conditionalFormatting>
  <conditionalFormatting sqref="A101">
    <cfRule type="duplicateValues" priority="597" dxfId="0">
      <formula>AND(COUNTIF($A$101,A101)&gt;1,NOT(ISBLANK(A101)))</formula>
    </cfRule>
  </conditionalFormatting>
  <conditionalFormatting sqref="A104">
    <cfRule type="duplicateValues" priority="70" dxfId="0">
      <formula>AND(COUNTIF($A$104,A104)&gt;1,NOT(ISBLANK(A104)))</formula>
    </cfRule>
  </conditionalFormatting>
  <conditionalFormatting sqref="M135">
    <cfRule type="duplicateValues" priority="440" dxfId="0">
      <formula>AND(COUNTIF($M$135,M135)&gt;1,NOT(ISBLANK(M135)))</formula>
    </cfRule>
  </conditionalFormatting>
  <conditionalFormatting sqref="G196">
    <cfRule type="duplicateValues" priority="105" dxfId="0">
      <formula>AND(COUNTIF($G$196,G196)&gt;1,NOT(ISBLANK(G196)))</formula>
    </cfRule>
  </conditionalFormatting>
  <printOptions/>
  <pageMargins left="0.75" right="0.75" top="1" bottom="1" header="0.5" footer="0.5"/>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AC198"/>
  <sheetViews>
    <sheetView zoomScaleSheetLayoutView="100" workbookViewId="0" topLeftCell="A1">
      <selection activeCell="G8" sqref="G8"/>
    </sheetView>
  </sheetViews>
  <sheetFormatPr defaultColWidth="7.875" defaultRowHeight="14.25"/>
  <cols>
    <col min="1" max="1" width="17.50390625" style="9" customWidth="1"/>
    <col min="2" max="2" width="12.625" style="1" customWidth="1"/>
    <col min="3" max="3" width="17.125" style="1" customWidth="1"/>
    <col min="4" max="5" width="12.50390625" style="1" customWidth="1"/>
    <col min="6" max="6" width="11.625" style="10" customWidth="1"/>
    <col min="7" max="7" width="11.625" style="1" customWidth="1"/>
    <col min="8" max="8" width="11.75390625" style="1" customWidth="1"/>
    <col min="9" max="9" width="15.125" style="1" customWidth="1"/>
    <col min="10" max="11" width="11.625" style="1" customWidth="1"/>
    <col min="12" max="12" width="10.375" style="1" customWidth="1"/>
    <col min="13" max="13" width="12.50390625" style="1" customWidth="1"/>
    <col min="14" max="14" width="12.375" style="1" customWidth="1"/>
    <col min="15" max="15" width="14.25390625" style="1" customWidth="1"/>
    <col min="16" max="16" width="11.75390625" style="1" customWidth="1"/>
    <col min="17" max="17" width="10.375" style="1" customWidth="1"/>
    <col min="18" max="18" width="10.625" style="1" customWidth="1"/>
    <col min="19" max="19" width="10.75390625" style="1" customWidth="1"/>
    <col min="20" max="20" width="14.00390625" style="1" customWidth="1"/>
    <col min="21" max="21" width="9.875" style="11" customWidth="1"/>
    <col min="22" max="22" width="2.50390625" style="11" hidden="1" customWidth="1"/>
    <col min="23" max="23" width="8.875" style="1" customWidth="1"/>
    <col min="24" max="24" width="8.625" style="1" customWidth="1"/>
    <col min="25" max="25" width="14.75390625" style="1" bestFit="1" customWidth="1"/>
    <col min="26" max="26" width="10.50390625" style="1" bestFit="1" customWidth="1"/>
    <col min="27" max="28" width="7.875" style="1" customWidth="1"/>
    <col min="29" max="29" width="16.125" style="1" bestFit="1" customWidth="1"/>
    <col min="30" max="256" width="7.875" style="1" customWidth="1"/>
  </cols>
  <sheetData>
    <row r="1" spans="1:22" s="1" customFormat="1" ht="18.75">
      <c r="A1" s="9"/>
      <c r="F1" s="10"/>
      <c r="U1" s="11"/>
      <c r="V1" s="11"/>
    </row>
    <row r="2" spans="1:22" s="2" customFormat="1" ht="34.5" customHeight="1">
      <c r="A2" s="12" t="s">
        <v>1029</v>
      </c>
      <c r="B2" s="13"/>
      <c r="C2" s="13"/>
      <c r="D2" s="13"/>
      <c r="E2" s="13"/>
      <c r="F2" s="13"/>
      <c r="G2" s="13"/>
      <c r="H2" s="13"/>
      <c r="I2" s="13"/>
      <c r="J2" s="13"/>
      <c r="K2" s="13"/>
      <c r="L2" s="13"/>
      <c r="M2" s="13"/>
      <c r="N2" s="13"/>
      <c r="O2" s="13"/>
      <c r="P2" s="13"/>
      <c r="Q2" s="13"/>
      <c r="R2" s="13"/>
      <c r="S2" s="13"/>
      <c r="T2" s="13"/>
      <c r="U2" s="64"/>
      <c r="V2" s="64"/>
    </row>
    <row r="3" spans="1:22" s="1" customFormat="1" ht="21.75" customHeight="1">
      <c r="A3" s="14"/>
      <c r="B3" s="15"/>
      <c r="C3" s="15"/>
      <c r="D3" s="15"/>
      <c r="F3" s="46"/>
      <c r="G3" s="47"/>
      <c r="N3" s="58"/>
      <c r="O3" s="58"/>
      <c r="P3" s="58"/>
      <c r="S3" s="61" t="s">
        <v>1020</v>
      </c>
      <c r="T3" s="61"/>
      <c r="U3" s="61"/>
      <c r="V3" s="61"/>
    </row>
    <row r="4" spans="1:24" s="3" customFormat="1" ht="21.75" customHeight="1">
      <c r="A4" s="16" t="s">
        <v>391</v>
      </c>
      <c r="B4" s="17" t="s">
        <v>392</v>
      </c>
      <c r="C4" s="17" t="s">
        <v>393</v>
      </c>
      <c r="D4" s="18" t="s">
        <v>394</v>
      </c>
      <c r="E4" s="18"/>
      <c r="F4" s="18"/>
      <c r="G4" s="18"/>
      <c r="H4" s="18"/>
      <c r="I4" s="17" t="s">
        <v>395</v>
      </c>
      <c r="J4" s="18" t="s">
        <v>394</v>
      </c>
      <c r="K4" s="18"/>
      <c r="L4" s="18"/>
      <c r="M4" s="18"/>
      <c r="N4" s="18"/>
      <c r="O4" s="18"/>
      <c r="P4" s="18"/>
      <c r="Q4" s="18"/>
      <c r="R4" s="17" t="s">
        <v>1021</v>
      </c>
      <c r="S4" s="17" t="s">
        <v>1022</v>
      </c>
      <c r="T4" s="17" t="s">
        <v>396</v>
      </c>
      <c r="U4" s="48" t="s">
        <v>397</v>
      </c>
      <c r="V4" s="65"/>
      <c r="W4" s="65" t="s">
        <v>398</v>
      </c>
      <c r="X4" s="65" t="s">
        <v>399</v>
      </c>
    </row>
    <row r="5" spans="1:24" s="3" customFormat="1" ht="75">
      <c r="A5" s="16"/>
      <c r="B5" s="17"/>
      <c r="C5" s="17"/>
      <c r="D5" s="19" t="s">
        <v>400</v>
      </c>
      <c r="E5" s="19" t="s">
        <v>401</v>
      </c>
      <c r="F5" s="48" t="s">
        <v>402</v>
      </c>
      <c r="G5" s="48" t="s">
        <v>403</v>
      </c>
      <c r="H5" s="48" t="s">
        <v>404</v>
      </c>
      <c r="I5" s="17"/>
      <c r="J5" s="48" t="s">
        <v>405</v>
      </c>
      <c r="K5" s="48" t="s">
        <v>406</v>
      </c>
      <c r="L5" s="48" t="s">
        <v>407</v>
      </c>
      <c r="M5" s="48" t="s">
        <v>408</v>
      </c>
      <c r="N5" s="48" t="s">
        <v>409</v>
      </c>
      <c r="O5" s="48" t="s">
        <v>410</v>
      </c>
      <c r="P5" s="48" t="s">
        <v>411</v>
      </c>
      <c r="Q5" s="48" t="s">
        <v>412</v>
      </c>
      <c r="R5" s="17"/>
      <c r="S5" s="17"/>
      <c r="T5" s="17"/>
      <c r="U5" s="48"/>
      <c r="V5" s="65"/>
      <c r="W5" s="65"/>
      <c r="X5" s="65"/>
    </row>
    <row r="6" spans="1:22" s="3" customFormat="1" ht="39" customHeight="1">
      <c r="A6" s="20" t="s">
        <v>413</v>
      </c>
      <c r="B6" s="21" t="s">
        <v>414</v>
      </c>
      <c r="C6" s="22" t="s">
        <v>415</v>
      </c>
      <c r="D6" s="23" t="s">
        <v>416</v>
      </c>
      <c r="E6" s="23" t="s">
        <v>417</v>
      </c>
      <c r="F6" s="22" t="s">
        <v>418</v>
      </c>
      <c r="G6" s="22" t="s">
        <v>419</v>
      </c>
      <c r="H6" s="22" t="s">
        <v>420</v>
      </c>
      <c r="I6" s="50" t="s">
        <v>421</v>
      </c>
      <c r="J6" s="22" t="s">
        <v>422</v>
      </c>
      <c r="K6" s="22" t="s">
        <v>423</v>
      </c>
      <c r="L6" s="22" t="s">
        <v>424</v>
      </c>
      <c r="M6" s="22" t="s">
        <v>425</v>
      </c>
      <c r="N6" s="22" t="s">
        <v>426</v>
      </c>
      <c r="O6" s="22" t="s">
        <v>427</v>
      </c>
      <c r="P6" s="22" t="s">
        <v>428</v>
      </c>
      <c r="Q6" s="22" t="s">
        <v>429</v>
      </c>
      <c r="R6" s="22" t="s">
        <v>1024</v>
      </c>
      <c r="S6" s="22" t="s">
        <v>1025</v>
      </c>
      <c r="T6" s="22" t="s">
        <v>1026</v>
      </c>
      <c r="U6" s="48"/>
      <c r="V6" s="66"/>
    </row>
    <row r="7" spans="1:24" s="4" customFormat="1" ht="39" customHeight="1">
      <c r="A7" s="24" t="s">
        <v>225</v>
      </c>
      <c r="B7" s="25">
        <f aca="true" t="shared" si="0" ref="B7:H7">B8+B9+B22+B36+B44+B53+B60+B75+B84+B95+B104+B112+B115+B116+B125+B133+B146+B155+B166+B178+B184+B191</f>
        <v>69951.453821</v>
      </c>
      <c r="C7" s="25">
        <f aca="true" t="shared" si="1" ref="C7:C70">SUM(D7:H7)</f>
        <v>1358305.03981</v>
      </c>
      <c r="D7" s="25">
        <f t="shared" si="0"/>
        <v>230671.2642</v>
      </c>
      <c r="E7" s="25">
        <f t="shared" si="0"/>
        <v>615700</v>
      </c>
      <c r="F7" s="25">
        <f t="shared" si="0"/>
        <v>91874.0611</v>
      </c>
      <c r="G7" s="25">
        <f t="shared" si="0"/>
        <v>356034.418006</v>
      </c>
      <c r="H7" s="25">
        <f t="shared" si="0"/>
        <v>64025.296504</v>
      </c>
      <c r="I7" s="25">
        <f aca="true" t="shared" si="2" ref="I7:I70">SUM(J7:Q7)</f>
        <v>1011404.5614260001</v>
      </c>
      <c r="J7" s="25">
        <f aca="true" t="shared" si="3" ref="J7:S7">J8+J9+J22+J36+J44+J53+J60+J75+J84+J95+J104+J112+J115+J116+J125+J133+J146+J155+J166+J178+J184+J191</f>
        <v>603010.117434</v>
      </c>
      <c r="K7" s="25">
        <f t="shared" si="3"/>
        <v>240012.852438</v>
      </c>
      <c r="L7" s="25">
        <f t="shared" si="3"/>
        <v>53457.526372</v>
      </c>
      <c r="M7" s="25">
        <f t="shared" si="3"/>
        <v>17863.553216</v>
      </c>
      <c r="N7" s="25">
        <f t="shared" si="3"/>
        <v>12756.658456</v>
      </c>
      <c r="O7" s="25">
        <f t="shared" si="3"/>
        <v>54734.129767</v>
      </c>
      <c r="P7" s="25">
        <f t="shared" si="3"/>
        <v>4768.873753</v>
      </c>
      <c r="Q7" s="25">
        <f t="shared" si="3"/>
        <v>24800.849990000002</v>
      </c>
      <c r="R7" s="25">
        <f t="shared" si="3"/>
        <v>1647.34</v>
      </c>
      <c r="S7" s="25">
        <f t="shared" si="3"/>
        <v>17247.990685</v>
      </c>
      <c r="T7" s="25">
        <f>B7+C7+-I7-R7-S7</f>
        <v>397956.60151999997</v>
      </c>
      <c r="U7" s="67"/>
      <c r="V7" s="68"/>
      <c r="W7" s="69">
        <f aca="true" t="shared" si="4" ref="W7:W60">(D7+E7)/I7</f>
        <v>0.8368276122926356</v>
      </c>
      <c r="X7" s="70">
        <f aca="true" t="shared" si="5" ref="X7:X60">I7/(B7+C7)</f>
        <v>0.7081393054651873</v>
      </c>
    </row>
    <row r="8" spans="1:24" s="5" customFormat="1" ht="39" customHeight="1">
      <c r="A8" s="26" t="s">
        <v>431</v>
      </c>
      <c r="B8" s="27">
        <v>0</v>
      </c>
      <c r="C8" s="28">
        <f t="shared" si="1"/>
        <v>2960</v>
      </c>
      <c r="D8" s="27">
        <v>0</v>
      </c>
      <c r="E8" s="27">
        <v>2960</v>
      </c>
      <c r="F8" s="27">
        <v>0</v>
      </c>
      <c r="G8" s="27">
        <v>0</v>
      </c>
      <c r="H8" s="27"/>
      <c r="I8" s="51">
        <f t="shared" si="2"/>
        <v>1495</v>
      </c>
      <c r="J8" s="27"/>
      <c r="K8" s="27">
        <v>250</v>
      </c>
      <c r="L8" s="27">
        <v>245</v>
      </c>
      <c r="M8" s="27">
        <v>1000</v>
      </c>
      <c r="N8" s="27"/>
      <c r="O8" s="27"/>
      <c r="P8" s="27"/>
      <c r="Q8" s="27"/>
      <c r="R8" s="27"/>
      <c r="S8" s="27"/>
      <c r="T8" s="28">
        <f aca="true" t="shared" si="6" ref="T8:T71">B8+C8-I8-R8-S8</f>
        <v>1465</v>
      </c>
      <c r="U8" s="71"/>
      <c r="V8" s="72"/>
      <c r="W8" s="69">
        <f t="shared" si="4"/>
        <v>1.979933110367893</v>
      </c>
      <c r="X8" s="70">
        <f t="shared" si="5"/>
        <v>0.5050675675675675</v>
      </c>
    </row>
    <row r="9" spans="1:24" s="6" customFormat="1" ht="28.5" customHeight="1">
      <c r="A9" s="29" t="s">
        <v>226</v>
      </c>
      <c r="B9" s="28">
        <f aca="true" t="shared" si="7" ref="B9:H9">SUM(B10:B21)</f>
        <v>2036.1323610000002</v>
      </c>
      <c r="C9" s="28">
        <f t="shared" si="1"/>
        <v>126781.57555000001</v>
      </c>
      <c r="D9" s="30">
        <f>SUM(D10:E21)</f>
        <v>8474.27</v>
      </c>
      <c r="E9" s="30">
        <f aca="true" t="shared" si="8" ref="E9:E22">SUM(E10:E22)</f>
        <v>0</v>
      </c>
      <c r="F9" s="28">
        <f t="shared" si="7"/>
        <v>29629.3928</v>
      </c>
      <c r="G9" s="28">
        <f t="shared" si="7"/>
        <v>81762.852568</v>
      </c>
      <c r="H9" s="28">
        <f t="shared" si="7"/>
        <v>6915.060182</v>
      </c>
      <c r="I9" s="28">
        <f t="shared" si="2"/>
        <v>88074.06890800002</v>
      </c>
      <c r="J9" s="28">
        <f aca="true" t="shared" si="9" ref="J9:S9">SUM(J10:J21)</f>
        <v>47125.151679</v>
      </c>
      <c r="K9" s="28">
        <f t="shared" si="9"/>
        <v>17014.918745</v>
      </c>
      <c r="L9" s="28">
        <f t="shared" si="9"/>
        <v>3923.9363080000003</v>
      </c>
      <c r="M9" s="28">
        <f t="shared" si="9"/>
        <v>4108.117493</v>
      </c>
      <c r="N9" s="28">
        <f t="shared" si="9"/>
        <v>2474.901356</v>
      </c>
      <c r="O9" s="28">
        <f t="shared" si="9"/>
        <v>6059.7420329999995</v>
      </c>
      <c r="P9" s="28">
        <f t="shared" si="9"/>
        <v>721.507904</v>
      </c>
      <c r="Q9" s="28">
        <f t="shared" si="9"/>
        <v>6645.79339</v>
      </c>
      <c r="R9" s="28">
        <f t="shared" si="9"/>
        <v>1006.29</v>
      </c>
      <c r="S9" s="28">
        <f t="shared" si="9"/>
        <v>2.94</v>
      </c>
      <c r="T9" s="28">
        <f t="shared" si="6"/>
        <v>39734.409003</v>
      </c>
      <c r="U9" s="56"/>
      <c r="V9" s="73"/>
      <c r="W9" s="69">
        <f t="shared" si="4"/>
        <v>0.09621753718284563</v>
      </c>
      <c r="X9" s="70">
        <f t="shared" si="5"/>
        <v>0.6837108836686512</v>
      </c>
    </row>
    <row r="10" spans="1:24" s="1" customFormat="1" ht="28.5" customHeight="1">
      <c r="A10" s="31" t="s">
        <v>432</v>
      </c>
      <c r="B10" s="32">
        <v>0</v>
      </c>
      <c r="C10" s="32">
        <f t="shared" si="1"/>
        <v>12909.630000000001</v>
      </c>
      <c r="D10" s="32">
        <v>940.27</v>
      </c>
      <c r="E10" s="36">
        <f t="shared" si="8"/>
        <v>0</v>
      </c>
      <c r="F10" s="32">
        <v>11969.36</v>
      </c>
      <c r="G10" s="32">
        <v>0</v>
      </c>
      <c r="H10" s="32">
        <v>0</v>
      </c>
      <c r="I10" s="32">
        <f t="shared" si="2"/>
        <v>10180.269999999999</v>
      </c>
      <c r="J10" s="32">
        <v>7.37</v>
      </c>
      <c r="K10" s="32">
        <v>2208.33</v>
      </c>
      <c r="L10" s="32">
        <v>1356.24</v>
      </c>
      <c r="M10" s="32">
        <v>3850.69</v>
      </c>
      <c r="N10" s="32">
        <v>0</v>
      </c>
      <c r="O10" s="32">
        <v>2757.64</v>
      </c>
      <c r="P10" s="32">
        <v>0</v>
      </c>
      <c r="Q10" s="32">
        <v>0</v>
      </c>
      <c r="R10" s="32">
        <v>0</v>
      </c>
      <c r="S10" s="32">
        <v>0</v>
      </c>
      <c r="T10" s="32">
        <f t="shared" si="6"/>
        <v>2729.36</v>
      </c>
      <c r="U10" s="71"/>
      <c r="V10" s="72"/>
      <c r="W10" s="69">
        <f t="shared" si="4"/>
        <v>0.09236199039907587</v>
      </c>
      <c r="X10" s="70">
        <f t="shared" si="5"/>
        <v>0.788579533263153</v>
      </c>
    </row>
    <row r="11" spans="1:24" s="3" customFormat="1" ht="28.5" customHeight="1">
      <c r="A11" s="31" t="s">
        <v>230</v>
      </c>
      <c r="B11" s="32">
        <v>0.83</v>
      </c>
      <c r="C11" s="32">
        <f t="shared" si="1"/>
        <v>14329.289999999999</v>
      </c>
      <c r="D11" s="32">
        <v>824</v>
      </c>
      <c r="E11" s="36">
        <f t="shared" si="8"/>
        <v>0</v>
      </c>
      <c r="F11" s="32">
        <v>946.32</v>
      </c>
      <c r="G11" s="32">
        <v>12379.25</v>
      </c>
      <c r="H11" s="32">
        <v>179.72</v>
      </c>
      <c r="I11" s="32">
        <f t="shared" si="2"/>
        <v>10146.82</v>
      </c>
      <c r="J11" s="32">
        <v>4847.45</v>
      </c>
      <c r="K11" s="32">
        <v>2396.23</v>
      </c>
      <c r="L11" s="32">
        <v>268</v>
      </c>
      <c r="M11" s="32">
        <v>6.67</v>
      </c>
      <c r="N11" s="32">
        <v>935.22</v>
      </c>
      <c r="O11" s="32">
        <v>243</v>
      </c>
      <c r="P11" s="32">
        <v>7.57</v>
      </c>
      <c r="Q11" s="32">
        <v>1442.68</v>
      </c>
      <c r="R11" s="32">
        <v>0</v>
      </c>
      <c r="S11" s="32">
        <v>0</v>
      </c>
      <c r="T11" s="32">
        <f t="shared" si="6"/>
        <v>4183.3</v>
      </c>
      <c r="U11" s="71"/>
      <c r="V11" s="72"/>
      <c r="W11" s="69">
        <f t="shared" si="4"/>
        <v>0.08120770842490554</v>
      </c>
      <c r="X11" s="70">
        <f t="shared" si="5"/>
        <v>0.7080764152707724</v>
      </c>
    </row>
    <row r="12" spans="1:24" s="1" customFormat="1" ht="28.5" customHeight="1">
      <c r="A12" s="31" t="s">
        <v>231</v>
      </c>
      <c r="B12" s="32">
        <v>7.77</v>
      </c>
      <c r="C12" s="32">
        <f t="shared" si="1"/>
        <v>8693.34</v>
      </c>
      <c r="D12" s="33">
        <v>553</v>
      </c>
      <c r="E12" s="36">
        <f t="shared" si="8"/>
        <v>0</v>
      </c>
      <c r="F12" s="32">
        <v>671.81</v>
      </c>
      <c r="G12" s="32">
        <v>7468.53</v>
      </c>
      <c r="H12" s="32">
        <v>0</v>
      </c>
      <c r="I12" s="32">
        <f t="shared" si="2"/>
        <v>6528.360000000001</v>
      </c>
      <c r="J12" s="32">
        <v>3732.8399999999997</v>
      </c>
      <c r="K12" s="32">
        <v>1619.48</v>
      </c>
      <c r="L12" s="32">
        <v>127.64</v>
      </c>
      <c r="M12" s="32">
        <v>0</v>
      </c>
      <c r="N12" s="32">
        <v>299.07</v>
      </c>
      <c r="O12" s="32">
        <v>188.35</v>
      </c>
      <c r="P12" s="32">
        <v>0</v>
      </c>
      <c r="Q12" s="32">
        <v>560.98</v>
      </c>
      <c r="R12" s="32">
        <v>0</v>
      </c>
      <c r="S12" s="32">
        <v>0</v>
      </c>
      <c r="T12" s="32">
        <f t="shared" si="6"/>
        <v>2172.75</v>
      </c>
      <c r="U12" s="57"/>
      <c r="V12" s="74"/>
      <c r="W12" s="69">
        <f t="shared" si="4"/>
        <v>0.08470733844334564</v>
      </c>
      <c r="X12" s="70">
        <f t="shared" si="5"/>
        <v>0.750290480180115</v>
      </c>
    </row>
    <row r="13" spans="1:24" s="1" customFormat="1" ht="28.5" customHeight="1">
      <c r="A13" s="31" t="s">
        <v>232</v>
      </c>
      <c r="B13" s="32">
        <v>15.93</v>
      </c>
      <c r="C13" s="32">
        <f t="shared" si="1"/>
        <v>12395.08</v>
      </c>
      <c r="D13" s="33">
        <v>717</v>
      </c>
      <c r="E13" s="36">
        <f t="shared" si="8"/>
        <v>0</v>
      </c>
      <c r="F13" s="32">
        <v>988.05</v>
      </c>
      <c r="G13" s="32">
        <v>10290.03</v>
      </c>
      <c r="H13" s="32">
        <v>400</v>
      </c>
      <c r="I13" s="32">
        <f t="shared" si="2"/>
        <v>8347.59</v>
      </c>
      <c r="J13" s="32">
        <v>5419.51</v>
      </c>
      <c r="K13" s="32">
        <v>1684.52</v>
      </c>
      <c r="L13" s="32">
        <v>172.34</v>
      </c>
      <c r="M13" s="32">
        <v>1.65</v>
      </c>
      <c r="N13" s="32">
        <v>324.29</v>
      </c>
      <c r="O13" s="32">
        <v>150.33</v>
      </c>
      <c r="P13" s="32">
        <v>24.25</v>
      </c>
      <c r="Q13" s="32">
        <v>570.7</v>
      </c>
      <c r="R13" s="32">
        <v>0</v>
      </c>
      <c r="S13" s="32">
        <v>0</v>
      </c>
      <c r="T13" s="32">
        <f t="shared" si="6"/>
        <v>4063.42</v>
      </c>
      <c r="U13" s="57"/>
      <c r="V13" s="74"/>
      <c r="W13" s="69">
        <f t="shared" si="4"/>
        <v>0.08589305416293805</v>
      </c>
      <c r="X13" s="70">
        <f t="shared" si="5"/>
        <v>0.6725955421839157</v>
      </c>
    </row>
    <row r="14" spans="1:24" s="1" customFormat="1" ht="28.5" customHeight="1">
      <c r="A14" s="31" t="s">
        <v>233</v>
      </c>
      <c r="B14" s="32">
        <v>0</v>
      </c>
      <c r="C14" s="32">
        <f t="shared" si="1"/>
        <v>4250.304515</v>
      </c>
      <c r="D14" s="33">
        <v>205</v>
      </c>
      <c r="E14" s="36">
        <f t="shared" si="8"/>
        <v>0</v>
      </c>
      <c r="F14" s="32">
        <v>147.0805</v>
      </c>
      <c r="G14" s="32">
        <v>3754</v>
      </c>
      <c r="H14" s="32">
        <v>144.224015</v>
      </c>
      <c r="I14" s="32">
        <f t="shared" si="2"/>
        <v>1495.5936999999997</v>
      </c>
      <c r="J14" s="32">
        <v>1048.1587</v>
      </c>
      <c r="K14" s="32">
        <v>211.3392</v>
      </c>
      <c r="L14" s="32">
        <v>28.0591</v>
      </c>
      <c r="M14" s="32">
        <v>0</v>
      </c>
      <c r="N14" s="32">
        <v>34.9648</v>
      </c>
      <c r="O14" s="32">
        <v>0</v>
      </c>
      <c r="P14" s="32">
        <v>50</v>
      </c>
      <c r="Q14" s="32">
        <v>123.07189999999999</v>
      </c>
      <c r="R14" s="32">
        <v>0</v>
      </c>
      <c r="S14" s="32">
        <v>0</v>
      </c>
      <c r="T14" s="32">
        <f t="shared" si="6"/>
        <v>2754.710815</v>
      </c>
      <c r="U14" s="57"/>
      <c r="V14" s="74"/>
      <c r="W14" s="69">
        <f t="shared" si="4"/>
        <v>0.13706931234064443</v>
      </c>
      <c r="X14" s="70">
        <f t="shared" si="5"/>
        <v>0.3518791876492171</v>
      </c>
    </row>
    <row r="15" spans="1:24" s="1" customFormat="1" ht="28.5" customHeight="1">
      <c r="A15" s="31" t="s">
        <v>234</v>
      </c>
      <c r="B15" s="32">
        <v>24.5211</v>
      </c>
      <c r="C15" s="32">
        <f t="shared" si="1"/>
        <v>8140.8253</v>
      </c>
      <c r="D15" s="33">
        <v>555</v>
      </c>
      <c r="E15" s="36">
        <f t="shared" si="8"/>
        <v>0</v>
      </c>
      <c r="F15" s="40">
        <v>578.8253</v>
      </c>
      <c r="G15" s="32">
        <v>7007</v>
      </c>
      <c r="H15" s="32">
        <v>0</v>
      </c>
      <c r="I15" s="32">
        <f t="shared" si="2"/>
        <v>4939.793902</v>
      </c>
      <c r="J15" s="32">
        <v>3086.773054</v>
      </c>
      <c r="K15" s="32">
        <v>678.8619</v>
      </c>
      <c r="L15" s="32">
        <v>241.441</v>
      </c>
      <c r="M15" s="32">
        <v>11.884893</v>
      </c>
      <c r="N15" s="32">
        <v>170.114695</v>
      </c>
      <c r="O15" s="32">
        <v>397.4431</v>
      </c>
      <c r="P15" s="32">
        <v>0</v>
      </c>
      <c r="Q15" s="32">
        <v>353.27526</v>
      </c>
      <c r="R15" s="32">
        <v>0</v>
      </c>
      <c r="S15" s="32">
        <v>0</v>
      </c>
      <c r="T15" s="32">
        <f t="shared" si="6"/>
        <v>3225.552498</v>
      </c>
      <c r="U15" s="57"/>
      <c r="V15" s="74"/>
      <c r="W15" s="69">
        <f t="shared" si="4"/>
        <v>0.11235286552649378</v>
      </c>
      <c r="X15" s="70">
        <f t="shared" si="5"/>
        <v>0.6049705254390677</v>
      </c>
    </row>
    <row r="16" spans="1:24" s="1" customFormat="1" ht="28.5" customHeight="1">
      <c r="A16" s="31" t="s">
        <v>235</v>
      </c>
      <c r="B16" s="32">
        <v>2.5538</v>
      </c>
      <c r="C16" s="32">
        <f t="shared" si="1"/>
        <v>2044.4071</v>
      </c>
      <c r="D16" s="33">
        <v>136</v>
      </c>
      <c r="E16" s="36">
        <f t="shared" si="8"/>
        <v>0</v>
      </c>
      <c r="F16" s="32">
        <v>57.9979</v>
      </c>
      <c r="G16" s="32">
        <v>1791.2196</v>
      </c>
      <c r="H16" s="32">
        <v>59.1896</v>
      </c>
      <c r="I16" s="32">
        <f t="shared" si="2"/>
        <v>1485.70798</v>
      </c>
      <c r="J16" s="32">
        <v>843.96926</v>
      </c>
      <c r="K16" s="32">
        <v>203.0814</v>
      </c>
      <c r="L16" s="32">
        <v>27.0699</v>
      </c>
      <c r="M16" s="32">
        <v>0</v>
      </c>
      <c r="N16" s="32">
        <v>54.7579</v>
      </c>
      <c r="O16" s="32">
        <v>209.5544</v>
      </c>
      <c r="P16" s="32">
        <v>0</v>
      </c>
      <c r="Q16" s="32">
        <v>147.27512</v>
      </c>
      <c r="R16" s="32">
        <v>0</v>
      </c>
      <c r="S16" s="32">
        <v>0</v>
      </c>
      <c r="T16" s="32">
        <f t="shared" si="6"/>
        <v>561.25292</v>
      </c>
      <c r="U16" s="57"/>
      <c r="V16" s="74"/>
      <c r="W16" s="69">
        <f t="shared" si="4"/>
        <v>0.09153885005046551</v>
      </c>
      <c r="X16" s="70">
        <f t="shared" si="5"/>
        <v>0.7258116068558027</v>
      </c>
    </row>
    <row r="17" spans="1:24" s="1" customFormat="1" ht="28.5" customHeight="1">
      <c r="A17" s="31" t="s">
        <v>237</v>
      </c>
      <c r="B17" s="32">
        <v>235.279666</v>
      </c>
      <c r="C17" s="32">
        <f t="shared" si="1"/>
        <v>10244.558712</v>
      </c>
      <c r="D17" s="32">
        <v>731</v>
      </c>
      <c r="E17" s="36">
        <f t="shared" si="8"/>
        <v>0</v>
      </c>
      <c r="F17" s="40">
        <v>680.8923</v>
      </c>
      <c r="G17" s="32">
        <v>6822.702</v>
      </c>
      <c r="H17" s="32">
        <v>2009.964412</v>
      </c>
      <c r="I17" s="32">
        <f t="shared" si="2"/>
        <v>6878.680010000001</v>
      </c>
      <c r="J17" s="32">
        <v>4212.08902</v>
      </c>
      <c r="K17" s="32">
        <v>1053.280445</v>
      </c>
      <c r="L17" s="32">
        <v>228.743775</v>
      </c>
      <c r="M17" s="32">
        <v>89.54</v>
      </c>
      <c r="N17" s="32">
        <v>90.25867</v>
      </c>
      <c r="O17" s="32">
        <v>381.4845</v>
      </c>
      <c r="P17" s="32">
        <v>0</v>
      </c>
      <c r="Q17" s="32">
        <v>823.2836</v>
      </c>
      <c r="R17" s="32">
        <v>705.63</v>
      </c>
      <c r="S17" s="32">
        <v>2.94</v>
      </c>
      <c r="T17" s="32">
        <f t="shared" si="6"/>
        <v>2892.5883679999997</v>
      </c>
      <c r="U17" s="57"/>
      <c r="V17" s="74"/>
      <c r="W17" s="69">
        <f t="shared" si="4"/>
        <v>0.10627038893178575</v>
      </c>
      <c r="X17" s="70">
        <f t="shared" si="5"/>
        <v>0.6563727189190437</v>
      </c>
    </row>
    <row r="18" spans="1:24" s="1" customFormat="1" ht="28.5" customHeight="1">
      <c r="A18" s="31" t="s">
        <v>238</v>
      </c>
      <c r="B18" s="32">
        <v>0</v>
      </c>
      <c r="C18" s="32">
        <f t="shared" si="1"/>
        <v>5213.844</v>
      </c>
      <c r="D18" s="32">
        <v>389</v>
      </c>
      <c r="E18" s="36">
        <f t="shared" si="8"/>
        <v>0</v>
      </c>
      <c r="F18" s="40">
        <v>226.35</v>
      </c>
      <c r="G18" s="32">
        <v>4598.494</v>
      </c>
      <c r="H18" s="32">
        <v>0</v>
      </c>
      <c r="I18" s="32">
        <f t="shared" si="2"/>
        <v>3464.447699</v>
      </c>
      <c r="J18" s="32">
        <v>1590.087999</v>
      </c>
      <c r="K18" s="32">
        <v>801.44</v>
      </c>
      <c r="L18" s="32">
        <v>227.88</v>
      </c>
      <c r="M18" s="32">
        <v>80.93</v>
      </c>
      <c r="N18" s="32">
        <v>72.61</v>
      </c>
      <c r="O18" s="32">
        <v>516.7692</v>
      </c>
      <c r="P18" s="32">
        <v>0</v>
      </c>
      <c r="Q18" s="32">
        <v>174.7305</v>
      </c>
      <c r="R18" s="32">
        <v>0</v>
      </c>
      <c r="S18" s="32">
        <v>0</v>
      </c>
      <c r="T18" s="32">
        <f t="shared" si="6"/>
        <v>1749.396301</v>
      </c>
      <c r="U18" s="57"/>
      <c r="V18" s="74"/>
      <c r="W18" s="69">
        <f t="shared" si="4"/>
        <v>0.1122834095929009</v>
      </c>
      <c r="X18" s="70">
        <f t="shared" si="5"/>
        <v>0.664470916084179</v>
      </c>
    </row>
    <row r="19" spans="1:24" s="1" customFormat="1" ht="28.5" customHeight="1">
      <c r="A19" s="31" t="s">
        <v>236</v>
      </c>
      <c r="B19" s="32">
        <v>302.8048280000003</v>
      </c>
      <c r="C19" s="32">
        <f t="shared" si="1"/>
        <v>4632.46</v>
      </c>
      <c r="D19" s="33">
        <v>276</v>
      </c>
      <c r="E19" s="36">
        <f t="shared" si="8"/>
        <v>0</v>
      </c>
      <c r="F19" s="40">
        <v>128.96</v>
      </c>
      <c r="G19" s="32">
        <v>2711.4</v>
      </c>
      <c r="H19" s="32">
        <v>1516.1</v>
      </c>
      <c r="I19" s="32">
        <f t="shared" si="2"/>
        <v>3232.9399999999996</v>
      </c>
      <c r="J19" s="32">
        <v>1637.6</v>
      </c>
      <c r="K19" s="32">
        <v>699.3</v>
      </c>
      <c r="L19" s="32">
        <v>205.8</v>
      </c>
      <c r="M19" s="32">
        <v>0.1</v>
      </c>
      <c r="N19" s="32">
        <v>70.4</v>
      </c>
      <c r="O19" s="32">
        <v>163.1</v>
      </c>
      <c r="P19" s="32">
        <v>123.94</v>
      </c>
      <c r="Q19" s="32">
        <v>332.7</v>
      </c>
      <c r="R19" s="32">
        <v>19.5</v>
      </c>
      <c r="S19" s="32">
        <v>0</v>
      </c>
      <c r="T19" s="32">
        <f t="shared" si="6"/>
        <v>1682.824828</v>
      </c>
      <c r="U19" s="57"/>
      <c r="V19" s="74"/>
      <c r="W19" s="69">
        <f t="shared" si="4"/>
        <v>0.08537121010597166</v>
      </c>
      <c r="X19" s="70">
        <f t="shared" si="5"/>
        <v>0.6550692035122536</v>
      </c>
    </row>
    <row r="20" spans="1:24" s="1" customFormat="1" ht="28.5" customHeight="1">
      <c r="A20" s="31" t="s">
        <v>228</v>
      </c>
      <c r="B20" s="32">
        <v>1429.445857</v>
      </c>
      <c r="C20" s="32">
        <f t="shared" si="1"/>
        <v>23746.662155</v>
      </c>
      <c r="D20" s="33">
        <v>1771</v>
      </c>
      <c r="E20" s="36">
        <f t="shared" si="8"/>
        <v>0</v>
      </c>
      <c r="F20" s="32">
        <v>11694.29</v>
      </c>
      <c r="G20" s="32">
        <v>7675.51</v>
      </c>
      <c r="H20" s="32">
        <v>2605.862155</v>
      </c>
      <c r="I20" s="32">
        <f t="shared" si="2"/>
        <v>16663.182093999996</v>
      </c>
      <c r="J20" s="32">
        <v>12141.0451</v>
      </c>
      <c r="K20" s="32">
        <v>2185.6755</v>
      </c>
      <c r="L20" s="32">
        <v>390.67785</v>
      </c>
      <c r="M20" s="32">
        <v>23.3226</v>
      </c>
      <c r="N20" s="32">
        <v>135.985271</v>
      </c>
      <c r="O20" s="32">
        <v>508.990833</v>
      </c>
      <c r="P20" s="32">
        <v>136</v>
      </c>
      <c r="Q20" s="32">
        <v>1141.48494</v>
      </c>
      <c r="R20" s="32">
        <v>0</v>
      </c>
      <c r="S20" s="32">
        <v>0</v>
      </c>
      <c r="T20" s="32">
        <f t="shared" si="6"/>
        <v>8512.925918</v>
      </c>
      <c r="U20" s="57"/>
      <c r="V20" s="74"/>
      <c r="W20" s="69">
        <f t="shared" si="4"/>
        <v>0.10628222088731142</v>
      </c>
      <c r="X20" s="70">
        <f t="shared" si="5"/>
        <v>0.6618648953228837</v>
      </c>
    </row>
    <row r="21" spans="1:24" s="1" customFormat="1" ht="28.5" customHeight="1">
      <c r="A21" s="31" t="s">
        <v>229</v>
      </c>
      <c r="B21" s="32">
        <v>16.99711</v>
      </c>
      <c r="C21" s="32">
        <f t="shared" si="1"/>
        <v>20181.173768000004</v>
      </c>
      <c r="D21" s="32">
        <v>1377</v>
      </c>
      <c r="E21" s="36">
        <f t="shared" si="8"/>
        <v>0</v>
      </c>
      <c r="F21" s="32">
        <v>1539.4568</v>
      </c>
      <c r="G21" s="32">
        <v>17264.716968000004</v>
      </c>
      <c r="H21" s="32">
        <v>0</v>
      </c>
      <c r="I21" s="32">
        <f t="shared" si="2"/>
        <v>14710.683523000002</v>
      </c>
      <c r="J21" s="32">
        <v>8558.258546000001</v>
      </c>
      <c r="K21" s="32">
        <v>3273.3803000000003</v>
      </c>
      <c r="L21" s="32">
        <v>650.044683</v>
      </c>
      <c r="M21" s="32">
        <v>43.33</v>
      </c>
      <c r="N21" s="32">
        <v>287.23002</v>
      </c>
      <c r="O21" s="32">
        <v>543.0799999999999</v>
      </c>
      <c r="P21" s="32">
        <v>379.747904</v>
      </c>
      <c r="Q21" s="32">
        <v>975.61207</v>
      </c>
      <c r="R21" s="32">
        <v>281.15999999999997</v>
      </c>
      <c r="S21" s="32">
        <v>0</v>
      </c>
      <c r="T21" s="32">
        <f t="shared" si="6"/>
        <v>5206.327355</v>
      </c>
      <c r="U21" s="57"/>
      <c r="V21" s="74"/>
      <c r="W21" s="69">
        <f t="shared" si="4"/>
        <v>0.09360543973684668</v>
      </c>
      <c r="X21" s="70">
        <f t="shared" si="5"/>
        <v>0.7283176091466275</v>
      </c>
    </row>
    <row r="22" spans="1:24" s="7" customFormat="1" ht="28.5" customHeight="1">
      <c r="A22" s="34" t="s">
        <v>433</v>
      </c>
      <c r="B22" s="30">
        <f aca="true" t="shared" si="10" ref="B22:H22">SUM(B23:B35)</f>
        <v>3.6</v>
      </c>
      <c r="C22" s="30">
        <f t="shared" si="1"/>
        <v>23666.419199999997</v>
      </c>
      <c r="D22" s="30">
        <f t="shared" si="10"/>
        <v>5795.9942</v>
      </c>
      <c r="E22" s="30">
        <f t="shared" si="8"/>
        <v>0</v>
      </c>
      <c r="F22" s="30">
        <f t="shared" si="10"/>
        <v>2399.398</v>
      </c>
      <c r="G22" s="30">
        <f t="shared" si="10"/>
        <v>11401.904799999997</v>
      </c>
      <c r="H22" s="30">
        <f t="shared" si="10"/>
        <v>4069.1221999999993</v>
      </c>
      <c r="I22" s="28">
        <f t="shared" si="2"/>
        <v>15178.184925000001</v>
      </c>
      <c r="J22" s="30">
        <f aca="true" t="shared" si="11" ref="J22:S22">SUM(J23:J35)</f>
        <v>3385.2841</v>
      </c>
      <c r="K22" s="30">
        <f t="shared" si="11"/>
        <v>1710.2627929999999</v>
      </c>
      <c r="L22" s="30">
        <f t="shared" si="11"/>
        <v>6.828</v>
      </c>
      <c r="M22" s="30">
        <f t="shared" si="11"/>
        <v>4582.637692</v>
      </c>
      <c r="N22" s="30">
        <f t="shared" si="11"/>
        <v>343.70151</v>
      </c>
      <c r="O22" s="30">
        <f t="shared" si="11"/>
        <v>1896.0243899999998</v>
      </c>
      <c r="P22" s="30">
        <f t="shared" si="11"/>
        <v>1006.9970000000001</v>
      </c>
      <c r="Q22" s="30">
        <f t="shared" si="11"/>
        <v>2246.44944</v>
      </c>
      <c r="R22" s="62">
        <f t="shared" si="11"/>
        <v>187.35</v>
      </c>
      <c r="S22" s="30">
        <f t="shared" si="11"/>
        <v>1493.9712000000002</v>
      </c>
      <c r="T22" s="28">
        <f t="shared" si="6"/>
        <v>6810.51307499999</v>
      </c>
      <c r="U22" s="56"/>
      <c r="V22" s="73"/>
      <c r="W22" s="69">
        <f t="shared" si="4"/>
        <v>0.3818634592106869</v>
      </c>
      <c r="X22" s="70">
        <f t="shared" si="5"/>
        <v>0.6412409215536253</v>
      </c>
    </row>
    <row r="23" spans="1:24" s="1" customFormat="1" ht="28.5" customHeight="1">
      <c r="A23" s="31" t="s">
        <v>434</v>
      </c>
      <c r="B23" s="35">
        <v>0</v>
      </c>
      <c r="C23" s="36">
        <f t="shared" si="1"/>
        <v>3087.478</v>
      </c>
      <c r="D23" s="35">
        <v>1302</v>
      </c>
      <c r="E23" s="35">
        <v>0</v>
      </c>
      <c r="F23" s="35">
        <v>1785.478</v>
      </c>
      <c r="G23" s="35">
        <v>0</v>
      </c>
      <c r="H23" s="35">
        <v>0</v>
      </c>
      <c r="I23" s="32">
        <f t="shared" si="2"/>
        <v>1703.8209</v>
      </c>
      <c r="J23" s="35">
        <v>0</v>
      </c>
      <c r="K23" s="35">
        <v>663.4357</v>
      </c>
      <c r="L23" s="35">
        <v>0</v>
      </c>
      <c r="M23" s="35">
        <v>1040.3852</v>
      </c>
      <c r="N23" s="35">
        <v>0</v>
      </c>
      <c r="O23" s="35">
        <v>0</v>
      </c>
      <c r="P23" s="35">
        <v>0</v>
      </c>
      <c r="Q23" s="35">
        <v>0</v>
      </c>
      <c r="R23" s="35">
        <v>0</v>
      </c>
      <c r="S23" s="35">
        <v>830</v>
      </c>
      <c r="T23" s="32">
        <f t="shared" si="6"/>
        <v>553.6570999999999</v>
      </c>
      <c r="U23" s="57"/>
      <c r="V23" s="74"/>
      <c r="W23" s="69">
        <f t="shared" si="4"/>
        <v>0.7641648250705224</v>
      </c>
      <c r="X23" s="70">
        <f t="shared" si="5"/>
        <v>0.5518487581126084</v>
      </c>
    </row>
    <row r="24" spans="1:24" s="1" customFormat="1" ht="37.5">
      <c r="A24" s="37" t="s">
        <v>435</v>
      </c>
      <c r="B24" s="35">
        <v>0</v>
      </c>
      <c r="C24" s="36">
        <f t="shared" si="1"/>
        <v>214.92</v>
      </c>
      <c r="D24" s="35">
        <v>20</v>
      </c>
      <c r="E24" s="35">
        <v>0</v>
      </c>
      <c r="F24" s="35">
        <v>194.92</v>
      </c>
      <c r="G24" s="35">
        <v>0</v>
      </c>
      <c r="H24" s="35">
        <v>0</v>
      </c>
      <c r="I24" s="32">
        <f t="shared" si="2"/>
        <v>149.72</v>
      </c>
      <c r="J24" s="35">
        <v>0</v>
      </c>
      <c r="K24" s="35">
        <v>0</v>
      </c>
      <c r="L24" s="35">
        <v>0</v>
      </c>
      <c r="M24" s="35">
        <v>149.72</v>
      </c>
      <c r="N24" s="35">
        <v>0</v>
      </c>
      <c r="O24" s="35">
        <v>0</v>
      </c>
      <c r="P24" s="35">
        <v>0</v>
      </c>
      <c r="Q24" s="63">
        <v>0</v>
      </c>
      <c r="R24" s="35">
        <v>0</v>
      </c>
      <c r="S24" s="35">
        <v>0</v>
      </c>
      <c r="T24" s="32">
        <f t="shared" si="6"/>
        <v>65.2</v>
      </c>
      <c r="U24" s="57"/>
      <c r="V24" s="74"/>
      <c r="W24" s="69">
        <f t="shared" si="4"/>
        <v>0.1335826876836762</v>
      </c>
      <c r="X24" s="70">
        <f t="shared" si="5"/>
        <v>0.6966313046715057</v>
      </c>
    </row>
    <row r="25" spans="1:24" s="1" customFormat="1" ht="37.5">
      <c r="A25" s="37" t="s">
        <v>436</v>
      </c>
      <c r="B25" s="35">
        <v>0</v>
      </c>
      <c r="C25" s="36">
        <f t="shared" si="1"/>
        <v>1229</v>
      </c>
      <c r="D25" s="35">
        <v>810</v>
      </c>
      <c r="E25" s="35">
        <v>0</v>
      </c>
      <c r="F25" s="35">
        <v>419</v>
      </c>
      <c r="G25" s="35">
        <v>0</v>
      </c>
      <c r="H25" s="35">
        <v>0</v>
      </c>
      <c r="I25" s="32">
        <f t="shared" si="2"/>
        <v>1057</v>
      </c>
      <c r="J25" s="35">
        <v>0</v>
      </c>
      <c r="K25" s="35">
        <v>437</v>
      </c>
      <c r="L25" s="35">
        <v>0</v>
      </c>
      <c r="M25" s="35">
        <v>0</v>
      </c>
      <c r="N25" s="35">
        <v>0</v>
      </c>
      <c r="O25" s="35">
        <v>620</v>
      </c>
      <c r="P25" s="35">
        <v>0</v>
      </c>
      <c r="Q25" s="35">
        <v>0</v>
      </c>
      <c r="R25" s="35">
        <v>0</v>
      </c>
      <c r="S25" s="35">
        <v>0</v>
      </c>
      <c r="T25" s="32">
        <f t="shared" si="6"/>
        <v>172</v>
      </c>
      <c r="U25" s="57"/>
      <c r="V25" s="74"/>
      <c r="W25" s="69">
        <f t="shared" si="4"/>
        <v>0.7663197729422895</v>
      </c>
      <c r="X25" s="70">
        <f t="shared" si="5"/>
        <v>0.8600488201790073</v>
      </c>
    </row>
    <row r="26" spans="1:24" s="1" customFormat="1" ht="28.5" customHeight="1">
      <c r="A26" s="31" t="s">
        <v>437</v>
      </c>
      <c r="B26" s="35">
        <v>0</v>
      </c>
      <c r="C26" s="36">
        <f t="shared" si="1"/>
        <v>2074.7194</v>
      </c>
      <c r="D26" s="35">
        <v>486</v>
      </c>
      <c r="E26" s="35">
        <v>0</v>
      </c>
      <c r="F26" s="35">
        <v>0</v>
      </c>
      <c r="G26" s="35">
        <v>1516.3299</v>
      </c>
      <c r="H26" s="35">
        <v>72.3895</v>
      </c>
      <c r="I26" s="32">
        <f t="shared" si="2"/>
        <v>1312.9425</v>
      </c>
      <c r="J26" s="35">
        <v>638.9477</v>
      </c>
      <c r="K26" s="35">
        <v>18.088</v>
      </c>
      <c r="L26" s="35">
        <v>4.107</v>
      </c>
      <c r="M26" s="35">
        <v>42.76</v>
      </c>
      <c r="N26" s="35">
        <v>35.78</v>
      </c>
      <c r="O26" s="35">
        <v>36.6101</v>
      </c>
      <c r="P26" s="35">
        <v>127.739</v>
      </c>
      <c r="Q26" s="35">
        <v>408.9107</v>
      </c>
      <c r="R26" s="35">
        <v>0</v>
      </c>
      <c r="S26" s="35">
        <v>0</v>
      </c>
      <c r="T26" s="32">
        <f t="shared" si="6"/>
        <v>761.7769</v>
      </c>
      <c r="U26" s="57"/>
      <c r="V26" s="74"/>
      <c r="W26" s="69">
        <f t="shared" si="4"/>
        <v>0.37016091717649474</v>
      </c>
      <c r="X26" s="70">
        <f t="shared" si="5"/>
        <v>0.6328289502667205</v>
      </c>
    </row>
    <row r="27" spans="1:24" s="1" customFormat="1" ht="28.5" customHeight="1">
      <c r="A27" s="31" t="s">
        <v>438</v>
      </c>
      <c r="B27" s="35">
        <v>0</v>
      </c>
      <c r="C27" s="36">
        <f t="shared" si="1"/>
        <v>2958.9299999999994</v>
      </c>
      <c r="D27" s="35">
        <v>564</v>
      </c>
      <c r="E27" s="35">
        <v>0</v>
      </c>
      <c r="F27" s="35">
        <v>0</v>
      </c>
      <c r="G27" s="35">
        <v>250.8</v>
      </c>
      <c r="H27" s="35">
        <v>2144.1299999999997</v>
      </c>
      <c r="I27" s="32">
        <f t="shared" si="2"/>
        <v>1399.2048</v>
      </c>
      <c r="J27" s="35">
        <v>724.7698</v>
      </c>
      <c r="K27" s="35">
        <v>4.0698</v>
      </c>
      <c r="L27" s="35">
        <v>1.116</v>
      </c>
      <c r="M27" s="35">
        <v>5.84</v>
      </c>
      <c r="N27" s="35">
        <v>59.0716</v>
      </c>
      <c r="O27" s="35">
        <v>91.7866</v>
      </c>
      <c r="P27" s="35">
        <v>0</v>
      </c>
      <c r="Q27" s="35">
        <v>512.551</v>
      </c>
      <c r="R27" s="35">
        <v>0</v>
      </c>
      <c r="S27" s="35">
        <v>0</v>
      </c>
      <c r="T27" s="32">
        <f t="shared" si="6"/>
        <v>1559.7252</v>
      </c>
      <c r="U27" s="57"/>
      <c r="V27" s="74"/>
      <c r="W27" s="69">
        <f t="shared" si="4"/>
        <v>0.4030860957595343</v>
      </c>
      <c r="X27" s="70">
        <f t="shared" si="5"/>
        <v>0.4728752623414546</v>
      </c>
    </row>
    <row r="28" spans="1:24" s="1" customFormat="1" ht="28.5" customHeight="1">
      <c r="A28" s="31" t="s">
        <v>439</v>
      </c>
      <c r="B28" s="35">
        <v>0</v>
      </c>
      <c r="C28" s="36">
        <f t="shared" si="1"/>
        <v>914.564</v>
      </c>
      <c r="D28" s="35">
        <v>232</v>
      </c>
      <c r="E28" s="35">
        <v>0</v>
      </c>
      <c r="F28" s="35">
        <v>0</v>
      </c>
      <c r="G28" s="35">
        <v>540.074</v>
      </c>
      <c r="H28" s="35">
        <v>142.49</v>
      </c>
      <c r="I28" s="32">
        <f t="shared" si="2"/>
        <v>570.351982</v>
      </c>
      <c r="J28" s="35">
        <v>373.6892</v>
      </c>
      <c r="K28" s="35">
        <v>3.3307529999999996</v>
      </c>
      <c r="L28" s="35">
        <v>0</v>
      </c>
      <c r="M28" s="35">
        <v>0.714429</v>
      </c>
      <c r="N28" s="35">
        <v>41.7685</v>
      </c>
      <c r="O28" s="35">
        <v>63.7385</v>
      </c>
      <c r="P28" s="35">
        <v>0</v>
      </c>
      <c r="Q28" s="35">
        <v>87.11059999999999</v>
      </c>
      <c r="R28" s="35">
        <v>0</v>
      </c>
      <c r="S28" s="35">
        <v>0</v>
      </c>
      <c r="T28" s="32">
        <f t="shared" si="6"/>
        <v>344.212018</v>
      </c>
      <c r="U28" s="57"/>
      <c r="V28" s="74"/>
      <c r="W28" s="69">
        <f t="shared" si="4"/>
        <v>0.40676636063657967</v>
      </c>
      <c r="X28" s="70">
        <f t="shared" si="5"/>
        <v>0.623632662120967</v>
      </c>
    </row>
    <row r="29" spans="1:24" s="1" customFormat="1" ht="28.5" customHeight="1">
      <c r="A29" s="31" t="s">
        <v>440</v>
      </c>
      <c r="B29" s="35">
        <v>0</v>
      </c>
      <c r="C29" s="36">
        <f t="shared" si="1"/>
        <v>505.72</v>
      </c>
      <c r="D29" s="35">
        <v>85</v>
      </c>
      <c r="E29" s="35">
        <v>0</v>
      </c>
      <c r="F29" s="35">
        <v>0</v>
      </c>
      <c r="G29" s="35">
        <v>208.12</v>
      </c>
      <c r="H29" s="35">
        <v>212.6</v>
      </c>
      <c r="I29" s="32">
        <f t="shared" si="2"/>
        <v>386.02</v>
      </c>
      <c r="J29" s="35">
        <v>100.53</v>
      </c>
      <c r="K29" s="35">
        <v>0</v>
      </c>
      <c r="L29" s="35">
        <v>0</v>
      </c>
      <c r="M29" s="35">
        <v>0.19</v>
      </c>
      <c r="N29" s="35">
        <v>1.8</v>
      </c>
      <c r="O29" s="35">
        <v>6.11</v>
      </c>
      <c r="P29" s="35">
        <v>100.54</v>
      </c>
      <c r="Q29" s="35">
        <v>176.85</v>
      </c>
      <c r="R29" s="35">
        <v>0</v>
      </c>
      <c r="S29" s="35">
        <v>0</v>
      </c>
      <c r="T29" s="32">
        <f t="shared" si="6"/>
        <v>119.7</v>
      </c>
      <c r="U29" s="57"/>
      <c r="V29" s="74"/>
      <c r="W29" s="69">
        <f t="shared" si="4"/>
        <v>0.22019584477488213</v>
      </c>
      <c r="X29" s="70">
        <f t="shared" si="5"/>
        <v>0.7633077592343589</v>
      </c>
    </row>
    <row r="30" spans="1:24" s="1" customFormat="1" ht="28.5" customHeight="1">
      <c r="A30" s="31" t="s">
        <v>441</v>
      </c>
      <c r="B30" s="35">
        <v>0</v>
      </c>
      <c r="C30" s="36">
        <f t="shared" si="1"/>
        <v>4601.4547999999995</v>
      </c>
      <c r="D30" s="35">
        <v>1090.9977000000003</v>
      </c>
      <c r="E30" s="35">
        <v>0</v>
      </c>
      <c r="F30" s="35">
        <v>0</v>
      </c>
      <c r="G30" s="35">
        <v>3471.5070999999994</v>
      </c>
      <c r="H30" s="35">
        <v>38.95</v>
      </c>
      <c r="I30" s="32">
        <f t="shared" si="2"/>
        <v>3056.6769200000003</v>
      </c>
      <c r="J30" s="35">
        <v>481.04139999999995</v>
      </c>
      <c r="K30" s="35">
        <v>247.46244</v>
      </c>
      <c r="L30" s="35">
        <v>0</v>
      </c>
      <c r="M30" s="35">
        <v>1364.31</v>
      </c>
      <c r="N30" s="35">
        <v>37.59</v>
      </c>
      <c r="O30" s="35">
        <v>451.1871</v>
      </c>
      <c r="P30" s="35">
        <v>115.19</v>
      </c>
      <c r="Q30" s="35">
        <v>359.89598000000007</v>
      </c>
      <c r="R30" s="35">
        <v>0</v>
      </c>
      <c r="S30" s="35">
        <v>3</v>
      </c>
      <c r="T30" s="32">
        <f t="shared" si="6"/>
        <v>1541.77788</v>
      </c>
      <c r="U30" s="57"/>
      <c r="V30" s="74"/>
      <c r="W30" s="69">
        <f t="shared" si="4"/>
        <v>0.35692280491325207</v>
      </c>
      <c r="X30" s="70">
        <f t="shared" si="5"/>
        <v>0.6642848952900723</v>
      </c>
    </row>
    <row r="31" spans="1:24" s="1" customFormat="1" ht="28.5" customHeight="1">
      <c r="A31" s="31" t="s">
        <v>442</v>
      </c>
      <c r="B31" s="35">
        <v>3.6</v>
      </c>
      <c r="C31" s="36">
        <f t="shared" si="1"/>
        <v>3886.2799999999997</v>
      </c>
      <c r="D31" s="35">
        <v>708</v>
      </c>
      <c r="E31" s="35">
        <v>0</v>
      </c>
      <c r="F31" s="35">
        <v>0</v>
      </c>
      <c r="G31" s="35">
        <v>3146.66</v>
      </c>
      <c r="H31" s="35">
        <v>31.62</v>
      </c>
      <c r="I31" s="32">
        <f t="shared" si="2"/>
        <v>2588.08</v>
      </c>
      <c r="J31" s="35">
        <v>579.89</v>
      </c>
      <c r="K31" s="35">
        <v>332.59</v>
      </c>
      <c r="L31" s="35">
        <v>1.44</v>
      </c>
      <c r="M31" s="35">
        <v>449.82</v>
      </c>
      <c r="N31" s="35">
        <v>84.31</v>
      </c>
      <c r="O31" s="35">
        <v>489.66</v>
      </c>
      <c r="P31" s="35">
        <v>369.52</v>
      </c>
      <c r="Q31" s="35">
        <v>280.85</v>
      </c>
      <c r="R31" s="35">
        <v>142</v>
      </c>
      <c r="S31" s="35">
        <v>596.72</v>
      </c>
      <c r="T31" s="32">
        <f t="shared" si="6"/>
        <v>563.0799999999999</v>
      </c>
      <c r="U31" s="57"/>
      <c r="V31" s="74"/>
      <c r="W31" s="69">
        <f t="shared" si="4"/>
        <v>0.27356186825755</v>
      </c>
      <c r="X31" s="70">
        <f t="shared" si="5"/>
        <v>0.6653367198988144</v>
      </c>
    </row>
    <row r="32" spans="1:24" s="1" customFormat="1" ht="28.5" customHeight="1">
      <c r="A32" s="31" t="s">
        <v>443</v>
      </c>
      <c r="B32" s="35">
        <v>0</v>
      </c>
      <c r="C32" s="36">
        <f t="shared" si="1"/>
        <v>2440.3056</v>
      </c>
      <c r="D32" s="35">
        <v>197</v>
      </c>
      <c r="E32" s="35">
        <v>0</v>
      </c>
      <c r="F32" s="35">
        <v>0</v>
      </c>
      <c r="G32" s="35">
        <v>1433</v>
      </c>
      <c r="H32" s="35">
        <v>810.3056</v>
      </c>
      <c r="I32" s="32">
        <f t="shared" si="2"/>
        <v>1685.592407</v>
      </c>
      <c r="J32" s="35">
        <v>294.18</v>
      </c>
      <c r="K32" s="35">
        <v>4.06</v>
      </c>
      <c r="L32" s="35">
        <v>0</v>
      </c>
      <c r="M32" s="35">
        <v>868.542407</v>
      </c>
      <c r="N32" s="35">
        <v>58.56</v>
      </c>
      <c r="O32" s="35">
        <v>55.57</v>
      </c>
      <c r="P32" s="35">
        <v>126.89</v>
      </c>
      <c r="Q32" s="35">
        <v>277.79</v>
      </c>
      <c r="R32" s="35">
        <v>24.25</v>
      </c>
      <c r="S32" s="35">
        <v>13.7</v>
      </c>
      <c r="T32" s="32">
        <f t="shared" si="6"/>
        <v>716.763193</v>
      </c>
      <c r="U32" s="57"/>
      <c r="V32" s="74"/>
      <c r="W32" s="69">
        <f t="shared" si="4"/>
        <v>0.11687285679615665</v>
      </c>
      <c r="X32" s="70">
        <f t="shared" si="5"/>
        <v>0.690730049138108</v>
      </c>
    </row>
    <row r="33" spans="1:24" s="1" customFormat="1" ht="28.5" customHeight="1">
      <c r="A33" s="31" t="s">
        <v>444</v>
      </c>
      <c r="B33" s="35">
        <v>0</v>
      </c>
      <c r="C33" s="36">
        <f t="shared" si="1"/>
        <v>845.4836</v>
      </c>
      <c r="D33" s="35">
        <v>163.9965</v>
      </c>
      <c r="E33" s="35">
        <v>0</v>
      </c>
      <c r="F33" s="35">
        <v>0</v>
      </c>
      <c r="G33" s="35">
        <v>324.3</v>
      </c>
      <c r="H33" s="35">
        <v>357.18710000000004</v>
      </c>
      <c r="I33" s="32">
        <f t="shared" si="2"/>
        <v>609.7271999999999</v>
      </c>
      <c r="J33" s="35">
        <v>70.7309</v>
      </c>
      <c r="K33" s="35">
        <v>0</v>
      </c>
      <c r="L33" s="35">
        <v>0</v>
      </c>
      <c r="M33" s="35">
        <v>276.58</v>
      </c>
      <c r="N33" s="35">
        <v>7.227</v>
      </c>
      <c r="O33" s="35">
        <v>20.27</v>
      </c>
      <c r="P33" s="35">
        <v>167.118</v>
      </c>
      <c r="Q33" s="35">
        <v>67.8013</v>
      </c>
      <c r="R33" s="35">
        <v>21.1</v>
      </c>
      <c r="S33" s="35">
        <v>50.5512</v>
      </c>
      <c r="T33" s="32">
        <f t="shared" si="6"/>
        <v>164.1052</v>
      </c>
      <c r="U33" s="57"/>
      <c r="V33" s="74"/>
      <c r="W33" s="69">
        <f t="shared" si="4"/>
        <v>0.2689670068843903</v>
      </c>
      <c r="X33" s="70">
        <f t="shared" si="5"/>
        <v>0.7211579266587784</v>
      </c>
    </row>
    <row r="34" spans="1:24" s="1" customFormat="1" ht="28.5" customHeight="1">
      <c r="A34" s="31" t="s">
        <v>445</v>
      </c>
      <c r="B34" s="35">
        <v>0</v>
      </c>
      <c r="C34" s="36">
        <f t="shared" si="1"/>
        <v>697.26</v>
      </c>
      <c r="D34" s="35">
        <v>95</v>
      </c>
      <c r="E34" s="35">
        <v>0</v>
      </c>
      <c r="F34" s="35">
        <v>0</v>
      </c>
      <c r="G34" s="35">
        <v>346</v>
      </c>
      <c r="H34" s="35">
        <v>256.26</v>
      </c>
      <c r="I34" s="32">
        <f t="shared" si="2"/>
        <v>500.09842999999995</v>
      </c>
      <c r="J34" s="35">
        <v>69.3352</v>
      </c>
      <c r="K34" s="35">
        <v>0</v>
      </c>
      <c r="L34" s="35">
        <v>0</v>
      </c>
      <c r="M34" s="35">
        <v>330.16</v>
      </c>
      <c r="N34" s="35">
        <v>14.4</v>
      </c>
      <c r="O34" s="35">
        <v>48.73677</v>
      </c>
      <c r="P34" s="35">
        <v>0</v>
      </c>
      <c r="Q34" s="35">
        <v>37.46646</v>
      </c>
      <c r="R34" s="35">
        <v>0</v>
      </c>
      <c r="S34" s="35">
        <v>0</v>
      </c>
      <c r="T34" s="32">
        <f t="shared" si="6"/>
        <v>197.16157</v>
      </c>
      <c r="U34" s="57"/>
      <c r="V34" s="74"/>
      <c r="W34" s="69">
        <f t="shared" si="4"/>
        <v>0.1899626039617841</v>
      </c>
      <c r="X34" s="70">
        <f t="shared" si="5"/>
        <v>0.7172337865358689</v>
      </c>
    </row>
    <row r="35" spans="1:24" s="1" customFormat="1" ht="28.5" customHeight="1">
      <c r="A35" s="31" t="s">
        <v>446</v>
      </c>
      <c r="B35" s="35">
        <v>0</v>
      </c>
      <c r="C35" s="36">
        <f t="shared" si="1"/>
        <v>210.3038</v>
      </c>
      <c r="D35" s="35">
        <v>42</v>
      </c>
      <c r="E35" s="35">
        <v>0</v>
      </c>
      <c r="F35" s="35">
        <v>0</v>
      </c>
      <c r="G35" s="35">
        <v>165.1138</v>
      </c>
      <c r="H35" s="35">
        <v>3.19</v>
      </c>
      <c r="I35" s="32">
        <f t="shared" si="2"/>
        <v>158.94978600000002</v>
      </c>
      <c r="J35" s="35">
        <v>52.1699</v>
      </c>
      <c r="K35" s="35">
        <v>0.2261</v>
      </c>
      <c r="L35" s="35">
        <v>0.165</v>
      </c>
      <c r="M35" s="35">
        <v>53.615656</v>
      </c>
      <c r="N35" s="35">
        <v>3.19441</v>
      </c>
      <c r="O35" s="35">
        <v>12.35532</v>
      </c>
      <c r="P35" s="35">
        <v>0</v>
      </c>
      <c r="Q35" s="35">
        <v>37.2234</v>
      </c>
      <c r="R35" s="35">
        <v>0</v>
      </c>
      <c r="S35" s="35">
        <v>0</v>
      </c>
      <c r="T35" s="32">
        <f t="shared" si="6"/>
        <v>51.354014</v>
      </c>
      <c r="U35" s="57"/>
      <c r="V35" s="74"/>
      <c r="W35" s="69">
        <f t="shared" si="4"/>
        <v>0.26423439160842904</v>
      </c>
      <c r="X35" s="70">
        <f t="shared" si="5"/>
        <v>0.7558103372359416</v>
      </c>
    </row>
    <row r="36" spans="1:24" s="7" customFormat="1" ht="28.5" customHeight="1">
      <c r="A36" s="34" t="s">
        <v>239</v>
      </c>
      <c r="B36" s="30">
        <f aca="true" t="shared" si="12" ref="B36:H36">SUM(B37:B43)</f>
        <v>129.3867</v>
      </c>
      <c r="C36" s="30">
        <f t="shared" si="1"/>
        <v>11926.2551</v>
      </c>
      <c r="D36" s="30">
        <f t="shared" si="12"/>
        <v>944</v>
      </c>
      <c r="E36" s="30">
        <f t="shared" si="12"/>
        <v>0</v>
      </c>
      <c r="F36" s="30">
        <f t="shared" si="12"/>
        <v>4632.466</v>
      </c>
      <c r="G36" s="30">
        <f t="shared" si="12"/>
        <v>5961.739100000001</v>
      </c>
      <c r="H36" s="30">
        <f t="shared" si="12"/>
        <v>388.05</v>
      </c>
      <c r="I36" s="30">
        <f t="shared" si="2"/>
        <v>8108.8472759999995</v>
      </c>
      <c r="J36" s="30">
        <f aca="true" t="shared" si="13" ref="J36:S36">SUM(J37:J43)</f>
        <v>5074.3169</v>
      </c>
      <c r="K36" s="30">
        <f t="shared" si="13"/>
        <v>1583.197</v>
      </c>
      <c r="L36" s="30">
        <f t="shared" si="13"/>
        <v>346.8548</v>
      </c>
      <c r="M36" s="30">
        <f t="shared" si="13"/>
        <v>91.0831</v>
      </c>
      <c r="N36" s="30">
        <f t="shared" si="13"/>
        <v>84.25377599999999</v>
      </c>
      <c r="O36" s="30">
        <f t="shared" si="13"/>
        <v>457.053</v>
      </c>
      <c r="P36" s="30">
        <f t="shared" si="13"/>
        <v>45.3638</v>
      </c>
      <c r="Q36" s="30">
        <f t="shared" si="13"/>
        <v>426.7249</v>
      </c>
      <c r="R36" s="30">
        <f t="shared" si="13"/>
        <v>0</v>
      </c>
      <c r="S36" s="30">
        <f t="shared" si="13"/>
        <v>0</v>
      </c>
      <c r="T36" s="28">
        <f t="shared" si="6"/>
        <v>3946.794524</v>
      </c>
      <c r="U36" s="56"/>
      <c r="V36" s="73"/>
      <c r="W36" s="69">
        <f t="shared" si="4"/>
        <v>0.11641605370888972</v>
      </c>
      <c r="X36" s="70">
        <f t="shared" si="5"/>
        <v>0.6726184644935287</v>
      </c>
    </row>
    <row r="37" spans="1:24" s="1" customFormat="1" ht="28.5" customHeight="1">
      <c r="A37" s="31" t="s">
        <v>432</v>
      </c>
      <c r="B37" s="36">
        <v>0</v>
      </c>
      <c r="C37" s="36">
        <f t="shared" si="1"/>
        <v>131</v>
      </c>
      <c r="D37" s="36">
        <v>0</v>
      </c>
      <c r="E37" s="36">
        <v>0</v>
      </c>
      <c r="F37" s="36">
        <v>131</v>
      </c>
      <c r="G37" s="36">
        <v>0</v>
      </c>
      <c r="H37" s="36">
        <v>0</v>
      </c>
      <c r="I37" s="36">
        <f t="shared" si="2"/>
        <v>117.79660000000001</v>
      </c>
      <c r="J37" s="36">
        <v>0</v>
      </c>
      <c r="K37" s="36">
        <v>0</v>
      </c>
      <c r="L37" s="36">
        <v>0</v>
      </c>
      <c r="M37" s="36">
        <v>81.5531</v>
      </c>
      <c r="N37" s="36">
        <v>0.26</v>
      </c>
      <c r="O37" s="36">
        <v>0</v>
      </c>
      <c r="P37" s="36">
        <v>35.9835</v>
      </c>
      <c r="Q37" s="36">
        <v>0</v>
      </c>
      <c r="R37" s="36">
        <v>0</v>
      </c>
      <c r="S37" s="36">
        <v>0</v>
      </c>
      <c r="T37" s="32">
        <f t="shared" si="6"/>
        <v>13.2034</v>
      </c>
      <c r="U37" s="75" t="s">
        <v>447</v>
      </c>
      <c r="V37" s="76"/>
      <c r="W37" s="69">
        <f t="shared" si="4"/>
        <v>0</v>
      </c>
      <c r="X37" s="70">
        <f t="shared" si="5"/>
        <v>0.8992106870229009</v>
      </c>
    </row>
    <row r="38" spans="1:24" s="1" customFormat="1" ht="28.5" customHeight="1">
      <c r="A38" s="31" t="s">
        <v>448</v>
      </c>
      <c r="B38" s="36">
        <v>0</v>
      </c>
      <c r="C38" s="36">
        <f t="shared" si="1"/>
        <v>46.4</v>
      </c>
      <c r="D38" s="36">
        <v>3</v>
      </c>
      <c r="E38" s="36">
        <v>0</v>
      </c>
      <c r="F38" s="36">
        <v>0</v>
      </c>
      <c r="G38" s="36">
        <v>43.4</v>
      </c>
      <c r="H38" s="36">
        <v>0</v>
      </c>
      <c r="I38" s="36">
        <f t="shared" si="2"/>
        <v>29.160999999999998</v>
      </c>
      <c r="J38" s="36">
        <v>15.9506</v>
      </c>
      <c r="K38" s="36">
        <v>0</v>
      </c>
      <c r="L38" s="36">
        <v>0</v>
      </c>
      <c r="M38" s="36">
        <v>0</v>
      </c>
      <c r="N38" s="36">
        <v>4.3956</v>
      </c>
      <c r="O38" s="36">
        <v>3.7566</v>
      </c>
      <c r="P38" s="36">
        <v>0</v>
      </c>
      <c r="Q38" s="36">
        <v>5.0582</v>
      </c>
      <c r="R38" s="36">
        <v>0</v>
      </c>
      <c r="S38" s="36">
        <v>0</v>
      </c>
      <c r="T38" s="32">
        <f t="shared" si="6"/>
        <v>17.239</v>
      </c>
      <c r="U38" s="77"/>
      <c r="V38" s="78"/>
      <c r="W38" s="69">
        <f t="shared" si="4"/>
        <v>0.102877130413909</v>
      </c>
      <c r="X38" s="70">
        <f t="shared" si="5"/>
        <v>0.6284698275862068</v>
      </c>
    </row>
    <row r="39" spans="1:24" s="1" customFormat="1" ht="28.5" customHeight="1">
      <c r="A39" s="31" t="s">
        <v>244</v>
      </c>
      <c r="B39" s="36">
        <v>48.91</v>
      </c>
      <c r="C39" s="36">
        <f t="shared" si="1"/>
        <v>3113.02</v>
      </c>
      <c r="D39" s="36">
        <v>270</v>
      </c>
      <c r="E39" s="36">
        <v>0</v>
      </c>
      <c r="F39" s="36">
        <v>1113.02</v>
      </c>
      <c r="G39" s="36">
        <v>1730</v>
      </c>
      <c r="H39" s="36">
        <v>0</v>
      </c>
      <c r="I39" s="36">
        <f t="shared" si="2"/>
        <v>2167.3573760000004</v>
      </c>
      <c r="J39" s="36">
        <v>1521.8519</v>
      </c>
      <c r="K39" s="45">
        <v>148.17</v>
      </c>
      <c r="L39" s="52">
        <v>77.5768</v>
      </c>
      <c r="M39" s="36">
        <v>0</v>
      </c>
      <c r="N39" s="36">
        <v>36.972276</v>
      </c>
      <c r="O39" s="59">
        <v>265.4664</v>
      </c>
      <c r="P39" s="36">
        <v>0</v>
      </c>
      <c r="Q39" s="59">
        <v>117.32</v>
      </c>
      <c r="R39" s="36">
        <v>0</v>
      </c>
      <c r="S39" s="36">
        <v>0</v>
      </c>
      <c r="T39" s="32">
        <f t="shared" si="6"/>
        <v>994.572624</v>
      </c>
      <c r="U39" s="77"/>
      <c r="V39" s="78"/>
      <c r="W39" s="69">
        <f t="shared" si="4"/>
        <v>0.12457567127129843</v>
      </c>
      <c r="X39" s="70">
        <f t="shared" si="5"/>
        <v>0.6854539398405406</v>
      </c>
    </row>
    <row r="40" spans="1:24" s="1" customFormat="1" ht="28.5" customHeight="1">
      <c r="A40" s="31" t="s">
        <v>245</v>
      </c>
      <c r="B40" s="36">
        <v>0.04</v>
      </c>
      <c r="C40" s="36">
        <f t="shared" si="1"/>
        <v>1599.925</v>
      </c>
      <c r="D40" s="36">
        <v>143</v>
      </c>
      <c r="E40" s="36">
        <v>0</v>
      </c>
      <c r="F40" s="36">
        <v>573.245</v>
      </c>
      <c r="G40" s="36">
        <v>495.63</v>
      </c>
      <c r="H40" s="36">
        <v>388.05</v>
      </c>
      <c r="I40" s="36">
        <f t="shared" si="2"/>
        <v>1135.7594</v>
      </c>
      <c r="J40" s="36">
        <v>686.0901</v>
      </c>
      <c r="K40" s="36">
        <v>112.7392</v>
      </c>
      <c r="L40" s="36">
        <v>88.328</v>
      </c>
      <c r="M40" s="36">
        <v>0</v>
      </c>
      <c r="N40" s="36">
        <v>15.473</v>
      </c>
      <c r="O40" s="36">
        <v>60.7317</v>
      </c>
      <c r="P40" s="36">
        <v>3.0203</v>
      </c>
      <c r="Q40" s="36">
        <v>169.3771</v>
      </c>
      <c r="R40" s="36">
        <v>0</v>
      </c>
      <c r="S40" s="36">
        <v>0</v>
      </c>
      <c r="T40" s="32">
        <f t="shared" si="6"/>
        <v>464.2056</v>
      </c>
      <c r="U40" s="77"/>
      <c r="V40" s="78"/>
      <c r="W40" s="69">
        <f t="shared" si="4"/>
        <v>0.12590694824977897</v>
      </c>
      <c r="X40" s="70">
        <f t="shared" si="5"/>
        <v>0.7098651533002285</v>
      </c>
    </row>
    <row r="41" spans="1:24" s="1" customFormat="1" ht="28.5" customHeight="1">
      <c r="A41" s="31" t="s">
        <v>246</v>
      </c>
      <c r="B41" s="36">
        <v>72.7133</v>
      </c>
      <c r="C41" s="36">
        <f t="shared" si="1"/>
        <v>6506.0181</v>
      </c>
      <c r="D41" s="36">
        <v>506</v>
      </c>
      <c r="E41" s="36">
        <v>0</v>
      </c>
      <c r="F41" s="36">
        <v>2594.389</v>
      </c>
      <c r="G41" s="36">
        <v>3405.6291</v>
      </c>
      <c r="H41" s="36">
        <v>0</v>
      </c>
      <c r="I41" s="36">
        <f t="shared" si="2"/>
        <v>4341.3557</v>
      </c>
      <c r="J41" s="36">
        <v>2620.2416</v>
      </c>
      <c r="K41" s="36">
        <v>1268.397</v>
      </c>
      <c r="L41" s="36">
        <v>175.82</v>
      </c>
      <c r="M41" s="36">
        <v>9.53</v>
      </c>
      <c r="N41" s="36">
        <v>19.07</v>
      </c>
      <c r="O41" s="36">
        <v>111.2371</v>
      </c>
      <c r="P41" s="36">
        <v>6.36</v>
      </c>
      <c r="Q41" s="36">
        <v>130.7</v>
      </c>
      <c r="R41" s="36">
        <v>0</v>
      </c>
      <c r="S41" s="36">
        <v>0</v>
      </c>
      <c r="T41" s="32">
        <f t="shared" si="6"/>
        <v>2237.3757</v>
      </c>
      <c r="U41" s="77"/>
      <c r="V41" s="78"/>
      <c r="W41" s="69">
        <f t="shared" si="4"/>
        <v>0.11655345356751118</v>
      </c>
      <c r="X41" s="70">
        <f t="shared" si="5"/>
        <v>0.659907729323012</v>
      </c>
    </row>
    <row r="42" spans="1:24" s="1" customFormat="1" ht="28.5" customHeight="1">
      <c r="A42" s="31" t="s">
        <v>242</v>
      </c>
      <c r="B42" s="36">
        <v>0</v>
      </c>
      <c r="C42" s="36">
        <f t="shared" si="1"/>
        <v>476.288</v>
      </c>
      <c r="D42" s="36">
        <v>21</v>
      </c>
      <c r="E42" s="36">
        <v>0</v>
      </c>
      <c r="F42" s="36">
        <v>200.488</v>
      </c>
      <c r="G42" s="36">
        <v>254.8</v>
      </c>
      <c r="H42" s="36">
        <v>0</v>
      </c>
      <c r="I42" s="36">
        <f t="shared" si="2"/>
        <v>282.3368</v>
      </c>
      <c r="J42" s="53">
        <v>202.6994</v>
      </c>
      <c r="K42" s="36">
        <v>48.615</v>
      </c>
      <c r="L42" s="54">
        <v>3.42</v>
      </c>
      <c r="M42" s="36">
        <v>0</v>
      </c>
      <c r="N42" s="36">
        <v>7.5912</v>
      </c>
      <c r="O42" s="36">
        <v>15.8612</v>
      </c>
      <c r="P42" s="36">
        <v>0</v>
      </c>
      <c r="Q42" s="36">
        <v>4.15</v>
      </c>
      <c r="R42" s="36">
        <v>0</v>
      </c>
      <c r="S42" s="36">
        <v>0</v>
      </c>
      <c r="T42" s="32">
        <f t="shared" si="6"/>
        <v>193.9512</v>
      </c>
      <c r="U42" s="77"/>
      <c r="V42" s="78"/>
      <c r="W42" s="69">
        <f t="shared" si="4"/>
        <v>0.0743792520139068</v>
      </c>
      <c r="X42" s="70">
        <f t="shared" si="5"/>
        <v>0.5927858774522977</v>
      </c>
    </row>
    <row r="43" spans="1:24" s="1" customFormat="1" ht="28.5" customHeight="1">
      <c r="A43" s="31" t="s">
        <v>449</v>
      </c>
      <c r="B43" s="32">
        <v>7.7234</v>
      </c>
      <c r="C43" s="36">
        <f t="shared" si="1"/>
        <v>53.604</v>
      </c>
      <c r="D43" s="32">
        <v>1</v>
      </c>
      <c r="E43" s="36">
        <v>0</v>
      </c>
      <c r="F43" s="32">
        <v>20.324</v>
      </c>
      <c r="G43" s="32">
        <v>32.28</v>
      </c>
      <c r="H43" s="32">
        <v>0</v>
      </c>
      <c r="I43" s="36">
        <f t="shared" si="2"/>
        <v>35.080400000000004</v>
      </c>
      <c r="J43" s="32">
        <v>27.4833</v>
      </c>
      <c r="K43" s="32">
        <v>5.2758</v>
      </c>
      <c r="L43" s="32">
        <v>1.71</v>
      </c>
      <c r="M43" s="32">
        <v>0</v>
      </c>
      <c r="N43" s="32">
        <v>0.4917</v>
      </c>
      <c r="O43" s="32">
        <v>0</v>
      </c>
      <c r="P43" s="32">
        <v>0</v>
      </c>
      <c r="Q43" s="32">
        <v>0.1196</v>
      </c>
      <c r="R43" s="36">
        <v>0</v>
      </c>
      <c r="S43" s="36">
        <v>0</v>
      </c>
      <c r="T43" s="32">
        <f t="shared" si="6"/>
        <v>26.247</v>
      </c>
      <c r="U43" s="77"/>
      <c r="V43" s="78"/>
      <c r="W43" s="79">
        <f t="shared" si="4"/>
        <v>0.028505946340406606</v>
      </c>
      <c r="X43" s="70">
        <f t="shared" si="5"/>
        <v>0.5720183800389387</v>
      </c>
    </row>
    <row r="44" spans="1:24" s="7" customFormat="1" ht="28.5" customHeight="1">
      <c r="A44" s="38" t="s">
        <v>256</v>
      </c>
      <c r="B44" s="30">
        <f aca="true" t="shared" si="14" ref="B44:H44">SUM(B45:B52)</f>
        <v>2386.5112399999994</v>
      </c>
      <c r="C44" s="30">
        <f t="shared" si="1"/>
        <v>68646.0144</v>
      </c>
      <c r="D44" s="30">
        <f t="shared" si="14"/>
        <v>13801</v>
      </c>
      <c r="E44" s="30">
        <f t="shared" si="14"/>
        <v>40857</v>
      </c>
      <c r="F44" s="30">
        <f t="shared" si="14"/>
        <v>5252.1</v>
      </c>
      <c r="G44" s="30">
        <f t="shared" si="14"/>
        <v>8322.1654</v>
      </c>
      <c r="H44" s="30">
        <f t="shared" si="14"/>
        <v>413.749</v>
      </c>
      <c r="I44" s="28">
        <f t="shared" si="2"/>
        <v>51680.46856299999</v>
      </c>
      <c r="J44" s="30">
        <f aca="true" t="shared" si="15" ref="J44:S44">SUM(J45:J52)</f>
        <v>44372.67049999999</v>
      </c>
      <c r="K44" s="30">
        <f t="shared" si="15"/>
        <v>4834.818902</v>
      </c>
      <c r="L44" s="30">
        <f t="shared" si="15"/>
        <v>607.8965999999999</v>
      </c>
      <c r="M44" s="30">
        <f t="shared" si="15"/>
        <v>241.84341700000002</v>
      </c>
      <c r="N44" s="30">
        <f t="shared" si="15"/>
        <v>393.2249</v>
      </c>
      <c r="O44" s="30">
        <f t="shared" si="15"/>
        <v>1085.5805429999998</v>
      </c>
      <c r="P44" s="30">
        <f t="shared" si="15"/>
        <v>140.83370100000002</v>
      </c>
      <c r="Q44" s="30">
        <f t="shared" si="15"/>
        <v>3.6</v>
      </c>
      <c r="R44" s="30">
        <f t="shared" si="15"/>
        <v>0</v>
      </c>
      <c r="S44" s="30">
        <f t="shared" si="15"/>
        <v>0</v>
      </c>
      <c r="T44" s="28">
        <f t="shared" si="6"/>
        <v>19352.057077</v>
      </c>
      <c r="U44" s="56"/>
      <c r="V44" s="73"/>
      <c r="W44" s="79">
        <f t="shared" si="4"/>
        <v>1.0576142500211723</v>
      </c>
      <c r="X44" s="70">
        <f t="shared" si="5"/>
        <v>0.7275606223678688</v>
      </c>
    </row>
    <row r="45" spans="1:29" s="1" customFormat="1" ht="28.5" customHeight="1">
      <c r="A45" s="31" t="s">
        <v>450</v>
      </c>
      <c r="B45" s="39">
        <v>101.89</v>
      </c>
      <c r="C45" s="36">
        <f t="shared" si="1"/>
        <v>690</v>
      </c>
      <c r="D45" s="39">
        <v>119</v>
      </c>
      <c r="E45" s="39">
        <v>354</v>
      </c>
      <c r="F45" s="39">
        <v>217</v>
      </c>
      <c r="G45" s="39">
        <v>0</v>
      </c>
      <c r="H45" s="39">
        <v>0</v>
      </c>
      <c r="I45" s="32">
        <f t="shared" si="2"/>
        <v>467.27</v>
      </c>
      <c r="J45" s="39">
        <v>0</v>
      </c>
      <c r="K45" s="39">
        <v>88.77</v>
      </c>
      <c r="L45" s="39">
        <v>53.41</v>
      </c>
      <c r="M45" s="39">
        <v>188.59</v>
      </c>
      <c r="N45" s="39">
        <v>0</v>
      </c>
      <c r="O45" s="39">
        <v>136.5</v>
      </c>
      <c r="P45" s="39">
        <v>0</v>
      </c>
      <c r="Q45" s="39">
        <v>0</v>
      </c>
      <c r="R45" s="32">
        <v>0</v>
      </c>
      <c r="S45" s="32">
        <v>0</v>
      </c>
      <c r="T45" s="32">
        <f t="shared" si="6"/>
        <v>324.62</v>
      </c>
      <c r="U45" s="77"/>
      <c r="V45" s="78"/>
      <c r="W45" s="79">
        <f t="shared" si="4"/>
        <v>1.012262717486678</v>
      </c>
      <c r="X45" s="70">
        <f t="shared" si="5"/>
        <v>0.5900693278106808</v>
      </c>
      <c r="AC45" s="1">
        <v>324.62</v>
      </c>
    </row>
    <row r="46" spans="1:29" s="1" customFormat="1" ht="28.5" customHeight="1">
      <c r="A46" s="31" t="s">
        <v>258</v>
      </c>
      <c r="B46" s="32">
        <v>0</v>
      </c>
      <c r="C46" s="36">
        <f t="shared" si="1"/>
        <v>10485.43</v>
      </c>
      <c r="D46" s="32">
        <v>1312</v>
      </c>
      <c r="E46" s="32">
        <v>3896</v>
      </c>
      <c r="F46" s="32">
        <v>1851.8</v>
      </c>
      <c r="G46" s="32">
        <v>3425.63</v>
      </c>
      <c r="H46" s="32">
        <v>0</v>
      </c>
      <c r="I46" s="32">
        <f t="shared" si="2"/>
        <v>7373.292299999999</v>
      </c>
      <c r="J46" s="32">
        <v>6638.8631</v>
      </c>
      <c r="K46" s="32">
        <v>424.36</v>
      </c>
      <c r="L46" s="32">
        <v>95.8115</v>
      </c>
      <c r="M46" s="32">
        <v>0</v>
      </c>
      <c r="N46" s="32">
        <v>128.62</v>
      </c>
      <c r="O46" s="32">
        <v>85.6377</v>
      </c>
      <c r="P46" s="32">
        <v>0</v>
      </c>
      <c r="Q46" s="32">
        <v>0</v>
      </c>
      <c r="R46" s="32">
        <v>0</v>
      </c>
      <c r="S46" s="32">
        <v>0</v>
      </c>
      <c r="T46" s="32">
        <f t="shared" si="6"/>
        <v>3112.1377</v>
      </c>
      <c r="U46" s="77"/>
      <c r="V46" s="78"/>
      <c r="W46" s="79">
        <f t="shared" si="4"/>
        <v>0.7063330447376948</v>
      </c>
      <c r="X46" s="70">
        <f t="shared" si="5"/>
        <v>0.7031940797849968</v>
      </c>
      <c r="Y46" s="1">
        <v>485.0094</v>
      </c>
      <c r="AC46" s="1">
        <v>3112.1377</v>
      </c>
    </row>
    <row r="47" spans="1:29" s="1" customFormat="1" ht="28.5" customHeight="1">
      <c r="A47" s="31" t="s">
        <v>259</v>
      </c>
      <c r="B47" s="32">
        <v>0</v>
      </c>
      <c r="C47" s="36">
        <f t="shared" si="1"/>
        <v>2329.9</v>
      </c>
      <c r="D47" s="32">
        <v>436</v>
      </c>
      <c r="E47" s="32">
        <v>1295</v>
      </c>
      <c r="F47" s="32">
        <v>375.9</v>
      </c>
      <c r="G47" s="49">
        <v>223</v>
      </c>
      <c r="H47" s="49">
        <v>0</v>
      </c>
      <c r="I47" s="32">
        <f t="shared" si="2"/>
        <v>2020.8936010000002</v>
      </c>
      <c r="J47" s="49">
        <v>1881.6085</v>
      </c>
      <c r="K47" s="49">
        <v>56.3996</v>
      </c>
      <c r="L47" s="49">
        <v>13.17</v>
      </c>
      <c r="M47" s="49">
        <v>0</v>
      </c>
      <c r="N47" s="60">
        <v>35.6574</v>
      </c>
      <c r="O47" s="49">
        <v>34.058101</v>
      </c>
      <c r="P47" s="49">
        <v>0</v>
      </c>
      <c r="Q47" s="49">
        <v>0</v>
      </c>
      <c r="R47" s="32">
        <v>0</v>
      </c>
      <c r="S47" s="32">
        <v>0</v>
      </c>
      <c r="T47" s="32">
        <f t="shared" si="6"/>
        <v>309.006399</v>
      </c>
      <c r="U47" s="77"/>
      <c r="V47" s="78"/>
      <c r="W47" s="79">
        <f t="shared" si="4"/>
        <v>0.8565517744939407</v>
      </c>
      <c r="X47" s="70">
        <f t="shared" si="5"/>
        <v>0.8673735357740676</v>
      </c>
      <c r="Y47" s="1">
        <v>47.9159</v>
      </c>
      <c r="AC47" s="1">
        <v>265.006399</v>
      </c>
    </row>
    <row r="48" spans="1:29" s="1" customFormat="1" ht="28.5" customHeight="1">
      <c r="A48" s="31" t="s">
        <v>260</v>
      </c>
      <c r="B48" s="32">
        <v>8.1014</v>
      </c>
      <c r="C48" s="36">
        <f t="shared" si="1"/>
        <v>4625.93</v>
      </c>
      <c r="D48" s="32">
        <v>644</v>
      </c>
      <c r="E48" s="32">
        <v>1914</v>
      </c>
      <c r="F48" s="32">
        <v>784.4</v>
      </c>
      <c r="G48" s="32">
        <v>1283.53</v>
      </c>
      <c r="H48" s="32">
        <v>0</v>
      </c>
      <c r="I48" s="32">
        <f t="shared" si="2"/>
        <v>3509.0549</v>
      </c>
      <c r="J48" s="32">
        <v>3108.5647</v>
      </c>
      <c r="K48" s="32">
        <v>315.7016</v>
      </c>
      <c r="L48" s="32">
        <v>50.1188</v>
      </c>
      <c r="M48" s="32">
        <v>0</v>
      </c>
      <c r="N48" s="32">
        <v>5.3572</v>
      </c>
      <c r="O48" s="32">
        <v>29.3126</v>
      </c>
      <c r="P48" s="32">
        <v>0</v>
      </c>
      <c r="Q48" s="32">
        <v>0</v>
      </c>
      <c r="R48" s="32">
        <v>0</v>
      </c>
      <c r="S48" s="32">
        <v>0</v>
      </c>
      <c r="T48" s="32">
        <f t="shared" si="6"/>
        <v>1124.9765</v>
      </c>
      <c r="U48" s="77"/>
      <c r="V48" s="78"/>
      <c r="W48" s="79">
        <f t="shared" si="4"/>
        <v>0.7289712110232301</v>
      </c>
      <c r="X48" s="70">
        <f t="shared" si="5"/>
        <v>0.757235891841389</v>
      </c>
      <c r="Y48" s="1">
        <v>191.7633</v>
      </c>
      <c r="AC48" s="1">
        <v>1117.3765</v>
      </c>
    </row>
    <row r="49" spans="1:29" s="1" customFormat="1" ht="28.5" customHeight="1">
      <c r="A49" s="31" t="s">
        <v>261</v>
      </c>
      <c r="B49" s="40">
        <v>102.337060999999</v>
      </c>
      <c r="C49" s="36">
        <f t="shared" si="1"/>
        <v>8354.9</v>
      </c>
      <c r="D49" s="40">
        <v>1691</v>
      </c>
      <c r="E49" s="40">
        <v>5008</v>
      </c>
      <c r="F49" s="40">
        <v>355.9</v>
      </c>
      <c r="G49" s="40">
        <v>1300</v>
      </c>
      <c r="H49" s="40">
        <v>0</v>
      </c>
      <c r="I49" s="32">
        <f t="shared" si="2"/>
        <v>6068.3063059999995</v>
      </c>
      <c r="J49" s="55">
        <v>5378.3627</v>
      </c>
      <c r="K49" s="55">
        <v>382.258402</v>
      </c>
      <c r="L49" s="55">
        <v>35.7656</v>
      </c>
      <c r="M49" s="55">
        <v>31.391081</v>
      </c>
      <c r="N49" s="55">
        <v>29.0734</v>
      </c>
      <c r="O49" s="55">
        <v>128.063542</v>
      </c>
      <c r="P49" s="55">
        <v>83.391581</v>
      </c>
      <c r="Q49" s="40">
        <v>0</v>
      </c>
      <c r="R49" s="32">
        <v>0</v>
      </c>
      <c r="S49" s="32">
        <v>0</v>
      </c>
      <c r="T49" s="32">
        <f t="shared" si="6"/>
        <v>2388.930755</v>
      </c>
      <c r="U49" s="77"/>
      <c r="V49" s="78"/>
      <c r="W49" s="79">
        <f t="shared" si="4"/>
        <v>1.1039324091759188</v>
      </c>
      <c r="X49" s="70">
        <f t="shared" si="5"/>
        <v>0.7175282260897713</v>
      </c>
      <c r="Y49" s="1">
        <v>286.023981</v>
      </c>
      <c r="AC49" s="1">
        <v>2353.130755</v>
      </c>
    </row>
    <row r="50" spans="1:29" s="1" customFormat="1" ht="28.5" customHeight="1">
      <c r="A50" s="41" t="s">
        <v>262</v>
      </c>
      <c r="B50" s="32">
        <v>2153.204979</v>
      </c>
      <c r="C50" s="36">
        <f t="shared" si="1"/>
        <v>21697.2149</v>
      </c>
      <c r="D50" s="32">
        <v>4856</v>
      </c>
      <c r="E50" s="32">
        <v>14357</v>
      </c>
      <c r="F50" s="32">
        <v>1012.5</v>
      </c>
      <c r="G50" s="32">
        <v>1471.7149</v>
      </c>
      <c r="H50" s="32">
        <v>0</v>
      </c>
      <c r="I50" s="32">
        <f t="shared" si="2"/>
        <v>16414.832756</v>
      </c>
      <c r="J50" s="32">
        <v>13304.2213</v>
      </c>
      <c r="K50" s="32">
        <v>2348.3481</v>
      </c>
      <c r="L50" s="36">
        <v>243.6788</v>
      </c>
      <c r="M50" s="32">
        <v>21.862336</v>
      </c>
      <c r="N50" s="32">
        <v>113.0013</v>
      </c>
      <c r="O50" s="32">
        <v>326.2788</v>
      </c>
      <c r="P50" s="32">
        <v>57.44212</v>
      </c>
      <c r="Q50" s="32">
        <v>0</v>
      </c>
      <c r="R50" s="32">
        <v>0</v>
      </c>
      <c r="S50" s="32">
        <v>0</v>
      </c>
      <c r="T50" s="32">
        <f t="shared" si="6"/>
        <v>7435.587123</v>
      </c>
      <c r="U50" s="77"/>
      <c r="V50" s="78"/>
      <c r="W50" s="79">
        <f t="shared" si="4"/>
        <v>1.1704657784574264</v>
      </c>
      <c r="X50" s="70">
        <f t="shared" si="5"/>
        <v>0.6882408292716498</v>
      </c>
      <c r="Y50" s="1">
        <v>1471.6305</v>
      </c>
      <c r="AC50" s="1">
        <v>7388.487123</v>
      </c>
    </row>
    <row r="51" spans="1:29" s="1" customFormat="1" ht="28.5" customHeight="1">
      <c r="A51" s="31" t="s">
        <v>263</v>
      </c>
      <c r="B51" s="32">
        <v>20.9778</v>
      </c>
      <c r="C51" s="36">
        <f t="shared" si="1"/>
        <v>18921.639499999997</v>
      </c>
      <c r="D51" s="32">
        <v>4483</v>
      </c>
      <c r="E51" s="32">
        <v>13261</v>
      </c>
      <c r="F51" s="32">
        <v>572.6</v>
      </c>
      <c r="G51" s="32">
        <v>191.2905</v>
      </c>
      <c r="H51" s="32">
        <v>413.749</v>
      </c>
      <c r="I51" s="32">
        <f t="shared" si="2"/>
        <v>14767.9187</v>
      </c>
      <c r="J51" s="36">
        <v>13172.3802</v>
      </c>
      <c r="K51" s="32">
        <v>1126.2312</v>
      </c>
      <c r="L51" s="32">
        <v>99.7819</v>
      </c>
      <c r="M51" s="32">
        <v>0</v>
      </c>
      <c r="N51" s="32">
        <v>48.3156</v>
      </c>
      <c r="O51" s="32">
        <v>317.6098</v>
      </c>
      <c r="P51" s="32">
        <v>0</v>
      </c>
      <c r="Q51" s="32">
        <v>3.6</v>
      </c>
      <c r="R51" s="32">
        <v>0</v>
      </c>
      <c r="S51" s="32">
        <v>0</v>
      </c>
      <c r="T51" s="32">
        <f t="shared" si="6"/>
        <v>4174.6986</v>
      </c>
      <c r="U51" s="77"/>
      <c r="V51" s="78"/>
      <c r="W51" s="79">
        <f t="shared" si="4"/>
        <v>1.2015234076281853</v>
      </c>
      <c r="X51" s="70">
        <f t="shared" si="5"/>
        <v>0.7796134222697938</v>
      </c>
      <c r="Y51" s="1">
        <v>191.2905</v>
      </c>
      <c r="Z51" s="1">
        <v>413.749</v>
      </c>
      <c r="AC51" s="1">
        <v>3408.451725</v>
      </c>
    </row>
    <row r="52" spans="1:29" s="1" customFormat="1" ht="28.5" customHeight="1">
      <c r="A52" s="31" t="s">
        <v>264</v>
      </c>
      <c r="B52" s="32">
        <v>0</v>
      </c>
      <c r="C52" s="36">
        <f t="shared" si="1"/>
        <v>1541</v>
      </c>
      <c r="D52" s="32">
        <v>260</v>
      </c>
      <c r="E52" s="32">
        <v>772</v>
      </c>
      <c r="F52" s="32">
        <v>82</v>
      </c>
      <c r="G52" s="32">
        <v>427</v>
      </c>
      <c r="H52" s="32">
        <v>0</v>
      </c>
      <c r="I52" s="32">
        <f t="shared" si="2"/>
        <v>1058.8999999999999</v>
      </c>
      <c r="J52" s="32">
        <v>888.67</v>
      </c>
      <c r="K52" s="32">
        <v>92.75</v>
      </c>
      <c r="L52" s="32">
        <v>16.16</v>
      </c>
      <c r="M52" s="32">
        <v>0</v>
      </c>
      <c r="N52" s="32">
        <v>33.2</v>
      </c>
      <c r="O52" s="32">
        <v>28.12</v>
      </c>
      <c r="P52" s="32">
        <v>0</v>
      </c>
      <c r="Q52" s="32">
        <v>0</v>
      </c>
      <c r="R52" s="32">
        <v>0</v>
      </c>
      <c r="S52" s="32">
        <v>0</v>
      </c>
      <c r="T52" s="32">
        <f t="shared" si="6"/>
        <v>482.1</v>
      </c>
      <c r="U52" s="77"/>
      <c r="V52" s="78"/>
      <c r="W52" s="79">
        <f t="shared" si="4"/>
        <v>0.9745962791576165</v>
      </c>
      <c r="X52" s="70">
        <f t="shared" si="5"/>
        <v>0.6871512005191434</v>
      </c>
      <c r="Y52" s="1">
        <v>238.67</v>
      </c>
      <c r="AC52" s="1">
        <v>482.1</v>
      </c>
    </row>
    <row r="53" spans="1:24" s="7" customFormat="1" ht="28.5" customHeight="1">
      <c r="A53" s="16" t="s">
        <v>247</v>
      </c>
      <c r="B53" s="42">
        <f aca="true" t="shared" si="16" ref="B53:H53">SUM(B54:B59)</f>
        <v>0</v>
      </c>
      <c r="C53" s="42">
        <f t="shared" si="1"/>
        <v>37572.354400000004</v>
      </c>
      <c r="D53" s="42">
        <f t="shared" si="16"/>
        <v>2124</v>
      </c>
      <c r="E53" s="42">
        <f t="shared" si="16"/>
        <v>0</v>
      </c>
      <c r="F53" s="42">
        <f t="shared" si="16"/>
        <v>327.79</v>
      </c>
      <c r="G53" s="42">
        <f t="shared" si="16"/>
        <v>15659.3056</v>
      </c>
      <c r="H53" s="42">
        <f t="shared" si="16"/>
        <v>19461.258800000003</v>
      </c>
      <c r="I53" s="56">
        <f t="shared" si="2"/>
        <v>25148.278698999995</v>
      </c>
      <c r="J53" s="42">
        <f aca="true" t="shared" si="17" ref="J53:S53">SUM(J54:J59)</f>
        <v>10661.6613</v>
      </c>
      <c r="K53" s="42">
        <f t="shared" si="17"/>
        <v>7378.4293</v>
      </c>
      <c r="L53" s="42">
        <f t="shared" si="17"/>
        <v>2522.87911</v>
      </c>
      <c r="M53" s="42">
        <f t="shared" si="17"/>
        <v>1744.3300000000002</v>
      </c>
      <c r="N53" s="42">
        <f t="shared" si="17"/>
        <v>86.213889</v>
      </c>
      <c r="O53" s="42">
        <f t="shared" si="17"/>
        <v>1558.3400000000001</v>
      </c>
      <c r="P53" s="42">
        <f t="shared" si="17"/>
        <v>209.67000000000002</v>
      </c>
      <c r="Q53" s="42">
        <f t="shared" si="17"/>
        <v>986.7551</v>
      </c>
      <c r="R53" s="42">
        <f t="shared" si="17"/>
        <v>371.2</v>
      </c>
      <c r="S53" s="42">
        <f t="shared" si="17"/>
        <v>0</v>
      </c>
      <c r="T53" s="56">
        <f t="shared" si="6"/>
        <v>12052.875701</v>
      </c>
      <c r="U53" s="56"/>
      <c r="V53" s="73"/>
      <c r="W53" s="69">
        <f t="shared" si="4"/>
        <v>0.08445906081375103</v>
      </c>
      <c r="X53" s="70">
        <f t="shared" si="5"/>
        <v>0.6693293273897148</v>
      </c>
    </row>
    <row r="54" spans="1:24" s="1" customFormat="1" ht="28.5" customHeight="1">
      <c r="A54" s="31" t="s">
        <v>432</v>
      </c>
      <c r="B54" s="43">
        <v>0</v>
      </c>
      <c r="C54" s="44">
        <f t="shared" si="1"/>
        <v>363.79</v>
      </c>
      <c r="D54" s="43">
        <v>36</v>
      </c>
      <c r="E54" s="43">
        <v>0</v>
      </c>
      <c r="F54" s="43">
        <v>327.79</v>
      </c>
      <c r="G54" s="43">
        <v>0</v>
      </c>
      <c r="H54" s="43">
        <v>0</v>
      </c>
      <c r="I54" s="57">
        <f t="shared" si="2"/>
        <v>297.63000000000005</v>
      </c>
      <c r="J54" s="43">
        <v>0</v>
      </c>
      <c r="K54" s="43">
        <v>0</v>
      </c>
      <c r="L54" s="43">
        <v>0</v>
      </c>
      <c r="M54" s="43">
        <v>145.52</v>
      </c>
      <c r="N54" s="43">
        <v>0</v>
      </c>
      <c r="O54" s="43">
        <v>148.7</v>
      </c>
      <c r="P54" s="43">
        <v>0</v>
      </c>
      <c r="Q54" s="43">
        <v>3.41</v>
      </c>
      <c r="R54" s="43">
        <v>0</v>
      </c>
      <c r="S54" s="43">
        <v>0</v>
      </c>
      <c r="T54" s="57">
        <f t="shared" si="6"/>
        <v>66.16</v>
      </c>
      <c r="U54" s="57"/>
      <c r="V54" s="74"/>
      <c r="W54" s="69">
        <f t="shared" si="4"/>
        <v>0.12095554883580283</v>
      </c>
      <c r="X54" s="70">
        <f t="shared" si="5"/>
        <v>0.8181368371862889</v>
      </c>
    </row>
    <row r="55" spans="1:24" s="1" customFormat="1" ht="28.5" customHeight="1">
      <c r="A55" s="31" t="s">
        <v>249</v>
      </c>
      <c r="B55" s="43">
        <v>0</v>
      </c>
      <c r="C55" s="44">
        <f t="shared" si="1"/>
        <v>4260.41</v>
      </c>
      <c r="D55" s="43">
        <v>262</v>
      </c>
      <c r="E55" s="43">
        <v>0</v>
      </c>
      <c r="F55" s="43">
        <v>0</v>
      </c>
      <c r="G55" s="43">
        <v>3751.48</v>
      </c>
      <c r="H55" s="43">
        <v>246.93</v>
      </c>
      <c r="I55" s="57">
        <f t="shared" si="2"/>
        <v>3008.1237</v>
      </c>
      <c r="J55" s="43">
        <v>1228.64</v>
      </c>
      <c r="K55" s="43">
        <v>805.1</v>
      </c>
      <c r="L55" s="43">
        <v>274.82</v>
      </c>
      <c r="M55" s="43">
        <v>378.81</v>
      </c>
      <c r="N55" s="43">
        <v>18.27</v>
      </c>
      <c r="O55" s="43">
        <v>75.8012</v>
      </c>
      <c r="P55" s="43">
        <v>76.68</v>
      </c>
      <c r="Q55" s="43">
        <v>150.0025</v>
      </c>
      <c r="R55" s="43">
        <v>0</v>
      </c>
      <c r="S55" s="43">
        <v>0</v>
      </c>
      <c r="T55" s="57">
        <f t="shared" si="6"/>
        <v>1252.2863</v>
      </c>
      <c r="U55" s="57"/>
      <c r="V55" s="74"/>
      <c r="W55" s="69">
        <f t="shared" si="4"/>
        <v>0.08709748206165857</v>
      </c>
      <c r="X55" s="70">
        <f t="shared" si="5"/>
        <v>0.7060643693916783</v>
      </c>
    </row>
    <row r="56" spans="1:24" s="1" customFormat="1" ht="28.5" customHeight="1">
      <c r="A56" s="31" t="s">
        <v>250</v>
      </c>
      <c r="B56" s="43">
        <v>0</v>
      </c>
      <c r="C56" s="44">
        <f t="shared" si="1"/>
        <v>9958.5628</v>
      </c>
      <c r="D56" s="43">
        <v>630</v>
      </c>
      <c r="E56" s="43">
        <v>0</v>
      </c>
      <c r="F56" s="43">
        <v>0</v>
      </c>
      <c r="G56" s="43">
        <v>1107.6399999999999</v>
      </c>
      <c r="H56" s="43">
        <v>8220.9228</v>
      </c>
      <c r="I56" s="57">
        <f t="shared" si="2"/>
        <v>6245.500499</v>
      </c>
      <c r="J56" s="43">
        <v>2407.3813</v>
      </c>
      <c r="K56" s="43">
        <v>1504.7493</v>
      </c>
      <c r="L56" s="43">
        <v>606.14911</v>
      </c>
      <c r="M56" s="43">
        <v>1015.36</v>
      </c>
      <c r="N56" s="43">
        <v>10.643889</v>
      </c>
      <c r="O56" s="43">
        <v>562.5600000000001</v>
      </c>
      <c r="P56" s="43">
        <v>16.5</v>
      </c>
      <c r="Q56" s="43">
        <v>122.15690000000001</v>
      </c>
      <c r="R56" s="43">
        <v>340.5</v>
      </c>
      <c r="S56" s="43">
        <v>0</v>
      </c>
      <c r="T56" s="57">
        <f t="shared" si="6"/>
        <v>3372.562301</v>
      </c>
      <c r="U56" s="57"/>
      <c r="V56" s="74"/>
      <c r="W56" s="69">
        <f t="shared" si="4"/>
        <v>0.1008726202328977</v>
      </c>
      <c r="X56" s="70">
        <f t="shared" si="5"/>
        <v>0.6271487788378459</v>
      </c>
    </row>
    <row r="57" spans="1:24" s="1" customFormat="1" ht="28.5" customHeight="1">
      <c r="A57" s="31" t="s">
        <v>251</v>
      </c>
      <c r="B57" s="43">
        <v>0</v>
      </c>
      <c r="C57" s="44">
        <f t="shared" si="1"/>
        <v>11786.83</v>
      </c>
      <c r="D57" s="43">
        <v>579</v>
      </c>
      <c r="E57" s="43">
        <v>0</v>
      </c>
      <c r="F57" s="43">
        <v>0</v>
      </c>
      <c r="G57" s="43">
        <v>5831.11</v>
      </c>
      <c r="H57" s="43">
        <v>5376.72</v>
      </c>
      <c r="I57" s="57">
        <f t="shared" si="2"/>
        <v>8345.972200000002</v>
      </c>
      <c r="J57" s="43">
        <v>3912.72</v>
      </c>
      <c r="K57" s="43">
        <v>2384.45</v>
      </c>
      <c r="L57" s="43">
        <v>916.69</v>
      </c>
      <c r="M57" s="43">
        <v>45.91</v>
      </c>
      <c r="N57" s="43">
        <v>49.27</v>
      </c>
      <c r="O57" s="43">
        <v>379.68</v>
      </c>
      <c r="P57" s="43">
        <v>102.09</v>
      </c>
      <c r="Q57" s="43">
        <v>555.1622</v>
      </c>
      <c r="R57" s="43">
        <v>30.7</v>
      </c>
      <c r="S57" s="43">
        <v>0</v>
      </c>
      <c r="T57" s="57">
        <f t="shared" si="6"/>
        <v>3410.1578</v>
      </c>
      <c r="U57" s="57"/>
      <c r="V57" s="74"/>
      <c r="W57" s="69">
        <f t="shared" si="4"/>
        <v>0.06937478176598766</v>
      </c>
      <c r="X57" s="70">
        <f t="shared" si="5"/>
        <v>0.7080760645567978</v>
      </c>
    </row>
    <row r="58" spans="1:24" s="1" customFormat="1" ht="28.5" customHeight="1">
      <c r="A58" s="31" t="s">
        <v>252</v>
      </c>
      <c r="B58" s="43">
        <v>0</v>
      </c>
      <c r="C58" s="44">
        <f t="shared" si="1"/>
        <v>5169.370000000001</v>
      </c>
      <c r="D58" s="43">
        <v>309</v>
      </c>
      <c r="E58" s="43">
        <v>0</v>
      </c>
      <c r="F58" s="43">
        <v>0</v>
      </c>
      <c r="G58" s="43">
        <v>1807.9540000000002</v>
      </c>
      <c r="H58" s="43">
        <v>3052.416</v>
      </c>
      <c r="I58" s="57">
        <f t="shared" si="2"/>
        <v>3571.7434000000003</v>
      </c>
      <c r="J58" s="43">
        <v>1591.93</v>
      </c>
      <c r="K58" s="43">
        <v>1396.2</v>
      </c>
      <c r="L58" s="43">
        <v>328.58</v>
      </c>
      <c r="M58" s="43">
        <v>47.57</v>
      </c>
      <c r="N58" s="43">
        <v>1.42</v>
      </c>
      <c r="O58" s="43">
        <v>189.0384</v>
      </c>
      <c r="P58" s="43">
        <v>14.4</v>
      </c>
      <c r="Q58" s="43">
        <v>2.605</v>
      </c>
      <c r="R58" s="43">
        <v>0</v>
      </c>
      <c r="S58" s="43">
        <v>0</v>
      </c>
      <c r="T58" s="57">
        <f t="shared" si="6"/>
        <v>1597.6266</v>
      </c>
      <c r="U58" s="57"/>
      <c r="V58" s="74"/>
      <c r="W58" s="69">
        <f t="shared" si="4"/>
        <v>0.0865123737612282</v>
      </c>
      <c r="X58" s="70">
        <f t="shared" si="5"/>
        <v>0.6909436546426353</v>
      </c>
    </row>
    <row r="59" spans="1:24" s="1" customFormat="1" ht="28.5" customHeight="1">
      <c r="A59" s="31" t="s">
        <v>253</v>
      </c>
      <c r="B59" s="43">
        <v>0</v>
      </c>
      <c r="C59" s="44">
        <f t="shared" si="1"/>
        <v>6033.3916</v>
      </c>
      <c r="D59" s="43">
        <v>308</v>
      </c>
      <c r="E59" s="43">
        <v>0</v>
      </c>
      <c r="F59" s="43">
        <v>0</v>
      </c>
      <c r="G59" s="43">
        <v>3161.1216</v>
      </c>
      <c r="H59" s="43">
        <v>2564.27</v>
      </c>
      <c r="I59" s="57">
        <f t="shared" si="2"/>
        <v>3679.3089</v>
      </c>
      <c r="J59" s="43">
        <v>1520.99</v>
      </c>
      <c r="K59" s="43">
        <v>1287.93</v>
      </c>
      <c r="L59" s="43">
        <v>396.64</v>
      </c>
      <c r="M59" s="43">
        <v>111.16</v>
      </c>
      <c r="N59" s="43">
        <v>6.61</v>
      </c>
      <c r="O59" s="43">
        <v>202.5604</v>
      </c>
      <c r="P59" s="43">
        <v>0</v>
      </c>
      <c r="Q59" s="43">
        <v>153.4185</v>
      </c>
      <c r="R59" s="43">
        <v>0</v>
      </c>
      <c r="S59" s="43">
        <v>0</v>
      </c>
      <c r="T59" s="57">
        <f t="shared" si="6"/>
        <v>2354.0827</v>
      </c>
      <c r="U59" s="57"/>
      <c r="V59" s="74"/>
      <c r="W59" s="69">
        <f t="shared" si="4"/>
        <v>0.08371137307878662</v>
      </c>
      <c r="X59" s="70">
        <f t="shared" si="5"/>
        <v>0.6098243150668358</v>
      </c>
    </row>
    <row r="60" spans="1:24" s="7" customFormat="1" ht="28.5" customHeight="1">
      <c r="A60" s="34" t="s">
        <v>265</v>
      </c>
      <c r="B60" s="30">
        <f aca="true" t="shared" si="18" ref="B60:H60">SUM(B61:B74)</f>
        <v>1371.5761949999999</v>
      </c>
      <c r="C60" s="30">
        <f t="shared" si="1"/>
        <v>53864.0872</v>
      </c>
      <c r="D60" s="30">
        <f t="shared" si="18"/>
        <v>8672</v>
      </c>
      <c r="E60" s="30">
        <f t="shared" si="18"/>
        <v>25858</v>
      </c>
      <c r="F60" s="30">
        <f t="shared" si="18"/>
        <v>4035</v>
      </c>
      <c r="G60" s="30">
        <f t="shared" si="18"/>
        <v>15299.087200000002</v>
      </c>
      <c r="H60" s="30">
        <f t="shared" si="18"/>
        <v>0</v>
      </c>
      <c r="I60" s="28">
        <f t="shared" si="2"/>
        <v>34800.923872</v>
      </c>
      <c r="J60" s="30">
        <f aca="true" t="shared" si="19" ref="J60:S60">SUM(J61:J74)</f>
        <v>23068.718999999997</v>
      </c>
      <c r="K60" s="30">
        <f t="shared" si="19"/>
        <v>7338.962799999999</v>
      </c>
      <c r="L60" s="30">
        <f t="shared" si="19"/>
        <v>1880.892824</v>
      </c>
      <c r="M60" s="30">
        <f t="shared" si="19"/>
        <v>93.08570500000002</v>
      </c>
      <c r="N60" s="30">
        <f t="shared" si="19"/>
        <v>496.6044</v>
      </c>
      <c r="O60" s="30">
        <f t="shared" si="19"/>
        <v>1363.772143</v>
      </c>
      <c r="P60" s="30">
        <f t="shared" si="19"/>
        <v>185.89</v>
      </c>
      <c r="Q60" s="30">
        <f t="shared" si="19"/>
        <v>372.997</v>
      </c>
      <c r="R60" s="30">
        <f t="shared" si="19"/>
        <v>0</v>
      </c>
      <c r="S60" s="30">
        <f t="shared" si="19"/>
        <v>0</v>
      </c>
      <c r="T60" s="28">
        <f t="shared" si="6"/>
        <v>20434.739523</v>
      </c>
      <c r="U60" s="80"/>
      <c r="V60" s="81"/>
      <c r="W60" s="69">
        <f t="shared" si="4"/>
        <v>0.9922150379398985</v>
      </c>
      <c r="X60" s="70">
        <f t="shared" si="5"/>
        <v>0.6300444628162142</v>
      </c>
    </row>
    <row r="61" spans="1:24" s="1" customFormat="1" ht="28.5" customHeight="1">
      <c r="A61" s="31" t="s">
        <v>432</v>
      </c>
      <c r="B61" s="32">
        <v>0</v>
      </c>
      <c r="C61" s="36">
        <f t="shared" si="1"/>
        <v>0</v>
      </c>
      <c r="D61" s="32">
        <v>0</v>
      </c>
      <c r="E61" s="32">
        <v>0</v>
      </c>
      <c r="F61" s="32">
        <v>0</v>
      </c>
      <c r="G61" s="32">
        <v>0</v>
      </c>
      <c r="H61" s="32">
        <v>0</v>
      </c>
      <c r="I61" s="32">
        <f t="shared" si="2"/>
        <v>0</v>
      </c>
      <c r="J61" s="32">
        <v>0</v>
      </c>
      <c r="K61" s="32">
        <v>0</v>
      </c>
      <c r="L61" s="32">
        <v>0</v>
      </c>
      <c r="M61" s="32">
        <v>0</v>
      </c>
      <c r="N61" s="32">
        <v>0</v>
      </c>
      <c r="O61" s="32">
        <v>0</v>
      </c>
      <c r="P61" s="32">
        <v>0</v>
      </c>
      <c r="Q61" s="32">
        <v>0</v>
      </c>
      <c r="R61" s="32">
        <v>0</v>
      </c>
      <c r="S61" s="32">
        <v>0</v>
      </c>
      <c r="T61" s="32">
        <f t="shared" si="6"/>
        <v>0</v>
      </c>
      <c r="U61" s="71"/>
      <c r="V61" s="72"/>
      <c r="W61" s="69">
        <v>0</v>
      </c>
      <c r="X61" s="70">
        <v>0</v>
      </c>
    </row>
    <row r="62" spans="1:24" s="1" customFormat="1" ht="28.5" customHeight="1">
      <c r="A62" s="31" t="s">
        <v>451</v>
      </c>
      <c r="B62" s="45">
        <v>18.9508</v>
      </c>
      <c r="C62" s="36">
        <f t="shared" si="1"/>
        <v>161</v>
      </c>
      <c r="D62" s="45">
        <v>1</v>
      </c>
      <c r="E62" s="45">
        <v>80</v>
      </c>
      <c r="F62" s="45">
        <v>80</v>
      </c>
      <c r="G62" s="45">
        <v>0</v>
      </c>
      <c r="H62" s="32">
        <v>0</v>
      </c>
      <c r="I62" s="32">
        <f t="shared" si="2"/>
        <v>68.20564300000001</v>
      </c>
      <c r="J62" s="45">
        <v>0</v>
      </c>
      <c r="K62" s="45">
        <v>1</v>
      </c>
      <c r="L62" s="45">
        <v>0</v>
      </c>
      <c r="M62" s="45">
        <v>0</v>
      </c>
      <c r="N62" s="45">
        <v>0</v>
      </c>
      <c r="O62" s="45">
        <v>63.735643</v>
      </c>
      <c r="P62" s="45">
        <v>3.47</v>
      </c>
      <c r="Q62" s="45">
        <v>0</v>
      </c>
      <c r="R62" s="32">
        <v>0</v>
      </c>
      <c r="S62" s="32">
        <v>0</v>
      </c>
      <c r="T62" s="32">
        <f t="shared" si="6"/>
        <v>111.745157</v>
      </c>
      <c r="U62" s="82" t="s">
        <v>1030</v>
      </c>
      <c r="V62" s="83"/>
      <c r="W62" s="69">
        <f aca="true" t="shared" si="20" ref="W62:W125">(D62+E62)/I62</f>
        <v>1.1875850213742576</v>
      </c>
      <c r="X62" s="70">
        <f aca="true" t="shared" si="21" ref="X62:X125">I62/(B62+C62)</f>
        <v>0.379023838738144</v>
      </c>
    </row>
    <row r="63" spans="1:24" s="1" customFormat="1" ht="28.5" customHeight="1">
      <c r="A63" s="31" t="s">
        <v>434</v>
      </c>
      <c r="B63" s="45">
        <v>66.19</v>
      </c>
      <c r="C63" s="36">
        <f t="shared" si="1"/>
        <v>295</v>
      </c>
      <c r="D63" s="45">
        <v>60</v>
      </c>
      <c r="E63" s="45">
        <v>40</v>
      </c>
      <c r="F63" s="45">
        <v>195</v>
      </c>
      <c r="G63" s="45">
        <v>0</v>
      </c>
      <c r="H63" s="32">
        <v>0</v>
      </c>
      <c r="I63" s="32">
        <f t="shared" si="2"/>
        <v>147.82</v>
      </c>
      <c r="J63" s="45">
        <v>0</v>
      </c>
      <c r="K63" s="45">
        <v>0</v>
      </c>
      <c r="L63" s="45">
        <v>0</v>
      </c>
      <c r="M63" s="45">
        <v>0</v>
      </c>
      <c r="N63" s="45">
        <v>147.82</v>
      </c>
      <c r="O63" s="45">
        <v>0</v>
      </c>
      <c r="P63" s="45">
        <v>0</v>
      </c>
      <c r="Q63" s="45">
        <v>0</v>
      </c>
      <c r="R63" s="32">
        <v>0</v>
      </c>
      <c r="S63" s="32">
        <v>0</v>
      </c>
      <c r="T63" s="32">
        <f t="shared" si="6"/>
        <v>213.37</v>
      </c>
      <c r="U63" s="84"/>
      <c r="V63" s="85"/>
      <c r="W63" s="69">
        <f t="shared" si="20"/>
        <v>0.6764984440535787</v>
      </c>
      <c r="X63" s="70">
        <f t="shared" si="21"/>
        <v>0.40925828511309836</v>
      </c>
    </row>
    <row r="64" spans="1:24" s="1" customFormat="1" ht="28.5" customHeight="1">
      <c r="A64" s="31" t="s">
        <v>453</v>
      </c>
      <c r="B64" s="45">
        <v>11.91</v>
      </c>
      <c r="C64" s="36">
        <f t="shared" si="1"/>
        <v>139</v>
      </c>
      <c r="D64" s="45">
        <v>5</v>
      </c>
      <c r="E64" s="45">
        <v>74</v>
      </c>
      <c r="F64" s="45">
        <v>60</v>
      </c>
      <c r="G64" s="45">
        <v>0</v>
      </c>
      <c r="H64" s="32">
        <v>0</v>
      </c>
      <c r="I64" s="32">
        <f t="shared" si="2"/>
        <v>36.46</v>
      </c>
      <c r="J64" s="45">
        <v>0</v>
      </c>
      <c r="K64" s="45">
        <v>0</v>
      </c>
      <c r="L64" s="45">
        <v>0</v>
      </c>
      <c r="M64" s="45">
        <v>0</v>
      </c>
      <c r="N64" s="45">
        <v>31.46</v>
      </c>
      <c r="O64" s="45">
        <v>0</v>
      </c>
      <c r="P64" s="45">
        <v>0</v>
      </c>
      <c r="Q64" s="45">
        <v>5</v>
      </c>
      <c r="R64" s="32">
        <v>0</v>
      </c>
      <c r="S64" s="32">
        <v>0</v>
      </c>
      <c r="T64" s="32">
        <f t="shared" si="6"/>
        <v>114.45</v>
      </c>
      <c r="U64" s="84"/>
      <c r="V64" s="85"/>
      <c r="W64" s="69">
        <f t="shared" si="20"/>
        <v>2.1667580910586945</v>
      </c>
      <c r="X64" s="70">
        <f t="shared" si="21"/>
        <v>0.2416009542111192</v>
      </c>
    </row>
    <row r="65" spans="1:24" s="1" customFormat="1" ht="28.5" customHeight="1">
      <c r="A65" s="31" t="s">
        <v>271</v>
      </c>
      <c r="B65" s="55">
        <v>0</v>
      </c>
      <c r="C65" s="36">
        <f t="shared" si="1"/>
        <v>2032.5</v>
      </c>
      <c r="D65" s="55">
        <v>250</v>
      </c>
      <c r="E65" s="55">
        <v>745</v>
      </c>
      <c r="F65" s="55">
        <v>375</v>
      </c>
      <c r="G65" s="55">
        <v>662.5</v>
      </c>
      <c r="H65" s="32">
        <v>0</v>
      </c>
      <c r="I65" s="32">
        <f t="shared" si="2"/>
        <v>1368.0326</v>
      </c>
      <c r="J65" s="55">
        <v>960.2356</v>
      </c>
      <c r="K65" s="55">
        <v>271.35</v>
      </c>
      <c r="L65" s="55">
        <v>56.85</v>
      </c>
      <c r="M65" s="55">
        <v>0</v>
      </c>
      <c r="N65" s="55">
        <v>1.7</v>
      </c>
      <c r="O65" s="55">
        <v>64.486</v>
      </c>
      <c r="P65" s="55">
        <v>0</v>
      </c>
      <c r="Q65" s="55">
        <v>13.411</v>
      </c>
      <c r="R65" s="32">
        <v>0</v>
      </c>
      <c r="S65" s="32">
        <v>0</v>
      </c>
      <c r="T65" s="32">
        <f t="shared" si="6"/>
        <v>664.4674</v>
      </c>
      <c r="U65" s="84"/>
      <c r="V65" s="85"/>
      <c r="W65" s="69">
        <f t="shared" si="20"/>
        <v>0.7273218489091561</v>
      </c>
      <c r="X65" s="70">
        <f t="shared" si="21"/>
        <v>0.6730787699876999</v>
      </c>
    </row>
    <row r="66" spans="1:24" s="1" customFormat="1" ht="28.5" customHeight="1">
      <c r="A66" s="31" t="s">
        <v>272</v>
      </c>
      <c r="B66" s="55">
        <v>4.78</v>
      </c>
      <c r="C66" s="36">
        <f t="shared" si="1"/>
        <v>1872.92</v>
      </c>
      <c r="D66" s="55">
        <v>285</v>
      </c>
      <c r="E66" s="55">
        <v>852</v>
      </c>
      <c r="F66" s="55">
        <v>272</v>
      </c>
      <c r="G66" s="55">
        <v>463.92</v>
      </c>
      <c r="H66" s="32">
        <v>0</v>
      </c>
      <c r="I66" s="32">
        <f t="shared" si="2"/>
        <v>1446.2202</v>
      </c>
      <c r="J66" s="55">
        <v>1041.03</v>
      </c>
      <c r="K66" s="55">
        <v>289.13</v>
      </c>
      <c r="L66" s="55">
        <v>46.73</v>
      </c>
      <c r="M66" s="55">
        <v>0</v>
      </c>
      <c r="N66" s="55">
        <v>10.2702</v>
      </c>
      <c r="O66" s="55">
        <v>43.38</v>
      </c>
      <c r="P66" s="55">
        <v>0</v>
      </c>
      <c r="Q66" s="55">
        <v>15.68</v>
      </c>
      <c r="R66" s="32">
        <v>0</v>
      </c>
      <c r="S66" s="32">
        <v>0</v>
      </c>
      <c r="T66" s="32">
        <f t="shared" si="6"/>
        <v>431.4798</v>
      </c>
      <c r="U66" s="84"/>
      <c r="V66" s="85"/>
      <c r="W66" s="69">
        <f t="shared" si="20"/>
        <v>0.786187331638709</v>
      </c>
      <c r="X66" s="70">
        <f t="shared" si="21"/>
        <v>0.7702083399904138</v>
      </c>
    </row>
    <row r="67" spans="1:24" s="1" customFormat="1" ht="28.5" customHeight="1">
      <c r="A67" s="31" t="s">
        <v>270</v>
      </c>
      <c r="B67" s="45">
        <v>2.16</v>
      </c>
      <c r="C67" s="36">
        <f t="shared" si="1"/>
        <v>4220.25</v>
      </c>
      <c r="D67" s="45">
        <v>623</v>
      </c>
      <c r="E67" s="45">
        <v>1862</v>
      </c>
      <c r="F67" s="45">
        <v>260</v>
      </c>
      <c r="G67" s="45">
        <v>1475.25</v>
      </c>
      <c r="H67" s="32">
        <v>0</v>
      </c>
      <c r="I67" s="32">
        <f t="shared" si="2"/>
        <v>2943.1325629999997</v>
      </c>
      <c r="J67" s="45">
        <v>1792.2208</v>
      </c>
      <c r="K67" s="45">
        <v>766.2389</v>
      </c>
      <c r="L67" s="45">
        <v>251.256204</v>
      </c>
      <c r="M67" s="45">
        <v>35.186059</v>
      </c>
      <c r="N67" s="45">
        <v>8.2756</v>
      </c>
      <c r="O67" s="45">
        <v>58.659</v>
      </c>
      <c r="P67" s="45">
        <v>0</v>
      </c>
      <c r="Q67" s="45">
        <v>31.296</v>
      </c>
      <c r="R67" s="32">
        <v>0</v>
      </c>
      <c r="S67" s="32">
        <v>0</v>
      </c>
      <c r="T67" s="32">
        <f t="shared" si="6"/>
        <v>1279.277437</v>
      </c>
      <c r="U67" s="108" t="s">
        <v>1031</v>
      </c>
      <c r="V67" s="109"/>
      <c r="W67" s="69">
        <f t="shared" si="20"/>
        <v>0.844338454625022</v>
      </c>
      <c r="X67" s="70">
        <f t="shared" si="21"/>
        <v>0.6970267129435559</v>
      </c>
    </row>
    <row r="68" spans="1:24" s="1" customFormat="1" ht="28.5" customHeight="1">
      <c r="A68" s="31" t="s">
        <v>267</v>
      </c>
      <c r="B68" s="45">
        <v>10.57</v>
      </c>
      <c r="C68" s="36">
        <f t="shared" si="1"/>
        <v>6876.044</v>
      </c>
      <c r="D68" s="45">
        <v>1153</v>
      </c>
      <c r="E68" s="45">
        <v>3439</v>
      </c>
      <c r="F68" s="45">
        <v>592</v>
      </c>
      <c r="G68" s="45">
        <v>1692.044</v>
      </c>
      <c r="H68" s="32">
        <v>0</v>
      </c>
      <c r="I68" s="32">
        <f t="shared" si="2"/>
        <v>4374.426013</v>
      </c>
      <c r="J68" s="45">
        <v>2778.92</v>
      </c>
      <c r="K68" s="45">
        <v>924.65</v>
      </c>
      <c r="L68" s="45">
        <v>244.53</v>
      </c>
      <c r="M68" s="45">
        <v>7.616013</v>
      </c>
      <c r="N68" s="45">
        <v>46.08</v>
      </c>
      <c r="O68" s="45">
        <v>318.12</v>
      </c>
      <c r="P68" s="45">
        <v>0</v>
      </c>
      <c r="Q68" s="45">
        <v>54.51</v>
      </c>
      <c r="R68" s="32">
        <v>0</v>
      </c>
      <c r="S68" s="32">
        <v>0</v>
      </c>
      <c r="T68" s="32">
        <f t="shared" si="6"/>
        <v>2512.187987</v>
      </c>
      <c r="U68" s="110"/>
      <c r="V68" s="111"/>
      <c r="W68" s="69">
        <f t="shared" si="20"/>
        <v>1.0497377224699673</v>
      </c>
      <c r="X68" s="70">
        <f t="shared" si="21"/>
        <v>0.6352070862400594</v>
      </c>
    </row>
    <row r="69" spans="1:24" s="1" customFormat="1" ht="28.5" customHeight="1">
      <c r="A69" s="31" t="s">
        <v>274</v>
      </c>
      <c r="B69" s="45">
        <v>223.48</v>
      </c>
      <c r="C69" s="36">
        <f t="shared" si="1"/>
        <v>9665</v>
      </c>
      <c r="D69" s="45">
        <v>1730</v>
      </c>
      <c r="E69" s="45">
        <v>5163</v>
      </c>
      <c r="F69" s="45">
        <v>626</v>
      </c>
      <c r="G69" s="45">
        <v>2146</v>
      </c>
      <c r="H69" s="32">
        <v>0</v>
      </c>
      <c r="I69" s="32">
        <f t="shared" si="2"/>
        <v>6673.16</v>
      </c>
      <c r="J69" s="45">
        <v>4966.5</v>
      </c>
      <c r="K69" s="45">
        <v>1065.22</v>
      </c>
      <c r="L69" s="45">
        <v>241.73</v>
      </c>
      <c r="M69" s="45">
        <v>3.95</v>
      </c>
      <c r="N69" s="45">
        <v>63.68</v>
      </c>
      <c r="O69" s="45">
        <v>152.74</v>
      </c>
      <c r="P69" s="45">
        <v>95.47</v>
      </c>
      <c r="Q69" s="45">
        <v>83.87</v>
      </c>
      <c r="R69" s="32">
        <v>0</v>
      </c>
      <c r="S69" s="32">
        <v>0</v>
      </c>
      <c r="T69" s="32">
        <f t="shared" si="6"/>
        <v>3215.32</v>
      </c>
      <c r="U69" s="108"/>
      <c r="V69" s="109"/>
      <c r="W69" s="69">
        <f t="shared" si="20"/>
        <v>1.0329439126290993</v>
      </c>
      <c r="X69" s="70">
        <f t="shared" si="21"/>
        <v>0.6748418361568209</v>
      </c>
    </row>
    <row r="70" spans="1:24" s="1" customFormat="1" ht="28.5" customHeight="1">
      <c r="A70" s="31" t="s">
        <v>275</v>
      </c>
      <c r="B70" s="45">
        <v>191.42</v>
      </c>
      <c r="C70" s="36">
        <f t="shared" si="1"/>
        <v>4058.34</v>
      </c>
      <c r="D70" s="45">
        <v>686</v>
      </c>
      <c r="E70" s="45">
        <v>2043</v>
      </c>
      <c r="F70" s="45">
        <v>198</v>
      </c>
      <c r="G70" s="45">
        <v>1131.34</v>
      </c>
      <c r="H70" s="32">
        <v>0</v>
      </c>
      <c r="I70" s="32">
        <f t="shared" si="2"/>
        <v>2876.1199999999994</v>
      </c>
      <c r="J70" s="45">
        <v>1957.16</v>
      </c>
      <c r="K70" s="45">
        <v>606.61</v>
      </c>
      <c r="L70" s="45">
        <v>173.47</v>
      </c>
      <c r="M70" s="45">
        <v>2.95</v>
      </c>
      <c r="N70" s="45">
        <v>38.98</v>
      </c>
      <c r="O70" s="45">
        <v>96.95</v>
      </c>
      <c r="P70" s="45">
        <v>0</v>
      </c>
      <c r="Q70" s="45">
        <v>0</v>
      </c>
      <c r="R70" s="32">
        <v>0</v>
      </c>
      <c r="S70" s="32">
        <v>0</v>
      </c>
      <c r="T70" s="32">
        <f t="shared" si="6"/>
        <v>1373.64</v>
      </c>
      <c r="U70" s="57"/>
      <c r="V70" s="74"/>
      <c r="W70" s="69">
        <f t="shared" si="20"/>
        <v>0.9488477532230924</v>
      </c>
      <c r="X70" s="70">
        <f t="shared" si="21"/>
        <v>0.6767723353789389</v>
      </c>
    </row>
    <row r="71" spans="1:24" s="1" customFormat="1" ht="28.5" customHeight="1">
      <c r="A71" s="31" t="s">
        <v>268</v>
      </c>
      <c r="B71" s="45">
        <v>818.685395</v>
      </c>
      <c r="C71" s="36">
        <f aca="true" t="shared" si="22" ref="C71:C111">SUM(D71:H71)</f>
        <v>4183.366</v>
      </c>
      <c r="D71" s="45">
        <v>643</v>
      </c>
      <c r="E71" s="45">
        <v>1906</v>
      </c>
      <c r="F71" s="45">
        <v>227</v>
      </c>
      <c r="G71" s="45">
        <v>1407.366</v>
      </c>
      <c r="H71" s="32">
        <v>0</v>
      </c>
      <c r="I71" s="32">
        <f aca="true" t="shared" si="23" ref="I71:I111">SUM(J71:Q71)</f>
        <v>2182.7365530000006</v>
      </c>
      <c r="J71" s="45">
        <v>1540.7162</v>
      </c>
      <c r="K71" s="45">
        <v>408.8604</v>
      </c>
      <c r="L71" s="45">
        <v>116.28842</v>
      </c>
      <c r="M71" s="45">
        <v>20.083633</v>
      </c>
      <c r="N71" s="45">
        <v>8.6318</v>
      </c>
      <c r="O71" s="45">
        <v>88.1561</v>
      </c>
      <c r="P71" s="45">
        <v>0</v>
      </c>
      <c r="Q71" s="45">
        <v>0</v>
      </c>
      <c r="R71" s="32">
        <v>0</v>
      </c>
      <c r="S71" s="32">
        <v>0</v>
      </c>
      <c r="T71" s="32">
        <f t="shared" si="6"/>
        <v>2819.314842</v>
      </c>
      <c r="U71" s="57"/>
      <c r="V71" s="74"/>
      <c r="W71" s="69">
        <f t="shared" si="20"/>
        <v>1.1678001160958242</v>
      </c>
      <c r="X71" s="70">
        <f t="shared" si="21"/>
        <v>0.43636827785932825</v>
      </c>
    </row>
    <row r="72" spans="1:24" s="1" customFormat="1" ht="28.5" customHeight="1">
      <c r="A72" s="31" t="s">
        <v>273</v>
      </c>
      <c r="B72" s="45">
        <v>2.3</v>
      </c>
      <c r="C72" s="36">
        <f t="shared" si="22"/>
        <v>9654.53</v>
      </c>
      <c r="D72" s="45">
        <v>1575</v>
      </c>
      <c r="E72" s="45">
        <v>4703</v>
      </c>
      <c r="F72" s="45">
        <v>688</v>
      </c>
      <c r="G72" s="45">
        <v>2688.53</v>
      </c>
      <c r="H72" s="32">
        <v>0</v>
      </c>
      <c r="I72" s="32">
        <f t="shared" si="23"/>
        <v>6555.647599999999</v>
      </c>
      <c r="J72" s="45">
        <v>4198.3993</v>
      </c>
      <c r="K72" s="45">
        <v>1543.4235</v>
      </c>
      <c r="L72" s="45">
        <v>352.4482</v>
      </c>
      <c r="M72" s="45">
        <v>3.2</v>
      </c>
      <c r="N72" s="45">
        <v>68.4968</v>
      </c>
      <c r="O72" s="45">
        <v>225.9054</v>
      </c>
      <c r="P72" s="45">
        <v>36</v>
      </c>
      <c r="Q72" s="45">
        <v>127.7744</v>
      </c>
      <c r="R72" s="32">
        <v>0</v>
      </c>
      <c r="S72" s="32">
        <v>0</v>
      </c>
      <c r="T72" s="32">
        <f aca="true" t="shared" si="24" ref="T72:T116">B72+C72-I72-R72-S72</f>
        <v>3101.1824</v>
      </c>
      <c r="U72" s="57"/>
      <c r="V72" s="74"/>
      <c r="W72" s="69">
        <f t="shared" si="20"/>
        <v>0.9576475709280042</v>
      </c>
      <c r="X72" s="70">
        <f t="shared" si="21"/>
        <v>0.6788612412147671</v>
      </c>
    </row>
    <row r="73" spans="1:24" s="1" customFormat="1" ht="28.5" customHeight="1">
      <c r="A73" s="31" t="s">
        <v>269</v>
      </c>
      <c r="B73" s="45">
        <v>21.13</v>
      </c>
      <c r="C73" s="36">
        <f t="shared" si="22"/>
        <v>6692.6372</v>
      </c>
      <c r="D73" s="45">
        <v>935</v>
      </c>
      <c r="E73" s="45">
        <v>2788</v>
      </c>
      <c r="F73" s="45">
        <v>232</v>
      </c>
      <c r="G73" s="45">
        <v>2737.6372</v>
      </c>
      <c r="H73" s="32">
        <v>0</v>
      </c>
      <c r="I73" s="32">
        <f t="shared" si="23"/>
        <v>3356.9826999999996</v>
      </c>
      <c r="J73" s="45">
        <v>1843.3671</v>
      </c>
      <c r="K73" s="45">
        <v>904.74</v>
      </c>
      <c r="L73" s="45">
        <v>268.02</v>
      </c>
      <c r="M73" s="45">
        <v>15.2</v>
      </c>
      <c r="N73" s="45">
        <v>63.15</v>
      </c>
      <c r="O73" s="45">
        <v>170.1</v>
      </c>
      <c r="P73" s="45">
        <v>50.95</v>
      </c>
      <c r="Q73" s="45">
        <v>41.4556</v>
      </c>
      <c r="R73" s="32">
        <v>0</v>
      </c>
      <c r="S73" s="32">
        <v>0</v>
      </c>
      <c r="T73" s="32">
        <f t="shared" si="24"/>
        <v>3356.7845</v>
      </c>
      <c r="U73" s="57"/>
      <c r="V73" s="74"/>
      <c r="W73" s="69">
        <f t="shared" si="20"/>
        <v>1.1090316312919934</v>
      </c>
      <c r="X73" s="70">
        <f t="shared" si="21"/>
        <v>0.500014760714372</v>
      </c>
    </row>
    <row r="74" spans="1:24" s="1" customFormat="1" ht="28.5" customHeight="1">
      <c r="A74" s="31" t="s">
        <v>456</v>
      </c>
      <c r="B74" s="45">
        <v>0</v>
      </c>
      <c r="C74" s="36">
        <f t="shared" si="22"/>
        <v>4013.5</v>
      </c>
      <c r="D74" s="45">
        <v>726</v>
      </c>
      <c r="E74" s="45">
        <v>2163</v>
      </c>
      <c r="F74" s="45">
        <v>230</v>
      </c>
      <c r="G74" s="45">
        <v>894.5</v>
      </c>
      <c r="H74" s="32">
        <v>0</v>
      </c>
      <c r="I74" s="32">
        <f t="shared" si="23"/>
        <v>2771.98</v>
      </c>
      <c r="J74" s="45">
        <v>1990.17</v>
      </c>
      <c r="K74" s="45">
        <v>557.74</v>
      </c>
      <c r="L74" s="45">
        <v>129.57</v>
      </c>
      <c r="M74" s="45">
        <v>4.9</v>
      </c>
      <c r="N74" s="45">
        <v>8.06</v>
      </c>
      <c r="O74" s="45">
        <v>81.54</v>
      </c>
      <c r="P74" s="45">
        <v>0</v>
      </c>
      <c r="Q74" s="45">
        <v>0</v>
      </c>
      <c r="R74" s="32">
        <v>0</v>
      </c>
      <c r="S74" s="32">
        <v>0</v>
      </c>
      <c r="T74" s="32">
        <f t="shared" si="24"/>
        <v>1241.52</v>
      </c>
      <c r="U74" s="112" t="s">
        <v>1032</v>
      </c>
      <c r="V74" s="74"/>
      <c r="W74" s="69">
        <f t="shared" si="20"/>
        <v>1.0422153117987865</v>
      </c>
      <c r="X74" s="70">
        <f t="shared" si="21"/>
        <v>0.6906640089697271</v>
      </c>
    </row>
    <row r="75" spans="1:24" s="7" customFormat="1" ht="28.5" customHeight="1">
      <c r="A75" s="34" t="s">
        <v>277</v>
      </c>
      <c r="B75" s="30">
        <f aca="true" t="shared" si="25" ref="B75:H75">SUM(B76:B83)</f>
        <v>2523.3900000000012</v>
      </c>
      <c r="C75" s="30">
        <f t="shared" si="22"/>
        <v>77244.8458</v>
      </c>
      <c r="D75" s="30">
        <f t="shared" si="25"/>
        <v>13183</v>
      </c>
      <c r="E75" s="30">
        <f t="shared" si="25"/>
        <v>39437</v>
      </c>
      <c r="F75" s="30">
        <f t="shared" si="25"/>
        <v>2572.53</v>
      </c>
      <c r="G75" s="30">
        <f t="shared" si="25"/>
        <v>22052.315799999997</v>
      </c>
      <c r="H75" s="30">
        <f t="shared" si="25"/>
        <v>0</v>
      </c>
      <c r="I75" s="28">
        <f t="shared" si="23"/>
        <v>55934.379707</v>
      </c>
      <c r="J75" s="30">
        <f aca="true" t="shared" si="26" ref="J75:S75">SUM(J76:J83)</f>
        <v>33283.9145</v>
      </c>
      <c r="K75" s="30">
        <f t="shared" si="26"/>
        <v>12465.6604</v>
      </c>
      <c r="L75" s="30">
        <f t="shared" si="26"/>
        <v>5102.2034</v>
      </c>
      <c r="M75" s="30">
        <f t="shared" si="26"/>
        <v>472.673107</v>
      </c>
      <c r="N75" s="30">
        <f t="shared" si="26"/>
        <v>649.9329999999999</v>
      </c>
      <c r="O75" s="30">
        <f t="shared" si="26"/>
        <v>3324.3432</v>
      </c>
      <c r="P75" s="30">
        <f t="shared" si="26"/>
        <v>59.8531</v>
      </c>
      <c r="Q75" s="30">
        <f t="shared" si="26"/>
        <v>575.799</v>
      </c>
      <c r="R75" s="30">
        <f t="shared" si="26"/>
        <v>0</v>
      </c>
      <c r="S75" s="30">
        <f t="shared" si="26"/>
        <v>0</v>
      </c>
      <c r="T75" s="28">
        <f t="shared" si="24"/>
        <v>23833.856093</v>
      </c>
      <c r="U75" s="56"/>
      <c r="V75" s="73"/>
      <c r="W75" s="69">
        <f t="shared" si="20"/>
        <v>0.9407452138673629</v>
      </c>
      <c r="X75" s="70">
        <f t="shared" si="21"/>
        <v>0.701211191974237</v>
      </c>
    </row>
    <row r="76" spans="1:24" s="1" customFormat="1" ht="28.5" customHeight="1">
      <c r="A76" s="31" t="s">
        <v>432</v>
      </c>
      <c r="B76" s="55">
        <v>244.22</v>
      </c>
      <c r="C76" s="36">
        <f t="shared" si="22"/>
        <v>200</v>
      </c>
      <c r="D76" s="86">
        <v>0</v>
      </c>
      <c r="E76" s="55">
        <v>200</v>
      </c>
      <c r="F76" s="86">
        <v>0</v>
      </c>
      <c r="G76" s="86">
        <v>0</v>
      </c>
      <c r="H76" s="86">
        <v>0</v>
      </c>
      <c r="I76" s="32">
        <f t="shared" si="23"/>
        <v>65.36</v>
      </c>
      <c r="J76" s="86">
        <v>0</v>
      </c>
      <c r="K76" s="86">
        <v>0</v>
      </c>
      <c r="L76" s="86">
        <v>0</v>
      </c>
      <c r="M76" s="86">
        <v>65.36</v>
      </c>
      <c r="N76" s="86">
        <v>0</v>
      </c>
      <c r="O76" s="86">
        <v>0</v>
      </c>
      <c r="P76" s="86">
        <v>0</v>
      </c>
      <c r="Q76" s="86">
        <v>0</v>
      </c>
      <c r="R76" s="86">
        <v>0</v>
      </c>
      <c r="S76" s="86">
        <v>0</v>
      </c>
      <c r="T76" s="32">
        <f t="shared" si="24"/>
        <v>378.86</v>
      </c>
      <c r="U76" s="57"/>
      <c r="V76" s="74"/>
      <c r="W76" s="69">
        <f t="shared" si="20"/>
        <v>3.0599755201958385</v>
      </c>
      <c r="X76" s="70">
        <f t="shared" si="21"/>
        <v>0.14713430282292556</v>
      </c>
    </row>
    <row r="77" spans="1:24" s="1" customFormat="1" ht="28.5" customHeight="1">
      <c r="A77" s="31" t="s">
        <v>280</v>
      </c>
      <c r="B77" s="86">
        <v>350.11</v>
      </c>
      <c r="C77" s="36">
        <f t="shared" si="22"/>
        <v>4727.84</v>
      </c>
      <c r="D77" s="86">
        <v>586</v>
      </c>
      <c r="E77" s="86">
        <v>1744</v>
      </c>
      <c r="F77" s="86">
        <v>604.99</v>
      </c>
      <c r="G77" s="86">
        <v>1792.85</v>
      </c>
      <c r="H77" s="86">
        <v>0</v>
      </c>
      <c r="I77" s="32">
        <f t="shared" si="23"/>
        <v>2706.96</v>
      </c>
      <c r="J77" s="86">
        <v>1630.68</v>
      </c>
      <c r="K77" s="86">
        <v>544.5</v>
      </c>
      <c r="L77" s="86">
        <v>164.9</v>
      </c>
      <c r="M77" s="86">
        <v>169.69</v>
      </c>
      <c r="N77" s="86">
        <v>20.66</v>
      </c>
      <c r="O77" s="86">
        <v>153.56</v>
      </c>
      <c r="P77" s="86">
        <v>0</v>
      </c>
      <c r="Q77" s="86">
        <v>22.97</v>
      </c>
      <c r="R77" s="86">
        <v>0</v>
      </c>
      <c r="S77" s="86">
        <v>0</v>
      </c>
      <c r="T77" s="32">
        <f t="shared" si="24"/>
        <v>2370.99</v>
      </c>
      <c r="U77" s="57"/>
      <c r="V77" s="74"/>
      <c r="W77" s="69">
        <f t="shared" si="20"/>
        <v>0.8607441558057747</v>
      </c>
      <c r="X77" s="70">
        <f t="shared" si="21"/>
        <v>0.5330812631081441</v>
      </c>
    </row>
    <row r="78" spans="1:24" s="1" customFormat="1" ht="28.5" customHeight="1">
      <c r="A78" s="31" t="s">
        <v>281</v>
      </c>
      <c r="B78" s="55">
        <v>0</v>
      </c>
      <c r="C78" s="36">
        <f t="shared" si="22"/>
        <v>16361.08</v>
      </c>
      <c r="D78" s="86">
        <v>3085</v>
      </c>
      <c r="E78" s="55">
        <v>9207</v>
      </c>
      <c r="F78" s="86">
        <v>500.08</v>
      </c>
      <c r="G78" s="55">
        <v>3569</v>
      </c>
      <c r="H78" s="86">
        <v>0</v>
      </c>
      <c r="I78" s="32">
        <f t="shared" si="23"/>
        <v>12569.66</v>
      </c>
      <c r="J78" s="86">
        <v>8060.03</v>
      </c>
      <c r="K78" s="86">
        <v>2302.9</v>
      </c>
      <c r="L78" s="86">
        <v>1127.39</v>
      </c>
      <c r="M78" s="86">
        <v>207.86</v>
      </c>
      <c r="N78" s="86">
        <v>227.18</v>
      </c>
      <c r="O78" s="86">
        <v>495.47</v>
      </c>
      <c r="P78" s="86">
        <v>0</v>
      </c>
      <c r="Q78" s="86">
        <v>148.83</v>
      </c>
      <c r="R78" s="86">
        <v>0</v>
      </c>
      <c r="S78" s="86">
        <v>0</v>
      </c>
      <c r="T78" s="32">
        <f t="shared" si="24"/>
        <v>3791.42</v>
      </c>
      <c r="U78" s="57"/>
      <c r="V78" s="74"/>
      <c r="W78" s="69">
        <f t="shared" si="20"/>
        <v>0.9779103014719571</v>
      </c>
      <c r="X78" s="70">
        <f t="shared" si="21"/>
        <v>0.7682659090964655</v>
      </c>
    </row>
    <row r="79" spans="1:24" s="1" customFormat="1" ht="28.5" customHeight="1">
      <c r="A79" s="31" t="s">
        <v>283</v>
      </c>
      <c r="B79" s="86">
        <v>1086.18</v>
      </c>
      <c r="C79" s="36">
        <f t="shared" si="22"/>
        <v>10750.189999999999</v>
      </c>
      <c r="D79" s="86">
        <v>1754</v>
      </c>
      <c r="E79" s="86">
        <v>5257</v>
      </c>
      <c r="F79" s="86">
        <v>239.19</v>
      </c>
      <c r="G79" s="86">
        <v>3500</v>
      </c>
      <c r="H79" s="86">
        <v>0</v>
      </c>
      <c r="I79" s="32">
        <f t="shared" si="23"/>
        <v>7354.580600000001</v>
      </c>
      <c r="J79" s="86">
        <v>4038.4663</v>
      </c>
      <c r="K79" s="86">
        <v>1922.3536</v>
      </c>
      <c r="L79" s="86">
        <v>805.7192</v>
      </c>
      <c r="M79" s="86">
        <v>23.1805</v>
      </c>
      <c r="N79" s="86">
        <v>93.5759</v>
      </c>
      <c r="O79" s="86">
        <v>321.27</v>
      </c>
      <c r="P79" s="86">
        <v>59.8531</v>
      </c>
      <c r="Q79" s="86">
        <v>90.162</v>
      </c>
      <c r="R79" s="86">
        <v>0</v>
      </c>
      <c r="S79" s="86">
        <v>0</v>
      </c>
      <c r="T79" s="32">
        <f t="shared" si="24"/>
        <v>4481.7894</v>
      </c>
      <c r="U79" s="57"/>
      <c r="V79" s="74"/>
      <c r="W79" s="69">
        <f t="shared" si="20"/>
        <v>0.9532834543957542</v>
      </c>
      <c r="X79" s="70">
        <f t="shared" si="21"/>
        <v>0.6213544017295844</v>
      </c>
    </row>
    <row r="80" spans="1:24" s="1" customFormat="1" ht="28.5" customHeight="1">
      <c r="A80" s="31" t="s">
        <v>282</v>
      </c>
      <c r="B80" s="87">
        <v>842.880000000001</v>
      </c>
      <c r="C80" s="36">
        <f t="shared" si="22"/>
        <v>9451.3358</v>
      </c>
      <c r="D80" s="86">
        <v>2000</v>
      </c>
      <c r="E80" s="86">
        <v>5987</v>
      </c>
      <c r="F80" s="86">
        <v>296.43</v>
      </c>
      <c r="G80" s="86">
        <v>1167.9058</v>
      </c>
      <c r="H80" s="86">
        <v>0</v>
      </c>
      <c r="I80" s="32">
        <f t="shared" si="23"/>
        <v>7677.580400000001</v>
      </c>
      <c r="J80" s="86">
        <v>4970.0219</v>
      </c>
      <c r="K80" s="86">
        <v>1585.7326</v>
      </c>
      <c r="L80" s="86">
        <v>432.0227</v>
      </c>
      <c r="M80" s="86">
        <v>0</v>
      </c>
      <c r="N80" s="86">
        <v>144.84</v>
      </c>
      <c r="O80" s="86">
        <v>544.9632</v>
      </c>
      <c r="P80" s="86">
        <v>0</v>
      </c>
      <c r="Q80" s="86">
        <v>0</v>
      </c>
      <c r="R80" s="86">
        <v>0</v>
      </c>
      <c r="S80" s="86">
        <v>0</v>
      </c>
      <c r="T80" s="32">
        <f t="shared" si="24"/>
        <v>2616.6354</v>
      </c>
      <c r="U80" s="57"/>
      <c r="V80" s="74"/>
      <c r="W80" s="69">
        <f t="shared" si="20"/>
        <v>1.0403017075535932</v>
      </c>
      <c r="X80" s="70">
        <f t="shared" si="21"/>
        <v>0.7458149847606652</v>
      </c>
    </row>
    <row r="81" spans="1:24" s="1" customFormat="1" ht="28.5" customHeight="1">
      <c r="A81" s="31" t="s">
        <v>284</v>
      </c>
      <c r="B81" s="86">
        <v>0</v>
      </c>
      <c r="C81" s="36">
        <f t="shared" si="22"/>
        <v>20751.690000000002</v>
      </c>
      <c r="D81" s="86">
        <v>3317</v>
      </c>
      <c r="E81" s="86">
        <v>9935</v>
      </c>
      <c r="F81" s="86">
        <v>474.69</v>
      </c>
      <c r="G81" s="86">
        <v>7025</v>
      </c>
      <c r="H81" s="86">
        <v>0</v>
      </c>
      <c r="I81" s="32">
        <f t="shared" si="23"/>
        <v>14308.060000000001</v>
      </c>
      <c r="J81" s="86">
        <v>7748.48</v>
      </c>
      <c r="K81" s="86">
        <v>3644.99</v>
      </c>
      <c r="L81" s="86">
        <v>1717.27</v>
      </c>
      <c r="M81" s="86">
        <v>0</v>
      </c>
      <c r="N81" s="86">
        <v>81.44</v>
      </c>
      <c r="O81" s="86">
        <v>965.45</v>
      </c>
      <c r="P81" s="86">
        <v>0</v>
      </c>
      <c r="Q81" s="106">
        <v>150.43</v>
      </c>
      <c r="R81" s="86">
        <v>0</v>
      </c>
      <c r="S81" s="86">
        <v>0</v>
      </c>
      <c r="T81" s="32">
        <f t="shared" si="24"/>
        <v>6443.63</v>
      </c>
      <c r="U81" s="57"/>
      <c r="V81" s="74"/>
      <c r="W81" s="69">
        <f t="shared" si="20"/>
        <v>0.926191251644178</v>
      </c>
      <c r="X81" s="70">
        <f t="shared" si="21"/>
        <v>0.6894889042771938</v>
      </c>
    </row>
    <row r="82" spans="1:24" s="1" customFormat="1" ht="28.5" customHeight="1">
      <c r="A82" s="31" t="s">
        <v>285</v>
      </c>
      <c r="B82" s="86">
        <v>0</v>
      </c>
      <c r="C82" s="36">
        <f t="shared" si="22"/>
        <v>13795.079999999998</v>
      </c>
      <c r="D82" s="86">
        <v>2154</v>
      </c>
      <c r="E82" s="86">
        <v>6454</v>
      </c>
      <c r="F82" s="86">
        <v>379.21</v>
      </c>
      <c r="G82" s="86">
        <v>4807.87</v>
      </c>
      <c r="H82" s="86">
        <v>0</v>
      </c>
      <c r="I82" s="32">
        <f t="shared" si="23"/>
        <v>10064.129906999999</v>
      </c>
      <c r="J82" s="101">
        <v>6225.1063</v>
      </c>
      <c r="K82" s="86">
        <v>2069.3844</v>
      </c>
      <c r="L82" s="86">
        <v>757.3815</v>
      </c>
      <c r="M82" s="86">
        <v>6.582607</v>
      </c>
      <c r="N82" s="101">
        <v>75.8671</v>
      </c>
      <c r="O82" s="86">
        <v>772.89</v>
      </c>
      <c r="P82" s="86">
        <v>0</v>
      </c>
      <c r="Q82" s="86">
        <v>156.918</v>
      </c>
      <c r="R82" s="86">
        <v>0</v>
      </c>
      <c r="S82" s="86">
        <v>0</v>
      </c>
      <c r="T82" s="32">
        <f t="shared" si="24"/>
        <v>3730.950093</v>
      </c>
      <c r="U82" s="57"/>
      <c r="V82" s="74"/>
      <c r="W82" s="69">
        <f t="shared" si="20"/>
        <v>0.8553148736695854</v>
      </c>
      <c r="X82" s="70">
        <f t="shared" si="21"/>
        <v>0.7295448744769875</v>
      </c>
    </row>
    <row r="83" spans="1:24" s="1" customFormat="1" ht="28.5" customHeight="1">
      <c r="A83" s="31" t="s">
        <v>279</v>
      </c>
      <c r="B83" s="86">
        <v>0</v>
      </c>
      <c r="C83" s="36">
        <f t="shared" si="22"/>
        <v>1207.63</v>
      </c>
      <c r="D83" s="86">
        <v>287</v>
      </c>
      <c r="E83" s="86">
        <v>653</v>
      </c>
      <c r="F83" s="86">
        <v>77.94</v>
      </c>
      <c r="G83" s="86">
        <v>189.69</v>
      </c>
      <c r="H83" s="86">
        <v>0</v>
      </c>
      <c r="I83" s="32">
        <f t="shared" si="23"/>
        <v>1188.0488</v>
      </c>
      <c r="J83" s="86">
        <v>611.13</v>
      </c>
      <c r="K83" s="86">
        <v>395.7998</v>
      </c>
      <c r="L83" s="86">
        <v>97.52</v>
      </c>
      <c r="M83" s="86">
        <v>0</v>
      </c>
      <c r="N83" s="86">
        <v>6.37</v>
      </c>
      <c r="O83" s="86">
        <v>70.74</v>
      </c>
      <c r="P83" s="86">
        <v>0</v>
      </c>
      <c r="Q83" s="86">
        <v>6.489</v>
      </c>
      <c r="R83" s="86">
        <v>0</v>
      </c>
      <c r="S83" s="86">
        <v>0</v>
      </c>
      <c r="T83" s="32">
        <f t="shared" si="24"/>
        <v>19.5812000000001</v>
      </c>
      <c r="U83" s="57"/>
      <c r="V83" s="74"/>
      <c r="W83" s="69">
        <f t="shared" si="20"/>
        <v>0.7912132902284822</v>
      </c>
      <c r="X83" s="70">
        <f t="shared" si="21"/>
        <v>0.9837854309680945</v>
      </c>
    </row>
    <row r="84" spans="1:24" s="7" customFormat="1" ht="28.5" customHeight="1">
      <c r="A84" s="16" t="s">
        <v>286</v>
      </c>
      <c r="B84" s="28">
        <f aca="true" t="shared" si="27" ref="B84:H84">SUM(B85:B94)</f>
        <v>13826.235738</v>
      </c>
      <c r="C84" s="28">
        <f t="shared" si="22"/>
        <v>79423.9616</v>
      </c>
      <c r="D84" s="28">
        <f t="shared" si="27"/>
        <v>18292</v>
      </c>
      <c r="E84" s="28">
        <f t="shared" si="27"/>
        <v>54598</v>
      </c>
      <c r="F84" s="28">
        <f t="shared" si="27"/>
        <v>984</v>
      </c>
      <c r="G84" s="28">
        <f t="shared" si="27"/>
        <v>5549.9616000000005</v>
      </c>
      <c r="H84" s="28">
        <f t="shared" si="27"/>
        <v>0</v>
      </c>
      <c r="I84" s="28">
        <f t="shared" si="23"/>
        <v>58171.153992</v>
      </c>
      <c r="J84" s="28">
        <f aca="true" t="shared" si="28" ref="J84:S84">SUM(J85:J94)</f>
        <v>32985.2688</v>
      </c>
      <c r="K84" s="28">
        <f t="shared" si="28"/>
        <v>15741.497049999998</v>
      </c>
      <c r="L84" s="28">
        <f t="shared" si="28"/>
        <v>4649.968699999999</v>
      </c>
      <c r="M84" s="28">
        <f t="shared" si="28"/>
        <v>142.25097100000002</v>
      </c>
      <c r="N84" s="28">
        <f t="shared" si="28"/>
        <v>956.3557</v>
      </c>
      <c r="O84" s="28">
        <f t="shared" si="28"/>
        <v>2870.3751879999995</v>
      </c>
      <c r="P84" s="28">
        <f t="shared" si="28"/>
        <v>382.308383</v>
      </c>
      <c r="Q84" s="28">
        <f t="shared" si="28"/>
        <v>443.1292</v>
      </c>
      <c r="R84" s="28">
        <f t="shared" si="28"/>
        <v>0</v>
      </c>
      <c r="S84" s="28">
        <f t="shared" si="28"/>
        <v>0</v>
      </c>
      <c r="T84" s="28">
        <f t="shared" si="24"/>
        <v>35079.043346</v>
      </c>
      <c r="U84" s="80"/>
      <c r="V84" s="81"/>
      <c r="W84" s="69">
        <f t="shared" si="20"/>
        <v>1.253026543190534</v>
      </c>
      <c r="X84" s="70">
        <f t="shared" si="21"/>
        <v>0.6238180256192865</v>
      </c>
    </row>
    <row r="85" spans="1:24" s="1" customFormat="1" ht="28.5" customHeight="1">
      <c r="A85" s="31" t="s">
        <v>458</v>
      </c>
      <c r="B85" s="88">
        <v>0</v>
      </c>
      <c r="C85" s="32">
        <f t="shared" si="22"/>
        <v>173.28</v>
      </c>
      <c r="D85" s="88">
        <v>16.28</v>
      </c>
      <c r="E85" s="88">
        <v>35</v>
      </c>
      <c r="F85" s="88">
        <v>122</v>
      </c>
      <c r="G85" s="88">
        <v>0</v>
      </c>
      <c r="H85" s="88">
        <v>0</v>
      </c>
      <c r="I85" s="32">
        <f t="shared" si="23"/>
        <v>65.14</v>
      </c>
      <c r="J85" s="88">
        <v>0</v>
      </c>
      <c r="K85" s="88">
        <v>0</v>
      </c>
      <c r="L85" s="88">
        <v>0</v>
      </c>
      <c r="M85" s="88">
        <v>47.67</v>
      </c>
      <c r="N85" s="88">
        <v>0</v>
      </c>
      <c r="O85" s="88">
        <v>0</v>
      </c>
      <c r="P85" s="88">
        <v>17.47</v>
      </c>
      <c r="Q85" s="88">
        <v>0</v>
      </c>
      <c r="R85" s="88">
        <v>0</v>
      </c>
      <c r="S85" s="88">
        <v>0</v>
      </c>
      <c r="T85" s="32">
        <f t="shared" si="24"/>
        <v>108.14</v>
      </c>
      <c r="U85" s="88"/>
      <c r="V85" s="113"/>
      <c r="W85" s="69">
        <f t="shared" si="20"/>
        <v>0.7872275099785079</v>
      </c>
      <c r="X85" s="70">
        <f t="shared" si="21"/>
        <v>0.37592336103416435</v>
      </c>
    </row>
    <row r="86" spans="1:24" s="1" customFormat="1" ht="28.5" customHeight="1">
      <c r="A86" s="31" t="s">
        <v>459</v>
      </c>
      <c r="B86" s="88">
        <v>23.12</v>
      </c>
      <c r="C86" s="32">
        <f t="shared" si="22"/>
        <v>50.72</v>
      </c>
      <c r="D86" s="88">
        <v>6.72</v>
      </c>
      <c r="E86" s="88">
        <v>34</v>
      </c>
      <c r="F86" s="88">
        <v>10</v>
      </c>
      <c r="G86" s="88">
        <v>0</v>
      </c>
      <c r="H86" s="88">
        <v>0</v>
      </c>
      <c r="I86" s="32">
        <f t="shared" si="23"/>
        <v>50.16</v>
      </c>
      <c r="J86" s="88">
        <v>0</v>
      </c>
      <c r="K86" s="88">
        <v>0</v>
      </c>
      <c r="L86" s="88">
        <v>0</v>
      </c>
      <c r="M86" s="88">
        <v>0</v>
      </c>
      <c r="N86" s="88">
        <v>0</v>
      </c>
      <c r="O86" s="88">
        <v>50.05</v>
      </c>
      <c r="P86" s="88">
        <v>0</v>
      </c>
      <c r="Q86" s="88">
        <v>0.11</v>
      </c>
      <c r="R86" s="88">
        <v>0</v>
      </c>
      <c r="S86" s="88">
        <v>0</v>
      </c>
      <c r="T86" s="32">
        <f t="shared" si="24"/>
        <v>23.68</v>
      </c>
      <c r="U86" s="88"/>
      <c r="V86" s="113"/>
      <c r="W86" s="69">
        <f t="shared" si="20"/>
        <v>0.8118022328548644</v>
      </c>
      <c r="X86" s="70">
        <f t="shared" si="21"/>
        <v>0.6793066088840736</v>
      </c>
    </row>
    <row r="87" spans="1:24" s="1" customFormat="1" ht="28.5" customHeight="1">
      <c r="A87" s="31" t="s">
        <v>288</v>
      </c>
      <c r="B87" s="88">
        <v>518.43</v>
      </c>
      <c r="C87" s="32">
        <f t="shared" si="22"/>
        <v>4565.3616</v>
      </c>
      <c r="D87" s="88">
        <v>531</v>
      </c>
      <c r="E87" s="88">
        <v>1592</v>
      </c>
      <c r="F87" s="88">
        <v>46</v>
      </c>
      <c r="G87" s="88">
        <v>2396.3616</v>
      </c>
      <c r="H87" s="88">
        <v>0</v>
      </c>
      <c r="I87" s="32">
        <f t="shared" si="23"/>
        <v>3223.461701</v>
      </c>
      <c r="J87" s="88">
        <v>1625.5933</v>
      </c>
      <c r="K87" s="88">
        <v>922.40375</v>
      </c>
      <c r="L87" s="88">
        <v>545.4832</v>
      </c>
      <c r="M87" s="88">
        <v>24.770951</v>
      </c>
      <c r="N87" s="88">
        <v>13.3207</v>
      </c>
      <c r="O87" s="88">
        <v>77.6018</v>
      </c>
      <c r="P87" s="88">
        <v>0</v>
      </c>
      <c r="Q87" s="88">
        <v>14.288</v>
      </c>
      <c r="R87" s="88">
        <v>0</v>
      </c>
      <c r="S87" s="88">
        <v>0</v>
      </c>
      <c r="T87" s="32">
        <f t="shared" si="24"/>
        <v>1860.329899</v>
      </c>
      <c r="U87" s="114" t="s">
        <v>1033</v>
      </c>
      <c r="V87" s="115"/>
      <c r="W87" s="69">
        <f t="shared" si="20"/>
        <v>0.6586087246953768</v>
      </c>
      <c r="X87" s="70">
        <f t="shared" si="21"/>
        <v>0.634066451701128</v>
      </c>
    </row>
    <row r="88" spans="1:24" s="1" customFormat="1" ht="28.5" customHeight="1">
      <c r="A88" s="31" t="s">
        <v>289</v>
      </c>
      <c r="B88" s="89">
        <v>2248.534354</v>
      </c>
      <c r="C88" s="32">
        <f t="shared" si="22"/>
        <v>9763</v>
      </c>
      <c r="D88" s="88">
        <v>1932</v>
      </c>
      <c r="E88" s="88">
        <v>5745</v>
      </c>
      <c r="F88" s="88">
        <v>86</v>
      </c>
      <c r="G88" s="88">
        <v>2000</v>
      </c>
      <c r="H88" s="88">
        <v>0</v>
      </c>
      <c r="I88" s="32">
        <f t="shared" si="23"/>
        <v>6918.548582</v>
      </c>
      <c r="J88" s="88">
        <v>3702.5999</v>
      </c>
      <c r="K88" s="88">
        <v>2198.7266</v>
      </c>
      <c r="L88" s="88">
        <v>626.8027</v>
      </c>
      <c r="M88" s="88">
        <v>35.960782</v>
      </c>
      <c r="N88" s="88">
        <v>122.6893</v>
      </c>
      <c r="O88" s="88">
        <v>190.7991</v>
      </c>
      <c r="P88" s="88">
        <v>0</v>
      </c>
      <c r="Q88" s="89">
        <v>40.9702</v>
      </c>
      <c r="R88" s="88">
        <v>0</v>
      </c>
      <c r="S88" s="88">
        <v>0</v>
      </c>
      <c r="T88" s="32">
        <f t="shared" si="24"/>
        <v>5092.985772</v>
      </c>
      <c r="U88" s="88"/>
      <c r="V88" s="113"/>
      <c r="W88" s="69">
        <f t="shared" si="20"/>
        <v>1.1096257992569807</v>
      </c>
      <c r="X88" s="70">
        <f t="shared" si="21"/>
        <v>0.5759920737933062</v>
      </c>
    </row>
    <row r="89" spans="1:24" s="1" customFormat="1" ht="28.5" customHeight="1">
      <c r="A89" s="31" t="s">
        <v>292</v>
      </c>
      <c r="B89" s="88">
        <v>1268.31862</v>
      </c>
      <c r="C89" s="32">
        <f t="shared" si="22"/>
        <v>19336</v>
      </c>
      <c r="D89" s="88">
        <v>4796</v>
      </c>
      <c r="E89" s="88">
        <v>14352</v>
      </c>
      <c r="F89" s="88">
        <v>188</v>
      </c>
      <c r="G89" s="88">
        <v>0</v>
      </c>
      <c r="H89" s="88">
        <v>0</v>
      </c>
      <c r="I89" s="32">
        <f t="shared" si="23"/>
        <v>13409.280571</v>
      </c>
      <c r="J89" s="88">
        <v>8325.0414</v>
      </c>
      <c r="K89" s="88">
        <v>3301.7289</v>
      </c>
      <c r="L89" s="88">
        <v>946.7556</v>
      </c>
      <c r="M89" s="88">
        <v>0</v>
      </c>
      <c r="N89" s="88">
        <v>127.2357</v>
      </c>
      <c r="O89" s="88">
        <v>449.956188</v>
      </c>
      <c r="P89" s="88">
        <v>156.773383</v>
      </c>
      <c r="Q89" s="89">
        <v>101.7894</v>
      </c>
      <c r="R89" s="88">
        <v>0</v>
      </c>
      <c r="S89" s="88">
        <v>0</v>
      </c>
      <c r="T89" s="32">
        <f t="shared" si="24"/>
        <v>7195.038049</v>
      </c>
      <c r="U89" s="88"/>
      <c r="V89" s="113"/>
      <c r="W89" s="69">
        <f t="shared" si="20"/>
        <v>1.4279662431264972</v>
      </c>
      <c r="X89" s="70">
        <f t="shared" si="21"/>
        <v>0.6507995153008365</v>
      </c>
    </row>
    <row r="90" spans="1:24" s="1" customFormat="1" ht="28.5" customHeight="1">
      <c r="A90" s="31" t="s">
        <v>290</v>
      </c>
      <c r="B90" s="88">
        <v>618.48</v>
      </c>
      <c r="C90" s="32">
        <f t="shared" si="22"/>
        <v>4621.6</v>
      </c>
      <c r="D90" s="88">
        <v>933</v>
      </c>
      <c r="E90" s="88">
        <v>2786</v>
      </c>
      <c r="F90" s="88">
        <v>68</v>
      </c>
      <c r="G90" s="88">
        <v>834.6</v>
      </c>
      <c r="H90" s="88">
        <v>0</v>
      </c>
      <c r="I90" s="32">
        <f t="shared" si="23"/>
        <v>2885.3700000000003</v>
      </c>
      <c r="J90" s="88">
        <v>1654.5</v>
      </c>
      <c r="K90" s="88">
        <v>628.29</v>
      </c>
      <c r="L90" s="88">
        <v>349.97</v>
      </c>
      <c r="M90" s="88">
        <v>22</v>
      </c>
      <c r="N90" s="88">
        <v>44.15</v>
      </c>
      <c r="O90" s="88">
        <v>143.65</v>
      </c>
      <c r="P90" s="88">
        <v>22.5</v>
      </c>
      <c r="Q90" s="89">
        <v>20.31</v>
      </c>
      <c r="R90" s="88">
        <v>0</v>
      </c>
      <c r="S90" s="88">
        <v>0</v>
      </c>
      <c r="T90" s="32">
        <f t="shared" si="24"/>
        <v>2354.71</v>
      </c>
      <c r="U90" s="93"/>
      <c r="V90" s="116"/>
      <c r="W90" s="69">
        <f t="shared" si="20"/>
        <v>1.288916152867743</v>
      </c>
      <c r="X90" s="70">
        <f t="shared" si="21"/>
        <v>0.5506347231339981</v>
      </c>
    </row>
    <row r="91" spans="1:24" s="1" customFormat="1" ht="28.5" customHeight="1">
      <c r="A91" s="31" t="s">
        <v>291</v>
      </c>
      <c r="B91" s="90">
        <v>365.95</v>
      </c>
      <c r="C91" s="32">
        <f t="shared" si="22"/>
        <v>2976</v>
      </c>
      <c r="D91" s="90">
        <v>690</v>
      </c>
      <c r="E91" s="90">
        <v>2062</v>
      </c>
      <c r="F91" s="90">
        <v>49</v>
      </c>
      <c r="G91" s="90">
        <v>175</v>
      </c>
      <c r="H91" s="88">
        <v>0</v>
      </c>
      <c r="I91" s="32">
        <f t="shared" si="23"/>
        <v>2394.14</v>
      </c>
      <c r="J91" s="90">
        <v>1063.42</v>
      </c>
      <c r="K91" s="90">
        <v>902.5</v>
      </c>
      <c r="L91" s="90">
        <v>283.74</v>
      </c>
      <c r="M91" s="90">
        <v>4.94</v>
      </c>
      <c r="N91" s="90">
        <v>15.54</v>
      </c>
      <c r="O91" s="90">
        <v>76.98</v>
      </c>
      <c r="P91" s="90">
        <v>31.44</v>
      </c>
      <c r="Q91" s="107">
        <v>15.58</v>
      </c>
      <c r="R91" s="88">
        <v>0</v>
      </c>
      <c r="S91" s="88">
        <v>0</v>
      </c>
      <c r="T91" s="32">
        <f t="shared" si="24"/>
        <v>947.81</v>
      </c>
      <c r="U91" s="93"/>
      <c r="V91" s="116"/>
      <c r="W91" s="69">
        <f t="shared" si="20"/>
        <v>1.1494732973009099</v>
      </c>
      <c r="X91" s="70">
        <f t="shared" si="21"/>
        <v>0.7163901315100465</v>
      </c>
    </row>
    <row r="92" spans="1:24" s="1" customFormat="1" ht="28.5" customHeight="1">
      <c r="A92" s="31" t="s">
        <v>295</v>
      </c>
      <c r="B92" s="90">
        <v>2665.0941</v>
      </c>
      <c r="C92" s="32">
        <f t="shared" si="22"/>
        <v>8557</v>
      </c>
      <c r="D92" s="91">
        <v>2130</v>
      </c>
      <c r="E92" s="91">
        <v>6322</v>
      </c>
      <c r="F92" s="91">
        <v>105</v>
      </c>
      <c r="G92" s="90">
        <v>0</v>
      </c>
      <c r="H92" s="88">
        <v>0</v>
      </c>
      <c r="I92" s="32">
        <f t="shared" si="23"/>
        <v>6979.8273</v>
      </c>
      <c r="J92" s="90">
        <v>3537.4035</v>
      </c>
      <c r="K92" s="90">
        <v>2163.2451</v>
      </c>
      <c r="L92" s="90">
        <v>582.7872</v>
      </c>
      <c r="M92" s="90">
        <v>0</v>
      </c>
      <c r="N92" s="90">
        <v>157.7221</v>
      </c>
      <c r="O92" s="90">
        <v>403.3052</v>
      </c>
      <c r="P92" s="90">
        <v>33.75</v>
      </c>
      <c r="Q92" s="107">
        <v>101.6142</v>
      </c>
      <c r="R92" s="88">
        <v>0</v>
      </c>
      <c r="S92" s="88">
        <v>0</v>
      </c>
      <c r="T92" s="32">
        <f t="shared" si="24"/>
        <v>4242.2668</v>
      </c>
      <c r="U92" s="88"/>
      <c r="V92" s="113"/>
      <c r="W92" s="69">
        <f t="shared" si="20"/>
        <v>1.2109182128331457</v>
      </c>
      <c r="X92" s="70">
        <f t="shared" si="21"/>
        <v>0.6219719098594976</v>
      </c>
    </row>
    <row r="93" spans="1:24" s="1" customFormat="1" ht="28.5" customHeight="1">
      <c r="A93" s="31" t="s">
        <v>293</v>
      </c>
      <c r="B93" s="90">
        <v>3622.378664</v>
      </c>
      <c r="C93" s="32">
        <f t="shared" si="22"/>
        <v>9237</v>
      </c>
      <c r="D93" s="90">
        <v>2259</v>
      </c>
      <c r="E93" s="90">
        <v>6707</v>
      </c>
      <c r="F93" s="90">
        <v>127</v>
      </c>
      <c r="G93" s="90">
        <v>144</v>
      </c>
      <c r="H93" s="88">
        <v>0</v>
      </c>
      <c r="I93" s="32">
        <f t="shared" si="23"/>
        <v>8627.358058000002</v>
      </c>
      <c r="J93" s="90">
        <v>4404.2718</v>
      </c>
      <c r="K93" s="90">
        <v>2603.943</v>
      </c>
      <c r="L93" s="90">
        <v>848.6755</v>
      </c>
      <c r="M93" s="90">
        <v>5.094658</v>
      </c>
      <c r="N93" s="90">
        <v>171.8687</v>
      </c>
      <c r="O93" s="90">
        <v>543.727</v>
      </c>
      <c r="P93" s="90">
        <v>0</v>
      </c>
      <c r="Q93" s="107">
        <v>49.7774</v>
      </c>
      <c r="R93" s="88">
        <v>0</v>
      </c>
      <c r="S93" s="88">
        <v>0</v>
      </c>
      <c r="T93" s="32">
        <f t="shared" si="24"/>
        <v>4232.020606</v>
      </c>
      <c r="U93" s="117"/>
      <c r="V93" s="118"/>
      <c r="W93" s="69">
        <f t="shared" si="20"/>
        <v>1.0392521024076404</v>
      </c>
      <c r="X93" s="70">
        <f t="shared" si="21"/>
        <v>0.6709000709460717</v>
      </c>
    </row>
    <row r="94" spans="1:24" s="1" customFormat="1" ht="28.5" customHeight="1">
      <c r="A94" s="31" t="s">
        <v>294</v>
      </c>
      <c r="B94" s="88">
        <v>2495.93</v>
      </c>
      <c r="C94" s="32">
        <f t="shared" si="22"/>
        <v>20144</v>
      </c>
      <c r="D94" s="88">
        <v>4998</v>
      </c>
      <c r="E94" s="88">
        <v>14963</v>
      </c>
      <c r="F94" s="88">
        <v>183</v>
      </c>
      <c r="G94" s="88">
        <v>0</v>
      </c>
      <c r="H94" s="88">
        <v>0</v>
      </c>
      <c r="I94" s="32">
        <f t="shared" si="23"/>
        <v>13617.86778</v>
      </c>
      <c r="J94" s="88">
        <v>8672.4389</v>
      </c>
      <c r="K94" s="88">
        <v>3020.6597</v>
      </c>
      <c r="L94" s="88">
        <v>465.7545</v>
      </c>
      <c r="M94" s="88">
        <v>1.81458</v>
      </c>
      <c r="N94" s="88">
        <v>303.8292</v>
      </c>
      <c r="O94" s="88">
        <v>934.3059</v>
      </c>
      <c r="P94" s="88">
        <v>120.375</v>
      </c>
      <c r="Q94" s="89">
        <v>98.69</v>
      </c>
      <c r="R94" s="88">
        <v>0</v>
      </c>
      <c r="S94" s="88">
        <v>0</v>
      </c>
      <c r="T94" s="32">
        <f t="shared" si="24"/>
        <v>9022.06222</v>
      </c>
      <c r="U94" s="88"/>
      <c r="V94" s="113"/>
      <c r="W94" s="69">
        <f t="shared" si="20"/>
        <v>1.465794816227831</v>
      </c>
      <c r="X94" s="70">
        <f t="shared" si="21"/>
        <v>0.6014977864330853</v>
      </c>
    </row>
    <row r="95" spans="1:24" s="8" customFormat="1" ht="28.5" customHeight="1">
      <c r="A95" s="34" t="s">
        <v>296</v>
      </c>
      <c r="B95" s="92">
        <f aca="true" t="shared" si="29" ref="B95:H95">SUM(B96:B103)</f>
        <v>70</v>
      </c>
      <c r="C95" s="92">
        <f t="shared" si="22"/>
        <v>63690.096099999995</v>
      </c>
      <c r="D95" s="92">
        <f t="shared" si="29"/>
        <v>8878</v>
      </c>
      <c r="E95" s="92">
        <f t="shared" si="29"/>
        <v>21043</v>
      </c>
      <c r="F95" s="92">
        <f t="shared" si="29"/>
        <v>5500</v>
      </c>
      <c r="G95" s="92">
        <f t="shared" si="29"/>
        <v>28269.0961</v>
      </c>
      <c r="H95" s="92">
        <f t="shared" si="29"/>
        <v>0</v>
      </c>
      <c r="I95" s="92">
        <f t="shared" si="23"/>
        <v>48088.41157</v>
      </c>
      <c r="J95" s="92">
        <f aca="true" t="shared" si="30" ref="J95:S95">SUM(J96:J103)</f>
        <v>30619.9908</v>
      </c>
      <c r="K95" s="92">
        <f t="shared" si="30"/>
        <v>10669.977200000001</v>
      </c>
      <c r="L95" s="92">
        <f t="shared" si="30"/>
        <v>2279.1801199999995</v>
      </c>
      <c r="M95" s="92">
        <f t="shared" si="30"/>
        <v>1115.4599999999998</v>
      </c>
      <c r="N95" s="92">
        <f t="shared" si="30"/>
        <v>742.86965</v>
      </c>
      <c r="O95" s="92">
        <f t="shared" si="30"/>
        <v>1880.2478</v>
      </c>
      <c r="P95" s="92">
        <f t="shared" si="30"/>
        <v>0</v>
      </c>
      <c r="Q95" s="92">
        <f t="shared" si="30"/>
        <v>780.686</v>
      </c>
      <c r="R95" s="92">
        <f t="shared" si="30"/>
        <v>0</v>
      </c>
      <c r="S95" s="92">
        <f t="shared" si="30"/>
        <v>0</v>
      </c>
      <c r="T95" s="92">
        <f t="shared" si="24"/>
        <v>15671.68453</v>
      </c>
      <c r="U95" s="119"/>
      <c r="V95" s="120"/>
      <c r="W95" s="121">
        <f t="shared" si="20"/>
        <v>0.6222081167402552</v>
      </c>
      <c r="X95" s="122">
        <f t="shared" si="21"/>
        <v>0.7542085804666785</v>
      </c>
    </row>
    <row r="96" spans="1:24" s="1" customFormat="1" ht="28.5" customHeight="1">
      <c r="A96" s="31" t="s">
        <v>432</v>
      </c>
      <c r="B96" s="36">
        <v>70</v>
      </c>
      <c r="C96" s="93">
        <f t="shared" si="22"/>
        <v>1300</v>
      </c>
      <c r="D96" s="36">
        <v>179</v>
      </c>
      <c r="E96" s="36">
        <v>921</v>
      </c>
      <c r="F96" s="36">
        <v>200</v>
      </c>
      <c r="G96" s="36">
        <v>0</v>
      </c>
      <c r="H96" s="36">
        <v>0</v>
      </c>
      <c r="I96" s="93">
        <f t="shared" si="23"/>
        <v>996.35</v>
      </c>
      <c r="J96" s="36">
        <v>0</v>
      </c>
      <c r="K96" s="36">
        <v>0</v>
      </c>
      <c r="L96" s="36">
        <v>0</v>
      </c>
      <c r="M96" s="36">
        <v>828</v>
      </c>
      <c r="N96" s="36">
        <v>0</v>
      </c>
      <c r="O96" s="36">
        <v>167.9</v>
      </c>
      <c r="P96" s="36">
        <v>0</v>
      </c>
      <c r="Q96" s="36">
        <v>0.45</v>
      </c>
      <c r="R96" s="36">
        <v>0</v>
      </c>
      <c r="S96" s="36">
        <v>0</v>
      </c>
      <c r="T96" s="93">
        <f t="shared" si="24"/>
        <v>373.65</v>
      </c>
      <c r="U96" s="57"/>
      <c r="V96" s="74"/>
      <c r="W96" s="69">
        <f t="shared" si="20"/>
        <v>1.1040297084357906</v>
      </c>
      <c r="X96" s="70">
        <f t="shared" si="21"/>
        <v>0.7272627737226277</v>
      </c>
    </row>
    <row r="97" spans="1:24" s="1" customFormat="1" ht="28.5" customHeight="1">
      <c r="A97" s="31" t="s">
        <v>300</v>
      </c>
      <c r="B97" s="36">
        <v>0</v>
      </c>
      <c r="C97" s="93">
        <f t="shared" si="22"/>
        <v>8650</v>
      </c>
      <c r="D97" s="36">
        <v>1179</v>
      </c>
      <c r="E97" s="36">
        <v>0</v>
      </c>
      <c r="F97" s="36">
        <v>700</v>
      </c>
      <c r="G97" s="36">
        <v>6771</v>
      </c>
      <c r="H97" s="36">
        <v>0</v>
      </c>
      <c r="I97" s="93">
        <f t="shared" si="23"/>
        <v>6322.389999999999</v>
      </c>
      <c r="J97" s="36">
        <v>3579.72</v>
      </c>
      <c r="K97" s="36">
        <v>1737</v>
      </c>
      <c r="L97" s="36">
        <v>401</v>
      </c>
      <c r="M97" s="36">
        <v>0</v>
      </c>
      <c r="N97" s="36">
        <v>108</v>
      </c>
      <c r="O97" s="36">
        <v>445</v>
      </c>
      <c r="P97" s="36">
        <v>0</v>
      </c>
      <c r="Q97" s="36">
        <v>51.67</v>
      </c>
      <c r="R97" s="36">
        <v>0</v>
      </c>
      <c r="S97" s="36">
        <v>0</v>
      </c>
      <c r="T97" s="93">
        <f t="shared" si="24"/>
        <v>2327.61</v>
      </c>
      <c r="U97" s="57"/>
      <c r="V97" s="74"/>
      <c r="W97" s="69">
        <f t="shared" si="20"/>
        <v>0.18648011274217505</v>
      </c>
      <c r="X97" s="70">
        <f t="shared" si="21"/>
        <v>0.7309121387283236</v>
      </c>
    </row>
    <row r="98" spans="1:24" s="1" customFormat="1" ht="28.5" customHeight="1">
      <c r="A98" s="31" t="s">
        <v>301</v>
      </c>
      <c r="B98" s="36">
        <v>0</v>
      </c>
      <c r="C98" s="93">
        <f t="shared" si="22"/>
        <v>5370</v>
      </c>
      <c r="D98" s="36">
        <v>608</v>
      </c>
      <c r="E98" s="36">
        <v>0</v>
      </c>
      <c r="F98" s="36">
        <v>340</v>
      </c>
      <c r="G98" s="36">
        <v>4422</v>
      </c>
      <c r="H98" s="36">
        <v>0</v>
      </c>
      <c r="I98" s="93">
        <f t="shared" si="23"/>
        <v>3553.2581200000004</v>
      </c>
      <c r="J98" s="36">
        <v>2239.38</v>
      </c>
      <c r="K98" s="36">
        <v>794.4749</v>
      </c>
      <c r="L98" s="36">
        <v>117.59952</v>
      </c>
      <c r="M98" s="36">
        <v>103.57</v>
      </c>
      <c r="N98" s="36">
        <v>39.7189</v>
      </c>
      <c r="O98" s="36">
        <v>234.1578</v>
      </c>
      <c r="P98" s="36">
        <v>0</v>
      </c>
      <c r="Q98" s="36">
        <v>24.357</v>
      </c>
      <c r="R98" s="36">
        <v>0</v>
      </c>
      <c r="S98" s="36">
        <v>0</v>
      </c>
      <c r="T98" s="93">
        <f t="shared" si="24"/>
        <v>1816.74188</v>
      </c>
      <c r="U98" s="57"/>
      <c r="V98" s="74"/>
      <c r="W98" s="69">
        <f t="shared" si="20"/>
        <v>0.17111056373242028</v>
      </c>
      <c r="X98" s="70">
        <f t="shared" si="21"/>
        <v>0.6616868007448791</v>
      </c>
    </row>
    <row r="99" spans="1:24" s="1" customFormat="1" ht="28.5" customHeight="1">
      <c r="A99" s="31" t="s">
        <v>302</v>
      </c>
      <c r="B99" s="36">
        <v>0</v>
      </c>
      <c r="C99" s="93">
        <f t="shared" si="22"/>
        <v>23501</v>
      </c>
      <c r="D99" s="36">
        <v>3504</v>
      </c>
      <c r="E99" s="36">
        <v>10337</v>
      </c>
      <c r="F99" s="36">
        <v>2150</v>
      </c>
      <c r="G99" s="36">
        <v>7510</v>
      </c>
      <c r="H99" s="36">
        <v>0</v>
      </c>
      <c r="I99" s="93">
        <f t="shared" si="23"/>
        <v>18065.36445</v>
      </c>
      <c r="J99" s="36">
        <v>13027.1224</v>
      </c>
      <c r="K99" s="36">
        <v>3214.5313</v>
      </c>
      <c r="L99" s="36">
        <v>718</v>
      </c>
      <c r="M99" s="36">
        <v>100</v>
      </c>
      <c r="N99" s="36">
        <v>227.71075</v>
      </c>
      <c r="O99" s="36">
        <v>323</v>
      </c>
      <c r="P99" s="36">
        <v>0</v>
      </c>
      <c r="Q99" s="36">
        <v>455</v>
      </c>
      <c r="R99" s="36">
        <v>0</v>
      </c>
      <c r="S99" s="36">
        <v>0</v>
      </c>
      <c r="T99" s="93">
        <f t="shared" si="24"/>
        <v>5435.63555</v>
      </c>
      <c r="U99" s="57"/>
      <c r="V99" s="74"/>
      <c r="W99" s="69">
        <f t="shared" si="20"/>
        <v>0.7661622348283154</v>
      </c>
      <c r="X99" s="70">
        <f t="shared" si="21"/>
        <v>0.7687062018637505</v>
      </c>
    </row>
    <row r="100" spans="1:24" s="1" customFormat="1" ht="28.5" customHeight="1">
      <c r="A100" s="31" t="s">
        <v>304</v>
      </c>
      <c r="B100" s="36">
        <v>0</v>
      </c>
      <c r="C100" s="93">
        <f t="shared" si="22"/>
        <v>13601.096099999999</v>
      </c>
      <c r="D100" s="36">
        <v>1717</v>
      </c>
      <c r="E100" s="36">
        <v>5059</v>
      </c>
      <c r="F100" s="36">
        <v>1120</v>
      </c>
      <c r="G100" s="36">
        <v>5705.0961</v>
      </c>
      <c r="H100" s="36">
        <v>0</v>
      </c>
      <c r="I100" s="93">
        <f t="shared" si="23"/>
        <v>11163.9385</v>
      </c>
      <c r="J100" s="36">
        <v>6789.7042</v>
      </c>
      <c r="K100" s="36">
        <v>2935.455</v>
      </c>
      <c r="L100" s="36">
        <v>651.0373</v>
      </c>
      <c r="M100" s="36">
        <v>29.53</v>
      </c>
      <c r="N100" s="36">
        <v>285.91</v>
      </c>
      <c r="O100" s="36">
        <v>393</v>
      </c>
      <c r="P100" s="36">
        <v>0</v>
      </c>
      <c r="Q100" s="36">
        <v>79.302</v>
      </c>
      <c r="R100" s="36">
        <v>0</v>
      </c>
      <c r="S100" s="36">
        <v>0</v>
      </c>
      <c r="T100" s="93">
        <f t="shared" si="24"/>
        <v>2437.1576</v>
      </c>
      <c r="U100" s="57"/>
      <c r="V100" s="74"/>
      <c r="W100" s="69">
        <f t="shared" si="20"/>
        <v>0.6069542572274113</v>
      </c>
      <c r="X100" s="70">
        <f t="shared" si="21"/>
        <v>0.8208116770824082</v>
      </c>
    </row>
    <row r="101" spans="1:24" s="1" customFormat="1" ht="28.5" customHeight="1">
      <c r="A101" s="31" t="s">
        <v>303</v>
      </c>
      <c r="B101" s="36">
        <v>0</v>
      </c>
      <c r="C101" s="93">
        <f t="shared" si="22"/>
        <v>9790</v>
      </c>
      <c r="D101" s="36">
        <v>1605</v>
      </c>
      <c r="E101" s="36">
        <v>4726</v>
      </c>
      <c r="F101" s="36">
        <v>890</v>
      </c>
      <c r="G101" s="36">
        <v>2569</v>
      </c>
      <c r="H101" s="36">
        <v>0</v>
      </c>
      <c r="I101" s="93">
        <f t="shared" si="23"/>
        <v>6960.599999999999</v>
      </c>
      <c r="J101" s="36">
        <v>4477.38</v>
      </c>
      <c r="K101" s="36">
        <v>1787.74</v>
      </c>
      <c r="L101" s="36">
        <v>341.53</v>
      </c>
      <c r="M101" s="36">
        <v>54.36</v>
      </c>
      <c r="N101" s="36">
        <v>57.75</v>
      </c>
      <c r="O101" s="36">
        <v>173.87</v>
      </c>
      <c r="P101" s="36">
        <v>0</v>
      </c>
      <c r="Q101" s="36">
        <v>67.97</v>
      </c>
      <c r="R101" s="36">
        <v>0</v>
      </c>
      <c r="S101" s="36">
        <v>0</v>
      </c>
      <c r="T101" s="93">
        <f t="shared" si="24"/>
        <v>2829.4</v>
      </c>
      <c r="U101" s="57"/>
      <c r="V101" s="74"/>
      <c r="W101" s="69">
        <f t="shared" si="20"/>
        <v>0.9095480274688964</v>
      </c>
      <c r="X101" s="70">
        <f t="shared" si="21"/>
        <v>0.710990806945863</v>
      </c>
    </row>
    <row r="102" spans="1:24" s="1" customFormat="1" ht="28.5" customHeight="1">
      <c r="A102" s="31" t="s">
        <v>465</v>
      </c>
      <c r="B102" s="36">
        <v>0</v>
      </c>
      <c r="C102" s="93">
        <f t="shared" si="22"/>
        <v>757</v>
      </c>
      <c r="D102" s="36">
        <v>0</v>
      </c>
      <c r="E102" s="36">
        <v>0</v>
      </c>
      <c r="F102" s="36">
        <v>0</v>
      </c>
      <c r="G102" s="36">
        <v>757</v>
      </c>
      <c r="H102" s="36">
        <v>0</v>
      </c>
      <c r="I102" s="93">
        <f t="shared" si="23"/>
        <v>474.15599999999995</v>
      </c>
      <c r="J102" s="36">
        <v>237.59</v>
      </c>
      <c r="K102" s="36">
        <v>58.54</v>
      </c>
      <c r="L102" s="36">
        <v>7.7</v>
      </c>
      <c r="M102" s="36">
        <v>0</v>
      </c>
      <c r="N102" s="36">
        <v>9.3</v>
      </c>
      <c r="O102" s="36">
        <v>61.14</v>
      </c>
      <c r="P102" s="36">
        <v>0</v>
      </c>
      <c r="Q102" s="36">
        <v>99.886</v>
      </c>
      <c r="R102" s="36">
        <v>0</v>
      </c>
      <c r="S102" s="36">
        <v>0</v>
      </c>
      <c r="T102" s="93">
        <f t="shared" si="24"/>
        <v>282.844</v>
      </c>
      <c r="U102" s="57"/>
      <c r="V102" s="74"/>
      <c r="W102" s="69">
        <f t="shared" si="20"/>
        <v>0</v>
      </c>
      <c r="X102" s="70">
        <f t="shared" si="21"/>
        <v>0.6263619550858652</v>
      </c>
    </row>
    <row r="103" spans="1:24" s="1" customFormat="1" ht="28.5" customHeight="1">
      <c r="A103" s="31" t="s">
        <v>466</v>
      </c>
      <c r="B103" s="36">
        <v>0</v>
      </c>
      <c r="C103" s="93">
        <f t="shared" si="22"/>
        <v>721</v>
      </c>
      <c r="D103" s="36">
        <v>86</v>
      </c>
      <c r="E103" s="36">
        <v>0</v>
      </c>
      <c r="F103" s="36">
        <v>100</v>
      </c>
      <c r="G103" s="36">
        <v>535</v>
      </c>
      <c r="H103" s="36">
        <v>0</v>
      </c>
      <c r="I103" s="93">
        <f t="shared" si="23"/>
        <v>552.3545</v>
      </c>
      <c r="J103" s="36">
        <v>269.0942</v>
      </c>
      <c r="K103" s="36">
        <v>142.236</v>
      </c>
      <c r="L103" s="36">
        <v>42.3133</v>
      </c>
      <c r="M103" s="36">
        <v>0</v>
      </c>
      <c r="N103" s="36">
        <v>14.48</v>
      </c>
      <c r="O103" s="36">
        <v>82.18</v>
      </c>
      <c r="P103" s="36">
        <v>0</v>
      </c>
      <c r="Q103" s="36">
        <v>2.051</v>
      </c>
      <c r="R103" s="36">
        <v>0</v>
      </c>
      <c r="S103" s="36">
        <v>0</v>
      </c>
      <c r="T103" s="93">
        <f t="shared" si="24"/>
        <v>168.6455</v>
      </c>
      <c r="U103" s="57"/>
      <c r="V103" s="74"/>
      <c r="W103" s="69">
        <f t="shared" si="20"/>
        <v>0.15569711118493648</v>
      </c>
      <c r="X103" s="70">
        <f t="shared" si="21"/>
        <v>0.7660950069348128</v>
      </c>
    </row>
    <row r="104" spans="1:24" s="7" customFormat="1" ht="28.5" customHeight="1">
      <c r="A104" s="34" t="s">
        <v>305</v>
      </c>
      <c r="B104" s="30">
        <f aca="true" t="shared" si="31" ref="B104:H104">SUM(B105:B111)</f>
        <v>524.060129</v>
      </c>
      <c r="C104" s="30">
        <f t="shared" si="22"/>
        <v>68623.87966</v>
      </c>
      <c r="D104" s="30">
        <f t="shared" si="31"/>
        <v>15175</v>
      </c>
      <c r="E104" s="30">
        <f t="shared" si="31"/>
        <v>45937</v>
      </c>
      <c r="F104" s="30">
        <f t="shared" si="31"/>
        <v>0</v>
      </c>
      <c r="G104" s="30">
        <f t="shared" si="31"/>
        <v>7511.87966</v>
      </c>
      <c r="H104" s="30">
        <f t="shared" si="31"/>
        <v>0</v>
      </c>
      <c r="I104" s="28">
        <f t="shared" si="23"/>
        <v>63078.855939999994</v>
      </c>
      <c r="J104" s="30">
        <f aca="true" t="shared" si="32" ref="J104:S104">SUM(J105:J111)</f>
        <v>44146.140400000004</v>
      </c>
      <c r="K104" s="30">
        <f t="shared" si="32"/>
        <v>11719.2346</v>
      </c>
      <c r="L104" s="30">
        <f t="shared" si="32"/>
        <v>2564.8120400000003</v>
      </c>
      <c r="M104" s="30">
        <f t="shared" si="32"/>
        <v>347.2786</v>
      </c>
      <c r="N104" s="30">
        <f t="shared" si="32"/>
        <v>908.5032000000001</v>
      </c>
      <c r="O104" s="30">
        <f t="shared" si="32"/>
        <v>2535.2553000000003</v>
      </c>
      <c r="P104" s="30">
        <f t="shared" si="32"/>
        <v>0</v>
      </c>
      <c r="Q104" s="30">
        <f t="shared" si="32"/>
        <v>857.6318000000001</v>
      </c>
      <c r="R104" s="30">
        <f t="shared" si="32"/>
        <v>0</v>
      </c>
      <c r="S104" s="30">
        <f t="shared" si="32"/>
        <v>18.876429</v>
      </c>
      <c r="T104" s="28">
        <f t="shared" si="24"/>
        <v>6050.20742000002</v>
      </c>
      <c r="U104" s="123"/>
      <c r="V104" s="124"/>
      <c r="W104" s="69">
        <f t="shared" si="20"/>
        <v>0.9688190930115973</v>
      </c>
      <c r="X104" s="70">
        <f t="shared" si="21"/>
        <v>0.912230445801865</v>
      </c>
    </row>
    <row r="105" spans="1:24" s="1" customFormat="1" ht="28.5" customHeight="1">
      <c r="A105" s="31" t="s">
        <v>432</v>
      </c>
      <c r="B105" s="59">
        <v>105.92</v>
      </c>
      <c r="C105" s="36">
        <f t="shared" si="22"/>
        <v>128</v>
      </c>
      <c r="D105" s="59">
        <v>0</v>
      </c>
      <c r="E105" s="59">
        <v>128</v>
      </c>
      <c r="F105" s="59">
        <v>0</v>
      </c>
      <c r="G105" s="59">
        <v>0</v>
      </c>
      <c r="H105" s="59">
        <v>0</v>
      </c>
      <c r="I105" s="32">
        <f t="shared" si="23"/>
        <v>76.41</v>
      </c>
      <c r="J105" s="59">
        <v>0</v>
      </c>
      <c r="K105" s="59">
        <v>0</v>
      </c>
      <c r="L105" s="59">
        <v>0</v>
      </c>
      <c r="M105" s="59">
        <v>15.84</v>
      </c>
      <c r="N105" s="59">
        <v>0</v>
      </c>
      <c r="O105" s="59">
        <v>60.57</v>
      </c>
      <c r="P105" s="59">
        <v>0</v>
      </c>
      <c r="Q105" s="59">
        <v>0</v>
      </c>
      <c r="R105" s="59">
        <v>0</v>
      </c>
      <c r="S105" s="59">
        <v>0</v>
      </c>
      <c r="T105" s="32">
        <f t="shared" si="24"/>
        <v>157.51</v>
      </c>
      <c r="U105" s="125"/>
      <c r="V105" s="126"/>
      <c r="W105" s="69">
        <f t="shared" si="20"/>
        <v>1.67517340662217</v>
      </c>
      <c r="X105" s="70">
        <f t="shared" si="21"/>
        <v>0.3266501367989056</v>
      </c>
    </row>
    <row r="106" spans="1:24" s="1" customFormat="1" ht="28.5" customHeight="1">
      <c r="A106" s="31" t="s">
        <v>467</v>
      </c>
      <c r="B106" s="59">
        <v>18.876429</v>
      </c>
      <c r="C106" s="36">
        <f t="shared" si="22"/>
        <v>4967.68826</v>
      </c>
      <c r="D106" s="59">
        <v>992</v>
      </c>
      <c r="E106" s="59">
        <v>2978</v>
      </c>
      <c r="F106" s="59">
        <v>0</v>
      </c>
      <c r="G106" s="59">
        <v>997.68826</v>
      </c>
      <c r="H106" s="59">
        <v>0</v>
      </c>
      <c r="I106" s="32">
        <f t="shared" si="23"/>
        <v>4527.96382</v>
      </c>
      <c r="J106" s="59">
        <v>2796.0356</v>
      </c>
      <c r="K106" s="86">
        <v>1043.2377</v>
      </c>
      <c r="L106" s="86">
        <v>300.37392</v>
      </c>
      <c r="M106" s="86">
        <v>0</v>
      </c>
      <c r="N106" s="86">
        <v>35.2057</v>
      </c>
      <c r="O106" s="86">
        <v>310.3956</v>
      </c>
      <c r="P106" s="59">
        <v>0</v>
      </c>
      <c r="Q106" s="86">
        <v>42.7153</v>
      </c>
      <c r="R106" s="59">
        <v>0</v>
      </c>
      <c r="S106" s="59">
        <v>18.876429</v>
      </c>
      <c r="T106" s="32">
        <f t="shared" si="24"/>
        <v>439.72443999999996</v>
      </c>
      <c r="U106" s="127" t="s">
        <v>468</v>
      </c>
      <c r="V106" s="128"/>
      <c r="W106" s="69">
        <f t="shared" si="20"/>
        <v>0.8767737901227312</v>
      </c>
      <c r="X106" s="70">
        <f t="shared" si="21"/>
        <v>0.9080327043562394</v>
      </c>
    </row>
    <row r="107" spans="1:24" s="1" customFormat="1" ht="28.5" customHeight="1">
      <c r="A107" s="31" t="s">
        <v>310</v>
      </c>
      <c r="B107" s="36">
        <v>0</v>
      </c>
      <c r="C107" s="36">
        <f t="shared" si="22"/>
        <v>20055.06</v>
      </c>
      <c r="D107" s="59">
        <v>4791</v>
      </c>
      <c r="E107" s="36">
        <v>14528</v>
      </c>
      <c r="F107" s="36">
        <v>0</v>
      </c>
      <c r="G107" s="36">
        <v>736.06</v>
      </c>
      <c r="H107" s="36">
        <v>0</v>
      </c>
      <c r="I107" s="32">
        <f t="shared" si="23"/>
        <v>17372.619260000003</v>
      </c>
      <c r="J107" s="36">
        <v>13528.6933</v>
      </c>
      <c r="K107" s="36">
        <v>2647.3402</v>
      </c>
      <c r="L107" s="36">
        <v>314.87616</v>
      </c>
      <c r="M107" s="36">
        <v>0</v>
      </c>
      <c r="N107" s="36">
        <v>128.175</v>
      </c>
      <c r="O107" s="36">
        <v>533.9026</v>
      </c>
      <c r="P107" s="36">
        <v>0</v>
      </c>
      <c r="Q107" s="36">
        <v>219.632</v>
      </c>
      <c r="R107" s="36">
        <v>0</v>
      </c>
      <c r="S107" s="36">
        <v>0</v>
      </c>
      <c r="T107" s="32">
        <f t="shared" si="24"/>
        <v>2682.44074</v>
      </c>
      <c r="U107" s="129" t="s">
        <v>469</v>
      </c>
      <c r="V107" s="130"/>
      <c r="W107" s="69">
        <f t="shared" si="20"/>
        <v>1.1120372645523573</v>
      </c>
      <c r="X107" s="70">
        <f t="shared" si="21"/>
        <v>0.8662461872465105</v>
      </c>
    </row>
    <row r="108" spans="1:24" s="1" customFormat="1" ht="28.5" customHeight="1">
      <c r="A108" s="31" t="s">
        <v>311</v>
      </c>
      <c r="B108" s="59">
        <v>0</v>
      </c>
      <c r="C108" s="36">
        <f t="shared" si="22"/>
        <v>6448.54</v>
      </c>
      <c r="D108" s="59">
        <v>1445</v>
      </c>
      <c r="E108" s="59">
        <v>4338</v>
      </c>
      <c r="F108" s="59">
        <v>0</v>
      </c>
      <c r="G108" s="59">
        <v>665.54</v>
      </c>
      <c r="H108" s="59">
        <v>0</v>
      </c>
      <c r="I108" s="32">
        <f t="shared" si="23"/>
        <v>6149.431799999999</v>
      </c>
      <c r="J108" s="86">
        <v>4091.1888</v>
      </c>
      <c r="K108" s="86">
        <v>1460.0475</v>
      </c>
      <c r="L108" s="86">
        <v>171.9056</v>
      </c>
      <c r="M108" s="105">
        <v>10.6586</v>
      </c>
      <c r="N108" s="86">
        <v>175.59</v>
      </c>
      <c r="O108" s="86">
        <v>177.2136</v>
      </c>
      <c r="P108" s="59">
        <v>0</v>
      </c>
      <c r="Q108" s="86">
        <v>62.8277</v>
      </c>
      <c r="R108" s="59">
        <v>0</v>
      </c>
      <c r="S108" s="59">
        <v>0</v>
      </c>
      <c r="T108" s="32">
        <f t="shared" si="24"/>
        <v>299.108200000001</v>
      </c>
      <c r="U108" s="127" t="s">
        <v>470</v>
      </c>
      <c r="V108" s="128"/>
      <c r="W108" s="69">
        <f t="shared" si="20"/>
        <v>0.940412088154226</v>
      </c>
      <c r="X108" s="70">
        <f t="shared" si="21"/>
        <v>0.9536161363657509</v>
      </c>
    </row>
    <row r="109" spans="1:24" s="1" customFormat="1" ht="28.5" customHeight="1">
      <c r="A109" s="31" t="s">
        <v>312</v>
      </c>
      <c r="B109" s="36">
        <v>387.25</v>
      </c>
      <c r="C109" s="36">
        <f t="shared" si="22"/>
        <v>34515.4423</v>
      </c>
      <c r="D109" s="59">
        <v>7420</v>
      </c>
      <c r="E109" s="36">
        <v>22501</v>
      </c>
      <c r="F109" s="36">
        <v>0</v>
      </c>
      <c r="G109" s="36">
        <v>4594.4423</v>
      </c>
      <c r="H109" s="36">
        <v>0</v>
      </c>
      <c r="I109" s="32">
        <f t="shared" si="23"/>
        <v>32630.9374</v>
      </c>
      <c r="J109" s="86">
        <v>21894.3218</v>
      </c>
      <c r="K109" s="86">
        <v>6313.2297</v>
      </c>
      <c r="L109" s="86">
        <v>1735.9374</v>
      </c>
      <c r="M109" s="86">
        <v>320.78</v>
      </c>
      <c r="N109" s="86">
        <v>552.95</v>
      </c>
      <c r="O109" s="86">
        <v>1307.171</v>
      </c>
      <c r="P109" s="36">
        <v>0</v>
      </c>
      <c r="Q109" s="86">
        <v>506.5475</v>
      </c>
      <c r="R109" s="36">
        <v>0</v>
      </c>
      <c r="S109" s="36">
        <v>0</v>
      </c>
      <c r="T109" s="32">
        <f t="shared" si="24"/>
        <v>2271.7549</v>
      </c>
      <c r="U109" s="127" t="s">
        <v>1034</v>
      </c>
      <c r="V109" s="128"/>
      <c r="W109" s="69">
        <f t="shared" si="20"/>
        <v>0.9169518985378582</v>
      </c>
      <c r="X109" s="70">
        <f t="shared" si="21"/>
        <v>0.9349117575093197</v>
      </c>
    </row>
    <row r="110" spans="1:24" s="1" customFormat="1" ht="28.5" customHeight="1">
      <c r="A110" s="31" t="s">
        <v>472</v>
      </c>
      <c r="B110" s="59">
        <v>12.0137</v>
      </c>
      <c r="C110" s="36">
        <f t="shared" si="22"/>
        <v>2157.1491</v>
      </c>
      <c r="D110" s="59">
        <v>448</v>
      </c>
      <c r="E110" s="36">
        <v>1245</v>
      </c>
      <c r="F110" s="36">
        <v>0</v>
      </c>
      <c r="G110" s="36">
        <v>464.1491</v>
      </c>
      <c r="H110" s="36">
        <v>0</v>
      </c>
      <c r="I110" s="32">
        <f t="shared" si="23"/>
        <v>1996.49366</v>
      </c>
      <c r="J110" s="36">
        <v>1566.6009</v>
      </c>
      <c r="K110" s="36">
        <v>221.5795</v>
      </c>
      <c r="L110" s="36">
        <v>36.81896</v>
      </c>
      <c r="M110" s="36">
        <v>0</v>
      </c>
      <c r="N110" s="36">
        <v>13.0825</v>
      </c>
      <c r="O110" s="36">
        <v>132.5025</v>
      </c>
      <c r="P110" s="36">
        <v>0</v>
      </c>
      <c r="Q110" s="36">
        <v>25.9093</v>
      </c>
      <c r="R110" s="36">
        <v>0</v>
      </c>
      <c r="S110" s="36">
        <v>0</v>
      </c>
      <c r="T110" s="32">
        <f t="shared" si="24"/>
        <v>172.66914</v>
      </c>
      <c r="U110" s="127" t="s">
        <v>473</v>
      </c>
      <c r="V110" s="128"/>
      <c r="W110" s="69">
        <f t="shared" si="20"/>
        <v>0.8479866647810942</v>
      </c>
      <c r="X110" s="70">
        <f t="shared" si="21"/>
        <v>0.9203982568758786</v>
      </c>
    </row>
    <row r="111" spans="1:24" s="1" customFormat="1" ht="28.5" customHeight="1">
      <c r="A111" s="31" t="s">
        <v>474</v>
      </c>
      <c r="B111" s="59">
        <v>0</v>
      </c>
      <c r="C111" s="36">
        <f t="shared" si="22"/>
        <v>352</v>
      </c>
      <c r="D111" s="59">
        <v>79</v>
      </c>
      <c r="E111" s="36">
        <v>219</v>
      </c>
      <c r="F111" s="36">
        <v>0</v>
      </c>
      <c r="G111" s="36">
        <v>54</v>
      </c>
      <c r="H111" s="36">
        <v>0</v>
      </c>
      <c r="I111" s="32">
        <f t="shared" si="23"/>
        <v>325</v>
      </c>
      <c r="J111" s="86">
        <v>269.3</v>
      </c>
      <c r="K111" s="86">
        <v>33.8</v>
      </c>
      <c r="L111" s="86">
        <v>4.9</v>
      </c>
      <c r="M111" s="86">
        <v>0</v>
      </c>
      <c r="N111" s="86">
        <v>3.5</v>
      </c>
      <c r="O111" s="86">
        <v>13.5</v>
      </c>
      <c r="P111" s="36">
        <v>0</v>
      </c>
      <c r="Q111" s="86">
        <v>0</v>
      </c>
      <c r="R111" s="36">
        <v>0</v>
      </c>
      <c r="S111" s="36">
        <v>0</v>
      </c>
      <c r="T111" s="32">
        <f t="shared" si="24"/>
        <v>27</v>
      </c>
      <c r="U111" s="125"/>
      <c r="V111" s="126"/>
      <c r="W111" s="69">
        <f t="shared" si="20"/>
        <v>0.916923076923077</v>
      </c>
      <c r="X111" s="70">
        <f t="shared" si="21"/>
        <v>0.9232954545454546</v>
      </c>
    </row>
    <row r="112" spans="1:24" s="7" customFormat="1" ht="28.5" customHeight="1">
      <c r="A112" s="34" t="s">
        <v>254</v>
      </c>
      <c r="B112" s="30">
        <f aca="true" t="shared" si="33" ref="B112:H112">SUM(B113:B114)</f>
        <v>0</v>
      </c>
      <c r="C112" s="94">
        <f aca="true" t="shared" si="34" ref="C112:C115">D112+E112+F112+G112+H112</f>
        <v>19772.17</v>
      </c>
      <c r="D112" s="30">
        <f t="shared" si="33"/>
        <v>1354</v>
      </c>
      <c r="E112" s="30">
        <f t="shared" si="33"/>
        <v>0</v>
      </c>
      <c r="F112" s="30">
        <f t="shared" si="33"/>
        <v>8434.78</v>
      </c>
      <c r="G112" s="30">
        <f t="shared" si="33"/>
        <v>0</v>
      </c>
      <c r="H112" s="30">
        <f t="shared" si="33"/>
        <v>9983.39</v>
      </c>
      <c r="I112" s="102">
        <f aca="true" t="shared" si="35" ref="I112:I115">J112+K112+L112+M112+N112+O112+P112+Q112</f>
        <v>13605.477299999999</v>
      </c>
      <c r="J112" s="30">
        <f aca="true" t="shared" si="36" ref="J112:S112">SUM(J113:J114)</f>
        <v>7424.6900000000005</v>
      </c>
      <c r="K112" s="30">
        <f t="shared" si="36"/>
        <v>1422.88</v>
      </c>
      <c r="L112" s="30">
        <f t="shared" si="36"/>
        <v>567.23</v>
      </c>
      <c r="M112" s="30">
        <f t="shared" si="36"/>
        <v>1551.94</v>
      </c>
      <c r="N112" s="30">
        <f t="shared" si="36"/>
        <v>81.71000000000001</v>
      </c>
      <c r="O112" s="30">
        <f t="shared" si="36"/>
        <v>1248.0673000000002</v>
      </c>
      <c r="P112" s="30">
        <f t="shared" si="36"/>
        <v>16.75</v>
      </c>
      <c r="Q112" s="30">
        <f t="shared" si="36"/>
        <v>1292.21</v>
      </c>
      <c r="R112" s="30">
        <f t="shared" si="36"/>
        <v>0</v>
      </c>
      <c r="S112" s="30">
        <f t="shared" si="36"/>
        <v>0</v>
      </c>
      <c r="T112" s="28">
        <f t="shared" si="24"/>
        <v>6166.6927</v>
      </c>
      <c r="U112" s="56"/>
      <c r="V112" s="73"/>
      <c r="W112" s="69">
        <f t="shared" si="20"/>
        <v>0.0995187430873888</v>
      </c>
      <c r="X112" s="70">
        <f t="shared" si="21"/>
        <v>0.68811249852697</v>
      </c>
    </row>
    <row r="113" spans="1:24" s="1" customFormat="1" ht="28.5" customHeight="1">
      <c r="A113" s="31" t="s">
        <v>432</v>
      </c>
      <c r="B113" s="36">
        <v>0</v>
      </c>
      <c r="C113" s="95">
        <f t="shared" si="34"/>
        <v>9788.78</v>
      </c>
      <c r="D113" s="36">
        <v>1354</v>
      </c>
      <c r="E113" s="36">
        <v>0</v>
      </c>
      <c r="F113" s="99">
        <v>8434.78</v>
      </c>
      <c r="G113" s="36">
        <v>0</v>
      </c>
      <c r="H113" s="36">
        <v>0</v>
      </c>
      <c r="I113" s="103">
        <f t="shared" si="35"/>
        <v>6439.60866</v>
      </c>
      <c r="J113" s="36">
        <v>2227.407</v>
      </c>
      <c r="K113" s="86">
        <v>748.67</v>
      </c>
      <c r="L113" s="86">
        <v>291.4</v>
      </c>
      <c r="M113" s="36">
        <v>1551.94</v>
      </c>
      <c r="N113" s="36">
        <v>24.513</v>
      </c>
      <c r="O113" s="36">
        <v>1111.17866</v>
      </c>
      <c r="P113" s="36">
        <v>16.75</v>
      </c>
      <c r="Q113" s="36">
        <v>467.75</v>
      </c>
      <c r="R113" s="36">
        <v>0</v>
      </c>
      <c r="S113" s="36">
        <v>0</v>
      </c>
      <c r="T113" s="32">
        <f t="shared" si="24"/>
        <v>3349.17134</v>
      </c>
      <c r="U113" s="57"/>
      <c r="V113" s="74"/>
      <c r="W113" s="69">
        <f t="shared" si="20"/>
        <v>0.21026122416575543</v>
      </c>
      <c r="X113" s="70">
        <f t="shared" si="21"/>
        <v>0.6578561025990981</v>
      </c>
    </row>
    <row r="114" spans="1:24" s="1" customFormat="1" ht="28.5" customHeight="1">
      <c r="A114" s="31" t="s">
        <v>475</v>
      </c>
      <c r="B114" s="36">
        <v>0</v>
      </c>
      <c r="C114" s="95">
        <f t="shared" si="34"/>
        <v>9983.39</v>
      </c>
      <c r="D114" s="36">
        <v>0</v>
      </c>
      <c r="E114" s="36">
        <v>0</v>
      </c>
      <c r="F114" s="36">
        <v>0</v>
      </c>
      <c r="G114" s="36">
        <v>0</v>
      </c>
      <c r="H114" s="36">
        <v>9983.39</v>
      </c>
      <c r="I114" s="103">
        <f t="shared" si="35"/>
        <v>7165.86864</v>
      </c>
      <c r="J114" s="36">
        <v>5197.283</v>
      </c>
      <c r="K114" s="36">
        <v>674.21</v>
      </c>
      <c r="L114" s="36">
        <v>275.83</v>
      </c>
      <c r="M114" s="36">
        <v>0</v>
      </c>
      <c r="N114" s="36">
        <v>57.197</v>
      </c>
      <c r="O114" s="36">
        <v>136.88864</v>
      </c>
      <c r="P114" s="36">
        <v>0</v>
      </c>
      <c r="Q114" s="36">
        <v>824.46</v>
      </c>
      <c r="R114" s="36">
        <v>0</v>
      </c>
      <c r="S114" s="36">
        <v>0</v>
      </c>
      <c r="T114" s="32">
        <f t="shared" si="24"/>
        <v>2817.52136</v>
      </c>
      <c r="U114" s="57"/>
      <c r="V114" s="74"/>
      <c r="W114" s="69">
        <f t="shared" si="20"/>
        <v>0</v>
      </c>
      <c r="X114" s="70">
        <f t="shared" si="21"/>
        <v>0.7177790950769227</v>
      </c>
    </row>
    <row r="115" spans="1:24" s="7" customFormat="1" ht="28.5" customHeight="1">
      <c r="A115" s="96" t="s">
        <v>255</v>
      </c>
      <c r="B115" s="30">
        <v>0</v>
      </c>
      <c r="C115" s="94">
        <f t="shared" si="34"/>
        <v>20582.215122</v>
      </c>
      <c r="D115" s="30">
        <v>1089</v>
      </c>
      <c r="E115" s="30">
        <v>0</v>
      </c>
      <c r="F115" s="30">
        <v>9967.69</v>
      </c>
      <c r="G115" s="30">
        <v>0</v>
      </c>
      <c r="H115" s="30">
        <v>9525.525122</v>
      </c>
      <c r="I115" s="102">
        <f t="shared" si="35"/>
        <v>15895.117755</v>
      </c>
      <c r="J115" s="30">
        <v>7122.407755</v>
      </c>
      <c r="K115" s="104">
        <v>1747.6</v>
      </c>
      <c r="L115" s="42">
        <v>440.55</v>
      </c>
      <c r="M115" s="30">
        <v>195.5</v>
      </c>
      <c r="N115" s="30">
        <v>255.83</v>
      </c>
      <c r="O115" s="30">
        <v>783.28</v>
      </c>
      <c r="P115" s="30">
        <v>787.25</v>
      </c>
      <c r="Q115" s="30">
        <v>4562.7</v>
      </c>
      <c r="R115" s="30">
        <v>81.5</v>
      </c>
      <c r="S115" s="30">
        <v>4.7</v>
      </c>
      <c r="T115" s="28">
        <f t="shared" si="24"/>
        <v>4600.8973670000005</v>
      </c>
      <c r="U115" s="57"/>
      <c r="V115" s="74"/>
      <c r="W115" s="69">
        <f t="shared" si="20"/>
        <v>0.06851160317182564</v>
      </c>
      <c r="X115" s="70">
        <f t="shared" si="21"/>
        <v>0.77227439616108</v>
      </c>
    </row>
    <row r="116" spans="1:24" s="7" customFormat="1" ht="28.5" customHeight="1">
      <c r="A116" s="34" t="s">
        <v>313</v>
      </c>
      <c r="B116" s="30">
        <f aca="true" t="shared" si="37" ref="B116:H116">SUM(B117:B124)</f>
        <v>3.1599999999998403</v>
      </c>
      <c r="C116" s="30">
        <f>SUM(D116:H116)</f>
        <v>53633.426900000006</v>
      </c>
      <c r="D116" s="30">
        <f t="shared" si="37"/>
        <v>5325</v>
      </c>
      <c r="E116" s="30">
        <f t="shared" si="37"/>
        <v>11008</v>
      </c>
      <c r="F116" s="30">
        <f t="shared" si="37"/>
        <v>5650.370000000001</v>
      </c>
      <c r="G116" s="30">
        <f t="shared" si="37"/>
        <v>18381.1157</v>
      </c>
      <c r="H116" s="30">
        <f t="shared" si="37"/>
        <v>13268.9412</v>
      </c>
      <c r="I116" s="28">
        <f>SUM(J116:Q116)</f>
        <v>36311.623428000006</v>
      </c>
      <c r="J116" s="30">
        <f aca="true" t="shared" si="38" ref="J116:S116">SUM(J117:J124)</f>
        <v>19184.2102</v>
      </c>
      <c r="K116" s="30">
        <f t="shared" si="38"/>
        <v>12968.329999999998</v>
      </c>
      <c r="L116" s="30">
        <f t="shared" si="38"/>
        <v>1998.6029</v>
      </c>
      <c r="M116" s="30">
        <f t="shared" si="38"/>
        <v>266.30652799999996</v>
      </c>
      <c r="N116" s="30">
        <f t="shared" si="38"/>
        <v>373.3764</v>
      </c>
      <c r="O116" s="30">
        <f t="shared" si="38"/>
        <v>1358.3334</v>
      </c>
      <c r="P116" s="30">
        <f t="shared" si="38"/>
        <v>0</v>
      </c>
      <c r="Q116" s="30">
        <f t="shared" si="38"/>
        <v>162.464</v>
      </c>
      <c r="R116" s="30">
        <f t="shared" si="38"/>
        <v>0</v>
      </c>
      <c r="S116" s="30">
        <f t="shared" si="38"/>
        <v>0</v>
      </c>
      <c r="T116" s="28">
        <f t="shared" si="24"/>
        <v>17324.963472</v>
      </c>
      <c r="U116" s="56"/>
      <c r="V116" s="73"/>
      <c r="W116" s="69">
        <f t="shared" si="20"/>
        <v>0.4498008752592861</v>
      </c>
      <c r="X116" s="70">
        <f t="shared" si="21"/>
        <v>0.6769935509822681</v>
      </c>
    </row>
    <row r="117" spans="1:24" s="1" customFormat="1" ht="28.5" customHeight="1">
      <c r="A117" s="31" t="s">
        <v>432</v>
      </c>
      <c r="B117" s="32">
        <v>2.220000000000013</v>
      </c>
      <c r="C117" s="36">
        <v>193</v>
      </c>
      <c r="D117" s="32">
        <v>14</v>
      </c>
      <c r="E117" s="32">
        <v>140</v>
      </c>
      <c r="F117" s="32">
        <v>39</v>
      </c>
      <c r="G117" s="32">
        <v>0</v>
      </c>
      <c r="H117" s="32">
        <v>0</v>
      </c>
      <c r="I117" s="32">
        <v>85.71</v>
      </c>
      <c r="J117" s="32">
        <v>0</v>
      </c>
      <c r="K117" s="32">
        <v>0</v>
      </c>
      <c r="L117" s="32">
        <v>0</v>
      </c>
      <c r="M117" s="32">
        <v>73.61</v>
      </c>
      <c r="N117" s="32">
        <v>12.1</v>
      </c>
      <c r="O117" s="32">
        <v>0</v>
      </c>
      <c r="P117" s="32">
        <v>0</v>
      </c>
      <c r="Q117" s="32">
        <v>0</v>
      </c>
      <c r="R117" s="36">
        <f aca="true" t="shared" si="39" ref="R117:R124">SUM(R118:R125)</f>
        <v>0</v>
      </c>
      <c r="S117" s="36">
        <f aca="true" t="shared" si="40" ref="S117:S124">SUM(S118:S125)</f>
        <v>0</v>
      </c>
      <c r="T117" s="32">
        <v>109.51000000000003</v>
      </c>
      <c r="U117" s="57"/>
      <c r="V117" s="74"/>
      <c r="W117" s="69">
        <f t="shared" si="20"/>
        <v>1.7967565044918914</v>
      </c>
      <c r="X117" s="70">
        <f t="shared" si="21"/>
        <v>0.43904313082675944</v>
      </c>
    </row>
    <row r="118" spans="1:24" s="1" customFormat="1" ht="28.5" customHeight="1">
      <c r="A118" s="31" t="s">
        <v>315</v>
      </c>
      <c r="B118" s="32">
        <v>0.9399999999998272</v>
      </c>
      <c r="C118" s="36">
        <v>2158.98</v>
      </c>
      <c r="D118" s="32">
        <v>208</v>
      </c>
      <c r="E118" s="32">
        <v>0</v>
      </c>
      <c r="F118" s="32">
        <v>0</v>
      </c>
      <c r="G118" s="32">
        <v>1950.98</v>
      </c>
      <c r="H118" s="32">
        <v>0</v>
      </c>
      <c r="I118" s="32">
        <v>1436.14</v>
      </c>
      <c r="J118" s="32">
        <v>680.66</v>
      </c>
      <c r="K118" s="32">
        <v>350.82</v>
      </c>
      <c r="L118" s="32">
        <v>160.28</v>
      </c>
      <c r="M118" s="32">
        <v>38.99</v>
      </c>
      <c r="N118" s="32">
        <v>26.66</v>
      </c>
      <c r="O118" s="32">
        <v>174.22</v>
      </c>
      <c r="P118" s="32">
        <v>0</v>
      </c>
      <c r="Q118" s="32">
        <v>4.51</v>
      </c>
      <c r="R118" s="36">
        <f t="shared" si="39"/>
        <v>0</v>
      </c>
      <c r="S118" s="36">
        <f t="shared" si="40"/>
        <v>0</v>
      </c>
      <c r="T118" s="32">
        <v>723.78</v>
      </c>
      <c r="U118" s="57"/>
      <c r="V118" s="74"/>
      <c r="W118" s="69">
        <f t="shared" si="20"/>
        <v>0.14483267648000892</v>
      </c>
      <c r="X118" s="70">
        <f t="shared" si="21"/>
        <v>0.6649042557131746</v>
      </c>
    </row>
    <row r="119" spans="1:24" s="1" customFormat="1" ht="28.5" customHeight="1">
      <c r="A119" s="31" t="s">
        <v>316</v>
      </c>
      <c r="B119" s="32">
        <v>0</v>
      </c>
      <c r="C119" s="36">
        <v>1336.05</v>
      </c>
      <c r="D119" s="32">
        <v>97</v>
      </c>
      <c r="E119" s="32">
        <v>0</v>
      </c>
      <c r="F119" s="32">
        <v>0</v>
      </c>
      <c r="G119" s="32">
        <v>217.02</v>
      </c>
      <c r="H119" s="32">
        <v>1022.03</v>
      </c>
      <c r="I119" s="32">
        <v>714.21</v>
      </c>
      <c r="J119" s="32">
        <v>401.91</v>
      </c>
      <c r="K119" s="32">
        <v>143.63</v>
      </c>
      <c r="L119" s="32">
        <v>59.91</v>
      </c>
      <c r="M119" s="32">
        <v>30.69</v>
      </c>
      <c r="N119" s="32">
        <v>11.48</v>
      </c>
      <c r="O119" s="32">
        <v>66.08</v>
      </c>
      <c r="P119" s="32">
        <v>0</v>
      </c>
      <c r="Q119" s="32">
        <v>0.51</v>
      </c>
      <c r="R119" s="36">
        <f t="shared" si="39"/>
        <v>0</v>
      </c>
      <c r="S119" s="36">
        <f t="shared" si="40"/>
        <v>0</v>
      </c>
      <c r="T119" s="32">
        <v>621.8399999999999</v>
      </c>
      <c r="U119" s="57"/>
      <c r="V119" s="74"/>
      <c r="W119" s="69">
        <f t="shared" si="20"/>
        <v>0.13581439632601056</v>
      </c>
      <c r="X119" s="70">
        <f t="shared" si="21"/>
        <v>0.5345683170540025</v>
      </c>
    </row>
    <row r="120" spans="1:24" s="1" customFormat="1" ht="28.5" customHeight="1">
      <c r="A120" s="31" t="s">
        <v>317</v>
      </c>
      <c r="B120" s="32">
        <v>0</v>
      </c>
      <c r="C120" s="36">
        <v>10001.0112</v>
      </c>
      <c r="D120" s="32">
        <v>892</v>
      </c>
      <c r="E120" s="32">
        <v>0</v>
      </c>
      <c r="F120" s="32">
        <v>683.68</v>
      </c>
      <c r="G120" s="32">
        <v>4255</v>
      </c>
      <c r="H120" s="32">
        <v>4170.3312</v>
      </c>
      <c r="I120" s="32">
        <v>6255.3391</v>
      </c>
      <c r="J120" s="32">
        <v>4642.1035</v>
      </c>
      <c r="K120" s="32">
        <v>979.64</v>
      </c>
      <c r="L120" s="32">
        <v>243.7081</v>
      </c>
      <c r="M120" s="32">
        <v>25.86</v>
      </c>
      <c r="N120" s="32">
        <v>142.2554</v>
      </c>
      <c r="O120" s="32">
        <v>194.8601</v>
      </c>
      <c r="P120" s="32">
        <v>0</v>
      </c>
      <c r="Q120" s="32">
        <v>26.912</v>
      </c>
      <c r="R120" s="36">
        <f t="shared" si="39"/>
        <v>0</v>
      </c>
      <c r="S120" s="36">
        <f t="shared" si="40"/>
        <v>0</v>
      </c>
      <c r="T120" s="32">
        <v>3745.6721000000007</v>
      </c>
      <c r="U120" s="57"/>
      <c r="V120" s="74"/>
      <c r="W120" s="69">
        <f t="shared" si="20"/>
        <v>0.14259818464517773</v>
      </c>
      <c r="X120" s="70">
        <f t="shared" si="21"/>
        <v>0.6254706624066174</v>
      </c>
    </row>
    <row r="121" spans="1:24" s="1" customFormat="1" ht="28.5" customHeight="1">
      <c r="A121" s="31" t="s">
        <v>318</v>
      </c>
      <c r="B121" s="32">
        <v>0</v>
      </c>
      <c r="C121" s="36">
        <v>16449.1857</v>
      </c>
      <c r="D121" s="32">
        <v>1716</v>
      </c>
      <c r="E121" s="32">
        <v>5131</v>
      </c>
      <c r="F121" s="32">
        <v>2654.53</v>
      </c>
      <c r="G121" s="32">
        <v>6947.6557</v>
      </c>
      <c r="H121" s="32">
        <v>0</v>
      </c>
      <c r="I121" s="32">
        <v>12086.674328000001</v>
      </c>
      <c r="J121" s="32">
        <v>4928.0745</v>
      </c>
      <c r="K121" s="32">
        <v>6017.224</v>
      </c>
      <c r="L121" s="32">
        <v>567.7998</v>
      </c>
      <c r="M121" s="32">
        <v>22.117628</v>
      </c>
      <c r="N121" s="32">
        <v>60.2182</v>
      </c>
      <c r="O121" s="32">
        <v>435.6922</v>
      </c>
      <c r="P121" s="32">
        <v>0</v>
      </c>
      <c r="Q121" s="32">
        <v>55.548</v>
      </c>
      <c r="R121" s="36">
        <f t="shared" si="39"/>
        <v>0</v>
      </c>
      <c r="S121" s="36">
        <f t="shared" si="40"/>
        <v>0</v>
      </c>
      <c r="T121" s="32">
        <v>4362.511372000001</v>
      </c>
      <c r="U121" s="57"/>
      <c r="V121" s="74"/>
      <c r="W121" s="69">
        <f t="shared" si="20"/>
        <v>0.5664916431262017</v>
      </c>
      <c r="X121" s="70">
        <f t="shared" si="21"/>
        <v>0.7347886119371854</v>
      </c>
    </row>
    <row r="122" spans="1:24" s="1" customFormat="1" ht="28.5" customHeight="1">
      <c r="A122" s="31" t="s">
        <v>319</v>
      </c>
      <c r="B122" s="32">
        <v>0</v>
      </c>
      <c r="C122" s="36">
        <v>8634.02</v>
      </c>
      <c r="D122" s="32">
        <v>840</v>
      </c>
      <c r="E122" s="32">
        <v>2512</v>
      </c>
      <c r="F122" s="32">
        <v>743.8900000000001</v>
      </c>
      <c r="G122" s="32">
        <v>1935.16</v>
      </c>
      <c r="H122" s="32">
        <v>2602.97</v>
      </c>
      <c r="I122" s="32">
        <v>5591.4169999999995</v>
      </c>
      <c r="J122" s="32">
        <v>2466.9173</v>
      </c>
      <c r="K122" s="32">
        <v>2321.952</v>
      </c>
      <c r="L122" s="32">
        <v>468.096</v>
      </c>
      <c r="M122" s="32">
        <v>24.69</v>
      </c>
      <c r="N122" s="32">
        <v>100.3086</v>
      </c>
      <c r="O122" s="32">
        <v>183.4811</v>
      </c>
      <c r="P122" s="32">
        <v>0</v>
      </c>
      <c r="Q122" s="32">
        <v>25.972</v>
      </c>
      <c r="R122" s="36">
        <f t="shared" si="39"/>
        <v>0</v>
      </c>
      <c r="S122" s="36">
        <f t="shared" si="40"/>
        <v>0</v>
      </c>
      <c r="T122" s="32">
        <v>3042.603000000001</v>
      </c>
      <c r="U122" s="57"/>
      <c r="V122" s="74"/>
      <c r="W122" s="69">
        <f t="shared" si="20"/>
        <v>0.5994902544381863</v>
      </c>
      <c r="X122" s="70">
        <f t="shared" si="21"/>
        <v>0.6476029705745411</v>
      </c>
    </row>
    <row r="123" spans="1:24" s="1" customFormat="1" ht="28.5" customHeight="1">
      <c r="A123" s="31" t="s">
        <v>100</v>
      </c>
      <c r="B123" s="32">
        <v>0</v>
      </c>
      <c r="C123" s="36">
        <v>5955.17</v>
      </c>
      <c r="D123" s="32">
        <v>479</v>
      </c>
      <c r="E123" s="32">
        <v>0</v>
      </c>
      <c r="F123" s="32">
        <v>414.09</v>
      </c>
      <c r="G123" s="32">
        <v>62.15</v>
      </c>
      <c r="H123" s="32">
        <v>4999.93</v>
      </c>
      <c r="I123" s="32">
        <v>3885.8027</v>
      </c>
      <c r="J123" s="32">
        <v>2286.688</v>
      </c>
      <c r="K123" s="32">
        <v>1232.8719999999998</v>
      </c>
      <c r="L123" s="32">
        <v>240.46269999999998</v>
      </c>
      <c r="M123" s="32">
        <v>44.73</v>
      </c>
      <c r="N123" s="32">
        <v>14.07</v>
      </c>
      <c r="O123" s="32">
        <v>52</v>
      </c>
      <c r="P123" s="32">
        <v>0</v>
      </c>
      <c r="Q123" s="32">
        <v>14.98</v>
      </c>
      <c r="R123" s="36">
        <f t="shared" si="39"/>
        <v>0</v>
      </c>
      <c r="S123" s="36">
        <f t="shared" si="40"/>
        <v>0</v>
      </c>
      <c r="T123" s="32">
        <v>2069.3673</v>
      </c>
      <c r="U123" s="57"/>
      <c r="V123" s="74"/>
      <c r="W123" s="69">
        <f t="shared" si="20"/>
        <v>0.12326925399480523</v>
      </c>
      <c r="X123" s="70">
        <f t="shared" si="21"/>
        <v>0.6525091139295772</v>
      </c>
    </row>
    <row r="124" spans="1:24" s="1" customFormat="1" ht="28.5" customHeight="1">
      <c r="A124" s="31" t="s">
        <v>320</v>
      </c>
      <c r="B124" s="32">
        <v>0</v>
      </c>
      <c r="C124" s="36">
        <v>8906.01</v>
      </c>
      <c r="D124" s="32">
        <v>1079</v>
      </c>
      <c r="E124" s="32">
        <v>3225</v>
      </c>
      <c r="F124" s="32">
        <v>1115.1799999999998</v>
      </c>
      <c r="G124" s="32">
        <v>3013.15</v>
      </c>
      <c r="H124" s="32">
        <v>473.68</v>
      </c>
      <c r="I124" s="32">
        <v>6256.3303000000005</v>
      </c>
      <c r="J124" s="32">
        <v>3777.8569</v>
      </c>
      <c r="K124" s="32">
        <v>1922.192</v>
      </c>
      <c r="L124" s="32">
        <v>258.3463</v>
      </c>
      <c r="M124" s="32">
        <v>5.6189</v>
      </c>
      <c r="N124" s="32">
        <v>6.2842</v>
      </c>
      <c r="O124" s="32">
        <v>252</v>
      </c>
      <c r="P124" s="32">
        <v>0</v>
      </c>
      <c r="Q124" s="32">
        <v>34.032</v>
      </c>
      <c r="R124" s="36">
        <f t="shared" si="39"/>
        <v>0</v>
      </c>
      <c r="S124" s="36">
        <f t="shared" si="40"/>
        <v>0</v>
      </c>
      <c r="T124" s="32">
        <v>2649.6796999999997</v>
      </c>
      <c r="U124" s="57"/>
      <c r="V124" s="74"/>
      <c r="W124" s="69">
        <f t="shared" si="20"/>
        <v>0.6879432180874465</v>
      </c>
      <c r="X124" s="70">
        <f t="shared" si="21"/>
        <v>0.7024840865887193</v>
      </c>
    </row>
    <row r="125" spans="1:24" s="7" customFormat="1" ht="28.5" customHeight="1">
      <c r="A125" s="97" t="s">
        <v>321</v>
      </c>
      <c r="B125" s="28">
        <f aca="true" t="shared" si="41" ref="B125:H125">SUM(B126:B132)</f>
        <v>194.0179</v>
      </c>
      <c r="C125" s="28">
        <f aca="true" t="shared" si="42" ref="C125:C146">SUM(D125:H125)</f>
        <v>60831.818119999996</v>
      </c>
      <c r="D125" s="28">
        <f t="shared" si="41"/>
        <v>11598</v>
      </c>
      <c r="E125" s="28">
        <f t="shared" si="41"/>
        <v>34548</v>
      </c>
      <c r="F125" s="28">
        <f t="shared" si="41"/>
        <v>1737</v>
      </c>
      <c r="G125" s="28">
        <f t="shared" si="41"/>
        <v>12948.81812</v>
      </c>
      <c r="H125" s="28">
        <f t="shared" si="41"/>
        <v>0</v>
      </c>
      <c r="I125" s="28">
        <f aca="true" t="shared" si="43" ref="I125:I146">SUM(J125:Q125)</f>
        <v>49735.32644</v>
      </c>
      <c r="J125" s="28">
        <f aca="true" t="shared" si="44" ref="J125:S125">SUM(J126:J132)</f>
        <v>28455.507800000003</v>
      </c>
      <c r="K125" s="28">
        <f t="shared" si="44"/>
        <v>13764.951799999999</v>
      </c>
      <c r="L125" s="28">
        <f t="shared" si="44"/>
        <v>4100.54899</v>
      </c>
      <c r="M125" s="28">
        <f t="shared" si="44"/>
        <v>232.742019</v>
      </c>
      <c r="N125" s="28">
        <f t="shared" si="44"/>
        <v>800.1483999999999</v>
      </c>
      <c r="O125" s="28">
        <f t="shared" si="44"/>
        <v>2354.7328000000007</v>
      </c>
      <c r="P125" s="28">
        <f t="shared" si="44"/>
        <v>26.694631</v>
      </c>
      <c r="Q125" s="28">
        <f t="shared" si="44"/>
        <v>0</v>
      </c>
      <c r="R125" s="28">
        <f t="shared" si="44"/>
        <v>0</v>
      </c>
      <c r="S125" s="28">
        <f t="shared" si="44"/>
        <v>0</v>
      </c>
      <c r="T125" s="28">
        <f aca="true" t="shared" si="45" ref="T125:T146">B125+C125-I125-R125-S125</f>
        <v>11290.50958</v>
      </c>
      <c r="U125" s="56"/>
      <c r="V125" s="73"/>
      <c r="W125" s="69">
        <f t="shared" si="20"/>
        <v>0.9278314490540218</v>
      </c>
      <c r="X125" s="70">
        <f t="shared" si="21"/>
        <v>0.8149880392248988</v>
      </c>
    </row>
    <row r="126" spans="1:24" s="1" customFormat="1" ht="28.5" customHeight="1">
      <c r="A126" s="31" t="s">
        <v>432</v>
      </c>
      <c r="B126" s="98">
        <v>0</v>
      </c>
      <c r="C126" s="32">
        <f t="shared" si="42"/>
        <v>316</v>
      </c>
      <c r="D126" s="98">
        <v>82</v>
      </c>
      <c r="E126" s="98">
        <v>234</v>
      </c>
      <c r="F126" s="100">
        <v>0</v>
      </c>
      <c r="G126" s="98">
        <v>0</v>
      </c>
      <c r="H126" s="98">
        <v>0</v>
      </c>
      <c r="I126" s="32">
        <f t="shared" si="43"/>
        <v>248.87</v>
      </c>
      <c r="J126" s="98">
        <v>0</v>
      </c>
      <c r="K126" s="98">
        <v>0</v>
      </c>
      <c r="L126" s="98">
        <v>0</v>
      </c>
      <c r="M126" s="98">
        <v>125.68</v>
      </c>
      <c r="N126" s="98">
        <v>0</v>
      </c>
      <c r="O126" s="98">
        <v>123.19</v>
      </c>
      <c r="P126" s="98">
        <v>0</v>
      </c>
      <c r="Q126" s="98">
        <v>0</v>
      </c>
      <c r="R126" s="98">
        <v>0</v>
      </c>
      <c r="S126" s="98">
        <v>0</v>
      </c>
      <c r="T126" s="32">
        <f t="shared" si="45"/>
        <v>67.13</v>
      </c>
      <c r="U126" s="57"/>
      <c r="V126" s="74"/>
      <c r="W126" s="69">
        <f aca="true" t="shared" si="46" ref="W126:W176">(D126+E126)/I126</f>
        <v>1.2697392212801863</v>
      </c>
      <c r="X126" s="70">
        <f aca="true" t="shared" si="47" ref="X126:X189">I126/(B126+C126)</f>
        <v>0.7875632911392405</v>
      </c>
    </row>
    <row r="127" spans="1:24" s="1" customFormat="1" ht="28.5" customHeight="1">
      <c r="A127" s="31" t="s">
        <v>327</v>
      </c>
      <c r="B127" s="32">
        <v>0</v>
      </c>
      <c r="C127" s="32">
        <f t="shared" si="42"/>
        <v>10465</v>
      </c>
      <c r="D127" s="32">
        <v>1594</v>
      </c>
      <c r="E127" s="40">
        <v>5146</v>
      </c>
      <c r="F127" s="32">
        <v>336</v>
      </c>
      <c r="G127" s="32">
        <v>3389</v>
      </c>
      <c r="H127" s="98">
        <v>0</v>
      </c>
      <c r="I127" s="32">
        <f t="shared" si="43"/>
        <v>8131.3</v>
      </c>
      <c r="J127" s="32">
        <v>6019.26</v>
      </c>
      <c r="K127" s="32">
        <v>1201.54</v>
      </c>
      <c r="L127" s="32">
        <v>546.05</v>
      </c>
      <c r="M127" s="32">
        <v>10</v>
      </c>
      <c r="N127" s="32">
        <v>206.73</v>
      </c>
      <c r="O127" s="32">
        <v>147.72</v>
      </c>
      <c r="P127" s="98">
        <v>0</v>
      </c>
      <c r="Q127" s="98">
        <v>0</v>
      </c>
      <c r="R127" s="98">
        <v>0</v>
      </c>
      <c r="S127" s="98">
        <v>0</v>
      </c>
      <c r="T127" s="32">
        <f t="shared" si="45"/>
        <v>2333.7</v>
      </c>
      <c r="U127" s="112" t="s">
        <v>1035</v>
      </c>
      <c r="V127" s="131"/>
      <c r="W127" s="69">
        <f t="shared" si="46"/>
        <v>0.8288957485272958</v>
      </c>
      <c r="X127" s="70">
        <f t="shared" si="47"/>
        <v>0.7769995222169135</v>
      </c>
    </row>
    <row r="128" spans="1:24" s="1" customFormat="1" ht="28.5" customHeight="1">
      <c r="A128" s="31" t="s">
        <v>325</v>
      </c>
      <c r="B128" s="32">
        <v>194.0179</v>
      </c>
      <c r="C128" s="32">
        <f t="shared" si="42"/>
        <v>16160.778119999999</v>
      </c>
      <c r="D128" s="32">
        <v>2396</v>
      </c>
      <c r="E128" s="32">
        <v>7123</v>
      </c>
      <c r="F128" s="32">
        <v>630</v>
      </c>
      <c r="G128" s="32">
        <v>6011.77812</v>
      </c>
      <c r="H128" s="98">
        <v>0</v>
      </c>
      <c r="I128" s="32">
        <f t="shared" si="43"/>
        <v>11279.335070000001</v>
      </c>
      <c r="J128" s="32">
        <v>5568.9302</v>
      </c>
      <c r="K128" s="32">
        <v>3304.3033</v>
      </c>
      <c r="L128" s="32">
        <v>1949.2807200000002</v>
      </c>
      <c r="M128" s="32">
        <v>95.622019</v>
      </c>
      <c r="N128" s="32">
        <v>122.5419</v>
      </c>
      <c r="O128" s="32">
        <v>219.8373</v>
      </c>
      <c r="P128" s="98">
        <v>18.819631</v>
      </c>
      <c r="Q128" s="98">
        <v>0</v>
      </c>
      <c r="R128" s="98">
        <v>0</v>
      </c>
      <c r="S128" s="98">
        <v>0</v>
      </c>
      <c r="T128" s="32">
        <f t="shared" si="45"/>
        <v>5075.46095</v>
      </c>
      <c r="U128" s="112" t="s">
        <v>1036</v>
      </c>
      <c r="V128" s="74"/>
      <c r="W128" s="69">
        <f t="shared" si="46"/>
        <v>0.8439327266124029</v>
      </c>
      <c r="X128" s="70">
        <f t="shared" si="47"/>
        <v>0.6896652857184337</v>
      </c>
    </row>
    <row r="129" spans="1:24" s="1" customFormat="1" ht="28.5" customHeight="1">
      <c r="A129" s="31" t="s">
        <v>328</v>
      </c>
      <c r="B129" s="32">
        <v>0</v>
      </c>
      <c r="C129" s="32">
        <f t="shared" si="42"/>
        <v>20297</v>
      </c>
      <c r="D129" s="32">
        <v>5027</v>
      </c>
      <c r="E129" s="32">
        <v>14987</v>
      </c>
      <c r="F129" s="32">
        <v>283</v>
      </c>
      <c r="G129" s="32">
        <v>0</v>
      </c>
      <c r="H129" s="98">
        <v>0</v>
      </c>
      <c r="I129" s="32">
        <f t="shared" si="43"/>
        <v>17922.512</v>
      </c>
      <c r="J129" s="32">
        <v>11221.0715</v>
      </c>
      <c r="K129" s="32">
        <v>4671.82</v>
      </c>
      <c r="L129" s="32">
        <v>515.52</v>
      </c>
      <c r="M129" s="32">
        <v>0.7</v>
      </c>
      <c r="N129" s="32">
        <v>346.2252</v>
      </c>
      <c r="O129" s="32">
        <v>1167.1753</v>
      </c>
      <c r="P129" s="98">
        <v>0</v>
      </c>
      <c r="Q129" s="98">
        <v>0</v>
      </c>
      <c r="R129" s="98">
        <v>0</v>
      </c>
      <c r="S129" s="98">
        <v>0</v>
      </c>
      <c r="T129" s="32">
        <f t="shared" si="45"/>
        <v>2374.488</v>
      </c>
      <c r="U129" s="112"/>
      <c r="V129" s="74"/>
      <c r="W129" s="69">
        <f t="shared" si="46"/>
        <v>1.116696141701565</v>
      </c>
      <c r="X129" s="70">
        <f t="shared" si="47"/>
        <v>0.8830128590432083</v>
      </c>
    </row>
    <row r="130" spans="1:24" s="1" customFormat="1" ht="28.5" customHeight="1">
      <c r="A130" s="31" t="s">
        <v>326</v>
      </c>
      <c r="B130" s="32">
        <v>0</v>
      </c>
      <c r="C130" s="32">
        <f t="shared" si="42"/>
        <v>9239.04</v>
      </c>
      <c r="D130" s="32">
        <v>1949</v>
      </c>
      <c r="E130" s="32">
        <v>5812</v>
      </c>
      <c r="F130" s="32">
        <v>408</v>
      </c>
      <c r="G130" s="32">
        <v>1070.04</v>
      </c>
      <c r="H130" s="98">
        <v>0</v>
      </c>
      <c r="I130" s="32">
        <f t="shared" si="43"/>
        <v>9239.0423</v>
      </c>
      <c r="J130" s="32">
        <v>3963.85</v>
      </c>
      <c r="K130" s="32">
        <v>3748.72</v>
      </c>
      <c r="L130" s="32">
        <v>875.53</v>
      </c>
      <c r="M130" s="32">
        <v>0.74</v>
      </c>
      <c r="N130" s="32">
        <v>99.8923</v>
      </c>
      <c r="O130" s="32">
        <v>550.31</v>
      </c>
      <c r="P130" s="98">
        <v>0</v>
      </c>
      <c r="Q130" s="98">
        <v>0</v>
      </c>
      <c r="R130" s="98">
        <v>0</v>
      </c>
      <c r="S130" s="98">
        <v>0</v>
      </c>
      <c r="T130" s="32">
        <f t="shared" si="45"/>
        <v>-0.00229999999828578</v>
      </c>
      <c r="U130" s="112"/>
      <c r="V130" s="74"/>
      <c r="W130" s="69">
        <f t="shared" si="46"/>
        <v>0.8400221308652306</v>
      </c>
      <c r="X130" s="70">
        <f t="shared" si="47"/>
        <v>1.000000248943613</v>
      </c>
    </row>
    <row r="131" spans="1:24" s="1" customFormat="1" ht="28.5" customHeight="1">
      <c r="A131" s="31" t="s">
        <v>479</v>
      </c>
      <c r="B131" s="32">
        <v>0</v>
      </c>
      <c r="C131" s="32">
        <f t="shared" si="42"/>
        <v>1922</v>
      </c>
      <c r="D131" s="98">
        <v>265</v>
      </c>
      <c r="E131" s="98">
        <v>602</v>
      </c>
      <c r="F131" s="98">
        <v>24</v>
      </c>
      <c r="G131" s="98">
        <v>1031</v>
      </c>
      <c r="H131" s="98">
        <v>0</v>
      </c>
      <c r="I131" s="32">
        <f t="shared" si="43"/>
        <v>1316.83777</v>
      </c>
      <c r="J131" s="32">
        <v>850.2688</v>
      </c>
      <c r="K131" s="32">
        <v>340.0278</v>
      </c>
      <c r="L131" s="32">
        <v>48.71897</v>
      </c>
      <c r="M131" s="32">
        <v>0</v>
      </c>
      <c r="N131" s="32">
        <v>16.939</v>
      </c>
      <c r="O131" s="159">
        <v>60.8832</v>
      </c>
      <c r="P131" s="32">
        <v>0</v>
      </c>
      <c r="Q131" s="98">
        <v>0</v>
      </c>
      <c r="R131" s="98">
        <v>0</v>
      </c>
      <c r="S131" s="98">
        <v>0</v>
      </c>
      <c r="T131" s="32">
        <f t="shared" si="45"/>
        <v>605.16223</v>
      </c>
      <c r="U131" s="112" t="s">
        <v>1037</v>
      </c>
      <c r="V131" s="74"/>
      <c r="W131" s="69">
        <f t="shared" si="46"/>
        <v>0.658395452919003</v>
      </c>
      <c r="X131" s="70">
        <f t="shared" si="47"/>
        <v>0.6851393184183143</v>
      </c>
    </row>
    <row r="132" spans="1:24" s="1" customFormat="1" ht="28.5" customHeight="1">
      <c r="A132" s="31" t="s">
        <v>242</v>
      </c>
      <c r="B132" s="132">
        <v>0</v>
      </c>
      <c r="C132" s="32">
        <f t="shared" si="42"/>
        <v>2432</v>
      </c>
      <c r="D132" s="32">
        <v>285</v>
      </c>
      <c r="E132" s="32">
        <v>644</v>
      </c>
      <c r="F132" s="32">
        <v>56</v>
      </c>
      <c r="G132" s="32">
        <v>1447</v>
      </c>
      <c r="H132" s="98">
        <v>0</v>
      </c>
      <c r="I132" s="32">
        <f t="shared" si="43"/>
        <v>1597.4293</v>
      </c>
      <c r="J132" s="151">
        <v>832.1273</v>
      </c>
      <c r="K132" s="32">
        <v>498.5407</v>
      </c>
      <c r="L132" s="32">
        <v>165.4493</v>
      </c>
      <c r="M132" s="32">
        <v>0</v>
      </c>
      <c r="N132" s="32">
        <v>7.82</v>
      </c>
      <c r="O132" s="32">
        <v>85.617</v>
      </c>
      <c r="P132" s="32">
        <v>7.875</v>
      </c>
      <c r="Q132" s="98">
        <v>0</v>
      </c>
      <c r="R132" s="98">
        <v>0</v>
      </c>
      <c r="S132" s="98">
        <v>0</v>
      </c>
      <c r="T132" s="32">
        <f t="shared" si="45"/>
        <v>834.5707</v>
      </c>
      <c r="U132" s="112" t="s">
        <v>1038</v>
      </c>
      <c r="V132" s="74"/>
      <c r="W132" s="69">
        <f t="shared" si="46"/>
        <v>0.5815593841930907</v>
      </c>
      <c r="X132" s="70">
        <f t="shared" si="47"/>
        <v>0.6568377055921053</v>
      </c>
    </row>
    <row r="133" spans="1:24" s="7" customFormat="1" ht="28.5" customHeight="1">
      <c r="A133" s="133" t="s">
        <v>329</v>
      </c>
      <c r="B133" s="134">
        <f aca="true" t="shared" si="48" ref="B133:H133">SUM(B134:B145)</f>
        <v>20131.946494999993</v>
      </c>
      <c r="C133" s="28">
        <f t="shared" si="42"/>
        <v>145931.6051</v>
      </c>
      <c r="D133" s="28">
        <f t="shared" si="48"/>
        <v>32468</v>
      </c>
      <c r="E133" s="28">
        <f t="shared" si="48"/>
        <v>97692</v>
      </c>
      <c r="F133" s="28">
        <f t="shared" si="48"/>
        <v>3000</v>
      </c>
      <c r="G133" s="28">
        <f t="shared" si="48"/>
        <v>12771.6051</v>
      </c>
      <c r="H133" s="134">
        <f t="shared" si="48"/>
        <v>0</v>
      </c>
      <c r="I133" s="28">
        <f t="shared" si="43"/>
        <v>107243.10555899997</v>
      </c>
      <c r="J133" s="152">
        <f aca="true" t="shared" si="49" ref="J133:S133">SUM(J134:J145)</f>
        <v>71347.9946</v>
      </c>
      <c r="K133" s="28">
        <f t="shared" si="49"/>
        <v>22082.0182</v>
      </c>
      <c r="L133" s="28">
        <f t="shared" si="49"/>
        <v>3911.1427000000003</v>
      </c>
      <c r="M133" s="28">
        <f t="shared" si="49"/>
        <v>234.6237</v>
      </c>
      <c r="N133" s="28">
        <f t="shared" si="49"/>
        <v>1623.8885989999999</v>
      </c>
      <c r="O133" s="28">
        <f t="shared" si="49"/>
        <v>6202.4202000000005</v>
      </c>
      <c r="P133" s="28">
        <f t="shared" si="49"/>
        <v>326.0109</v>
      </c>
      <c r="Q133" s="28">
        <f t="shared" si="49"/>
        <v>1515.00666</v>
      </c>
      <c r="R133" s="28">
        <f t="shared" si="49"/>
        <v>0</v>
      </c>
      <c r="S133" s="28">
        <f t="shared" si="49"/>
        <v>0</v>
      </c>
      <c r="T133" s="28">
        <f t="shared" si="45"/>
        <v>58820.446036</v>
      </c>
      <c r="U133" s="80"/>
      <c r="V133" s="81"/>
      <c r="W133" s="69">
        <f t="shared" si="46"/>
        <v>1.2136910743263796</v>
      </c>
      <c r="X133" s="70">
        <f t="shared" si="47"/>
        <v>0.6457955675941894</v>
      </c>
    </row>
    <row r="134" spans="1:24" s="1" customFormat="1" ht="28.5" customHeight="1">
      <c r="A134" s="31" t="s">
        <v>339</v>
      </c>
      <c r="B134" s="135">
        <v>2507.2455389999996</v>
      </c>
      <c r="C134" s="32">
        <f t="shared" si="42"/>
        <v>25866</v>
      </c>
      <c r="D134" s="135">
        <v>6329</v>
      </c>
      <c r="E134" s="147">
        <v>19087</v>
      </c>
      <c r="F134" s="148">
        <v>0</v>
      </c>
      <c r="G134" s="147">
        <v>450</v>
      </c>
      <c r="H134" s="147">
        <v>0</v>
      </c>
      <c r="I134" s="32">
        <f t="shared" si="43"/>
        <v>17951.2108</v>
      </c>
      <c r="J134" s="135">
        <v>13444.4894</v>
      </c>
      <c r="K134" s="135">
        <v>1952.4164</v>
      </c>
      <c r="L134" s="135">
        <v>596.7412</v>
      </c>
      <c r="M134" s="135">
        <v>11.9867</v>
      </c>
      <c r="N134" s="135">
        <v>1059.69</v>
      </c>
      <c r="O134" s="135">
        <v>482.9722</v>
      </c>
      <c r="P134" s="135">
        <v>0</v>
      </c>
      <c r="Q134" s="135">
        <v>402.9149</v>
      </c>
      <c r="R134" s="147">
        <v>0</v>
      </c>
      <c r="S134" s="147">
        <v>0</v>
      </c>
      <c r="T134" s="32">
        <f t="shared" si="45"/>
        <v>10422.034739</v>
      </c>
      <c r="U134" s="169"/>
      <c r="V134" s="170"/>
      <c r="W134" s="69">
        <f t="shared" si="46"/>
        <v>1.4158376436646825</v>
      </c>
      <c r="X134" s="70">
        <f t="shared" si="47"/>
        <v>0.6326809097438446</v>
      </c>
    </row>
    <row r="135" spans="1:24" s="1" customFormat="1" ht="28.5" customHeight="1">
      <c r="A135" s="31" t="s">
        <v>338</v>
      </c>
      <c r="B135" s="135">
        <v>14830.97</v>
      </c>
      <c r="C135" s="32">
        <f t="shared" si="42"/>
        <v>34850</v>
      </c>
      <c r="D135" s="135">
        <v>8325</v>
      </c>
      <c r="E135" s="147">
        <v>25168</v>
      </c>
      <c r="F135" s="148">
        <v>0</v>
      </c>
      <c r="G135" s="147">
        <v>1357</v>
      </c>
      <c r="H135" s="147">
        <v>0</v>
      </c>
      <c r="I135" s="32">
        <f t="shared" si="43"/>
        <v>24640.087400000004</v>
      </c>
      <c r="J135" s="55">
        <v>16309.9914</v>
      </c>
      <c r="K135" s="55">
        <v>5293</v>
      </c>
      <c r="L135" s="55">
        <v>656.347</v>
      </c>
      <c r="M135" s="55">
        <v>44</v>
      </c>
      <c r="N135" s="55">
        <v>40.2</v>
      </c>
      <c r="O135" s="147">
        <v>1981.9756</v>
      </c>
      <c r="P135" s="55">
        <v>134.5734</v>
      </c>
      <c r="Q135" s="55">
        <v>180</v>
      </c>
      <c r="R135" s="147">
        <v>0</v>
      </c>
      <c r="S135" s="147">
        <v>0</v>
      </c>
      <c r="T135" s="32">
        <f t="shared" si="45"/>
        <v>25040.8826</v>
      </c>
      <c r="U135" s="171" t="s">
        <v>1039</v>
      </c>
      <c r="V135" s="172"/>
      <c r="W135" s="69">
        <f t="shared" si="46"/>
        <v>1.359289009664795</v>
      </c>
      <c r="X135" s="70">
        <f t="shared" si="47"/>
        <v>0.4959663106416804</v>
      </c>
    </row>
    <row r="136" spans="1:24" s="1" customFormat="1" ht="28.5" customHeight="1">
      <c r="A136" s="31" t="s">
        <v>340</v>
      </c>
      <c r="B136" s="135">
        <v>140.688305</v>
      </c>
      <c r="C136" s="32">
        <f t="shared" si="42"/>
        <v>30971.16</v>
      </c>
      <c r="D136" s="135">
        <v>7017</v>
      </c>
      <c r="E136" s="147">
        <v>21002</v>
      </c>
      <c r="F136" s="55">
        <v>407</v>
      </c>
      <c r="G136" s="147">
        <v>2545.16</v>
      </c>
      <c r="H136" s="147">
        <v>0</v>
      </c>
      <c r="I136" s="32">
        <f t="shared" si="43"/>
        <v>25073.805459</v>
      </c>
      <c r="J136" s="135">
        <v>15609.3845</v>
      </c>
      <c r="K136" s="135">
        <v>6124.3524</v>
      </c>
      <c r="L136" s="135">
        <v>1150.5292</v>
      </c>
      <c r="M136" s="135">
        <v>39.97</v>
      </c>
      <c r="N136" s="135">
        <v>133.349599</v>
      </c>
      <c r="O136" s="135">
        <v>1531.4724</v>
      </c>
      <c r="P136" s="135">
        <v>49.6125</v>
      </c>
      <c r="Q136" s="135">
        <v>435.13486</v>
      </c>
      <c r="R136" s="147">
        <v>0</v>
      </c>
      <c r="S136" s="147">
        <v>0</v>
      </c>
      <c r="T136" s="32">
        <f t="shared" si="45"/>
        <v>6038.042846</v>
      </c>
      <c r="U136" s="173"/>
      <c r="V136" s="174"/>
      <c r="W136" s="69">
        <f t="shared" si="46"/>
        <v>1.1174610110864864</v>
      </c>
      <c r="X136" s="70">
        <f t="shared" si="47"/>
        <v>0.8059246500944908</v>
      </c>
    </row>
    <row r="137" spans="1:24" s="1" customFormat="1" ht="28.5" customHeight="1">
      <c r="A137" s="31" t="s">
        <v>332</v>
      </c>
      <c r="B137" s="55">
        <v>335.93</v>
      </c>
      <c r="C137" s="32">
        <f t="shared" si="42"/>
        <v>17195</v>
      </c>
      <c r="D137" s="135">
        <v>3417</v>
      </c>
      <c r="E137" s="147">
        <v>10235</v>
      </c>
      <c r="F137" s="135">
        <v>843</v>
      </c>
      <c r="G137" s="147">
        <v>2700</v>
      </c>
      <c r="H137" s="147">
        <v>0</v>
      </c>
      <c r="I137" s="32">
        <f t="shared" si="43"/>
        <v>12934.4</v>
      </c>
      <c r="J137" s="148">
        <v>7362</v>
      </c>
      <c r="K137" s="148">
        <v>3971</v>
      </c>
      <c r="L137" s="148">
        <v>601</v>
      </c>
      <c r="M137" s="148">
        <v>26.8</v>
      </c>
      <c r="N137" s="148">
        <v>168</v>
      </c>
      <c r="O137" s="160">
        <v>697</v>
      </c>
      <c r="P137" s="148">
        <v>32</v>
      </c>
      <c r="Q137" s="148">
        <v>76.6</v>
      </c>
      <c r="R137" s="147">
        <v>0</v>
      </c>
      <c r="S137" s="147">
        <v>0</v>
      </c>
      <c r="T137" s="32">
        <f t="shared" si="45"/>
        <v>4596.53</v>
      </c>
      <c r="U137" s="169"/>
      <c r="V137" s="170"/>
      <c r="W137" s="69">
        <f t="shared" si="46"/>
        <v>1.0554799604156357</v>
      </c>
      <c r="X137" s="70">
        <f t="shared" si="47"/>
        <v>0.7378045545786789</v>
      </c>
    </row>
    <row r="138" spans="1:24" s="1" customFormat="1" ht="28.5" customHeight="1">
      <c r="A138" s="31" t="s">
        <v>333</v>
      </c>
      <c r="B138" s="135">
        <v>1701.7128510000002</v>
      </c>
      <c r="C138" s="32">
        <f t="shared" si="42"/>
        <v>15334</v>
      </c>
      <c r="D138" s="135">
        <v>3676</v>
      </c>
      <c r="E138" s="147">
        <v>11126</v>
      </c>
      <c r="F138" s="148">
        <v>0</v>
      </c>
      <c r="G138" s="147">
        <v>532</v>
      </c>
      <c r="H138" s="147">
        <v>0</v>
      </c>
      <c r="I138" s="32">
        <f t="shared" si="43"/>
        <v>11438.3403</v>
      </c>
      <c r="J138" s="153">
        <v>7796.812</v>
      </c>
      <c r="K138" s="153">
        <v>2176</v>
      </c>
      <c r="L138" s="153">
        <v>404</v>
      </c>
      <c r="M138" s="153">
        <v>9.8</v>
      </c>
      <c r="N138" s="153">
        <v>45.7283</v>
      </c>
      <c r="O138" s="135">
        <v>738</v>
      </c>
      <c r="P138" s="153">
        <v>0</v>
      </c>
      <c r="Q138" s="153">
        <v>268</v>
      </c>
      <c r="R138" s="147">
        <v>0</v>
      </c>
      <c r="S138" s="147">
        <v>0</v>
      </c>
      <c r="T138" s="32">
        <f t="shared" si="45"/>
        <v>5597.372551</v>
      </c>
      <c r="U138" s="173" t="s">
        <v>1040</v>
      </c>
      <c r="V138" s="174"/>
      <c r="W138" s="69">
        <f t="shared" si="46"/>
        <v>1.294068860672033</v>
      </c>
      <c r="X138" s="70">
        <f t="shared" si="47"/>
        <v>0.6714330301316723</v>
      </c>
    </row>
    <row r="139" spans="1:24" s="1" customFormat="1" ht="28.5" customHeight="1">
      <c r="A139" s="31" t="s">
        <v>334</v>
      </c>
      <c r="B139" s="55">
        <v>198.9181</v>
      </c>
      <c r="C139" s="32">
        <f t="shared" si="42"/>
        <v>1667.571</v>
      </c>
      <c r="D139" s="135">
        <v>178</v>
      </c>
      <c r="E139" s="147">
        <v>531</v>
      </c>
      <c r="F139" s="148">
        <v>328</v>
      </c>
      <c r="G139" s="147">
        <v>630.571</v>
      </c>
      <c r="H139" s="147">
        <v>0</v>
      </c>
      <c r="I139" s="32">
        <f t="shared" si="43"/>
        <v>1328.3400000000001</v>
      </c>
      <c r="J139" s="55">
        <v>791.7</v>
      </c>
      <c r="K139" s="55">
        <v>288.68</v>
      </c>
      <c r="L139" s="55">
        <v>134.6</v>
      </c>
      <c r="M139" s="55">
        <v>0.02</v>
      </c>
      <c r="N139" s="55">
        <v>28.15</v>
      </c>
      <c r="O139" s="147">
        <v>38</v>
      </c>
      <c r="P139" s="55">
        <v>0</v>
      </c>
      <c r="Q139" s="153">
        <v>47.19</v>
      </c>
      <c r="R139" s="147">
        <v>0</v>
      </c>
      <c r="S139" s="147">
        <v>0</v>
      </c>
      <c r="T139" s="32">
        <f t="shared" si="45"/>
        <v>538.1491</v>
      </c>
      <c r="U139" s="175" t="s">
        <v>1041</v>
      </c>
      <c r="V139" s="176"/>
      <c r="W139" s="69">
        <f t="shared" si="46"/>
        <v>0.5337488895915202</v>
      </c>
      <c r="X139" s="70">
        <f t="shared" si="47"/>
        <v>0.711678412694722</v>
      </c>
    </row>
    <row r="140" spans="1:24" s="1" customFormat="1" ht="28.5" customHeight="1">
      <c r="A140" s="31" t="s">
        <v>335</v>
      </c>
      <c r="B140" s="135">
        <v>49.649999999999636</v>
      </c>
      <c r="C140" s="32">
        <f t="shared" si="42"/>
        <v>2560</v>
      </c>
      <c r="D140" s="135">
        <v>331</v>
      </c>
      <c r="E140" s="147">
        <v>993</v>
      </c>
      <c r="F140" s="55">
        <v>292</v>
      </c>
      <c r="G140" s="147">
        <v>944</v>
      </c>
      <c r="H140" s="147">
        <v>0</v>
      </c>
      <c r="I140" s="32">
        <f t="shared" si="43"/>
        <v>1625.0743</v>
      </c>
      <c r="J140" s="135">
        <v>1346.1</v>
      </c>
      <c r="K140" s="135">
        <v>96.71</v>
      </c>
      <c r="L140" s="135">
        <v>26.9</v>
      </c>
      <c r="M140" s="135">
        <v>0.047</v>
      </c>
      <c r="N140" s="135">
        <v>9.9633</v>
      </c>
      <c r="O140" s="135">
        <v>42</v>
      </c>
      <c r="P140" s="135">
        <v>69.825</v>
      </c>
      <c r="Q140" s="55">
        <v>33.529</v>
      </c>
      <c r="R140" s="147">
        <v>0</v>
      </c>
      <c r="S140" s="147">
        <v>0</v>
      </c>
      <c r="T140" s="32">
        <f t="shared" si="45"/>
        <v>984.5757</v>
      </c>
      <c r="U140" s="169" t="s">
        <v>1042</v>
      </c>
      <c r="V140" s="170"/>
      <c r="W140" s="69">
        <f t="shared" si="46"/>
        <v>0.8147319787162962</v>
      </c>
      <c r="X140" s="70">
        <f t="shared" si="47"/>
        <v>0.6227173375740043</v>
      </c>
    </row>
    <row r="141" spans="1:24" s="1" customFormat="1" ht="28.5" customHeight="1">
      <c r="A141" s="31" t="s">
        <v>336</v>
      </c>
      <c r="B141" s="55">
        <v>9.860199999998486</v>
      </c>
      <c r="C141" s="32">
        <f t="shared" si="42"/>
        <v>7235.8741</v>
      </c>
      <c r="D141" s="135">
        <v>1277</v>
      </c>
      <c r="E141" s="147">
        <v>3826</v>
      </c>
      <c r="F141" s="135">
        <v>460</v>
      </c>
      <c r="G141" s="147">
        <v>1672.8741</v>
      </c>
      <c r="H141" s="147">
        <v>0</v>
      </c>
      <c r="I141" s="32">
        <f t="shared" si="43"/>
        <v>4597.2883999999995</v>
      </c>
      <c r="J141" s="147">
        <v>3389.3958</v>
      </c>
      <c r="K141" s="147">
        <v>810.1964</v>
      </c>
      <c r="L141" s="147">
        <v>117.8386</v>
      </c>
      <c r="M141" s="147">
        <v>0</v>
      </c>
      <c r="N141" s="147">
        <v>118.9086</v>
      </c>
      <c r="O141" s="147">
        <v>134</v>
      </c>
      <c r="P141" s="147">
        <v>0</v>
      </c>
      <c r="Q141" s="147">
        <v>26.949</v>
      </c>
      <c r="R141" s="147">
        <v>0</v>
      </c>
      <c r="S141" s="147">
        <v>0</v>
      </c>
      <c r="T141" s="32">
        <f t="shared" si="45"/>
        <v>2648.4459</v>
      </c>
      <c r="U141" s="147"/>
      <c r="V141" s="177"/>
      <c r="W141" s="69">
        <f t="shared" si="46"/>
        <v>1.1100021482228526</v>
      </c>
      <c r="X141" s="70">
        <f t="shared" si="47"/>
        <v>0.6344820565667169</v>
      </c>
    </row>
    <row r="142" spans="1:24" s="1" customFormat="1" ht="28.5" customHeight="1">
      <c r="A142" s="31" t="s">
        <v>337</v>
      </c>
      <c r="B142" s="135">
        <v>0</v>
      </c>
      <c r="C142" s="32">
        <f t="shared" si="42"/>
        <v>5049</v>
      </c>
      <c r="D142" s="135">
        <v>982</v>
      </c>
      <c r="E142" s="147">
        <v>2939</v>
      </c>
      <c r="F142" s="55">
        <v>410</v>
      </c>
      <c r="G142" s="147">
        <v>718</v>
      </c>
      <c r="H142" s="147">
        <v>0</v>
      </c>
      <c r="I142" s="32">
        <f t="shared" si="43"/>
        <v>3854.7305999999994</v>
      </c>
      <c r="J142" s="153">
        <v>2970.3965</v>
      </c>
      <c r="K142" s="153">
        <v>567.0844</v>
      </c>
      <c r="L142" s="153">
        <v>83.7808</v>
      </c>
      <c r="M142" s="147">
        <v>0</v>
      </c>
      <c r="N142" s="153">
        <v>6.62</v>
      </c>
      <c r="O142" s="153">
        <v>164</v>
      </c>
      <c r="P142" s="153">
        <v>40</v>
      </c>
      <c r="Q142" s="154">
        <v>22.8489</v>
      </c>
      <c r="R142" s="147">
        <v>0</v>
      </c>
      <c r="S142" s="147">
        <v>0</v>
      </c>
      <c r="T142" s="32">
        <f t="shared" si="45"/>
        <v>1194.2694</v>
      </c>
      <c r="U142" s="178"/>
      <c r="V142" s="179"/>
      <c r="W142" s="69">
        <f t="shared" si="46"/>
        <v>1.0171917072492693</v>
      </c>
      <c r="X142" s="70">
        <f t="shared" si="47"/>
        <v>0.7634641711229946</v>
      </c>
    </row>
    <row r="143" spans="1:24" s="1" customFormat="1" ht="28.5" customHeight="1">
      <c r="A143" s="31" t="s">
        <v>485</v>
      </c>
      <c r="B143" s="135">
        <v>260</v>
      </c>
      <c r="C143" s="32">
        <f t="shared" si="42"/>
        <v>4775</v>
      </c>
      <c r="D143" s="135">
        <v>936</v>
      </c>
      <c r="E143" s="147">
        <v>2407</v>
      </c>
      <c r="F143" s="135">
        <v>210</v>
      </c>
      <c r="G143" s="147">
        <v>1222</v>
      </c>
      <c r="H143" s="147">
        <v>0</v>
      </c>
      <c r="I143" s="32">
        <f t="shared" si="43"/>
        <v>3489.8283000000006</v>
      </c>
      <c r="J143" s="55">
        <v>2327.725</v>
      </c>
      <c r="K143" s="55">
        <v>802.5786</v>
      </c>
      <c r="L143" s="55">
        <v>139.4059</v>
      </c>
      <c r="M143" s="55">
        <v>0</v>
      </c>
      <c r="N143" s="55">
        <v>13.2788</v>
      </c>
      <c r="O143" s="55">
        <v>185</v>
      </c>
      <c r="P143" s="55">
        <v>0</v>
      </c>
      <c r="Q143" s="55">
        <v>21.84</v>
      </c>
      <c r="R143" s="147">
        <v>0</v>
      </c>
      <c r="S143" s="147">
        <v>0</v>
      </c>
      <c r="T143" s="32">
        <f t="shared" si="45"/>
        <v>1545.1717</v>
      </c>
      <c r="U143" s="169"/>
      <c r="V143" s="170"/>
      <c r="W143" s="69">
        <f t="shared" si="46"/>
        <v>0.9579267839624085</v>
      </c>
      <c r="X143" s="70">
        <f t="shared" si="47"/>
        <v>0.6931138629592851</v>
      </c>
    </row>
    <row r="144" spans="1:24" s="1" customFormat="1" ht="28.5" customHeight="1">
      <c r="A144" s="31" t="s">
        <v>451</v>
      </c>
      <c r="B144" s="135">
        <v>9.711500000000001</v>
      </c>
      <c r="C144" s="32">
        <f t="shared" si="42"/>
        <v>315</v>
      </c>
      <c r="D144" s="135">
        <v>0</v>
      </c>
      <c r="E144" s="147">
        <v>315</v>
      </c>
      <c r="F144" s="148">
        <v>0</v>
      </c>
      <c r="G144" s="147">
        <v>0</v>
      </c>
      <c r="H144" s="147">
        <v>0</v>
      </c>
      <c r="I144" s="32">
        <f t="shared" si="43"/>
        <v>208</v>
      </c>
      <c r="J144" s="154">
        <v>0</v>
      </c>
      <c r="K144" s="155">
        <v>0</v>
      </c>
      <c r="L144" s="135">
        <v>0</v>
      </c>
      <c r="M144" s="154">
        <v>0</v>
      </c>
      <c r="N144" s="155">
        <v>0</v>
      </c>
      <c r="O144" s="148">
        <v>208</v>
      </c>
      <c r="P144" s="154">
        <v>0</v>
      </c>
      <c r="Q144" s="155">
        <v>0</v>
      </c>
      <c r="R144" s="147">
        <v>0</v>
      </c>
      <c r="S144" s="147">
        <v>0</v>
      </c>
      <c r="T144" s="32">
        <f t="shared" si="45"/>
        <v>116.7115</v>
      </c>
      <c r="U144" s="153"/>
      <c r="V144" s="180"/>
      <c r="W144" s="69">
        <f t="shared" si="46"/>
        <v>1.5144230769230769</v>
      </c>
      <c r="X144" s="70">
        <f t="shared" si="47"/>
        <v>0.6405686278434857</v>
      </c>
    </row>
    <row r="145" spans="1:24" s="1" customFormat="1" ht="28.5" customHeight="1">
      <c r="A145" s="31" t="s">
        <v>434</v>
      </c>
      <c r="B145" s="135">
        <v>87.26</v>
      </c>
      <c r="C145" s="32">
        <f t="shared" si="42"/>
        <v>113</v>
      </c>
      <c r="D145" s="135">
        <v>0</v>
      </c>
      <c r="E145" s="147">
        <v>63</v>
      </c>
      <c r="F145" s="148">
        <v>50</v>
      </c>
      <c r="G145" s="147">
        <v>0</v>
      </c>
      <c r="H145" s="147">
        <v>0</v>
      </c>
      <c r="I145" s="32">
        <f t="shared" si="43"/>
        <v>102</v>
      </c>
      <c r="J145" s="135">
        <v>0</v>
      </c>
      <c r="K145" s="135">
        <v>0</v>
      </c>
      <c r="L145" s="135">
        <v>0</v>
      </c>
      <c r="M145" s="135">
        <v>102</v>
      </c>
      <c r="N145" s="135">
        <v>0</v>
      </c>
      <c r="O145" s="135">
        <v>0</v>
      </c>
      <c r="P145" s="135">
        <v>0</v>
      </c>
      <c r="Q145" s="135">
        <v>0</v>
      </c>
      <c r="R145" s="147">
        <v>0</v>
      </c>
      <c r="S145" s="147">
        <v>0</v>
      </c>
      <c r="T145" s="32">
        <f t="shared" si="45"/>
        <v>98.26</v>
      </c>
      <c r="U145" s="153"/>
      <c r="V145" s="180"/>
      <c r="W145" s="69">
        <f t="shared" si="46"/>
        <v>0.6176470588235294</v>
      </c>
      <c r="X145" s="70">
        <f t="shared" si="47"/>
        <v>0.5093378607809848</v>
      </c>
    </row>
    <row r="146" spans="1:24" s="7" customFormat="1" ht="28.5" customHeight="1">
      <c r="A146" s="133" t="s">
        <v>341</v>
      </c>
      <c r="B146" s="30">
        <f aca="true" t="shared" si="50" ref="B146:H146">SUM(B147:B154)</f>
        <v>1449.4629999999977</v>
      </c>
      <c r="C146" s="30">
        <f t="shared" si="42"/>
        <v>98890.2931</v>
      </c>
      <c r="D146" s="30">
        <f t="shared" si="50"/>
        <v>21365.999999999996</v>
      </c>
      <c r="E146" s="30">
        <f t="shared" si="50"/>
        <v>64745</v>
      </c>
      <c r="F146" s="30">
        <f t="shared" si="50"/>
        <v>1322.88</v>
      </c>
      <c r="G146" s="30">
        <f t="shared" si="50"/>
        <v>11456.2131</v>
      </c>
      <c r="H146" s="30">
        <f t="shared" si="50"/>
        <v>0.2</v>
      </c>
      <c r="I146" s="30">
        <f t="shared" si="43"/>
        <v>78246.24505200001</v>
      </c>
      <c r="J146" s="30">
        <f aca="true" t="shared" si="51" ref="J146:S146">SUM(J147:J154)</f>
        <v>41610.8886</v>
      </c>
      <c r="K146" s="30">
        <f t="shared" si="51"/>
        <v>21801.496900000002</v>
      </c>
      <c r="L146" s="30">
        <f t="shared" si="51"/>
        <v>5953.579299999999</v>
      </c>
      <c r="M146" s="30">
        <f t="shared" si="51"/>
        <v>143.960452</v>
      </c>
      <c r="N146" s="30">
        <f t="shared" si="51"/>
        <v>308.8898</v>
      </c>
      <c r="O146" s="30">
        <f t="shared" si="51"/>
        <v>7160.8267000000005</v>
      </c>
      <c r="P146" s="30">
        <f t="shared" si="51"/>
        <v>343.63</v>
      </c>
      <c r="Q146" s="30">
        <f t="shared" si="51"/>
        <v>922.9733</v>
      </c>
      <c r="R146" s="30">
        <f t="shared" si="51"/>
        <v>0</v>
      </c>
      <c r="S146" s="30">
        <f t="shared" si="51"/>
        <v>0</v>
      </c>
      <c r="T146" s="28">
        <f t="shared" si="45"/>
        <v>22093.511048</v>
      </c>
      <c r="U146" s="56"/>
      <c r="V146" s="73"/>
      <c r="W146" s="69">
        <f t="shared" si="46"/>
        <v>1.1005128737203085</v>
      </c>
      <c r="X146" s="70">
        <f t="shared" si="47"/>
        <v>0.7798129883235785</v>
      </c>
    </row>
    <row r="147" spans="1:24" s="1" customFormat="1" ht="28.5" customHeight="1">
      <c r="A147" s="31" t="s">
        <v>432</v>
      </c>
      <c r="B147" s="86">
        <v>107.5502</v>
      </c>
      <c r="C147" s="36">
        <v>645.96</v>
      </c>
      <c r="D147" s="86">
        <v>84.96</v>
      </c>
      <c r="E147" s="86">
        <v>511</v>
      </c>
      <c r="F147" s="86">
        <v>50</v>
      </c>
      <c r="G147" s="86">
        <v>0</v>
      </c>
      <c r="H147" s="86">
        <v>0</v>
      </c>
      <c r="I147" s="36">
        <v>381.44</v>
      </c>
      <c r="J147" s="86">
        <v>0</v>
      </c>
      <c r="K147" s="86">
        <v>0</v>
      </c>
      <c r="L147" s="86">
        <v>0</v>
      </c>
      <c r="M147" s="86">
        <v>0</v>
      </c>
      <c r="N147" s="86">
        <v>1</v>
      </c>
      <c r="O147" s="86">
        <v>380.44</v>
      </c>
      <c r="P147" s="86">
        <v>0</v>
      </c>
      <c r="Q147" s="86">
        <v>0</v>
      </c>
      <c r="R147" s="86">
        <v>0</v>
      </c>
      <c r="S147" s="86">
        <v>0</v>
      </c>
      <c r="T147" s="32">
        <v>372.07020000000006</v>
      </c>
      <c r="U147" s="57"/>
      <c r="V147" s="74"/>
      <c r="W147" s="69">
        <f t="shared" si="46"/>
        <v>1.562395134228188</v>
      </c>
      <c r="X147" s="70">
        <f t="shared" si="47"/>
        <v>0.5062174340838385</v>
      </c>
    </row>
    <row r="148" spans="1:24" s="1" customFormat="1" ht="28.5" customHeight="1">
      <c r="A148" s="31" t="s">
        <v>345</v>
      </c>
      <c r="B148" s="86">
        <v>0</v>
      </c>
      <c r="C148" s="36">
        <v>11813.496200000001</v>
      </c>
      <c r="D148" s="86">
        <v>2658</v>
      </c>
      <c r="E148" s="86">
        <v>8056</v>
      </c>
      <c r="F148" s="86">
        <v>134</v>
      </c>
      <c r="G148" s="86">
        <v>965.2962</v>
      </c>
      <c r="H148" s="86">
        <v>0.2</v>
      </c>
      <c r="I148" s="36">
        <v>9035.4869</v>
      </c>
      <c r="J148" s="86">
        <v>6008.5117</v>
      </c>
      <c r="K148" s="86">
        <v>1756.7968</v>
      </c>
      <c r="L148" s="86">
        <v>692.1825</v>
      </c>
      <c r="M148" s="86">
        <v>0</v>
      </c>
      <c r="N148" s="86">
        <v>13.0114</v>
      </c>
      <c r="O148" s="86">
        <v>564.9845</v>
      </c>
      <c r="P148" s="86">
        <v>0</v>
      </c>
      <c r="Q148" s="86">
        <v>0</v>
      </c>
      <c r="R148" s="86">
        <v>0</v>
      </c>
      <c r="S148" s="86">
        <v>0</v>
      </c>
      <c r="T148" s="32">
        <v>2778.0093000000015</v>
      </c>
      <c r="U148" s="57"/>
      <c r="V148" s="74"/>
      <c r="W148" s="69">
        <f t="shared" si="46"/>
        <v>1.185768970568703</v>
      </c>
      <c r="X148" s="70">
        <f t="shared" si="47"/>
        <v>0.7648444412247747</v>
      </c>
    </row>
    <row r="149" spans="1:24" s="1" customFormat="1" ht="28.5" customHeight="1">
      <c r="A149" s="31" t="s">
        <v>347</v>
      </c>
      <c r="B149" s="136">
        <v>368.6128</v>
      </c>
      <c r="C149" s="36">
        <v>17960.3369</v>
      </c>
      <c r="D149" s="86">
        <v>3911</v>
      </c>
      <c r="E149" s="86">
        <v>11847</v>
      </c>
      <c r="F149" s="86">
        <v>250.47</v>
      </c>
      <c r="G149" s="86">
        <v>1951.8669</v>
      </c>
      <c r="H149" s="86">
        <v>0</v>
      </c>
      <c r="I149" s="36">
        <v>14284.844200000001</v>
      </c>
      <c r="J149" s="86">
        <v>7413.6597</v>
      </c>
      <c r="K149" s="86">
        <v>4340.1469</v>
      </c>
      <c r="L149" s="86">
        <v>1158.0918</v>
      </c>
      <c r="M149" s="86">
        <v>38.37</v>
      </c>
      <c r="N149" s="86">
        <v>65.56</v>
      </c>
      <c r="O149" s="86">
        <v>1155.0861</v>
      </c>
      <c r="P149" s="86">
        <v>21</v>
      </c>
      <c r="Q149" s="86">
        <v>92.9297</v>
      </c>
      <c r="R149" s="86">
        <v>0</v>
      </c>
      <c r="S149" s="86">
        <v>0</v>
      </c>
      <c r="T149" s="32">
        <v>4044.105499999996</v>
      </c>
      <c r="U149" s="57"/>
      <c r="V149" s="74"/>
      <c r="W149" s="69">
        <f t="shared" si="46"/>
        <v>1.1031271870644552</v>
      </c>
      <c r="X149" s="70">
        <f t="shared" si="47"/>
        <v>0.7793596705653026</v>
      </c>
    </row>
    <row r="150" spans="1:24" s="1" customFormat="1" ht="28.5" customHeight="1">
      <c r="A150" s="31" t="s">
        <v>346</v>
      </c>
      <c r="B150" s="86">
        <v>0</v>
      </c>
      <c r="C150" s="36">
        <v>20347.5</v>
      </c>
      <c r="D150" s="86">
        <v>4536</v>
      </c>
      <c r="E150" s="86">
        <v>13748</v>
      </c>
      <c r="F150" s="86">
        <v>263.5</v>
      </c>
      <c r="G150" s="86">
        <v>1800</v>
      </c>
      <c r="H150" s="86">
        <v>0</v>
      </c>
      <c r="I150" s="36">
        <v>17190.198983</v>
      </c>
      <c r="J150" s="86">
        <v>9558.0759</v>
      </c>
      <c r="K150" s="86">
        <v>4569.6066</v>
      </c>
      <c r="L150" s="86">
        <v>971.5765</v>
      </c>
      <c r="M150" s="86">
        <v>54.631883</v>
      </c>
      <c r="N150" s="86">
        <v>11.5995</v>
      </c>
      <c r="O150" s="86">
        <v>1796.1013</v>
      </c>
      <c r="P150" s="86">
        <v>34</v>
      </c>
      <c r="Q150" s="86">
        <v>194.6073</v>
      </c>
      <c r="R150" s="86">
        <v>0</v>
      </c>
      <c r="S150" s="86">
        <v>0</v>
      </c>
      <c r="T150" s="32">
        <v>3157.3010170000016</v>
      </c>
      <c r="U150" s="57"/>
      <c r="V150" s="74"/>
      <c r="W150" s="69">
        <f t="shared" si="46"/>
        <v>1.063629340072311</v>
      </c>
      <c r="X150" s="70">
        <f t="shared" si="47"/>
        <v>0.8448310103452512</v>
      </c>
    </row>
    <row r="151" spans="1:24" s="1" customFormat="1" ht="28.5" customHeight="1">
      <c r="A151" s="31" t="s">
        <v>348</v>
      </c>
      <c r="B151" s="86">
        <v>973.2999999999977</v>
      </c>
      <c r="C151" s="36">
        <v>25298.92</v>
      </c>
      <c r="D151" s="86">
        <v>4711</v>
      </c>
      <c r="E151" s="86">
        <v>14284</v>
      </c>
      <c r="F151" s="86">
        <v>282.41</v>
      </c>
      <c r="G151" s="86">
        <v>6021.51</v>
      </c>
      <c r="H151" s="86">
        <v>0</v>
      </c>
      <c r="I151" s="36">
        <v>16271.69</v>
      </c>
      <c r="J151" s="86">
        <v>8693.9</v>
      </c>
      <c r="K151" s="86">
        <v>4613.56</v>
      </c>
      <c r="L151" s="86">
        <v>837.25</v>
      </c>
      <c r="M151" s="86">
        <v>9.2</v>
      </c>
      <c r="N151" s="86">
        <v>85.08</v>
      </c>
      <c r="O151" s="86">
        <v>1403.27</v>
      </c>
      <c r="P151" s="86">
        <v>241.38</v>
      </c>
      <c r="Q151" s="86">
        <v>388.05</v>
      </c>
      <c r="R151" s="86">
        <v>0</v>
      </c>
      <c r="S151" s="86">
        <v>0</v>
      </c>
      <c r="T151" s="32">
        <v>10000.529999999999</v>
      </c>
      <c r="U151" s="57"/>
      <c r="V151" s="74"/>
      <c r="W151" s="69">
        <f t="shared" si="46"/>
        <v>1.1673649141545839</v>
      </c>
      <c r="X151" s="70">
        <f t="shared" si="47"/>
        <v>0.6193496400380326</v>
      </c>
    </row>
    <row r="152" spans="1:24" s="1" customFormat="1" ht="28.5" customHeight="1">
      <c r="A152" s="31" t="s">
        <v>349</v>
      </c>
      <c r="B152" s="86">
        <v>0</v>
      </c>
      <c r="C152" s="36">
        <v>19398.1</v>
      </c>
      <c r="D152" s="86">
        <v>4739</v>
      </c>
      <c r="E152" s="86">
        <v>14368</v>
      </c>
      <c r="F152" s="86">
        <v>291.1</v>
      </c>
      <c r="G152" s="86">
        <v>0</v>
      </c>
      <c r="H152" s="86">
        <v>0</v>
      </c>
      <c r="I152" s="36">
        <v>17656.609999999997</v>
      </c>
      <c r="J152" s="86">
        <v>8258.622899999998</v>
      </c>
      <c r="K152" s="86">
        <v>5507.9399</v>
      </c>
      <c r="L152" s="86">
        <v>1992.57</v>
      </c>
      <c r="M152" s="86">
        <v>35</v>
      </c>
      <c r="N152" s="86">
        <v>67.215</v>
      </c>
      <c r="O152" s="86">
        <v>1520.923</v>
      </c>
      <c r="P152" s="86">
        <v>47.25</v>
      </c>
      <c r="Q152" s="86">
        <v>227.0892</v>
      </c>
      <c r="R152" s="86">
        <v>0</v>
      </c>
      <c r="S152" s="86">
        <v>0</v>
      </c>
      <c r="T152" s="32">
        <v>1741.4900000000016</v>
      </c>
      <c r="U152" s="57"/>
      <c r="V152" s="74"/>
      <c r="W152" s="69">
        <f t="shared" si="46"/>
        <v>1.0821443074293424</v>
      </c>
      <c r="X152" s="70">
        <f t="shared" si="47"/>
        <v>0.910223681700785</v>
      </c>
    </row>
    <row r="153" spans="1:24" s="1" customFormat="1" ht="28.5" customHeight="1">
      <c r="A153" s="137" t="s">
        <v>344</v>
      </c>
      <c r="B153" s="86">
        <v>0</v>
      </c>
      <c r="C153" s="36">
        <v>2478.3</v>
      </c>
      <c r="D153" s="86">
        <v>498.26</v>
      </c>
      <c r="E153" s="86">
        <v>1325</v>
      </c>
      <c r="F153" s="86">
        <v>36.7</v>
      </c>
      <c r="G153" s="86">
        <v>618.34</v>
      </c>
      <c r="H153" s="86">
        <v>0</v>
      </c>
      <c r="I153" s="36">
        <v>2478.296969</v>
      </c>
      <c r="J153" s="86">
        <v>1193.9942</v>
      </c>
      <c r="K153" s="86">
        <v>770.4979999999999</v>
      </c>
      <c r="L153" s="86">
        <v>197.7985</v>
      </c>
      <c r="M153" s="86">
        <v>5.758569</v>
      </c>
      <c r="N153" s="86">
        <v>50.6439</v>
      </c>
      <c r="O153" s="86">
        <v>245.2995</v>
      </c>
      <c r="P153" s="86">
        <v>0</v>
      </c>
      <c r="Q153" s="86">
        <v>14.3043</v>
      </c>
      <c r="R153" s="86">
        <v>0</v>
      </c>
      <c r="S153" s="86">
        <v>0</v>
      </c>
      <c r="T153" s="32">
        <v>0.0030310000001918525</v>
      </c>
      <c r="U153" s="57"/>
      <c r="V153" s="74"/>
      <c r="W153" s="69">
        <f t="shared" si="46"/>
        <v>0.7356906871155521</v>
      </c>
      <c r="X153" s="70">
        <f t="shared" si="47"/>
        <v>0.999998776984223</v>
      </c>
    </row>
    <row r="154" spans="1:24" s="1" customFormat="1" ht="28.5" customHeight="1">
      <c r="A154" s="137" t="s">
        <v>242</v>
      </c>
      <c r="B154" s="86">
        <v>0</v>
      </c>
      <c r="C154" s="36">
        <v>947.68</v>
      </c>
      <c r="D154" s="86">
        <v>227.78</v>
      </c>
      <c r="E154" s="86">
        <v>606</v>
      </c>
      <c r="F154" s="86">
        <v>14.7</v>
      </c>
      <c r="G154" s="86">
        <v>99.2</v>
      </c>
      <c r="H154" s="86">
        <v>0</v>
      </c>
      <c r="I154" s="36">
        <v>947.678</v>
      </c>
      <c r="J154" s="86">
        <v>484.1242</v>
      </c>
      <c r="K154" s="86">
        <v>242.9487</v>
      </c>
      <c r="L154" s="86">
        <v>104.11</v>
      </c>
      <c r="M154" s="86">
        <v>1</v>
      </c>
      <c r="N154" s="86">
        <v>14.78</v>
      </c>
      <c r="O154" s="86">
        <v>94.7223</v>
      </c>
      <c r="P154" s="86">
        <v>0</v>
      </c>
      <c r="Q154" s="86">
        <v>5.9928</v>
      </c>
      <c r="R154" s="86">
        <v>0</v>
      </c>
      <c r="S154" s="86">
        <v>0</v>
      </c>
      <c r="T154" s="32">
        <v>0.002000000000066393</v>
      </c>
      <c r="U154" s="57"/>
      <c r="V154" s="74"/>
      <c r="W154" s="69">
        <f t="shared" si="46"/>
        <v>0.8798136075755689</v>
      </c>
      <c r="X154" s="70">
        <f t="shared" si="47"/>
        <v>0.9999978895829816</v>
      </c>
    </row>
    <row r="155" spans="1:24" s="7" customFormat="1" ht="28.5" customHeight="1">
      <c r="A155" s="34" t="s">
        <v>350</v>
      </c>
      <c r="B155" s="30">
        <f aca="true" t="shared" si="52" ref="B155:H155">SUM(B156:B165)</f>
        <v>141.64000000000001</v>
      </c>
      <c r="C155" s="30">
        <f aca="true" t="shared" si="53" ref="C155:C198">SUM(D155:H155)</f>
        <v>86880.71996</v>
      </c>
      <c r="D155" s="30">
        <f t="shared" si="52"/>
        <v>11391</v>
      </c>
      <c r="E155" s="30">
        <f t="shared" si="52"/>
        <v>25813</v>
      </c>
      <c r="F155" s="30">
        <f t="shared" si="52"/>
        <v>2348.264</v>
      </c>
      <c r="G155" s="30">
        <f t="shared" si="52"/>
        <v>47328.45596</v>
      </c>
      <c r="H155" s="30">
        <f t="shared" si="52"/>
        <v>0</v>
      </c>
      <c r="I155" s="30">
        <f aca="true" t="shared" si="54" ref="I155:I198">SUM(J155:Q155)</f>
        <v>63321.675675000006</v>
      </c>
      <c r="J155" s="30">
        <f aca="true" t="shared" si="55" ref="J155:S155">SUM(J156:J165)</f>
        <v>36146.3694</v>
      </c>
      <c r="K155" s="30">
        <f t="shared" si="55"/>
        <v>20388.9765</v>
      </c>
      <c r="L155" s="30">
        <f t="shared" si="55"/>
        <v>2068.8275399999998</v>
      </c>
      <c r="M155" s="30">
        <f t="shared" si="55"/>
        <v>334.91655</v>
      </c>
      <c r="N155" s="30">
        <f t="shared" si="55"/>
        <v>170.424575</v>
      </c>
      <c r="O155" s="30">
        <f t="shared" si="55"/>
        <v>2398.17627</v>
      </c>
      <c r="P155" s="30">
        <f t="shared" si="55"/>
        <v>134.35444</v>
      </c>
      <c r="Q155" s="30">
        <f t="shared" si="55"/>
        <v>1679.6303999999998</v>
      </c>
      <c r="R155" s="30">
        <f t="shared" si="55"/>
        <v>0</v>
      </c>
      <c r="S155" s="30">
        <f t="shared" si="55"/>
        <v>0</v>
      </c>
      <c r="T155" s="28">
        <f aca="true" t="shared" si="56" ref="T155:T198">B155+C155-I155-R155-S155</f>
        <v>23700.684285</v>
      </c>
      <c r="U155" s="56"/>
      <c r="V155" s="73"/>
      <c r="W155" s="69">
        <f t="shared" si="46"/>
        <v>0.5875397263798009</v>
      </c>
      <c r="X155" s="70">
        <f t="shared" si="47"/>
        <v>0.7276483389338779</v>
      </c>
    </row>
    <row r="156" spans="1:24" s="1" customFormat="1" ht="28.5" customHeight="1">
      <c r="A156" s="31" t="s">
        <v>432</v>
      </c>
      <c r="B156" s="86">
        <v>64.9</v>
      </c>
      <c r="C156" s="36">
        <f t="shared" si="53"/>
        <v>474.644</v>
      </c>
      <c r="D156" s="86">
        <v>10.33</v>
      </c>
      <c r="E156" s="86">
        <v>28.71</v>
      </c>
      <c r="F156" s="86">
        <v>435.604</v>
      </c>
      <c r="G156" s="86">
        <v>0</v>
      </c>
      <c r="H156" s="86">
        <v>0</v>
      </c>
      <c r="I156" s="36">
        <f t="shared" si="54"/>
        <v>306.52245</v>
      </c>
      <c r="J156" s="86">
        <v>112.3715</v>
      </c>
      <c r="K156" s="86">
        <v>0</v>
      </c>
      <c r="L156" s="86">
        <v>0</v>
      </c>
      <c r="M156" s="86">
        <v>54.9</v>
      </c>
      <c r="N156" s="86">
        <v>0</v>
      </c>
      <c r="O156" s="86">
        <v>135.45095</v>
      </c>
      <c r="P156" s="86">
        <v>0</v>
      </c>
      <c r="Q156" s="86">
        <v>3.8</v>
      </c>
      <c r="R156" s="86">
        <v>0</v>
      </c>
      <c r="S156" s="86">
        <v>0</v>
      </c>
      <c r="T156" s="32">
        <f t="shared" si="56"/>
        <v>233.02155</v>
      </c>
      <c r="U156" s="57"/>
      <c r="V156" s="74"/>
      <c r="W156" s="69">
        <f t="shared" si="46"/>
        <v>0.12736424363044208</v>
      </c>
      <c r="X156" s="70">
        <f t="shared" si="47"/>
        <v>0.5681139072994974</v>
      </c>
    </row>
    <row r="157" spans="1:24" s="1" customFormat="1" ht="28.5" customHeight="1">
      <c r="A157" s="31" t="s">
        <v>353</v>
      </c>
      <c r="B157" s="86">
        <v>52.15</v>
      </c>
      <c r="C157" s="36">
        <f t="shared" si="53"/>
        <v>1982.02</v>
      </c>
      <c r="D157" s="86">
        <v>260</v>
      </c>
      <c r="E157" s="86">
        <v>21.79</v>
      </c>
      <c r="F157" s="86">
        <v>328</v>
      </c>
      <c r="G157" s="86">
        <v>1372.23</v>
      </c>
      <c r="H157" s="86">
        <v>0</v>
      </c>
      <c r="I157" s="36">
        <f t="shared" si="54"/>
        <v>1359.29944</v>
      </c>
      <c r="J157" s="86">
        <v>753.5958</v>
      </c>
      <c r="K157" s="86">
        <v>255.94</v>
      </c>
      <c r="L157" s="86">
        <v>82.67724</v>
      </c>
      <c r="M157" s="86">
        <v>148.94</v>
      </c>
      <c r="N157" s="87">
        <v>8.1261</v>
      </c>
      <c r="O157" s="86">
        <v>81.7303</v>
      </c>
      <c r="P157" s="86">
        <v>0</v>
      </c>
      <c r="Q157" s="86">
        <v>28.29</v>
      </c>
      <c r="R157" s="86">
        <v>0</v>
      </c>
      <c r="S157" s="86">
        <v>0</v>
      </c>
      <c r="T157" s="32">
        <f t="shared" si="56"/>
        <v>674.87056</v>
      </c>
      <c r="U157" s="57"/>
      <c r="V157" s="74"/>
      <c r="W157" s="69">
        <f t="shared" si="46"/>
        <v>0.2073053160383852</v>
      </c>
      <c r="X157" s="70">
        <f t="shared" si="47"/>
        <v>0.6682329598804426</v>
      </c>
    </row>
    <row r="158" spans="1:24" s="1" customFormat="1" ht="28.5" customHeight="1">
      <c r="A158" s="31" t="s">
        <v>354</v>
      </c>
      <c r="B158" s="138">
        <v>6.45</v>
      </c>
      <c r="C158" s="36">
        <f t="shared" si="53"/>
        <v>1523.69</v>
      </c>
      <c r="D158" s="138">
        <v>173</v>
      </c>
      <c r="E158" s="138">
        <v>16.34</v>
      </c>
      <c r="F158" s="138">
        <v>19.82</v>
      </c>
      <c r="G158" s="138">
        <v>1314.53</v>
      </c>
      <c r="H158" s="86">
        <v>0</v>
      </c>
      <c r="I158" s="36">
        <f t="shared" si="54"/>
        <v>928.4418000000001</v>
      </c>
      <c r="J158" s="138">
        <v>546.2034</v>
      </c>
      <c r="K158" s="87">
        <v>238.2788</v>
      </c>
      <c r="L158" s="87">
        <v>46.1556</v>
      </c>
      <c r="M158" s="87">
        <v>51.1592</v>
      </c>
      <c r="N158" s="87">
        <v>7.8248</v>
      </c>
      <c r="O158" s="87">
        <v>19.62</v>
      </c>
      <c r="P158" s="87">
        <v>0</v>
      </c>
      <c r="Q158" s="87">
        <v>19.2</v>
      </c>
      <c r="R158" s="86">
        <v>0</v>
      </c>
      <c r="S158" s="86">
        <v>0</v>
      </c>
      <c r="T158" s="32">
        <f t="shared" si="56"/>
        <v>601.6982</v>
      </c>
      <c r="U158" s="57"/>
      <c r="V158" s="74"/>
      <c r="W158" s="69">
        <f t="shared" si="46"/>
        <v>0.20393308444320365</v>
      </c>
      <c r="X158" s="70">
        <f t="shared" si="47"/>
        <v>0.6067691845190636</v>
      </c>
    </row>
    <row r="159" spans="1:24" s="1" customFormat="1" ht="28.5" customHeight="1">
      <c r="A159" s="31" t="s">
        <v>355</v>
      </c>
      <c r="B159" s="87">
        <v>0</v>
      </c>
      <c r="C159" s="36">
        <f t="shared" si="53"/>
        <v>8191.039999999999</v>
      </c>
      <c r="D159" s="87">
        <v>1150</v>
      </c>
      <c r="E159" s="87">
        <v>100.6</v>
      </c>
      <c r="F159" s="87">
        <v>171.54</v>
      </c>
      <c r="G159" s="87">
        <v>6768.9</v>
      </c>
      <c r="H159" s="86">
        <v>0</v>
      </c>
      <c r="I159" s="36">
        <f t="shared" si="54"/>
        <v>6359.6900000000005</v>
      </c>
      <c r="J159" s="87">
        <v>3359.66</v>
      </c>
      <c r="K159" s="87">
        <v>2368.7</v>
      </c>
      <c r="L159" s="87">
        <v>222.76</v>
      </c>
      <c r="M159" s="87">
        <v>20.3</v>
      </c>
      <c r="N159" s="87">
        <v>12.65</v>
      </c>
      <c r="O159" s="87">
        <v>211.52</v>
      </c>
      <c r="P159" s="87">
        <v>0</v>
      </c>
      <c r="Q159" s="87">
        <v>164.1</v>
      </c>
      <c r="R159" s="86">
        <v>0</v>
      </c>
      <c r="S159" s="86">
        <v>0</v>
      </c>
      <c r="T159" s="32">
        <f t="shared" si="56"/>
        <v>1831.35</v>
      </c>
      <c r="U159" s="57"/>
      <c r="V159" s="74"/>
      <c r="W159" s="69">
        <f t="shared" si="46"/>
        <v>0.19664480501408085</v>
      </c>
      <c r="X159" s="70">
        <f t="shared" si="47"/>
        <v>0.7764203324608354</v>
      </c>
    </row>
    <row r="160" spans="1:24" s="1" customFormat="1" ht="28.5" customHeight="1">
      <c r="A160" s="31" t="s">
        <v>139</v>
      </c>
      <c r="B160" s="87">
        <v>0</v>
      </c>
      <c r="C160" s="36">
        <f t="shared" si="53"/>
        <v>10547.460000000001</v>
      </c>
      <c r="D160" s="86">
        <v>1132</v>
      </c>
      <c r="E160" s="86">
        <v>99.2</v>
      </c>
      <c r="F160" s="86">
        <v>168.92</v>
      </c>
      <c r="G160" s="87">
        <v>9147.34</v>
      </c>
      <c r="H160" s="86">
        <v>0</v>
      </c>
      <c r="I160" s="36">
        <f t="shared" si="54"/>
        <v>6680.39284</v>
      </c>
      <c r="J160" s="87">
        <v>4251.0489</v>
      </c>
      <c r="K160" s="87">
        <v>1630.7059</v>
      </c>
      <c r="L160" s="87">
        <v>240.19834</v>
      </c>
      <c r="M160" s="87">
        <v>0</v>
      </c>
      <c r="N160" s="87">
        <v>43.3108</v>
      </c>
      <c r="O160" s="87">
        <v>252.4485</v>
      </c>
      <c r="P160" s="161">
        <v>0</v>
      </c>
      <c r="Q160" s="87">
        <v>262.6804</v>
      </c>
      <c r="R160" s="86">
        <v>0</v>
      </c>
      <c r="S160" s="86">
        <v>0</v>
      </c>
      <c r="T160" s="32">
        <f t="shared" si="56"/>
        <v>3867.06716</v>
      </c>
      <c r="U160" s="57"/>
      <c r="V160" s="74"/>
      <c r="W160" s="69">
        <f t="shared" si="46"/>
        <v>0.18430053882879138</v>
      </c>
      <c r="X160" s="70">
        <f t="shared" si="47"/>
        <v>0.6333650793650794</v>
      </c>
    </row>
    <row r="161" spans="1:24" s="1" customFormat="1" ht="28.5" customHeight="1">
      <c r="A161" s="31" t="s">
        <v>356</v>
      </c>
      <c r="B161" s="86">
        <v>0</v>
      </c>
      <c r="C161" s="36">
        <f t="shared" si="53"/>
        <v>13262.98</v>
      </c>
      <c r="D161" s="86">
        <v>1756</v>
      </c>
      <c r="E161" s="86">
        <v>5187</v>
      </c>
      <c r="F161" s="86">
        <v>256.3</v>
      </c>
      <c r="G161" s="86">
        <v>6063.68</v>
      </c>
      <c r="H161" s="86">
        <v>0</v>
      </c>
      <c r="I161" s="36">
        <f t="shared" si="54"/>
        <v>10145.35676</v>
      </c>
      <c r="J161" s="86">
        <v>5844.5362</v>
      </c>
      <c r="K161" s="86">
        <v>3331.6024</v>
      </c>
      <c r="L161" s="86">
        <v>431.36296</v>
      </c>
      <c r="M161" s="86">
        <v>19.7624</v>
      </c>
      <c r="N161" s="86">
        <v>8.9428</v>
      </c>
      <c r="O161" s="86">
        <v>265.33</v>
      </c>
      <c r="P161" s="161">
        <v>0</v>
      </c>
      <c r="Q161" s="86">
        <v>243.82</v>
      </c>
      <c r="R161" s="86">
        <v>0</v>
      </c>
      <c r="S161" s="86">
        <v>0</v>
      </c>
      <c r="T161" s="32">
        <f t="shared" si="56"/>
        <v>3117.62324</v>
      </c>
      <c r="U161" s="57"/>
      <c r="V161" s="74"/>
      <c r="W161" s="69">
        <f t="shared" si="46"/>
        <v>0.6843524741657285</v>
      </c>
      <c r="X161" s="70">
        <f t="shared" si="47"/>
        <v>0.7649379521042783</v>
      </c>
    </row>
    <row r="162" spans="1:24" s="1" customFormat="1" ht="28.5" customHeight="1">
      <c r="A162" s="31" t="s">
        <v>359</v>
      </c>
      <c r="B162" s="86">
        <v>0</v>
      </c>
      <c r="C162" s="36">
        <f t="shared" si="53"/>
        <v>11747.1</v>
      </c>
      <c r="D162" s="86">
        <v>1528</v>
      </c>
      <c r="E162" s="86">
        <v>4508</v>
      </c>
      <c r="F162" s="86">
        <v>211.1</v>
      </c>
      <c r="G162" s="86">
        <v>5500</v>
      </c>
      <c r="H162" s="86">
        <v>0</v>
      </c>
      <c r="I162" s="36">
        <f t="shared" si="54"/>
        <v>8823.613963</v>
      </c>
      <c r="J162" s="86">
        <v>3905.1754</v>
      </c>
      <c r="K162" s="86">
        <v>4054.6382</v>
      </c>
      <c r="L162" s="86">
        <v>429.83144</v>
      </c>
      <c r="M162" s="86">
        <v>0.729448</v>
      </c>
      <c r="N162" s="86">
        <v>9.927175</v>
      </c>
      <c r="O162" s="86">
        <v>82.7373</v>
      </c>
      <c r="P162" s="86">
        <v>130.095</v>
      </c>
      <c r="Q162" s="86">
        <v>210.48</v>
      </c>
      <c r="R162" s="86">
        <v>0</v>
      </c>
      <c r="S162" s="86">
        <v>0</v>
      </c>
      <c r="T162" s="32">
        <f t="shared" si="56"/>
        <v>2923.486037</v>
      </c>
      <c r="U162" s="57"/>
      <c r="V162" s="74"/>
      <c r="W162" s="69">
        <f t="shared" si="46"/>
        <v>0.6840734448844563</v>
      </c>
      <c r="X162" s="70">
        <f t="shared" si="47"/>
        <v>0.7511312547777749</v>
      </c>
    </row>
    <row r="163" spans="1:24" s="1" customFormat="1" ht="28.5" customHeight="1">
      <c r="A163" s="31" t="s">
        <v>357</v>
      </c>
      <c r="B163" s="86">
        <v>0</v>
      </c>
      <c r="C163" s="36">
        <f t="shared" si="53"/>
        <v>13465.0157</v>
      </c>
      <c r="D163" s="86">
        <v>1794</v>
      </c>
      <c r="E163" s="86">
        <v>5294</v>
      </c>
      <c r="F163" s="86">
        <v>257.44</v>
      </c>
      <c r="G163" s="86">
        <v>6119.5757</v>
      </c>
      <c r="H163" s="86">
        <v>0</v>
      </c>
      <c r="I163" s="36">
        <f t="shared" si="54"/>
        <v>9915.252535000001</v>
      </c>
      <c r="J163" s="86">
        <v>6190.8695</v>
      </c>
      <c r="K163" s="86">
        <v>3024.6707</v>
      </c>
      <c r="L163" s="86">
        <v>223.49104</v>
      </c>
      <c r="M163" s="86">
        <v>28.687195</v>
      </c>
      <c r="N163" s="86">
        <v>34</v>
      </c>
      <c r="O163" s="86">
        <v>156.6941</v>
      </c>
      <c r="P163" s="86">
        <v>0</v>
      </c>
      <c r="Q163" s="86">
        <v>256.84</v>
      </c>
      <c r="R163" s="86">
        <v>0</v>
      </c>
      <c r="S163" s="86">
        <v>0</v>
      </c>
      <c r="T163" s="32">
        <f t="shared" si="56"/>
        <v>3549.763165</v>
      </c>
      <c r="U163" s="129" t="s">
        <v>1043</v>
      </c>
      <c r="V163" s="130"/>
      <c r="W163" s="69">
        <f t="shared" si="46"/>
        <v>0.7148582423876709</v>
      </c>
      <c r="X163" s="70">
        <f t="shared" si="47"/>
        <v>0.736371405419156</v>
      </c>
    </row>
    <row r="164" spans="1:24" s="1" customFormat="1" ht="28.5" customHeight="1">
      <c r="A164" s="31" t="s">
        <v>358</v>
      </c>
      <c r="B164" s="86">
        <v>18.14</v>
      </c>
      <c r="C164" s="36">
        <f t="shared" si="53"/>
        <v>25358.080260000002</v>
      </c>
      <c r="D164" s="86">
        <v>3572</v>
      </c>
      <c r="E164" s="86">
        <v>10549</v>
      </c>
      <c r="F164" s="86">
        <v>496.28</v>
      </c>
      <c r="G164" s="86">
        <v>10740.80026</v>
      </c>
      <c r="H164" s="86">
        <v>0</v>
      </c>
      <c r="I164" s="36">
        <f t="shared" si="54"/>
        <v>18613.61642</v>
      </c>
      <c r="J164" s="86">
        <v>11095.5648</v>
      </c>
      <c r="K164" s="86">
        <v>5442.6905</v>
      </c>
      <c r="L164" s="86">
        <v>385.95252</v>
      </c>
      <c r="M164" s="86">
        <v>0.504</v>
      </c>
      <c r="N164" s="86">
        <v>26.5235</v>
      </c>
      <c r="O164" s="86">
        <v>1175.2411</v>
      </c>
      <c r="P164" s="86">
        <v>0</v>
      </c>
      <c r="Q164" s="86">
        <v>487.14</v>
      </c>
      <c r="R164" s="86">
        <v>0</v>
      </c>
      <c r="S164" s="86">
        <v>0</v>
      </c>
      <c r="T164" s="32">
        <f t="shared" si="56"/>
        <v>6762.60384</v>
      </c>
      <c r="U164" s="129" t="s">
        <v>1044</v>
      </c>
      <c r="V164" s="130"/>
      <c r="W164" s="69">
        <f t="shared" si="46"/>
        <v>0.7586381754825052</v>
      </c>
      <c r="X164" s="70">
        <f t="shared" si="47"/>
        <v>0.733506260163585</v>
      </c>
    </row>
    <row r="165" spans="1:24" s="1" customFormat="1" ht="28.5" customHeight="1">
      <c r="A165" s="31" t="s">
        <v>242</v>
      </c>
      <c r="B165" s="86">
        <v>0</v>
      </c>
      <c r="C165" s="36">
        <f t="shared" si="53"/>
        <v>328.69</v>
      </c>
      <c r="D165" s="86">
        <v>15.67</v>
      </c>
      <c r="E165" s="86">
        <v>8.36</v>
      </c>
      <c r="F165" s="86">
        <v>3.26</v>
      </c>
      <c r="G165" s="86">
        <v>301.4</v>
      </c>
      <c r="H165" s="86">
        <v>0</v>
      </c>
      <c r="I165" s="36">
        <f t="shared" si="54"/>
        <v>189.48946700000005</v>
      </c>
      <c r="J165" s="86">
        <v>87.3439</v>
      </c>
      <c r="K165" s="86">
        <v>41.75</v>
      </c>
      <c r="L165" s="86">
        <v>6.3984</v>
      </c>
      <c r="M165" s="86">
        <v>9.934307</v>
      </c>
      <c r="N165" s="86">
        <v>19.1194</v>
      </c>
      <c r="O165" s="86">
        <v>17.40402</v>
      </c>
      <c r="P165" s="86">
        <v>4.25944</v>
      </c>
      <c r="Q165" s="86">
        <v>3.28</v>
      </c>
      <c r="R165" s="86">
        <v>0</v>
      </c>
      <c r="S165" s="86">
        <v>0</v>
      </c>
      <c r="T165" s="32">
        <f t="shared" si="56"/>
        <v>139.200533</v>
      </c>
      <c r="U165" s="57"/>
      <c r="V165" s="74"/>
      <c r="W165" s="69">
        <f t="shared" si="46"/>
        <v>0.12681443660401448</v>
      </c>
      <c r="X165" s="70">
        <f t="shared" si="47"/>
        <v>0.5764990325230461</v>
      </c>
    </row>
    <row r="166" spans="1:24" s="7" customFormat="1" ht="28.5" customHeight="1">
      <c r="A166" s="34" t="s">
        <v>360</v>
      </c>
      <c r="B166" s="28">
        <f aca="true" t="shared" si="57" ref="B166:H166">SUM(B167:B177)</f>
        <v>6939.1840729999985</v>
      </c>
      <c r="C166" s="28">
        <f t="shared" si="53"/>
        <v>88665.707798</v>
      </c>
      <c r="D166" s="28">
        <f t="shared" si="57"/>
        <v>13864</v>
      </c>
      <c r="E166" s="28">
        <f t="shared" si="57"/>
        <v>41514</v>
      </c>
      <c r="F166" s="28">
        <f t="shared" si="57"/>
        <v>2981.0000000000005</v>
      </c>
      <c r="G166" s="28">
        <f t="shared" si="57"/>
        <v>30306.707798</v>
      </c>
      <c r="H166" s="28">
        <f t="shared" si="57"/>
        <v>0</v>
      </c>
      <c r="I166" s="28">
        <f t="shared" si="54"/>
        <v>63225.94339500001</v>
      </c>
      <c r="J166" s="28">
        <f aca="true" t="shared" si="58" ref="J166:S166">SUM(J167:J177)</f>
        <v>35655.0535</v>
      </c>
      <c r="K166" s="28">
        <f t="shared" si="58"/>
        <v>19342.651648000003</v>
      </c>
      <c r="L166" s="28">
        <f t="shared" si="58"/>
        <v>3562.81404</v>
      </c>
      <c r="M166" s="28">
        <f t="shared" si="58"/>
        <v>514.747882</v>
      </c>
      <c r="N166" s="28">
        <f t="shared" si="58"/>
        <v>467.988331</v>
      </c>
      <c r="O166" s="28">
        <f t="shared" si="58"/>
        <v>3458.5774000000006</v>
      </c>
      <c r="P166" s="28">
        <f t="shared" si="58"/>
        <v>214.62989400000004</v>
      </c>
      <c r="Q166" s="28">
        <f t="shared" si="58"/>
        <v>9.4807</v>
      </c>
      <c r="R166" s="28">
        <f t="shared" si="58"/>
        <v>1</v>
      </c>
      <c r="S166" s="28">
        <f t="shared" si="58"/>
        <v>5134.099700000001</v>
      </c>
      <c r="T166" s="28">
        <f t="shared" si="56"/>
        <v>27243.848776000003</v>
      </c>
      <c r="U166" s="181"/>
      <c r="V166" s="182"/>
      <c r="W166" s="69">
        <f t="shared" si="46"/>
        <v>0.8758746335191792</v>
      </c>
      <c r="X166" s="70">
        <f t="shared" si="47"/>
        <v>0.6613254003813004</v>
      </c>
    </row>
    <row r="167" spans="1:24" s="1" customFormat="1" ht="28.5" customHeight="1">
      <c r="A167" s="31" t="s">
        <v>362</v>
      </c>
      <c r="B167" s="139">
        <v>109.1197</v>
      </c>
      <c r="C167" s="32">
        <f t="shared" si="53"/>
        <v>10404.900000000001</v>
      </c>
      <c r="D167" s="87">
        <v>1115</v>
      </c>
      <c r="E167" s="87">
        <v>3327</v>
      </c>
      <c r="F167" s="87">
        <v>270.26</v>
      </c>
      <c r="G167" s="87">
        <v>5692.64</v>
      </c>
      <c r="H167" s="87">
        <v>0</v>
      </c>
      <c r="I167" s="32">
        <f t="shared" si="54"/>
        <v>6939.336138999999</v>
      </c>
      <c r="J167" s="139">
        <v>3951.2099</v>
      </c>
      <c r="K167" s="139">
        <v>2007.8589</v>
      </c>
      <c r="L167" s="139">
        <v>434.04552</v>
      </c>
      <c r="M167" s="139">
        <v>15</v>
      </c>
      <c r="N167" s="139">
        <v>109.516919</v>
      </c>
      <c r="O167" s="139">
        <v>421.7049</v>
      </c>
      <c r="P167" s="139">
        <v>0</v>
      </c>
      <c r="Q167" s="139">
        <v>0</v>
      </c>
      <c r="R167" s="139">
        <v>0</v>
      </c>
      <c r="S167" s="139">
        <v>109.1197</v>
      </c>
      <c r="T167" s="32">
        <f t="shared" si="56"/>
        <v>3465.5638609999996</v>
      </c>
      <c r="U167" s="183"/>
      <c r="V167" s="149"/>
      <c r="W167" s="69">
        <f t="shared" si="46"/>
        <v>0.6401188688692229</v>
      </c>
      <c r="X167" s="70">
        <f t="shared" si="47"/>
        <v>0.6600079072516859</v>
      </c>
    </row>
    <row r="168" spans="1:24" s="1" customFormat="1" ht="28.5" customHeight="1">
      <c r="A168" s="31" t="s">
        <v>363</v>
      </c>
      <c r="B168" s="139">
        <v>8.907</v>
      </c>
      <c r="C168" s="32">
        <f t="shared" si="53"/>
        <v>14407.21</v>
      </c>
      <c r="D168" s="87">
        <v>2522</v>
      </c>
      <c r="E168" s="87">
        <v>7606</v>
      </c>
      <c r="F168" s="87">
        <v>470.21</v>
      </c>
      <c r="G168" s="87">
        <v>3809</v>
      </c>
      <c r="H168" s="87">
        <v>0</v>
      </c>
      <c r="I168" s="32">
        <f t="shared" si="54"/>
        <v>11644.7053</v>
      </c>
      <c r="J168" s="139">
        <v>6829.4071</v>
      </c>
      <c r="K168" s="139">
        <v>3428.5616</v>
      </c>
      <c r="L168" s="139">
        <v>596.0358</v>
      </c>
      <c r="M168" s="139">
        <v>0</v>
      </c>
      <c r="N168" s="139">
        <v>92.03869999999999</v>
      </c>
      <c r="O168" s="139">
        <v>689.3373999999999</v>
      </c>
      <c r="P168" s="139">
        <v>0</v>
      </c>
      <c r="Q168" s="139">
        <v>9.3247</v>
      </c>
      <c r="R168" s="139">
        <v>0</v>
      </c>
      <c r="S168" s="139">
        <v>0</v>
      </c>
      <c r="T168" s="32">
        <f t="shared" si="56"/>
        <v>2771.4117</v>
      </c>
      <c r="U168" s="184" t="s">
        <v>1045</v>
      </c>
      <c r="V168" s="185"/>
      <c r="W168" s="69">
        <f t="shared" si="46"/>
        <v>0.8697515084387752</v>
      </c>
      <c r="X168" s="70">
        <f t="shared" si="47"/>
        <v>0.8077560205705878</v>
      </c>
    </row>
    <row r="169" spans="1:24" s="1" customFormat="1" ht="28.5" customHeight="1">
      <c r="A169" s="31" t="s">
        <v>367</v>
      </c>
      <c r="B169" s="139">
        <v>5128.98</v>
      </c>
      <c r="C169" s="32">
        <f t="shared" si="53"/>
        <v>23459.6</v>
      </c>
      <c r="D169" s="87">
        <v>4099</v>
      </c>
      <c r="E169" s="87">
        <v>12294</v>
      </c>
      <c r="F169" s="87">
        <v>736</v>
      </c>
      <c r="G169" s="149">
        <v>6330.6</v>
      </c>
      <c r="H169" s="87">
        <v>0</v>
      </c>
      <c r="I169" s="32">
        <f t="shared" si="54"/>
        <v>15384.6981</v>
      </c>
      <c r="J169" s="139">
        <v>9408.538</v>
      </c>
      <c r="K169" s="139">
        <v>4394.1265</v>
      </c>
      <c r="L169" s="139">
        <v>447.0543</v>
      </c>
      <c r="M169" s="139">
        <v>243.9001</v>
      </c>
      <c r="N169" s="139">
        <v>37.8481</v>
      </c>
      <c r="O169" s="139">
        <v>755.5739</v>
      </c>
      <c r="P169" s="139">
        <v>97.6572</v>
      </c>
      <c r="Q169" s="163">
        <v>0</v>
      </c>
      <c r="R169" s="139">
        <v>0</v>
      </c>
      <c r="S169" s="139">
        <v>5024.85</v>
      </c>
      <c r="T169" s="32">
        <f t="shared" si="56"/>
        <v>8179.0319</v>
      </c>
      <c r="U169" s="186"/>
      <c r="V169" s="187"/>
      <c r="W169" s="69">
        <f t="shared" si="46"/>
        <v>1.0655392711281089</v>
      </c>
      <c r="X169" s="70">
        <f t="shared" si="47"/>
        <v>0.5381413872252487</v>
      </c>
    </row>
    <row r="170" spans="1:24" s="1" customFormat="1" ht="28.5" customHeight="1">
      <c r="A170" s="31" t="s">
        <v>365</v>
      </c>
      <c r="B170" s="139">
        <v>67.72239699999896</v>
      </c>
      <c r="C170" s="32">
        <f t="shared" si="53"/>
        <v>13257.3</v>
      </c>
      <c r="D170" s="87">
        <v>2012</v>
      </c>
      <c r="E170" s="87">
        <v>6067</v>
      </c>
      <c r="F170" s="87">
        <v>420.1</v>
      </c>
      <c r="G170" s="87">
        <v>4758.2</v>
      </c>
      <c r="H170" s="87">
        <v>0</v>
      </c>
      <c r="I170" s="32">
        <f t="shared" si="54"/>
        <v>9106.315795999997</v>
      </c>
      <c r="J170" s="139">
        <v>4648.9436</v>
      </c>
      <c r="K170" s="139">
        <v>3199.6085</v>
      </c>
      <c r="L170" s="139">
        <v>774.1999</v>
      </c>
      <c r="M170" s="139">
        <v>59.052059</v>
      </c>
      <c r="N170" s="139">
        <v>1.65</v>
      </c>
      <c r="O170" s="139">
        <v>387.9816</v>
      </c>
      <c r="P170" s="139">
        <v>34.874137</v>
      </c>
      <c r="Q170" s="139">
        <v>0.006</v>
      </c>
      <c r="R170" s="139">
        <v>0</v>
      </c>
      <c r="S170" s="139">
        <v>0.13</v>
      </c>
      <c r="T170" s="32">
        <f t="shared" si="56"/>
        <v>4218.576601</v>
      </c>
      <c r="U170" s="184"/>
      <c r="V170" s="185"/>
      <c r="W170" s="69">
        <f t="shared" si="46"/>
        <v>0.8871864517974161</v>
      </c>
      <c r="X170" s="70">
        <f t="shared" si="47"/>
        <v>0.6833996615307901</v>
      </c>
    </row>
    <row r="171" spans="1:24" s="1" customFormat="1" ht="28.5" customHeight="1">
      <c r="A171" s="31" t="s">
        <v>364</v>
      </c>
      <c r="B171" s="140">
        <v>347.103078</v>
      </c>
      <c r="C171" s="32">
        <f t="shared" si="53"/>
        <v>8789.55</v>
      </c>
      <c r="D171" s="141">
        <v>1303</v>
      </c>
      <c r="E171" s="141">
        <v>3846</v>
      </c>
      <c r="F171" s="141">
        <v>290.07</v>
      </c>
      <c r="G171" s="86">
        <v>3350.48</v>
      </c>
      <c r="H171" s="87">
        <v>0</v>
      </c>
      <c r="I171" s="32">
        <f t="shared" si="54"/>
        <v>6558.4595</v>
      </c>
      <c r="J171" s="156">
        <v>3160.5852</v>
      </c>
      <c r="K171" s="156">
        <v>2362.3541</v>
      </c>
      <c r="L171" s="156">
        <v>633.9266</v>
      </c>
      <c r="M171" s="162">
        <v>35.3851</v>
      </c>
      <c r="N171" s="156">
        <v>26.7822</v>
      </c>
      <c r="O171" s="156">
        <v>339.4263</v>
      </c>
      <c r="P171" s="162">
        <v>0</v>
      </c>
      <c r="Q171" s="157">
        <v>0</v>
      </c>
      <c r="R171" s="140">
        <v>0</v>
      </c>
      <c r="S171" s="140">
        <v>0</v>
      </c>
      <c r="T171" s="32">
        <f t="shared" si="56"/>
        <v>2578.193578</v>
      </c>
      <c r="U171" s="186"/>
      <c r="V171" s="187"/>
      <c r="W171" s="69">
        <f t="shared" si="46"/>
        <v>0.7850929017706063</v>
      </c>
      <c r="X171" s="70">
        <f t="shared" si="47"/>
        <v>0.7178185976867185</v>
      </c>
    </row>
    <row r="172" spans="1:24" s="1" customFormat="1" ht="28.5" customHeight="1">
      <c r="A172" s="31" t="s">
        <v>489</v>
      </c>
      <c r="B172" s="140">
        <v>43.246757999999765</v>
      </c>
      <c r="C172" s="32">
        <f t="shared" si="53"/>
        <v>2482.626008</v>
      </c>
      <c r="D172" s="141">
        <v>368</v>
      </c>
      <c r="E172" s="141">
        <v>1094</v>
      </c>
      <c r="F172" s="141">
        <v>83</v>
      </c>
      <c r="G172" s="141">
        <v>937.6260080000001</v>
      </c>
      <c r="H172" s="87">
        <v>0</v>
      </c>
      <c r="I172" s="32">
        <f t="shared" si="54"/>
        <v>1817.2916959999998</v>
      </c>
      <c r="J172" s="157">
        <v>768.1252999999999</v>
      </c>
      <c r="K172" s="157">
        <v>683.3935999999999</v>
      </c>
      <c r="L172" s="157">
        <v>235.73652</v>
      </c>
      <c r="M172" s="157">
        <v>1.600128</v>
      </c>
      <c r="N172" s="157">
        <v>28.416692</v>
      </c>
      <c r="O172" s="157">
        <v>63.1935</v>
      </c>
      <c r="P172" s="157">
        <v>36.825956000000005</v>
      </c>
      <c r="Q172" s="157">
        <v>0</v>
      </c>
      <c r="R172" s="140">
        <v>0</v>
      </c>
      <c r="S172" s="140">
        <v>0</v>
      </c>
      <c r="T172" s="32">
        <f t="shared" si="56"/>
        <v>708.58107</v>
      </c>
      <c r="U172" s="186"/>
      <c r="V172" s="187"/>
      <c r="W172" s="69">
        <f t="shared" si="46"/>
        <v>0.8044938538034239</v>
      </c>
      <c r="X172" s="70">
        <f t="shared" si="47"/>
        <v>0.7194707985540709</v>
      </c>
    </row>
    <row r="173" spans="1:24" s="1" customFormat="1" ht="28.5" customHeight="1">
      <c r="A173" s="31" t="s">
        <v>490</v>
      </c>
      <c r="B173" s="140">
        <v>899.3818809999984</v>
      </c>
      <c r="C173" s="32">
        <f t="shared" si="53"/>
        <v>3043.97679</v>
      </c>
      <c r="D173" s="141">
        <v>580</v>
      </c>
      <c r="E173" s="141">
        <v>1719</v>
      </c>
      <c r="F173" s="141">
        <v>121</v>
      </c>
      <c r="G173" s="141">
        <v>623.97679</v>
      </c>
      <c r="H173" s="87">
        <v>0</v>
      </c>
      <c r="I173" s="32">
        <f t="shared" si="54"/>
        <v>2679.283649</v>
      </c>
      <c r="J173" s="157">
        <v>1603.8777</v>
      </c>
      <c r="K173" s="157">
        <v>560.042548</v>
      </c>
      <c r="L173" s="157">
        <v>164.70648</v>
      </c>
      <c r="M173" s="157">
        <v>35.04</v>
      </c>
      <c r="N173" s="157">
        <v>67.44562</v>
      </c>
      <c r="O173" s="140">
        <v>202.8987</v>
      </c>
      <c r="P173" s="157">
        <v>45.272601</v>
      </c>
      <c r="Q173" s="164">
        <v>0</v>
      </c>
      <c r="R173" s="140">
        <v>0</v>
      </c>
      <c r="S173" s="140">
        <v>0</v>
      </c>
      <c r="T173" s="32">
        <f t="shared" si="56"/>
        <v>1264.075022</v>
      </c>
      <c r="U173" s="186"/>
      <c r="V173" s="187"/>
      <c r="W173" s="69">
        <f t="shared" si="46"/>
        <v>0.8580651775552265</v>
      </c>
      <c r="X173" s="70">
        <f t="shared" si="47"/>
        <v>0.6794420372419633</v>
      </c>
    </row>
    <row r="174" spans="1:24" s="1" customFormat="1" ht="28.5" customHeight="1">
      <c r="A174" s="31" t="s">
        <v>366</v>
      </c>
      <c r="B174" s="88">
        <v>329.839259000002</v>
      </c>
      <c r="C174" s="32">
        <f t="shared" si="53"/>
        <v>12370.185000000001</v>
      </c>
      <c r="D174" s="32">
        <v>1801</v>
      </c>
      <c r="E174" s="32">
        <v>5375</v>
      </c>
      <c r="F174" s="32">
        <v>390</v>
      </c>
      <c r="G174" s="32">
        <v>4804.185</v>
      </c>
      <c r="H174" s="87">
        <v>0</v>
      </c>
      <c r="I174" s="32">
        <f t="shared" si="54"/>
        <v>8840.80272</v>
      </c>
      <c r="J174" s="93">
        <v>5284.3667</v>
      </c>
      <c r="K174" s="88">
        <v>2706.7059</v>
      </c>
      <c r="L174" s="88">
        <v>277.10892</v>
      </c>
      <c r="M174" s="88">
        <v>3</v>
      </c>
      <c r="N174" s="88">
        <v>104.2901</v>
      </c>
      <c r="O174" s="93">
        <v>465.1811</v>
      </c>
      <c r="P174" s="93">
        <v>0</v>
      </c>
      <c r="Q174" s="93">
        <v>0.15</v>
      </c>
      <c r="R174" s="93">
        <v>0</v>
      </c>
      <c r="S174" s="88">
        <v>0</v>
      </c>
      <c r="T174" s="32">
        <f t="shared" si="56"/>
        <v>3859.221539</v>
      </c>
      <c r="U174" s="186"/>
      <c r="V174" s="187"/>
      <c r="W174" s="69">
        <f t="shared" si="46"/>
        <v>0.8116909999321872</v>
      </c>
      <c r="X174" s="70">
        <f t="shared" si="47"/>
        <v>0.6961248687170715</v>
      </c>
    </row>
    <row r="175" spans="1:24" s="1" customFormat="1" ht="28.5" customHeight="1">
      <c r="A175" s="31" t="s">
        <v>458</v>
      </c>
      <c r="B175" s="140">
        <v>0</v>
      </c>
      <c r="C175" s="32">
        <f t="shared" si="53"/>
        <v>208.52800000000002</v>
      </c>
      <c r="D175" s="141">
        <v>43.264</v>
      </c>
      <c r="E175" s="141">
        <v>165.264</v>
      </c>
      <c r="F175" s="141">
        <v>0</v>
      </c>
      <c r="G175" s="141">
        <v>0</v>
      </c>
      <c r="H175" s="87">
        <v>0</v>
      </c>
      <c r="I175" s="32">
        <f t="shared" si="54"/>
        <v>121.77049500000001</v>
      </c>
      <c r="J175" s="157">
        <v>0</v>
      </c>
      <c r="K175" s="157">
        <v>0</v>
      </c>
      <c r="L175" s="157">
        <v>0</v>
      </c>
      <c r="M175" s="157">
        <v>121.77049500000001</v>
      </c>
      <c r="N175" s="157">
        <v>0</v>
      </c>
      <c r="O175" s="157">
        <v>0</v>
      </c>
      <c r="P175" s="157">
        <v>0</v>
      </c>
      <c r="Q175" s="157">
        <v>0</v>
      </c>
      <c r="R175" s="165">
        <v>1</v>
      </c>
      <c r="S175" s="165">
        <v>0</v>
      </c>
      <c r="T175" s="32">
        <f t="shared" si="56"/>
        <v>85.757505</v>
      </c>
      <c r="U175" s="188" t="s">
        <v>491</v>
      </c>
      <c r="V175" s="187"/>
      <c r="W175" s="69">
        <f t="shared" si="46"/>
        <v>1.7124673756150863</v>
      </c>
      <c r="X175" s="70">
        <f t="shared" si="47"/>
        <v>0.5839527305685568</v>
      </c>
    </row>
    <row r="176" spans="1:24" s="1" customFormat="1" ht="28.5" customHeight="1">
      <c r="A176" s="31" t="s">
        <v>492</v>
      </c>
      <c r="B176" s="140">
        <v>0</v>
      </c>
      <c r="C176" s="32">
        <f t="shared" si="53"/>
        <v>241.83200000000002</v>
      </c>
      <c r="D176" s="141">
        <v>20.736</v>
      </c>
      <c r="E176" s="141">
        <v>20.736</v>
      </c>
      <c r="F176" s="141">
        <v>200.36</v>
      </c>
      <c r="G176" s="141">
        <v>0</v>
      </c>
      <c r="H176" s="87">
        <v>0</v>
      </c>
      <c r="I176" s="32">
        <f t="shared" si="54"/>
        <v>133.28</v>
      </c>
      <c r="J176" s="157">
        <v>0</v>
      </c>
      <c r="K176" s="157">
        <v>0</v>
      </c>
      <c r="L176" s="157">
        <v>0</v>
      </c>
      <c r="M176" s="157">
        <v>0</v>
      </c>
      <c r="N176" s="157">
        <v>0</v>
      </c>
      <c r="O176" s="140">
        <v>133.28</v>
      </c>
      <c r="P176" s="157">
        <v>0</v>
      </c>
      <c r="Q176" s="164">
        <v>0</v>
      </c>
      <c r="R176" s="165">
        <v>0</v>
      </c>
      <c r="S176" s="165">
        <v>0</v>
      </c>
      <c r="T176" s="32">
        <f t="shared" si="56"/>
        <v>108.552</v>
      </c>
      <c r="U176" s="184"/>
      <c r="V176" s="185"/>
      <c r="W176" s="69">
        <f t="shared" si="46"/>
        <v>0.3111644657863145</v>
      </c>
      <c r="X176" s="70">
        <f t="shared" si="47"/>
        <v>0.5511264017995964</v>
      </c>
    </row>
    <row r="177" spans="1:24" s="1" customFormat="1" ht="28.5" customHeight="1">
      <c r="A177" s="31" t="s">
        <v>493</v>
      </c>
      <c r="B177" s="142">
        <v>4.884</v>
      </c>
      <c r="C177" s="32">
        <f t="shared" si="53"/>
        <v>0</v>
      </c>
      <c r="D177" s="143">
        <v>0</v>
      </c>
      <c r="E177" s="143">
        <v>0</v>
      </c>
      <c r="F177" s="143">
        <v>0</v>
      </c>
      <c r="G177" s="143">
        <v>0</v>
      </c>
      <c r="H177" s="87">
        <v>0</v>
      </c>
      <c r="I177" s="32">
        <f t="shared" si="54"/>
        <v>0</v>
      </c>
      <c r="J177" s="158">
        <v>0</v>
      </c>
      <c r="K177" s="158">
        <v>0</v>
      </c>
      <c r="L177" s="158">
        <v>0</v>
      </c>
      <c r="M177" s="158">
        <v>0</v>
      </c>
      <c r="N177" s="158">
        <v>0</v>
      </c>
      <c r="O177" s="142">
        <v>0</v>
      </c>
      <c r="P177" s="158">
        <v>0</v>
      </c>
      <c r="Q177" s="166">
        <v>0</v>
      </c>
      <c r="R177" s="167">
        <v>0</v>
      </c>
      <c r="S177" s="167">
        <v>0</v>
      </c>
      <c r="T177" s="32">
        <f t="shared" si="56"/>
        <v>4.884</v>
      </c>
      <c r="U177" s="33"/>
      <c r="V177" s="5"/>
      <c r="W177" s="69">
        <v>0</v>
      </c>
      <c r="X177" s="70">
        <f t="shared" si="47"/>
        <v>0</v>
      </c>
    </row>
    <row r="178" spans="1:24" s="7" customFormat="1" ht="28.5" customHeight="1">
      <c r="A178" s="133" t="s">
        <v>370</v>
      </c>
      <c r="B178" s="30">
        <f aca="true" t="shared" si="59" ref="B178:H178">SUM(B179:B183)</f>
        <v>5261.82999</v>
      </c>
      <c r="C178" s="30">
        <f t="shared" si="53"/>
        <v>26789.6447</v>
      </c>
      <c r="D178" s="30">
        <f t="shared" si="59"/>
        <v>5754</v>
      </c>
      <c r="E178" s="30">
        <f t="shared" si="59"/>
        <v>17132</v>
      </c>
      <c r="F178" s="30">
        <f t="shared" si="59"/>
        <v>833.5803000000001</v>
      </c>
      <c r="G178" s="30">
        <f t="shared" si="59"/>
        <v>3070.0644</v>
      </c>
      <c r="H178" s="30">
        <f t="shared" si="59"/>
        <v>0</v>
      </c>
      <c r="I178" s="30">
        <f t="shared" si="54"/>
        <v>19902.13337</v>
      </c>
      <c r="J178" s="30">
        <f aca="true" t="shared" si="60" ref="J178:S178">SUM(J179:J183)</f>
        <v>11614.5276</v>
      </c>
      <c r="K178" s="30">
        <f t="shared" si="60"/>
        <v>5404.7286</v>
      </c>
      <c r="L178" s="30">
        <f t="shared" si="60"/>
        <v>1352.579</v>
      </c>
      <c r="M178" s="30">
        <f t="shared" si="60"/>
        <v>94.426</v>
      </c>
      <c r="N178" s="30">
        <f t="shared" si="60"/>
        <v>261.57097000000005</v>
      </c>
      <c r="O178" s="30">
        <f t="shared" si="60"/>
        <v>923.9021</v>
      </c>
      <c r="P178" s="30">
        <f t="shared" si="60"/>
        <v>0</v>
      </c>
      <c r="Q178" s="30">
        <f t="shared" si="60"/>
        <v>250.39909999999998</v>
      </c>
      <c r="R178" s="30">
        <f t="shared" si="60"/>
        <v>0</v>
      </c>
      <c r="S178" s="30">
        <f t="shared" si="60"/>
        <v>4261.503356</v>
      </c>
      <c r="T178" s="28">
        <f t="shared" si="56"/>
        <v>7887.837963999999</v>
      </c>
      <c r="U178" s="56"/>
      <c r="V178" s="73"/>
      <c r="W178" s="69">
        <f aca="true" t="shared" si="61" ref="W178:W198">(D178+E178)/I178</f>
        <v>1.1499269738840063</v>
      </c>
      <c r="X178" s="70">
        <f t="shared" si="47"/>
        <v>0.620942829073928</v>
      </c>
    </row>
    <row r="179" spans="1:24" s="1" customFormat="1" ht="28.5" customHeight="1">
      <c r="A179" s="31" t="s">
        <v>432</v>
      </c>
      <c r="B179" s="36">
        <v>21.763362</v>
      </c>
      <c r="C179" s="36">
        <f t="shared" si="53"/>
        <v>225.5088</v>
      </c>
      <c r="D179" s="36">
        <v>30</v>
      </c>
      <c r="E179" s="36">
        <v>80</v>
      </c>
      <c r="F179" s="36">
        <v>115.5088</v>
      </c>
      <c r="G179" s="36">
        <v>0</v>
      </c>
      <c r="H179" s="36">
        <v>0</v>
      </c>
      <c r="I179" s="36">
        <f t="shared" si="54"/>
        <v>111.2576</v>
      </c>
      <c r="J179" s="36">
        <v>0</v>
      </c>
      <c r="K179" s="36">
        <v>0</v>
      </c>
      <c r="L179" s="36">
        <v>0</v>
      </c>
      <c r="M179" s="36">
        <v>65.52</v>
      </c>
      <c r="N179" s="36">
        <v>0</v>
      </c>
      <c r="O179" s="36">
        <v>45.6288</v>
      </c>
      <c r="P179" s="36">
        <v>0</v>
      </c>
      <c r="Q179" s="36">
        <v>0.1088</v>
      </c>
      <c r="R179" s="36">
        <v>0</v>
      </c>
      <c r="S179" s="36">
        <v>0</v>
      </c>
      <c r="T179" s="32">
        <f t="shared" si="56"/>
        <v>136.014562</v>
      </c>
      <c r="U179" s="57"/>
      <c r="V179" s="74"/>
      <c r="W179" s="69">
        <f t="shared" si="61"/>
        <v>0.9886965025310631</v>
      </c>
      <c r="X179" s="70">
        <f t="shared" si="47"/>
        <v>0.4499398521051472</v>
      </c>
    </row>
    <row r="180" spans="1:24" s="1" customFormat="1" ht="28.5" customHeight="1">
      <c r="A180" s="31" t="s">
        <v>373</v>
      </c>
      <c r="B180" s="36">
        <v>4546.01948</v>
      </c>
      <c r="C180" s="36">
        <f t="shared" si="53"/>
        <v>11705</v>
      </c>
      <c r="D180" s="36">
        <v>2394</v>
      </c>
      <c r="E180" s="150">
        <v>7056</v>
      </c>
      <c r="F180" s="36">
        <v>255</v>
      </c>
      <c r="G180" s="36">
        <v>2000</v>
      </c>
      <c r="H180" s="36">
        <v>0</v>
      </c>
      <c r="I180" s="36">
        <f t="shared" si="54"/>
        <v>6864.79737</v>
      </c>
      <c r="J180" s="36">
        <v>4325.6306</v>
      </c>
      <c r="K180" s="36">
        <v>1621.6182</v>
      </c>
      <c r="L180" s="36">
        <v>511.4664</v>
      </c>
      <c r="M180" s="36">
        <v>0.016</v>
      </c>
      <c r="N180" s="36">
        <v>74.74547</v>
      </c>
      <c r="O180" s="36">
        <v>233.051</v>
      </c>
      <c r="P180" s="36">
        <v>0</v>
      </c>
      <c r="Q180" s="36">
        <v>98.2697</v>
      </c>
      <c r="R180" s="36">
        <v>0</v>
      </c>
      <c r="S180" s="36">
        <v>4246.996408</v>
      </c>
      <c r="T180" s="32">
        <f t="shared" si="56"/>
        <v>5139.225702000001</v>
      </c>
      <c r="U180" s="57"/>
      <c r="V180" s="74"/>
      <c r="W180" s="69">
        <f t="shared" si="61"/>
        <v>1.3765883376685888</v>
      </c>
      <c r="X180" s="70">
        <f t="shared" si="47"/>
        <v>0.4224225673009901</v>
      </c>
    </row>
    <row r="181" spans="1:24" s="1" customFormat="1" ht="28.5" customHeight="1">
      <c r="A181" s="31" t="s">
        <v>375</v>
      </c>
      <c r="B181" s="36">
        <v>267.87</v>
      </c>
      <c r="C181" s="36">
        <f t="shared" si="53"/>
        <v>11121</v>
      </c>
      <c r="D181" s="36">
        <v>2716</v>
      </c>
      <c r="E181" s="150">
        <v>8145</v>
      </c>
      <c r="F181" s="36">
        <v>260</v>
      </c>
      <c r="G181" s="36">
        <v>0</v>
      </c>
      <c r="H181" s="36">
        <v>0</v>
      </c>
      <c r="I181" s="36">
        <f t="shared" si="54"/>
        <v>10250.242099999998</v>
      </c>
      <c r="J181" s="36">
        <v>5686.7486</v>
      </c>
      <c r="K181" s="36">
        <v>3164.59</v>
      </c>
      <c r="L181" s="36">
        <v>546.3288</v>
      </c>
      <c r="M181" s="36">
        <v>28.89</v>
      </c>
      <c r="N181" s="36">
        <v>165.002</v>
      </c>
      <c r="O181" s="36">
        <v>535.73</v>
      </c>
      <c r="P181" s="32">
        <v>0</v>
      </c>
      <c r="Q181" s="36">
        <v>122.9527</v>
      </c>
      <c r="R181" s="32">
        <v>0</v>
      </c>
      <c r="S181" s="32">
        <v>0</v>
      </c>
      <c r="T181" s="32">
        <f t="shared" si="56"/>
        <v>1138.6279</v>
      </c>
      <c r="U181" s="57"/>
      <c r="V181" s="74"/>
      <c r="W181" s="69">
        <f t="shared" si="61"/>
        <v>1.0595847292231275</v>
      </c>
      <c r="X181" s="70">
        <f t="shared" si="47"/>
        <v>0.9000227502816344</v>
      </c>
    </row>
    <row r="182" spans="1:24" s="1" customFormat="1" ht="28.5" customHeight="1">
      <c r="A182" s="31" t="s">
        <v>374</v>
      </c>
      <c r="B182" s="36">
        <v>411.6702</v>
      </c>
      <c r="C182" s="36">
        <f t="shared" si="53"/>
        <v>3265.4864</v>
      </c>
      <c r="D182" s="36">
        <v>548</v>
      </c>
      <c r="E182" s="150">
        <v>1643</v>
      </c>
      <c r="F182" s="36">
        <v>164.422</v>
      </c>
      <c r="G182" s="36">
        <v>910.0644</v>
      </c>
      <c r="H182" s="36">
        <v>0</v>
      </c>
      <c r="I182" s="36">
        <f t="shared" si="54"/>
        <v>2342.0308999999997</v>
      </c>
      <c r="J182" s="36">
        <v>1316.81</v>
      </c>
      <c r="K182" s="36">
        <v>595.47</v>
      </c>
      <c r="L182" s="36">
        <v>280.22</v>
      </c>
      <c r="M182" s="36">
        <v>0</v>
      </c>
      <c r="N182" s="36">
        <v>20.7225</v>
      </c>
      <c r="O182" s="36">
        <v>104.39</v>
      </c>
      <c r="P182" s="36">
        <v>0</v>
      </c>
      <c r="Q182" s="36">
        <v>24.4184</v>
      </c>
      <c r="R182" s="36">
        <v>0</v>
      </c>
      <c r="S182" s="36">
        <v>0</v>
      </c>
      <c r="T182" s="32">
        <f t="shared" si="56"/>
        <v>1335.1257</v>
      </c>
      <c r="U182" s="57"/>
      <c r="V182" s="74"/>
      <c r="W182" s="69">
        <f t="shared" si="61"/>
        <v>0.9355128491259446</v>
      </c>
      <c r="X182" s="70">
        <f t="shared" si="47"/>
        <v>0.6369135597869288</v>
      </c>
    </row>
    <row r="183" spans="1:24" s="1" customFormat="1" ht="28.5" customHeight="1">
      <c r="A183" s="31" t="s">
        <v>372</v>
      </c>
      <c r="B183" s="36">
        <v>14.506948</v>
      </c>
      <c r="C183" s="36">
        <f t="shared" si="53"/>
        <v>472.6495</v>
      </c>
      <c r="D183" s="36">
        <v>66</v>
      </c>
      <c r="E183" s="150">
        <v>208</v>
      </c>
      <c r="F183" s="36">
        <v>38.6495</v>
      </c>
      <c r="G183" s="36">
        <v>160</v>
      </c>
      <c r="H183" s="36">
        <v>0</v>
      </c>
      <c r="I183" s="36">
        <f t="shared" si="54"/>
        <v>333.8054</v>
      </c>
      <c r="J183" s="36">
        <v>285.3384</v>
      </c>
      <c r="K183" s="36">
        <v>23.0504</v>
      </c>
      <c r="L183" s="36">
        <v>14.5638</v>
      </c>
      <c r="M183" s="36">
        <v>0</v>
      </c>
      <c r="N183" s="36">
        <v>1.101</v>
      </c>
      <c r="O183" s="36">
        <v>5.1023</v>
      </c>
      <c r="P183" s="36">
        <v>0</v>
      </c>
      <c r="Q183" s="36">
        <v>4.6495</v>
      </c>
      <c r="R183" s="36">
        <v>0</v>
      </c>
      <c r="S183" s="36">
        <v>14.506948</v>
      </c>
      <c r="T183" s="32">
        <f t="shared" si="56"/>
        <v>138.8441</v>
      </c>
      <c r="U183" s="57"/>
      <c r="V183" s="74"/>
      <c r="W183" s="69">
        <f t="shared" si="61"/>
        <v>0.8208375298901694</v>
      </c>
      <c r="X183" s="70">
        <f t="shared" si="47"/>
        <v>0.6852119095835103</v>
      </c>
    </row>
    <row r="184" spans="1:24" s="7" customFormat="1" ht="28.5" customHeight="1">
      <c r="A184" s="34" t="s">
        <v>376</v>
      </c>
      <c r="B184" s="30">
        <f aca="true" t="shared" si="62" ref="B184:H184">SUM(B185:B190)</f>
        <v>11454.380000000001</v>
      </c>
      <c r="C184" s="30">
        <f t="shared" si="53"/>
        <v>92999.18000000001</v>
      </c>
      <c r="D184" s="30">
        <f t="shared" si="62"/>
        <v>19643</v>
      </c>
      <c r="E184" s="30">
        <f t="shared" si="62"/>
        <v>58463</v>
      </c>
      <c r="F184" s="30">
        <f t="shared" si="62"/>
        <v>42.3</v>
      </c>
      <c r="G184" s="30">
        <f t="shared" si="62"/>
        <v>14850.880000000001</v>
      </c>
      <c r="H184" s="30">
        <f t="shared" si="62"/>
        <v>0</v>
      </c>
      <c r="I184" s="28">
        <f t="shared" si="54"/>
        <v>69857.19999999998</v>
      </c>
      <c r="J184" s="30">
        <f aca="true" t="shared" si="63" ref="J184:S184">SUM(J185:J190)</f>
        <v>43703.45</v>
      </c>
      <c r="K184" s="30">
        <f t="shared" si="63"/>
        <v>16738.6</v>
      </c>
      <c r="L184" s="30">
        <f t="shared" si="63"/>
        <v>3426.57</v>
      </c>
      <c r="M184" s="30">
        <f t="shared" si="63"/>
        <v>308.85</v>
      </c>
      <c r="N184" s="30">
        <f t="shared" si="63"/>
        <v>962.27</v>
      </c>
      <c r="O184" s="30">
        <f t="shared" si="63"/>
        <v>4125.76</v>
      </c>
      <c r="P184" s="30">
        <f t="shared" si="63"/>
        <v>41.25</v>
      </c>
      <c r="Q184" s="30">
        <f t="shared" si="63"/>
        <v>550.45</v>
      </c>
      <c r="R184" s="30">
        <f t="shared" si="63"/>
        <v>0</v>
      </c>
      <c r="S184" s="30">
        <f t="shared" si="63"/>
        <v>6331.900000000001</v>
      </c>
      <c r="T184" s="28">
        <f t="shared" si="56"/>
        <v>28264.46</v>
      </c>
      <c r="U184" s="56"/>
      <c r="V184" s="73"/>
      <c r="W184" s="69">
        <f t="shared" si="61"/>
        <v>1.1180808850054114</v>
      </c>
      <c r="X184" s="70">
        <f t="shared" si="47"/>
        <v>0.6687871624480771</v>
      </c>
    </row>
    <row r="185" spans="1:24" s="1" customFormat="1" ht="28.5" customHeight="1">
      <c r="A185" s="31" t="s">
        <v>432</v>
      </c>
      <c r="B185" s="45">
        <v>78.54999999999998</v>
      </c>
      <c r="C185" s="36">
        <f t="shared" si="53"/>
        <v>380.3</v>
      </c>
      <c r="D185" s="45">
        <v>85</v>
      </c>
      <c r="E185" s="45">
        <v>253</v>
      </c>
      <c r="F185" s="45">
        <v>42.3</v>
      </c>
      <c r="G185" s="45">
        <v>0</v>
      </c>
      <c r="H185" s="45">
        <v>0</v>
      </c>
      <c r="I185" s="32">
        <f t="shared" si="54"/>
        <v>247.18</v>
      </c>
      <c r="J185" s="45">
        <v>0</v>
      </c>
      <c r="K185" s="45">
        <v>51.13</v>
      </c>
      <c r="L185" s="45">
        <v>102.27</v>
      </c>
      <c r="M185" s="45">
        <v>82.7</v>
      </c>
      <c r="N185" s="45">
        <v>0</v>
      </c>
      <c r="O185" s="45">
        <v>11.01</v>
      </c>
      <c r="P185" s="45">
        <v>0</v>
      </c>
      <c r="Q185" s="45">
        <v>0.07</v>
      </c>
      <c r="R185" s="45">
        <v>0</v>
      </c>
      <c r="S185" s="45">
        <v>0</v>
      </c>
      <c r="T185" s="32">
        <f t="shared" si="56"/>
        <v>211.67</v>
      </c>
      <c r="U185" s="57"/>
      <c r="V185" s="74"/>
      <c r="W185" s="69">
        <f t="shared" si="61"/>
        <v>1.3674245489117243</v>
      </c>
      <c r="X185" s="70">
        <f t="shared" si="47"/>
        <v>0.5386945624931895</v>
      </c>
    </row>
    <row r="186" spans="1:24" s="1" customFormat="1" ht="28.5" customHeight="1">
      <c r="A186" s="31" t="s">
        <v>378</v>
      </c>
      <c r="B186" s="45">
        <v>1432.52</v>
      </c>
      <c r="C186" s="36">
        <f t="shared" si="53"/>
        <v>11384.54</v>
      </c>
      <c r="D186" s="45">
        <v>1670</v>
      </c>
      <c r="E186" s="45">
        <v>4987</v>
      </c>
      <c r="F186" s="45">
        <v>0</v>
      </c>
      <c r="G186" s="45">
        <v>4727.54</v>
      </c>
      <c r="H186" s="45">
        <v>0</v>
      </c>
      <c r="I186" s="32">
        <f t="shared" si="54"/>
        <v>7664.539999999999</v>
      </c>
      <c r="J186" s="45">
        <v>4960.73</v>
      </c>
      <c r="K186" s="45">
        <v>1864.09</v>
      </c>
      <c r="L186" s="45">
        <v>322.5</v>
      </c>
      <c r="M186" s="45">
        <v>71.74</v>
      </c>
      <c r="N186" s="45">
        <v>40.7</v>
      </c>
      <c r="O186" s="45">
        <v>354.21</v>
      </c>
      <c r="P186" s="45">
        <v>0</v>
      </c>
      <c r="Q186" s="45">
        <v>50.57</v>
      </c>
      <c r="R186" s="45">
        <v>0</v>
      </c>
      <c r="S186" s="45">
        <v>119.96</v>
      </c>
      <c r="T186" s="32">
        <f t="shared" si="56"/>
        <v>5032.56</v>
      </c>
      <c r="U186" s="57"/>
      <c r="V186" s="74"/>
      <c r="W186" s="69">
        <f t="shared" si="61"/>
        <v>0.8685452747327304</v>
      </c>
      <c r="X186" s="70">
        <f t="shared" si="47"/>
        <v>0.597995172059739</v>
      </c>
    </row>
    <row r="187" spans="1:24" s="1" customFormat="1" ht="28.5" customHeight="1">
      <c r="A187" s="31" t="s">
        <v>379</v>
      </c>
      <c r="B187" s="45">
        <v>380.12</v>
      </c>
      <c r="C187" s="36">
        <f t="shared" si="53"/>
        <v>15334.48</v>
      </c>
      <c r="D187" s="45">
        <v>3321</v>
      </c>
      <c r="E187" s="45">
        <v>9880</v>
      </c>
      <c r="F187" s="45">
        <v>0</v>
      </c>
      <c r="G187" s="52">
        <v>2133.48</v>
      </c>
      <c r="H187" s="45">
        <v>0</v>
      </c>
      <c r="I187" s="32">
        <f t="shared" si="54"/>
        <v>11646.019999999999</v>
      </c>
      <c r="J187" s="45">
        <v>6812.97</v>
      </c>
      <c r="K187" s="45">
        <v>3588.26</v>
      </c>
      <c r="L187" s="45">
        <v>714</v>
      </c>
      <c r="M187" s="45">
        <v>9.91</v>
      </c>
      <c r="N187" s="45">
        <v>61.48</v>
      </c>
      <c r="O187" s="45">
        <v>333.64</v>
      </c>
      <c r="P187" s="45">
        <v>41.25</v>
      </c>
      <c r="Q187" s="45">
        <v>84.51</v>
      </c>
      <c r="R187" s="45">
        <v>0</v>
      </c>
      <c r="S187" s="45">
        <v>0</v>
      </c>
      <c r="T187" s="32">
        <f t="shared" si="56"/>
        <v>4068.58</v>
      </c>
      <c r="U187" s="57"/>
      <c r="V187" s="74"/>
      <c r="W187" s="69">
        <f t="shared" si="61"/>
        <v>1.1335202927695471</v>
      </c>
      <c r="X187" s="70">
        <f t="shared" si="47"/>
        <v>0.741095541725529</v>
      </c>
    </row>
    <row r="188" spans="1:24" s="1" customFormat="1" ht="28.5" customHeight="1">
      <c r="A188" s="31" t="s">
        <v>381</v>
      </c>
      <c r="B188" s="45">
        <v>6470.739999999998</v>
      </c>
      <c r="C188" s="36">
        <f t="shared" si="53"/>
        <v>18356</v>
      </c>
      <c r="D188" s="45">
        <v>4407</v>
      </c>
      <c r="E188" s="45">
        <v>13049</v>
      </c>
      <c r="F188" s="45">
        <v>0</v>
      </c>
      <c r="G188" s="45">
        <v>900</v>
      </c>
      <c r="H188" s="45">
        <v>0</v>
      </c>
      <c r="I188" s="32">
        <f t="shared" si="54"/>
        <v>14690.019999999997</v>
      </c>
      <c r="J188" s="45">
        <v>8554.25</v>
      </c>
      <c r="K188" s="45">
        <v>4498.46</v>
      </c>
      <c r="L188" s="45">
        <v>283.13</v>
      </c>
      <c r="M188" s="45">
        <v>40.21</v>
      </c>
      <c r="N188" s="45">
        <v>303.85</v>
      </c>
      <c r="O188" s="45">
        <v>898.74</v>
      </c>
      <c r="P188" s="45">
        <v>0</v>
      </c>
      <c r="Q188" s="45">
        <v>111.38</v>
      </c>
      <c r="R188" s="45">
        <v>0</v>
      </c>
      <c r="S188" s="45">
        <v>5803.02</v>
      </c>
      <c r="T188" s="32">
        <f t="shared" si="56"/>
        <v>4333.699999999999</v>
      </c>
      <c r="U188" s="57"/>
      <c r="V188" s="74"/>
      <c r="W188" s="69">
        <f t="shared" si="61"/>
        <v>1.1882897368417473</v>
      </c>
      <c r="X188" s="70">
        <f t="shared" si="47"/>
        <v>0.591701528271533</v>
      </c>
    </row>
    <row r="189" spans="1:24" s="1" customFormat="1" ht="28.5" customHeight="1">
      <c r="A189" s="31" t="s">
        <v>382</v>
      </c>
      <c r="B189" s="45">
        <v>453.43</v>
      </c>
      <c r="C189" s="36">
        <f t="shared" si="53"/>
        <v>16269.02</v>
      </c>
      <c r="D189" s="45">
        <v>3325</v>
      </c>
      <c r="E189" s="45">
        <v>9910</v>
      </c>
      <c r="F189" s="45">
        <v>0</v>
      </c>
      <c r="G189" s="45">
        <v>3034.02</v>
      </c>
      <c r="H189" s="45">
        <v>0</v>
      </c>
      <c r="I189" s="32">
        <f t="shared" si="54"/>
        <v>13742.560000000001</v>
      </c>
      <c r="J189" s="45">
        <v>6795.57</v>
      </c>
      <c r="K189" s="45">
        <v>4503.32</v>
      </c>
      <c r="L189" s="45">
        <v>1650.44</v>
      </c>
      <c r="M189" s="45">
        <v>33.44</v>
      </c>
      <c r="N189" s="45">
        <v>150.29</v>
      </c>
      <c r="O189" s="45">
        <v>532.92</v>
      </c>
      <c r="P189" s="45">
        <v>0</v>
      </c>
      <c r="Q189" s="45">
        <v>76.58</v>
      </c>
      <c r="R189" s="45">
        <v>0</v>
      </c>
      <c r="S189" s="45">
        <v>408.92</v>
      </c>
      <c r="T189" s="32">
        <f t="shared" si="56"/>
        <v>2570.97</v>
      </c>
      <c r="U189" s="57"/>
      <c r="V189" s="74"/>
      <c r="W189" s="69">
        <f t="shared" si="61"/>
        <v>0.9630665611065187</v>
      </c>
      <c r="X189" s="70">
        <f t="shared" si="47"/>
        <v>0.8218030252744066</v>
      </c>
    </row>
    <row r="190" spans="1:24" s="1" customFormat="1" ht="28.5" customHeight="1">
      <c r="A190" s="31" t="s">
        <v>380</v>
      </c>
      <c r="B190" s="45">
        <v>2639.020000000003</v>
      </c>
      <c r="C190" s="36">
        <f t="shared" si="53"/>
        <v>31274.84</v>
      </c>
      <c r="D190" s="45">
        <v>6835</v>
      </c>
      <c r="E190" s="45">
        <v>20384</v>
      </c>
      <c r="F190" s="45">
        <v>0</v>
      </c>
      <c r="G190" s="45">
        <v>4055.84</v>
      </c>
      <c r="H190" s="45">
        <v>0</v>
      </c>
      <c r="I190" s="32">
        <f t="shared" si="54"/>
        <v>21866.88</v>
      </c>
      <c r="J190" s="45">
        <v>16579.93</v>
      </c>
      <c r="K190" s="45">
        <v>2233.34</v>
      </c>
      <c r="L190" s="45">
        <v>354.23</v>
      </c>
      <c r="M190" s="45">
        <v>70.85</v>
      </c>
      <c r="N190" s="45">
        <v>405.95</v>
      </c>
      <c r="O190" s="45">
        <v>1995.24</v>
      </c>
      <c r="P190" s="45">
        <v>0</v>
      </c>
      <c r="Q190" s="45">
        <v>227.34</v>
      </c>
      <c r="R190" s="45">
        <v>0</v>
      </c>
      <c r="S190" s="45">
        <v>0</v>
      </c>
      <c r="T190" s="32">
        <f t="shared" si="56"/>
        <v>12046.98</v>
      </c>
      <c r="U190" s="57"/>
      <c r="V190" s="74"/>
      <c r="W190" s="69">
        <f t="shared" si="61"/>
        <v>1.2447591974712442</v>
      </c>
      <c r="X190" s="70">
        <f aca="true" t="shared" si="64" ref="X190:X198">I190/(B190+C190)</f>
        <v>0.6447770911361903</v>
      </c>
    </row>
    <row r="191" spans="1:24" s="1" customFormat="1" ht="28.5" customHeight="1">
      <c r="A191" s="34" t="s">
        <v>383</v>
      </c>
      <c r="B191" s="144">
        <f aca="true" t="shared" si="65" ref="B191:H191">SUM(B192:B198)</f>
        <v>1504.9400000000005</v>
      </c>
      <c r="C191" s="30">
        <f t="shared" si="53"/>
        <v>48928.77</v>
      </c>
      <c r="D191" s="144">
        <f t="shared" si="65"/>
        <v>11480</v>
      </c>
      <c r="E191" s="144">
        <f t="shared" si="65"/>
        <v>34095</v>
      </c>
      <c r="F191" s="144">
        <f t="shared" si="65"/>
        <v>223.51999999999998</v>
      </c>
      <c r="G191" s="144">
        <f t="shared" si="65"/>
        <v>3130.25</v>
      </c>
      <c r="H191" s="144">
        <f t="shared" si="65"/>
        <v>0</v>
      </c>
      <c r="I191" s="28">
        <f t="shared" si="54"/>
        <v>44302.14</v>
      </c>
      <c r="J191" s="144">
        <f aca="true" t="shared" si="66" ref="J191:S191">SUM(J192:J198)</f>
        <v>26021.900000000005</v>
      </c>
      <c r="K191" s="144">
        <f t="shared" si="66"/>
        <v>13643.66</v>
      </c>
      <c r="L191" s="144">
        <f t="shared" si="66"/>
        <v>1944.6299999999999</v>
      </c>
      <c r="M191" s="144">
        <f t="shared" si="66"/>
        <v>46.78</v>
      </c>
      <c r="N191" s="144">
        <f t="shared" si="66"/>
        <v>314</v>
      </c>
      <c r="O191" s="144">
        <f t="shared" si="66"/>
        <v>1689.3199999999997</v>
      </c>
      <c r="P191" s="144">
        <f t="shared" si="66"/>
        <v>125.88</v>
      </c>
      <c r="Q191" s="144">
        <f t="shared" si="66"/>
        <v>515.97</v>
      </c>
      <c r="R191" s="144">
        <f t="shared" si="66"/>
        <v>0</v>
      </c>
      <c r="S191" s="144">
        <f t="shared" si="66"/>
        <v>0</v>
      </c>
      <c r="T191" s="144">
        <f t="shared" si="56"/>
        <v>6131.57</v>
      </c>
      <c r="U191" s="57"/>
      <c r="V191" s="74"/>
      <c r="W191" s="69">
        <f t="shared" si="61"/>
        <v>1.028731343452032</v>
      </c>
      <c r="X191" s="70">
        <f t="shared" si="64"/>
        <v>0.8784231816378371</v>
      </c>
    </row>
    <row r="192" spans="1:24" s="1" customFormat="1" ht="28.5" customHeight="1">
      <c r="A192" s="31" t="s">
        <v>451</v>
      </c>
      <c r="B192" s="145">
        <v>0</v>
      </c>
      <c r="C192" s="36">
        <f t="shared" si="53"/>
        <v>61.23</v>
      </c>
      <c r="D192" s="146">
        <v>2.5</v>
      </c>
      <c r="E192" s="146">
        <v>8.5</v>
      </c>
      <c r="F192" s="146">
        <v>50.23</v>
      </c>
      <c r="G192" s="146">
        <v>0</v>
      </c>
      <c r="H192" s="146">
        <v>0</v>
      </c>
      <c r="I192" s="32">
        <f t="shared" si="54"/>
        <v>36.230000000000004</v>
      </c>
      <c r="J192" s="45">
        <v>0</v>
      </c>
      <c r="K192" s="45">
        <v>0</v>
      </c>
      <c r="L192" s="45">
        <v>0</v>
      </c>
      <c r="M192" s="45">
        <v>0</v>
      </c>
      <c r="N192" s="45">
        <v>0</v>
      </c>
      <c r="O192" s="33">
        <v>36.13</v>
      </c>
      <c r="P192" s="45">
        <v>0</v>
      </c>
      <c r="Q192" s="146">
        <v>0.1</v>
      </c>
      <c r="R192" s="146">
        <v>0</v>
      </c>
      <c r="S192" s="146">
        <v>0</v>
      </c>
      <c r="T192" s="168">
        <f t="shared" si="56"/>
        <v>25</v>
      </c>
      <c r="U192" s="57"/>
      <c r="V192" s="74"/>
      <c r="W192" s="69">
        <f t="shared" si="61"/>
        <v>0.30361578802097705</v>
      </c>
      <c r="X192" s="70">
        <f t="shared" si="64"/>
        <v>0.5917034133594644</v>
      </c>
    </row>
    <row r="193" spans="1:24" s="1" customFormat="1" ht="28.5" customHeight="1">
      <c r="A193" s="31" t="s">
        <v>434</v>
      </c>
      <c r="B193" s="168">
        <v>3.96</v>
      </c>
      <c r="C193" s="36">
        <f t="shared" si="53"/>
        <v>98.88</v>
      </c>
      <c r="D193" s="45">
        <v>2.5</v>
      </c>
      <c r="E193" s="45">
        <v>8.5</v>
      </c>
      <c r="F193" s="45">
        <v>87.88</v>
      </c>
      <c r="G193" s="146">
        <v>0</v>
      </c>
      <c r="H193" s="146">
        <v>0</v>
      </c>
      <c r="I193" s="32">
        <f t="shared" si="54"/>
        <v>90.45</v>
      </c>
      <c r="J193" s="45">
        <v>0</v>
      </c>
      <c r="K193" s="45">
        <v>0</v>
      </c>
      <c r="L193" s="45">
        <v>0</v>
      </c>
      <c r="M193" s="45">
        <v>27.57</v>
      </c>
      <c r="N193" s="45">
        <v>0</v>
      </c>
      <c r="O193" s="146">
        <v>0</v>
      </c>
      <c r="P193" s="45">
        <v>62.88</v>
      </c>
      <c r="Q193" s="45">
        <v>0</v>
      </c>
      <c r="R193" s="146">
        <v>0</v>
      </c>
      <c r="S193" s="146">
        <v>0</v>
      </c>
      <c r="T193" s="168">
        <f t="shared" si="56"/>
        <v>12.39</v>
      </c>
      <c r="U193" s="57"/>
      <c r="V193" s="74"/>
      <c r="W193" s="69">
        <f t="shared" si="61"/>
        <v>0.12161415146489774</v>
      </c>
      <c r="X193" s="70">
        <f t="shared" si="64"/>
        <v>0.8795215869311553</v>
      </c>
    </row>
    <row r="194" spans="1:24" s="1" customFormat="1" ht="28.5" customHeight="1">
      <c r="A194" s="31" t="s">
        <v>385</v>
      </c>
      <c r="B194" s="168">
        <v>-2.28</v>
      </c>
      <c r="C194" s="36">
        <f t="shared" si="53"/>
        <v>4836.54</v>
      </c>
      <c r="D194" s="36">
        <v>1030</v>
      </c>
      <c r="E194" s="36">
        <v>3053</v>
      </c>
      <c r="F194" s="36">
        <v>7.4</v>
      </c>
      <c r="G194" s="146">
        <v>746.14</v>
      </c>
      <c r="H194" s="146">
        <v>0</v>
      </c>
      <c r="I194" s="32">
        <f t="shared" si="54"/>
        <v>4834.26</v>
      </c>
      <c r="J194" s="45">
        <v>2851.12</v>
      </c>
      <c r="K194" s="45">
        <v>1577.34</v>
      </c>
      <c r="L194" s="45">
        <v>214.7</v>
      </c>
      <c r="M194" s="45">
        <v>0</v>
      </c>
      <c r="N194" s="45">
        <v>66.63</v>
      </c>
      <c r="O194" s="45">
        <v>74.46</v>
      </c>
      <c r="P194" s="45">
        <v>0</v>
      </c>
      <c r="Q194" s="45">
        <v>50.01</v>
      </c>
      <c r="R194" s="146">
        <v>0</v>
      </c>
      <c r="S194" s="146">
        <v>0</v>
      </c>
      <c r="T194" s="168">
        <f t="shared" si="56"/>
        <v>0</v>
      </c>
      <c r="U194" s="57"/>
      <c r="V194" s="74"/>
      <c r="W194" s="69">
        <f t="shared" si="61"/>
        <v>0.8445966911171513</v>
      </c>
      <c r="X194" s="70">
        <f t="shared" si="64"/>
        <v>1</v>
      </c>
    </row>
    <row r="195" spans="1:24" s="1" customFormat="1" ht="28.5" customHeight="1">
      <c r="A195" s="31" t="s">
        <v>387</v>
      </c>
      <c r="B195" s="189">
        <v>286.41</v>
      </c>
      <c r="C195" s="36">
        <f t="shared" si="53"/>
        <v>6514.65</v>
      </c>
      <c r="D195" s="190">
        <v>1624</v>
      </c>
      <c r="E195" s="190">
        <v>4829</v>
      </c>
      <c r="F195" s="146">
        <v>11.65</v>
      </c>
      <c r="G195" s="146">
        <v>50</v>
      </c>
      <c r="H195" s="146">
        <v>0</v>
      </c>
      <c r="I195" s="32">
        <f t="shared" si="54"/>
        <v>6392.899999999999</v>
      </c>
      <c r="J195" s="45">
        <v>4122.64</v>
      </c>
      <c r="K195" s="45">
        <v>1750.1</v>
      </c>
      <c r="L195" s="45">
        <v>193.82</v>
      </c>
      <c r="M195" s="192">
        <v>6.08</v>
      </c>
      <c r="N195" s="191">
        <v>68.07</v>
      </c>
      <c r="O195" s="193">
        <v>176.2</v>
      </c>
      <c r="P195" s="191">
        <v>0</v>
      </c>
      <c r="Q195" s="146">
        <v>75.99</v>
      </c>
      <c r="R195" s="146">
        <v>0</v>
      </c>
      <c r="S195" s="146">
        <v>0</v>
      </c>
      <c r="T195" s="168">
        <f t="shared" si="56"/>
        <v>408.160000000001</v>
      </c>
      <c r="U195" s="57"/>
      <c r="V195" s="74"/>
      <c r="W195" s="69">
        <f t="shared" si="61"/>
        <v>1.0094010542946084</v>
      </c>
      <c r="X195" s="70">
        <f t="shared" si="64"/>
        <v>0.9399858257389289</v>
      </c>
    </row>
    <row r="196" spans="1:24" s="1" customFormat="1" ht="28.5" customHeight="1">
      <c r="A196" s="31" t="s">
        <v>388</v>
      </c>
      <c r="B196" s="168">
        <v>79.12</v>
      </c>
      <c r="C196" s="36">
        <f t="shared" si="53"/>
        <v>21613.350000000002</v>
      </c>
      <c r="D196" s="45">
        <v>5395</v>
      </c>
      <c r="E196" s="191">
        <v>16026</v>
      </c>
      <c r="F196" s="45">
        <v>37.88</v>
      </c>
      <c r="G196" s="146">
        <v>154.47</v>
      </c>
      <c r="H196" s="146">
        <v>0</v>
      </c>
      <c r="I196" s="32">
        <f t="shared" si="54"/>
        <v>17630.14</v>
      </c>
      <c r="J196" s="45">
        <v>11765.61</v>
      </c>
      <c r="K196" s="45">
        <v>4277.33</v>
      </c>
      <c r="L196" s="45">
        <v>539.31</v>
      </c>
      <c r="M196" s="45">
        <v>7.86</v>
      </c>
      <c r="N196" s="45">
        <v>25.03</v>
      </c>
      <c r="O196" s="45">
        <v>750.04</v>
      </c>
      <c r="P196" s="45">
        <v>18.75</v>
      </c>
      <c r="Q196" s="45">
        <v>246.21</v>
      </c>
      <c r="R196" s="146">
        <v>0</v>
      </c>
      <c r="S196" s="146">
        <v>0</v>
      </c>
      <c r="T196" s="168">
        <f t="shared" si="56"/>
        <v>4062.33</v>
      </c>
      <c r="U196" s="57"/>
      <c r="V196" s="74"/>
      <c r="W196" s="69">
        <f t="shared" si="61"/>
        <v>1.215021548325765</v>
      </c>
      <c r="X196" s="70">
        <f t="shared" si="64"/>
        <v>0.812730869283212</v>
      </c>
    </row>
    <row r="197" spans="1:24" s="1" customFormat="1" ht="28.5" customHeight="1">
      <c r="A197" s="31" t="s">
        <v>389</v>
      </c>
      <c r="B197" s="168">
        <v>1975.64</v>
      </c>
      <c r="C197" s="36">
        <f t="shared" si="53"/>
        <v>6610.129999999999</v>
      </c>
      <c r="D197" s="45">
        <v>1650</v>
      </c>
      <c r="E197" s="45">
        <v>4883</v>
      </c>
      <c r="F197" s="45">
        <v>12.48</v>
      </c>
      <c r="G197" s="146">
        <v>64.65</v>
      </c>
      <c r="H197" s="146">
        <v>0</v>
      </c>
      <c r="I197" s="32">
        <f t="shared" si="54"/>
        <v>7088.8</v>
      </c>
      <c r="J197" s="36">
        <v>3220.58</v>
      </c>
      <c r="K197" s="45">
        <v>2866.38</v>
      </c>
      <c r="L197" s="45">
        <v>636.54</v>
      </c>
      <c r="M197" s="45">
        <v>3.03</v>
      </c>
      <c r="N197" s="45">
        <v>72.97</v>
      </c>
      <c r="O197" s="45">
        <v>217.39</v>
      </c>
      <c r="P197" s="45">
        <v>7.26</v>
      </c>
      <c r="Q197" s="45">
        <v>64.65</v>
      </c>
      <c r="R197" s="146">
        <v>0</v>
      </c>
      <c r="S197" s="146">
        <v>0</v>
      </c>
      <c r="T197" s="168">
        <f t="shared" si="56"/>
        <v>1496.97</v>
      </c>
      <c r="U197" s="57"/>
      <c r="V197" s="74"/>
      <c r="W197" s="69">
        <f t="shared" si="61"/>
        <v>0.9215946281458074</v>
      </c>
      <c r="X197" s="70">
        <f t="shared" si="64"/>
        <v>0.8256452245983763</v>
      </c>
    </row>
    <row r="198" spans="1:24" s="1" customFormat="1" ht="28.5" customHeight="1">
      <c r="A198" s="31" t="s">
        <v>386</v>
      </c>
      <c r="B198" s="168">
        <v>-837.91</v>
      </c>
      <c r="C198" s="36">
        <f t="shared" si="53"/>
        <v>9193.99</v>
      </c>
      <c r="D198" s="45">
        <v>1776</v>
      </c>
      <c r="E198" s="45">
        <v>5287</v>
      </c>
      <c r="F198" s="45">
        <v>16</v>
      </c>
      <c r="G198" s="146">
        <v>2114.99</v>
      </c>
      <c r="H198" s="146">
        <v>0</v>
      </c>
      <c r="I198" s="32">
        <f t="shared" si="54"/>
        <v>8229.36</v>
      </c>
      <c r="J198" s="45">
        <v>4061.95</v>
      </c>
      <c r="K198" s="45">
        <v>3172.51</v>
      </c>
      <c r="L198" s="45">
        <v>360.26</v>
      </c>
      <c r="M198" s="45">
        <v>2.24</v>
      </c>
      <c r="N198" s="45">
        <v>81.3</v>
      </c>
      <c r="O198" s="45">
        <v>435.1</v>
      </c>
      <c r="P198" s="45">
        <v>36.99</v>
      </c>
      <c r="Q198" s="45">
        <v>79.01</v>
      </c>
      <c r="R198" s="146">
        <v>0</v>
      </c>
      <c r="S198" s="146">
        <v>0</v>
      </c>
      <c r="T198" s="168">
        <f t="shared" si="56"/>
        <v>126.719999999999</v>
      </c>
      <c r="U198" s="57"/>
      <c r="V198" s="74"/>
      <c r="W198" s="69">
        <f t="shared" si="61"/>
        <v>0.858268443718588</v>
      </c>
      <c r="X198" s="70">
        <f t="shared" si="64"/>
        <v>0.9848349943992878</v>
      </c>
    </row>
  </sheetData>
  <mergeCells count="16">
    <mergeCell ref="A2:T2"/>
    <mergeCell ref="S3:U3"/>
    <mergeCell ref="B4:B5"/>
    <mergeCell ref="A3:D3"/>
    <mergeCell ref="A4:A5"/>
    <mergeCell ref="W4:W5"/>
    <mergeCell ref="N3:P3"/>
    <mergeCell ref="C4:C5"/>
    <mergeCell ref="T4:T5"/>
    <mergeCell ref="X4:X5"/>
    <mergeCell ref="D4:H4"/>
    <mergeCell ref="J4:Q4"/>
    <mergeCell ref="S4:S5"/>
    <mergeCell ref="I4:I5"/>
    <mergeCell ref="R4:R5"/>
    <mergeCell ref="U4:U5"/>
  </mergeCells>
  <conditionalFormatting sqref="A123">
    <cfRule type="duplicateValues" priority="84" dxfId="0">
      <formula>AND(COUNTIF($A$123,A123)&gt;1,NOT(ISBLANK(A123)))</formula>
    </cfRule>
  </conditionalFormatting>
  <conditionalFormatting sqref="U39:V39">
    <cfRule type="duplicateValues" priority="165" dxfId="0">
      <formula>AND(COUNTIF($U$39:$V$39,U39)&gt;1,NOT(ISBLANK(U39)))</formula>
    </cfRule>
  </conditionalFormatting>
  <conditionalFormatting sqref="A122">
    <cfRule type="duplicateValues" priority="85" dxfId="0">
      <formula>AND(COUNTIF($A$122,A122)&gt;1,NOT(ISBLANK(A122)))</formula>
    </cfRule>
  </conditionalFormatting>
  <conditionalFormatting sqref="A74">
    <cfRule type="duplicateValues" priority="117" dxfId="0">
      <formula>AND(COUNTIF($A$74,A74)&gt;1,NOT(ISBLANK(A74)))</formula>
    </cfRule>
  </conditionalFormatting>
  <conditionalFormatting sqref="A113">
    <cfRule type="duplicateValues" priority="9" dxfId="0">
      <formula>AND(COUNTIF($A$113,A113)&gt;1,NOT(ISBLANK(A113)))</formula>
    </cfRule>
  </conditionalFormatting>
  <conditionalFormatting sqref="A92">
    <cfRule type="duplicateValues" priority="101" dxfId="0">
      <formula>AND(COUNTIF($A$92,A92)&gt;1,NOT(ISBLANK(A92)))</formula>
    </cfRule>
  </conditionalFormatting>
  <conditionalFormatting sqref="U51:V51">
    <cfRule type="duplicateValues" priority="156" dxfId="0">
      <formula>AND(COUNTIF($U$51:$V$51,U51)&gt;1,NOT(ISBLANK(U51)))</formula>
    </cfRule>
  </conditionalFormatting>
  <conditionalFormatting sqref="U45:V45">
    <cfRule type="duplicateValues" priority="159" dxfId="0">
      <formula>AND(COUNTIF($U$45:$V$45,U45)&gt;1,NOT(ISBLANK(U45)))</formula>
    </cfRule>
  </conditionalFormatting>
  <conditionalFormatting sqref="A57">
    <cfRule type="duplicateValues" priority="133" dxfId="0">
      <formula>AND(COUNTIF($A$57,A57)&gt;1,NOT(ISBLANK(A57)))</formula>
    </cfRule>
  </conditionalFormatting>
  <conditionalFormatting sqref="A129">
    <cfRule type="duplicateValues" priority="79" dxfId="0">
      <formula>AND(COUNTIF($A$129,A129)&gt;1,NOT(ISBLANK(A129)))</formula>
    </cfRule>
  </conditionalFormatting>
  <conditionalFormatting sqref="A61">
    <cfRule type="duplicateValues" priority="130" dxfId="0">
      <formula>AND(COUNTIF($A$61,A61)&gt;1,NOT(ISBLANK(A61)))</formula>
    </cfRule>
  </conditionalFormatting>
  <conditionalFormatting sqref="A168">
    <cfRule type="duplicateValues" priority="44" dxfId="0">
      <formula>AND(COUNTIF($A$168,A168)&gt;1,NOT(ISBLANK(A168)))</formula>
    </cfRule>
  </conditionalFormatting>
  <conditionalFormatting sqref="A107">
    <cfRule type="duplicateValues" priority="14" dxfId="0">
      <formula>AND(COUNTIF($A$107,A107)&gt;1,NOT(ISBLANK(A107)))</formula>
    </cfRule>
  </conditionalFormatting>
  <conditionalFormatting sqref="A54">
    <cfRule type="duplicateValues" priority="136" dxfId="0">
      <formula>AND(COUNTIF($A$54,A54)&gt;1,NOT(ISBLANK(A54)))</formula>
    </cfRule>
  </conditionalFormatting>
  <conditionalFormatting sqref="A78">
    <cfRule type="duplicateValues" priority="114" dxfId="0">
      <formula>AND(COUNTIF($A$78,A78)&gt;1,NOT(ISBLANK(A78)))</formula>
    </cfRule>
  </conditionalFormatting>
  <conditionalFormatting sqref="U48:V48">
    <cfRule type="duplicateValues" priority="154" dxfId="0">
      <formula>AND(COUNTIF($U$48:$V$48,U48)&gt;1,NOT(ISBLANK(U48)))</formula>
    </cfRule>
  </conditionalFormatting>
  <conditionalFormatting sqref="U43:V43">
    <cfRule type="duplicateValues" priority="161" dxfId="0">
      <formula>AND(COUNTIF($U$43:$V$43,U43)&gt;1,NOT(ISBLANK(U43)))</formula>
    </cfRule>
  </conditionalFormatting>
  <conditionalFormatting sqref="A163">
    <cfRule type="duplicateValues" priority="48" dxfId="0">
      <formula>AND(COUNTIF($A$163,A163)&gt;1,NOT(ISBLANK(A163)))</formula>
    </cfRule>
  </conditionalFormatting>
  <conditionalFormatting sqref="A114">
    <cfRule type="duplicateValues" priority="8" dxfId="0">
      <formula>AND(COUNTIF($A$114,A114)&gt;1,NOT(ISBLANK(A114)))</formula>
    </cfRule>
  </conditionalFormatting>
  <conditionalFormatting sqref="A37">
    <cfRule type="duplicateValues" priority="7" dxfId="0">
      <formula>AND(COUNTIF($A$37,A37)&gt;1,NOT(ISBLANK(A37)))</formula>
    </cfRule>
  </conditionalFormatting>
  <conditionalFormatting sqref="A128">
    <cfRule type="duplicateValues" priority="80" dxfId="0">
      <formula>AND(COUNTIF($A$128,A128)&gt;1,NOT(ISBLANK(A128)))</formula>
    </cfRule>
  </conditionalFormatting>
  <conditionalFormatting sqref="A39">
    <cfRule type="duplicateValues" priority="5" dxfId="0">
      <formula>AND(COUNTIF($A$39,A39)&gt;1,NOT(ISBLANK(A39)))</formula>
    </cfRule>
  </conditionalFormatting>
  <conditionalFormatting sqref="U47:V47">
    <cfRule type="duplicateValues" priority="158" dxfId="0">
      <formula>AND(COUNTIF($U$47:$V$47,U47)&gt;1,NOT(ISBLANK(U47)))</formula>
    </cfRule>
  </conditionalFormatting>
  <conditionalFormatting sqref="A188">
    <cfRule type="duplicateValues" priority="26" dxfId="0">
      <formula>AND(COUNTIF($A$188,A188)&gt;1,NOT(ISBLANK(A188)))</formula>
    </cfRule>
  </conditionalFormatting>
  <conditionalFormatting sqref="A162">
    <cfRule type="duplicateValues" priority="49" dxfId="0">
      <formula>AND(COUNTIF($A$162,A162)&gt;1,NOT(ISBLANK(A162)))</formula>
    </cfRule>
  </conditionalFormatting>
  <conditionalFormatting sqref="A186">
    <cfRule type="duplicateValues" priority="28" dxfId="0">
      <formula>AND(COUNTIF($A$186,A186)&gt;1,NOT(ISBLANK(A186)))</formula>
    </cfRule>
  </conditionalFormatting>
  <conditionalFormatting sqref="A132">
    <cfRule type="duplicateValues" priority="76" dxfId="0">
      <formula>AND(COUNTIF($A$132,A132)&gt;1,NOT(ISBLANK(A132)))</formula>
    </cfRule>
  </conditionalFormatting>
  <conditionalFormatting sqref="A136">
    <cfRule type="duplicateValues" priority="73" dxfId="0">
      <formula>AND(COUNTIF($A$136,A136)&gt;1,NOT(ISBLANK(A136)))</formula>
    </cfRule>
  </conditionalFormatting>
  <conditionalFormatting sqref="A67">
    <cfRule type="duplicateValues" priority="124" dxfId="0">
      <formula>AND(COUNTIF($A$67,A67)&gt;1,NOT(ISBLANK(A67)))</formula>
    </cfRule>
  </conditionalFormatting>
  <conditionalFormatting sqref="A169">
    <cfRule type="duplicateValues" priority="43" dxfId="0">
      <formula>AND(COUNTIF($A$169,A169)&gt;1,NOT(ISBLANK(A169)))</formula>
    </cfRule>
  </conditionalFormatting>
  <conditionalFormatting sqref="A79">
    <cfRule type="duplicateValues" priority="113" dxfId="0">
      <formula>AND(COUNTIF($A$79,A79)&gt;1,NOT(ISBLANK(A79)))</formula>
    </cfRule>
  </conditionalFormatting>
  <conditionalFormatting sqref="A137">
    <cfRule type="duplicateValues" priority="72" dxfId="0">
      <formula>AND(COUNTIF($A$137,A137)&gt;1,NOT(ISBLANK(A137)))</formula>
    </cfRule>
  </conditionalFormatting>
  <conditionalFormatting sqref="A52">
    <cfRule type="duplicateValues" priority="137" dxfId="0">
      <formula>AND(COUNTIF($A$52,A52)&gt;1,NOT(ISBLANK(A52)))</formula>
    </cfRule>
  </conditionalFormatting>
  <conditionalFormatting sqref="A167">
    <cfRule type="duplicateValues" priority="45" dxfId="0">
      <formula>AND(COUNTIF($A$167,A167)&gt;1,NOT(ISBLANK(A167)))</formula>
    </cfRule>
  </conditionalFormatting>
  <conditionalFormatting sqref="A198">
    <cfRule type="duplicateValues" priority="17" dxfId="0">
      <formula>AND(COUNTIF($A$198,A198)&gt;1,NOT(ISBLANK(A198)))</formula>
    </cfRule>
  </conditionalFormatting>
  <conditionalFormatting sqref="A139">
    <cfRule type="duplicateValues" priority="70" dxfId="0">
      <formula>AND(COUNTIF($A$139,A139)&gt;1,NOT(ISBLANK(A139)))</formula>
    </cfRule>
  </conditionalFormatting>
  <conditionalFormatting sqref="A153">
    <cfRule type="duplicateValues" priority="57" dxfId="0">
      <formula>AND(COUNTIF($A$153,A153)&gt;1,NOT(ISBLANK(A153)))</formula>
    </cfRule>
  </conditionalFormatting>
  <conditionalFormatting sqref="A187">
    <cfRule type="duplicateValues" priority="27" dxfId="0">
      <formula>AND(COUNTIF($A$187,A187)&gt;1,NOT(ISBLANK(A187)))</formula>
    </cfRule>
  </conditionalFormatting>
  <conditionalFormatting sqref="A38">
    <cfRule type="duplicateValues" priority="6" dxfId="0">
      <formula>AND(COUNTIF($A$38,A38)&gt;1,NOT(ISBLANK(A38)))</formula>
    </cfRule>
  </conditionalFormatting>
  <conditionalFormatting sqref="A190">
    <cfRule type="duplicateValues" priority="24" dxfId="0">
      <formula>AND(COUNTIF($A$190,A190)&gt;1,NOT(ISBLANK(A190)))</formula>
    </cfRule>
  </conditionalFormatting>
  <conditionalFormatting sqref="A96">
    <cfRule type="duplicateValues" priority="98" dxfId="0">
      <formula>AND(COUNTIF($A$96,A96)&gt;1,NOT(ISBLANK(A96)))</formula>
    </cfRule>
  </conditionalFormatting>
  <conditionalFormatting sqref="A56">
    <cfRule type="duplicateValues" priority="134" dxfId="0">
      <formula>AND(COUNTIF($A$56,A56)&gt;1,NOT(ISBLANK(A56)))</formula>
    </cfRule>
  </conditionalFormatting>
  <conditionalFormatting sqref="A134">
    <cfRule type="duplicateValues" priority="75" dxfId="0">
      <formula>AND(COUNTIF($A$134,A134)&gt;1,NOT(ISBLANK(A134)))</formula>
    </cfRule>
  </conditionalFormatting>
  <conditionalFormatting sqref="A142">
    <cfRule type="duplicateValues" priority="67" dxfId="0">
      <formula>AND(COUNTIF($A$142,A142)&gt;1,NOT(ISBLANK(A142)))</formula>
    </cfRule>
  </conditionalFormatting>
  <conditionalFormatting sqref="A124">
    <cfRule type="duplicateValues" priority="83" dxfId="0">
      <formula>AND(COUNTIF($A$124,A124)&gt;1,NOT(ISBLANK(A124)))</formula>
    </cfRule>
  </conditionalFormatting>
  <conditionalFormatting sqref="A10">
    <cfRule type="duplicateValues" priority="140" dxfId="0">
      <formula>AND(COUNTIF($A$10,A10)&gt;1,NOT(ISBLANK(A10)))</formula>
    </cfRule>
  </conditionalFormatting>
  <conditionalFormatting sqref="A46">
    <cfRule type="duplicateValues" priority="139" dxfId="0">
      <formula>AND(COUNTIF($A$46,A46)&gt;1,NOT(ISBLANK(A46)))</formula>
    </cfRule>
  </conditionalFormatting>
  <conditionalFormatting sqref="A15">
    <cfRule type="duplicateValues" priority="145" dxfId="0">
      <formula>AND(COUNTIF($A$15,A15)&gt;1,NOT(ISBLANK(A15)))</formula>
    </cfRule>
  </conditionalFormatting>
  <conditionalFormatting sqref="A151">
    <cfRule type="duplicateValues" priority="59" dxfId="0">
      <formula>AND(COUNTIF($A$151,A151)&gt;1,NOT(ISBLANK(A151)))</formula>
    </cfRule>
  </conditionalFormatting>
  <conditionalFormatting sqref="A181">
    <cfRule type="duplicateValues" priority="32" dxfId="0">
      <formula>AND(COUNTIF($A$181,A181)&gt;1,NOT(ISBLANK(A181)))</formula>
    </cfRule>
  </conditionalFormatting>
  <conditionalFormatting sqref="A43">
    <cfRule type="duplicateValues" priority="1" dxfId="0">
      <formula>AND(COUNTIF($A$43,A43)&gt;1,NOT(ISBLANK(A43)))</formula>
    </cfRule>
  </conditionalFormatting>
  <conditionalFormatting sqref="A59">
    <cfRule type="duplicateValues" priority="131" dxfId="0">
      <formula>AND(COUNTIF($A$59,A59)&gt;1,NOT(ISBLANK(A59)))</formula>
    </cfRule>
  </conditionalFormatting>
  <conditionalFormatting sqref="A98">
    <cfRule type="duplicateValues" priority="96" dxfId="0">
      <formula>AND(COUNTIF($A$98,A98)&gt;1,NOT(ISBLANK(A98)))</formula>
    </cfRule>
  </conditionalFormatting>
  <conditionalFormatting sqref="A195">
    <cfRule type="duplicateValues" priority="20" dxfId="0">
      <formula>AND(COUNTIF($A$195,A195)&gt;1,NOT(ISBLANK(A195)))</formula>
    </cfRule>
  </conditionalFormatting>
  <conditionalFormatting sqref="A172">
    <cfRule type="duplicateValues" priority="40" dxfId="0">
      <formula>AND(COUNTIF($A$172,A172)&gt;1,NOT(ISBLANK(A172)))</formula>
    </cfRule>
  </conditionalFormatting>
  <conditionalFormatting sqref="A154">
    <cfRule type="duplicateValues" priority="56" dxfId="0">
      <formula>AND(COUNTIF($A$154,A154)&gt;1,NOT(ISBLANK(A154)))</formula>
    </cfRule>
  </conditionalFormatting>
  <conditionalFormatting sqref="A171">
    <cfRule type="duplicateValues" priority="41" dxfId="0">
      <formula>AND(COUNTIF($A$171,A171)&gt;1,NOT(ISBLANK(A171)))</formula>
    </cfRule>
  </conditionalFormatting>
  <conditionalFormatting sqref="A105">
    <cfRule type="duplicateValues" priority="16" dxfId="0">
      <formula>AND(COUNTIF($A$105,A105)&gt;1,NOT(ISBLANK(A105)))</formula>
    </cfRule>
  </conditionalFormatting>
  <conditionalFormatting sqref="A9">
    <cfRule type="duplicateValues" priority="168" dxfId="0">
      <formula>AND(COUNTIF($A$9,A9)&gt;1,NOT(ISBLANK(A9)))</formula>
    </cfRule>
  </conditionalFormatting>
  <conditionalFormatting sqref="A182">
    <cfRule type="duplicateValues" priority="31" dxfId="0">
      <formula>AND(COUNTIF($A$182,A182)&gt;1,NOT(ISBLANK(A182)))</formula>
    </cfRule>
  </conditionalFormatting>
  <conditionalFormatting sqref="A11">
    <cfRule type="duplicateValues" priority="141" dxfId="0">
      <formula>AND(COUNTIF($A$11,A11)&gt;1,NOT(ISBLANK(A11)))</formula>
    </cfRule>
  </conditionalFormatting>
  <conditionalFormatting sqref="A150">
    <cfRule type="duplicateValues" priority="60" dxfId="0">
      <formula>AND(COUNTIF($A$150,A150)&gt;1,NOT(ISBLANK(A150)))</formula>
    </cfRule>
  </conditionalFormatting>
  <conditionalFormatting sqref="A76">
    <cfRule type="duplicateValues" priority="116" dxfId="0">
      <formula>AND(COUNTIF($A$76,A76)&gt;1,NOT(ISBLANK(A76)))</formula>
    </cfRule>
  </conditionalFormatting>
  <conditionalFormatting sqref="A14">
    <cfRule type="duplicateValues" priority="144" dxfId="0">
      <formula>AND(COUNTIF($A$14,A14)&gt;1,NOT(ISBLANK(A14)))</formula>
    </cfRule>
  </conditionalFormatting>
  <conditionalFormatting sqref="A196">
    <cfRule type="duplicateValues" priority="19" dxfId="0">
      <formula>AND(COUNTIF($A$196,A196)&gt;1,NOT(ISBLANK(A196)))</formula>
    </cfRule>
  </conditionalFormatting>
  <conditionalFormatting sqref="A152">
    <cfRule type="duplicateValues" priority="58" dxfId="0">
      <formula>AND(COUNTIF($A$152,A152)&gt;1,NOT(ISBLANK(A152)))</formula>
    </cfRule>
  </conditionalFormatting>
  <conditionalFormatting sqref="A45">
    <cfRule type="duplicateValues" priority="160" dxfId="0">
      <formula>AND(COUNTIF($A$45,A45)&gt;1,NOT(ISBLANK(A45)))</formula>
    </cfRule>
  </conditionalFormatting>
  <conditionalFormatting sqref="A65">
    <cfRule type="duplicateValues" priority="126" dxfId="0">
      <formula>AND(COUNTIF($A$65,A65)&gt;1,NOT(ISBLANK(A65)))</formula>
    </cfRule>
  </conditionalFormatting>
  <conditionalFormatting sqref="A93">
    <cfRule type="duplicateValues" priority="100" dxfId="0">
      <formula>AND(COUNTIF($A$93,A93)&gt;1,NOT(ISBLANK(A93)))</formula>
    </cfRule>
  </conditionalFormatting>
  <conditionalFormatting sqref="A143">
    <cfRule type="duplicateValues" priority="66" dxfId="0">
      <formula>AND(COUNTIF($A$143,A143)&gt;1,NOT(ISBLANK(A143)))</formula>
    </cfRule>
  </conditionalFormatting>
  <conditionalFormatting sqref="A17">
    <cfRule type="duplicateValues" priority="147" dxfId="0">
      <formula>AND(COUNTIF($A$17,A17)&gt;1,NOT(ISBLANK(A17)))</formula>
    </cfRule>
  </conditionalFormatting>
  <conditionalFormatting sqref="A82">
    <cfRule type="duplicateValues" priority="110" dxfId="0">
      <formula>AND(COUNTIF($A$82,A82)&gt;1,NOT(ISBLANK(A82)))</formula>
    </cfRule>
  </conditionalFormatting>
  <conditionalFormatting sqref="A161">
    <cfRule type="duplicateValues" priority="50" dxfId="0">
      <formula>AND(COUNTIF($A$161,A161)&gt;1,NOT(ISBLANK(A161)))</formula>
    </cfRule>
  </conditionalFormatting>
  <conditionalFormatting sqref="A94">
    <cfRule type="duplicateValues" priority="99" dxfId="0">
      <formula>AND(COUNTIF($A$94,A94)&gt;1,NOT(ISBLANK(A94)))</formula>
    </cfRule>
  </conditionalFormatting>
  <conditionalFormatting sqref="A69">
    <cfRule type="duplicateValues" priority="122" dxfId="0">
      <formula>AND(COUNTIF($A$69,A69)&gt;1,NOT(ISBLANK(A69)))</formula>
    </cfRule>
  </conditionalFormatting>
  <conditionalFormatting sqref="A19">
    <cfRule type="duplicateValues" priority="149" dxfId="0">
      <formula>AND(COUNTIF($A$19,A19)&gt;1,NOT(ISBLANK(A19)))</formula>
    </cfRule>
  </conditionalFormatting>
  <conditionalFormatting sqref="A117">
    <cfRule type="duplicateValues" priority="90" dxfId="0">
      <formula>AND(COUNTIF($A$117,A117)&gt;1,NOT(ISBLANK(A117)))</formula>
    </cfRule>
  </conditionalFormatting>
  <conditionalFormatting sqref="A86">
    <cfRule type="duplicateValues" priority="107" dxfId="0">
      <formula>AND(COUNTIF($A$86,A86)&gt;1,NOT(ISBLANK(A86)))</formula>
    </cfRule>
  </conditionalFormatting>
  <conditionalFormatting sqref="U42:V42">
    <cfRule type="duplicateValues" priority="162" dxfId="0">
      <formula>AND(COUNTIF($U$42:$V$42,U42)&gt;1,NOT(ISBLANK(U42)))</formula>
    </cfRule>
  </conditionalFormatting>
  <conditionalFormatting sqref="A130">
    <cfRule type="duplicateValues" priority="78" dxfId="0">
      <formula>AND(COUNTIF($A$130,A130)&gt;1,NOT(ISBLANK(A130)))</formula>
    </cfRule>
  </conditionalFormatting>
  <conditionalFormatting sqref="A158">
    <cfRule type="duplicateValues" priority="53" dxfId="0">
      <formula>AND(COUNTIF($A$158,A158)&gt;1,NOT(ISBLANK(A158)))</formula>
    </cfRule>
  </conditionalFormatting>
  <conditionalFormatting sqref="A81">
    <cfRule type="duplicateValues" priority="111" dxfId="0">
      <formula>AND(COUNTIF($A$81,A81)&gt;1,NOT(ISBLANK(A81)))</formula>
    </cfRule>
  </conditionalFormatting>
  <conditionalFormatting sqref="A70">
    <cfRule type="duplicateValues" priority="121" dxfId="0">
      <formula>AND(COUNTIF($A$70,A70)&gt;1,NOT(ISBLANK(A70)))</formula>
    </cfRule>
  </conditionalFormatting>
  <conditionalFormatting sqref="A193">
    <cfRule type="duplicateValues" priority="22" dxfId="0">
      <formula>AND(COUNTIF($A$193,A193)&gt;1,NOT(ISBLANK(A193)))</formula>
    </cfRule>
  </conditionalFormatting>
  <conditionalFormatting sqref="A145">
    <cfRule type="duplicateValues" priority="64" dxfId="0">
      <formula>AND(COUNTIF($A$145,A145)&gt;1,NOT(ISBLANK(A145)))</formula>
    </cfRule>
  </conditionalFormatting>
  <conditionalFormatting sqref="A140">
    <cfRule type="duplicateValues" priority="69" dxfId="0">
      <formula>AND(COUNTIF($A$140,A140)&gt;1,NOT(ISBLANK(A140)))</formula>
    </cfRule>
  </conditionalFormatting>
  <conditionalFormatting sqref="A101">
    <cfRule type="duplicateValues" priority="93" dxfId="0">
      <formula>AND(COUNTIF($A$101,A101)&gt;1,NOT(ISBLANK(A101)))</formula>
    </cfRule>
  </conditionalFormatting>
  <conditionalFormatting sqref="A179">
    <cfRule type="duplicateValues" priority="34" dxfId="0">
      <formula>AND(COUNTIF($A$179,A179)&gt;1,NOT(ISBLANK(A179)))</formula>
    </cfRule>
  </conditionalFormatting>
  <conditionalFormatting sqref="A40">
    <cfRule type="duplicateValues" priority="4" dxfId="0">
      <formula>AND(COUNTIF($A$40,A40)&gt;1,NOT(ISBLANK(A40)))</formula>
    </cfRule>
  </conditionalFormatting>
  <conditionalFormatting sqref="A176">
    <cfRule type="duplicateValues" priority="36" dxfId="0">
      <formula>AND(COUNTIF($A$176,A176)&gt;1,NOT(ISBLANK(A176)))</formula>
    </cfRule>
  </conditionalFormatting>
  <conditionalFormatting sqref="A108">
    <cfRule type="duplicateValues" priority="13" dxfId="0">
      <formula>AND(COUNTIF($A$108,A108)&gt;1,NOT(ISBLANK(A108)))</formula>
    </cfRule>
  </conditionalFormatting>
  <conditionalFormatting sqref="U50:V50">
    <cfRule type="duplicateValues" priority="153" dxfId="0">
      <formula>AND(COUNTIF($U$50:$V$50,U50)&gt;1,NOT(ISBLANK(U50)))</formula>
    </cfRule>
  </conditionalFormatting>
  <conditionalFormatting sqref="A194">
    <cfRule type="duplicateValues" priority="21" dxfId="0">
      <formula>AND(COUNTIF($A$194,A194)&gt;1,NOT(ISBLANK(A194)))</formula>
    </cfRule>
  </conditionalFormatting>
  <conditionalFormatting sqref="A109">
    <cfRule type="duplicateValues" priority="12" dxfId="0">
      <formula>AND(COUNTIF($A$109,A109)&gt;1,NOT(ISBLANK(A109)))</formula>
    </cfRule>
  </conditionalFormatting>
  <conditionalFormatting sqref="A63">
    <cfRule type="duplicateValues" priority="128" dxfId="0">
      <formula>AND(COUNTIF($A$63,A63)&gt;1,NOT(ISBLANK(A63)))</formula>
    </cfRule>
  </conditionalFormatting>
  <conditionalFormatting sqref="A100">
    <cfRule type="duplicateValues" priority="94" dxfId="0">
      <formula>AND(COUNTIF($A$100,A100)&gt;1,NOT(ISBLANK(A100)))</formula>
    </cfRule>
  </conditionalFormatting>
  <conditionalFormatting sqref="A106">
    <cfRule type="duplicateValues" priority="15" dxfId="0">
      <formula>AND(COUNTIF($A$106,A106)&gt;1,NOT(ISBLANK(A106)))</formula>
    </cfRule>
  </conditionalFormatting>
  <conditionalFormatting sqref="A118">
    <cfRule type="duplicateValues" priority="89" dxfId="0">
      <formula>AND(COUNTIF($A$118,A118)&gt;1,NOT(ISBLANK(A118)))</formula>
    </cfRule>
  </conditionalFormatting>
  <conditionalFormatting sqref="A144">
    <cfRule type="duplicateValues" priority="65" dxfId="0">
      <formula>AND(COUNTIF($A$144,A144)&gt;1,NOT(ISBLANK(A144)))</formula>
    </cfRule>
  </conditionalFormatting>
  <conditionalFormatting sqref="A16">
    <cfRule type="duplicateValues" priority="146" dxfId="0">
      <formula>AND(COUNTIF($A$16,A16)&gt;1,NOT(ISBLANK(A16)))</formula>
    </cfRule>
  </conditionalFormatting>
  <conditionalFormatting sqref="A47:A49 A51">
    <cfRule type="duplicateValues" priority="138" dxfId="0">
      <formula>AND(COUNTIF($A$47:$A$49,A47)+COUNTIF($A$51,A47)&gt;1,NOT(ISBLANK(A47)))</formula>
    </cfRule>
  </conditionalFormatting>
  <conditionalFormatting sqref="A68">
    <cfRule type="duplicateValues" priority="123" dxfId="0">
      <formula>AND(COUNTIF($A$68,A68)&gt;1,NOT(ISBLANK(A68)))</formula>
    </cfRule>
  </conditionalFormatting>
  <conditionalFormatting sqref="A149">
    <cfRule type="duplicateValues" priority="61" dxfId="0">
      <formula>AND(COUNTIF($A$149,A149)&gt;1,NOT(ISBLANK(A149)))</formula>
    </cfRule>
  </conditionalFormatting>
  <conditionalFormatting sqref="A66">
    <cfRule type="duplicateValues" priority="125" dxfId="0">
      <formula>AND(COUNTIF($A$66,A66)&gt;1,NOT(ISBLANK(A66)))</formula>
    </cfRule>
  </conditionalFormatting>
  <conditionalFormatting sqref="A120">
    <cfRule type="duplicateValues" priority="87" dxfId="0">
      <formula>AND(COUNTIF($A$120,A120)&gt;1,NOT(ISBLANK(A120)))</formula>
    </cfRule>
  </conditionalFormatting>
  <conditionalFormatting sqref="A192">
    <cfRule type="duplicateValues" priority="23" dxfId="0">
      <formula>AND(COUNTIF($A$192,A192)&gt;1,NOT(ISBLANK(A192)))</formula>
    </cfRule>
  </conditionalFormatting>
  <conditionalFormatting sqref="A177">
    <cfRule type="duplicateValues" priority="35" dxfId="0">
      <formula>AND(COUNTIF($A$177,A177)&gt;1,NOT(ISBLANK(A177)))</formula>
    </cfRule>
  </conditionalFormatting>
  <conditionalFormatting sqref="A71">
    <cfRule type="duplicateValues" priority="120" dxfId="0">
      <formula>AND(COUNTIF($A$71,A71)&gt;1,NOT(ISBLANK(A71)))</formula>
    </cfRule>
  </conditionalFormatting>
  <conditionalFormatting sqref="A72">
    <cfRule type="duplicateValues" priority="119" dxfId="0">
      <formula>AND(COUNTIF($A$72,A72)&gt;1,NOT(ISBLANK(A72)))</formula>
    </cfRule>
  </conditionalFormatting>
  <conditionalFormatting sqref="U40:V40">
    <cfRule type="duplicateValues" priority="164" dxfId="0">
      <formula>AND(COUNTIF($U$40:$V$40,U40)&gt;1,NOT(ISBLANK(U40)))</formula>
    </cfRule>
  </conditionalFormatting>
  <conditionalFormatting sqref="A103">
    <cfRule type="duplicateValues" priority="91" dxfId="0">
      <formula>AND(COUNTIF($A$103,A103)&gt;1,NOT(ISBLANK(A103)))</formula>
    </cfRule>
  </conditionalFormatting>
  <conditionalFormatting sqref="A174">
    <cfRule type="duplicateValues" priority="38" dxfId="0">
      <formula>AND(COUNTIF($A$174,A174)&gt;1,NOT(ISBLANK(A174)))</formula>
    </cfRule>
  </conditionalFormatting>
  <conditionalFormatting sqref="A165">
    <cfRule type="duplicateValues" priority="46" dxfId="0">
      <formula>AND(COUNTIF($A$165,A165)&gt;1,NOT(ISBLANK(A165)))</formula>
    </cfRule>
  </conditionalFormatting>
  <conditionalFormatting sqref="A73">
    <cfRule type="duplicateValues" priority="118" dxfId="0">
      <formula>AND(COUNTIF($A$73,A73)&gt;1,NOT(ISBLANK(A73)))</formula>
    </cfRule>
  </conditionalFormatting>
  <conditionalFormatting sqref="A80">
    <cfRule type="duplicateValues" priority="112" dxfId="0">
      <formula>AND(COUNTIF($A$80,A80)&gt;1,NOT(ISBLANK(A80)))</formula>
    </cfRule>
  </conditionalFormatting>
  <conditionalFormatting sqref="U37:V37">
    <cfRule type="duplicateValues" priority="167" dxfId="0">
      <formula>AND(COUNTIF($U$37:$V$37,U37)&gt;1,NOT(ISBLANK(U37)))</formula>
    </cfRule>
  </conditionalFormatting>
  <conditionalFormatting sqref="A13">
    <cfRule type="duplicateValues" priority="143" dxfId="0">
      <formula>AND(COUNTIF($A$13,A13)&gt;1,NOT(ISBLANK(A13)))</formula>
    </cfRule>
  </conditionalFormatting>
  <conditionalFormatting sqref="A89">
    <cfRule type="duplicateValues" priority="104" dxfId="0">
      <formula>AND(COUNTIF($A$89,A89)&gt;1,NOT(ISBLANK(A89)))</formula>
    </cfRule>
  </conditionalFormatting>
  <conditionalFormatting sqref="A121">
    <cfRule type="duplicateValues" priority="86" dxfId="0">
      <formula>AND(COUNTIF($A$121,A121)&gt;1,NOT(ISBLANK(A121)))</formula>
    </cfRule>
  </conditionalFormatting>
  <conditionalFormatting sqref="A148">
    <cfRule type="duplicateValues" priority="62" dxfId="0">
      <formula>AND(COUNTIF($A$148,A148)&gt;1,NOT(ISBLANK(A148)))</formula>
    </cfRule>
  </conditionalFormatting>
  <conditionalFormatting sqref="A18">
    <cfRule type="duplicateValues" priority="148" dxfId="0">
      <formula>AND(COUNTIF($A$18,A18)&gt;1,NOT(ISBLANK(A18)))</formula>
    </cfRule>
  </conditionalFormatting>
  <conditionalFormatting sqref="A42">
    <cfRule type="duplicateValues" priority="2" dxfId="0">
      <formula>AND(COUNTIF($A$42,A42)&gt;1,NOT(ISBLANK(A42)))</formula>
    </cfRule>
  </conditionalFormatting>
  <conditionalFormatting sqref="A126">
    <cfRule type="duplicateValues" priority="82" dxfId="0">
      <formula>AND(COUNTIF($A$126,A126)&gt;1,NOT(ISBLANK(A126)))</formula>
    </cfRule>
  </conditionalFormatting>
  <conditionalFormatting sqref="A88">
    <cfRule type="duplicateValues" priority="105" dxfId="0">
      <formula>AND(COUNTIF($A$88,A88)&gt;1,NOT(ISBLANK(A88)))</formula>
    </cfRule>
  </conditionalFormatting>
  <conditionalFormatting sqref="A197">
    <cfRule type="duplicateValues" priority="18" dxfId="0">
      <formula>AND(COUNTIF($A$197,A197)&gt;1,NOT(ISBLANK(A197)))</formula>
    </cfRule>
  </conditionalFormatting>
  <conditionalFormatting sqref="A164">
    <cfRule type="duplicateValues" priority="47" dxfId="0">
      <formula>AND(COUNTIF($A$164,A164)&gt;1,NOT(ISBLANK(A164)))</formula>
    </cfRule>
  </conditionalFormatting>
  <conditionalFormatting sqref="A83">
    <cfRule type="duplicateValues" priority="109" dxfId="0">
      <formula>AND(COUNTIF($A$83,A83)&gt;1,NOT(ISBLANK(A83)))</formula>
    </cfRule>
  </conditionalFormatting>
  <conditionalFormatting sqref="A157">
    <cfRule type="duplicateValues" priority="54" dxfId="0">
      <formula>AND(COUNTIF($A$157,A157)&gt;1,NOT(ISBLANK(A157)))</formula>
    </cfRule>
  </conditionalFormatting>
  <conditionalFormatting sqref="A12">
    <cfRule type="duplicateValues" priority="142" dxfId="0">
      <formula>AND(COUNTIF($A$12,A12)&gt;1,NOT(ISBLANK(A12)))</formula>
    </cfRule>
  </conditionalFormatting>
  <conditionalFormatting sqref="A85">
    <cfRule type="duplicateValues" priority="108" dxfId="0">
      <formula>AND(COUNTIF($A$85,A85)&gt;1,NOT(ISBLANK(A85)))</formula>
    </cfRule>
  </conditionalFormatting>
  <conditionalFormatting sqref="A97">
    <cfRule type="duplicateValues" priority="97" dxfId="0">
      <formula>AND(COUNTIF($A$97,A97)&gt;1,NOT(ISBLANK(A97)))</formula>
    </cfRule>
  </conditionalFormatting>
  <conditionalFormatting sqref="A55">
    <cfRule type="duplicateValues" priority="135" dxfId="0">
      <formula>AND(COUNTIF($A$55,A55)&gt;1,NOT(ISBLANK(A55)))</formula>
    </cfRule>
  </conditionalFormatting>
  <conditionalFormatting sqref="U41:V41">
    <cfRule type="duplicateValues" priority="163" dxfId="0">
      <formula>AND(COUNTIF($U$41:$V$41,U41)&gt;1,NOT(ISBLANK(U41)))</formula>
    </cfRule>
  </conditionalFormatting>
  <conditionalFormatting sqref="A180">
    <cfRule type="duplicateValues" priority="33" dxfId="0">
      <formula>AND(COUNTIF($A$180,A180)&gt;1,NOT(ISBLANK(A180)))</formula>
    </cfRule>
  </conditionalFormatting>
  <conditionalFormatting sqref="A62">
    <cfRule type="duplicateValues" priority="129" dxfId="0">
      <formula>AND(COUNTIF($A$62,A62)&gt;1,NOT(ISBLANK(A62)))</formula>
    </cfRule>
  </conditionalFormatting>
  <conditionalFormatting sqref="A131">
    <cfRule type="duplicateValues" priority="77" dxfId="0">
      <formula>AND(COUNTIF($A$131,A131)&gt;1,NOT(ISBLANK(A131)))</formula>
    </cfRule>
  </conditionalFormatting>
  <conditionalFormatting sqref="A90">
    <cfRule type="duplicateValues" priority="103" dxfId="0">
      <formula>AND(COUNTIF($A$90,A90)&gt;1,NOT(ISBLANK(A90)))</formula>
    </cfRule>
  </conditionalFormatting>
  <conditionalFormatting sqref="A147">
    <cfRule type="duplicateValues" priority="63" dxfId="0">
      <formula>AND(COUNTIF($A$147,A147)&gt;1,NOT(ISBLANK(A147)))</formula>
    </cfRule>
  </conditionalFormatting>
  <conditionalFormatting sqref="A170">
    <cfRule type="duplicateValues" priority="42" dxfId="0">
      <formula>AND(COUNTIF($A$170,A170)&gt;1,NOT(ISBLANK(A170)))</formula>
    </cfRule>
  </conditionalFormatting>
  <conditionalFormatting sqref="A20">
    <cfRule type="duplicateValues" priority="150" dxfId="0">
      <formula>AND(COUNTIF($A$20,A20)&gt;1,NOT(ISBLANK(A20)))</formula>
    </cfRule>
  </conditionalFormatting>
  <conditionalFormatting sqref="A77">
    <cfRule type="duplicateValues" priority="115" dxfId="0">
      <formula>AND(COUNTIF($A$77,A77)&gt;1,NOT(ISBLANK(A77)))</formula>
    </cfRule>
  </conditionalFormatting>
  <conditionalFormatting sqref="A111">
    <cfRule type="duplicateValues" priority="10" dxfId="0">
      <formula>AND(COUNTIF($A$111,A111)&gt;1,NOT(ISBLANK(A111)))</formula>
    </cfRule>
  </conditionalFormatting>
  <conditionalFormatting sqref="A87">
    <cfRule type="duplicateValues" priority="106" dxfId="0">
      <formula>AND(COUNTIF($A$87,A87)&gt;1,NOT(ISBLANK(A87)))</formula>
    </cfRule>
  </conditionalFormatting>
  <conditionalFormatting sqref="A173">
    <cfRule type="duplicateValues" priority="39" dxfId="0">
      <formula>AND(COUNTIF($A$173,A173)&gt;1,NOT(ISBLANK(A173)))</formula>
    </cfRule>
  </conditionalFormatting>
  <conditionalFormatting sqref="A183">
    <cfRule type="duplicateValues" priority="30" dxfId="0">
      <formula>AND(COUNTIF($A$183,A183)&gt;1,NOT(ISBLANK(A183)))</formula>
    </cfRule>
  </conditionalFormatting>
  <conditionalFormatting sqref="A127">
    <cfRule type="duplicateValues" priority="81" dxfId="0">
      <formula>AND(COUNTIF($A$127,A127)&gt;1,NOT(ISBLANK(A127)))</formula>
    </cfRule>
  </conditionalFormatting>
  <conditionalFormatting sqref="A175">
    <cfRule type="duplicateValues" priority="37" dxfId="0">
      <formula>AND(COUNTIF($A$175,A175)&gt;1,NOT(ISBLANK(A175)))</formula>
    </cfRule>
  </conditionalFormatting>
  <conditionalFormatting sqref="U38:V38">
    <cfRule type="duplicateValues" priority="166" dxfId="0">
      <formula>AND(COUNTIF($U$38:$V$38,U38)&gt;1,NOT(ISBLANK(U38)))</formula>
    </cfRule>
  </conditionalFormatting>
  <conditionalFormatting sqref="U46:V46">
    <cfRule type="duplicateValues" priority="155" dxfId="0">
      <formula>AND(COUNTIF($U$46:$V$46,U46)&gt;1,NOT(ISBLANK(U46)))</formula>
    </cfRule>
  </conditionalFormatting>
  <conditionalFormatting sqref="U52:V52">
    <cfRule type="duplicateValues" priority="152" dxfId="0">
      <formula>AND(COUNTIF($U$52:$V$52,U52)&gt;1,NOT(ISBLANK(U52)))</formula>
    </cfRule>
  </conditionalFormatting>
  <conditionalFormatting sqref="A21">
    <cfRule type="duplicateValues" priority="151" dxfId="0">
      <formula>AND(COUNTIF($A$21,A21)&gt;1,NOT(ISBLANK(A21)))</formula>
    </cfRule>
  </conditionalFormatting>
  <conditionalFormatting sqref="A99">
    <cfRule type="duplicateValues" priority="95" dxfId="0">
      <formula>AND(COUNTIF($A$99,A99)&gt;1,NOT(ISBLANK(A99)))</formula>
    </cfRule>
  </conditionalFormatting>
  <conditionalFormatting sqref="A159">
    <cfRule type="duplicateValues" priority="52" dxfId="0">
      <formula>AND(COUNTIF($A$159,A159)&gt;1,NOT(ISBLANK(A159)))</formula>
    </cfRule>
  </conditionalFormatting>
  <conditionalFormatting sqref="A189">
    <cfRule type="duplicateValues" priority="25" dxfId="0">
      <formula>AND(COUNTIF($A$189,A189)&gt;1,NOT(ISBLANK(A189)))</formula>
    </cfRule>
  </conditionalFormatting>
  <conditionalFormatting sqref="A185">
    <cfRule type="duplicateValues" priority="29" dxfId="0">
      <formula>AND(COUNTIF($A$185,A185)&gt;1,NOT(ISBLANK(A185)))</formula>
    </cfRule>
  </conditionalFormatting>
  <conditionalFormatting sqref="A160">
    <cfRule type="duplicateValues" priority="51" dxfId="0">
      <formula>AND(COUNTIF($A$160,A160)&gt;1,NOT(ISBLANK(A160)))</formula>
    </cfRule>
  </conditionalFormatting>
  <conditionalFormatting sqref="A138">
    <cfRule type="duplicateValues" priority="71" dxfId="0">
      <formula>AND(COUNTIF($A$138,A138)&gt;1,NOT(ISBLANK(A138)))</formula>
    </cfRule>
  </conditionalFormatting>
  <conditionalFormatting sqref="A141">
    <cfRule type="duplicateValues" priority="68" dxfId="0">
      <formula>AND(COUNTIF($A$141,A141)&gt;1,NOT(ISBLANK(A141)))</formula>
    </cfRule>
  </conditionalFormatting>
  <conditionalFormatting sqref="A41">
    <cfRule type="duplicateValues" priority="3" dxfId="0">
      <formula>AND(COUNTIF($A$41,A41)&gt;1,NOT(ISBLANK(A41)))</formula>
    </cfRule>
  </conditionalFormatting>
  <conditionalFormatting sqref="A135">
    <cfRule type="duplicateValues" priority="74" dxfId="0">
      <formula>AND(COUNTIF($A$135,A135)&gt;1,NOT(ISBLANK(A135)))</formula>
    </cfRule>
  </conditionalFormatting>
  <conditionalFormatting sqref="A102">
    <cfRule type="duplicateValues" priority="92" dxfId="0">
      <formula>AND(COUNTIF($A$102,A102)&gt;1,NOT(ISBLANK(A102)))</formula>
    </cfRule>
  </conditionalFormatting>
  <conditionalFormatting sqref="A91">
    <cfRule type="duplicateValues" priority="102" dxfId="0">
      <formula>AND(COUNTIF($A$91,A91)&gt;1,NOT(ISBLANK(A91)))</formula>
    </cfRule>
  </conditionalFormatting>
  <conditionalFormatting sqref="A119">
    <cfRule type="duplicateValues" priority="88" dxfId="0">
      <formula>AND(COUNTIF($A$119,A119)&gt;1,NOT(ISBLANK(A119)))</formula>
    </cfRule>
  </conditionalFormatting>
  <conditionalFormatting sqref="A110">
    <cfRule type="duplicateValues" priority="11" dxfId="0">
      <formula>AND(COUNTIF($A$110,A110)&gt;1,NOT(ISBLANK(A110)))</formula>
    </cfRule>
  </conditionalFormatting>
  <conditionalFormatting sqref="A64">
    <cfRule type="duplicateValues" priority="127" dxfId="0">
      <formula>AND(COUNTIF($A$64,A64)&gt;1,NOT(ISBLANK(A64)))</formula>
    </cfRule>
  </conditionalFormatting>
  <conditionalFormatting sqref="A58">
    <cfRule type="duplicateValues" priority="132" dxfId="0">
      <formula>AND(COUNTIF($A$58,A58)&gt;1,NOT(ISBLANK(A58)))</formula>
    </cfRule>
  </conditionalFormatting>
  <conditionalFormatting sqref="A156">
    <cfRule type="duplicateValues" priority="55" dxfId="0">
      <formula>AND(COUNTIF($A$156,A156)&gt;1,NOT(ISBLANK(A156)))</formula>
    </cfRule>
  </conditionalFormatting>
  <conditionalFormatting sqref="U49:V49">
    <cfRule type="duplicateValues" priority="157" dxfId="0">
      <formula>AND(COUNTIF($U$49:$V$49,U49)&gt;1,NOT(ISBLANK(U49)))</formula>
    </cfRule>
  </conditionalFormatting>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IR23"/>
  <sheetViews>
    <sheetView view="pageBreakPreview" zoomScaleSheetLayoutView="100" workbookViewId="0" topLeftCell="A13">
      <selection activeCell="C22" sqref="C22"/>
    </sheetView>
  </sheetViews>
  <sheetFormatPr defaultColWidth="9.00390625" defaultRowHeight="14.25"/>
  <cols>
    <col min="1" max="1" width="14.25390625" style="651" customWidth="1"/>
    <col min="2" max="2" width="5.00390625" style="651" customWidth="1"/>
    <col min="3" max="3" width="71.00390625" style="651" customWidth="1"/>
    <col min="4" max="256" width="9.00390625" style="651" customWidth="1"/>
  </cols>
  <sheetData>
    <row r="1" s="645" customFormat="1" ht="18.75">
      <c r="A1" s="652" t="s">
        <v>174</v>
      </c>
    </row>
    <row r="2" spans="1:3" s="646" customFormat="1" ht="42" customHeight="1">
      <c r="A2" s="653" t="s">
        <v>175</v>
      </c>
      <c r="B2" s="653"/>
      <c r="C2" s="653"/>
    </row>
    <row r="3" s="647" customFormat="1" ht="14.25">
      <c r="C3" s="654"/>
    </row>
    <row r="4" spans="1:3" s="648" customFormat="1" ht="27" customHeight="1">
      <c r="A4" s="655" t="s">
        <v>176</v>
      </c>
      <c r="B4" s="656" t="s">
        <v>177</v>
      </c>
      <c r="C4" s="657"/>
    </row>
    <row r="5" spans="1:3" s="649" customFormat="1" ht="27" customHeight="1">
      <c r="A5" s="655" t="s">
        <v>178</v>
      </c>
      <c r="B5" s="658" t="s">
        <v>179</v>
      </c>
      <c r="C5" s="657"/>
    </row>
    <row r="6" spans="1:3" s="647" customFormat="1" ht="27" customHeight="1">
      <c r="A6" s="655" t="s">
        <v>180</v>
      </c>
      <c r="B6" s="659" t="s">
        <v>181</v>
      </c>
      <c r="C6" s="660"/>
    </row>
    <row r="7" spans="1:252" s="650" customFormat="1" ht="27" customHeight="1">
      <c r="A7" s="661" t="s">
        <v>182</v>
      </c>
      <c r="B7" s="662" t="s">
        <v>183</v>
      </c>
      <c r="C7" s="663"/>
      <c r="IO7" s="633"/>
      <c r="IP7" s="633"/>
      <c r="IQ7" s="633"/>
      <c r="IR7" s="633"/>
    </row>
    <row r="8" spans="1:252" s="650" customFormat="1" ht="27" customHeight="1">
      <c r="A8" s="661" t="s">
        <v>184</v>
      </c>
      <c r="B8" s="664" t="s">
        <v>185</v>
      </c>
      <c r="C8" s="663"/>
      <c r="IO8" s="633"/>
      <c r="IP8" s="633"/>
      <c r="IQ8" s="633"/>
      <c r="IR8" s="633"/>
    </row>
    <row r="9" spans="1:3" s="647" customFormat="1" ht="33.75" customHeight="1">
      <c r="A9" s="665" t="s">
        <v>186</v>
      </c>
      <c r="B9" s="666" t="s">
        <v>187</v>
      </c>
      <c r="C9" s="667"/>
    </row>
    <row r="10" spans="1:3" s="647" customFormat="1" ht="39" customHeight="1">
      <c r="A10" s="668" t="s">
        <v>188</v>
      </c>
      <c r="B10" s="669" t="s">
        <v>189</v>
      </c>
      <c r="C10" s="670" t="s">
        <v>190</v>
      </c>
    </row>
    <row r="11" spans="1:3" s="647" customFormat="1" ht="66" customHeight="1">
      <c r="A11" s="668"/>
      <c r="B11" s="669"/>
      <c r="C11" s="670" t="s">
        <v>191</v>
      </c>
    </row>
    <row r="12" spans="1:3" s="647" customFormat="1" ht="111.75" customHeight="1">
      <c r="A12" s="668"/>
      <c r="B12" s="669"/>
      <c r="C12" s="670" t="s">
        <v>192</v>
      </c>
    </row>
    <row r="13" spans="1:3" s="647" customFormat="1" ht="39" customHeight="1">
      <c r="A13" s="668"/>
      <c r="B13" s="669"/>
      <c r="C13" s="670" t="s">
        <v>193</v>
      </c>
    </row>
    <row r="14" spans="1:3" s="647" customFormat="1" ht="28.5" customHeight="1">
      <c r="A14" s="668"/>
      <c r="B14" s="669" t="s">
        <v>194</v>
      </c>
      <c r="C14" s="671" t="s">
        <v>195</v>
      </c>
    </row>
    <row r="15" spans="1:3" s="647" customFormat="1" ht="28.5" customHeight="1">
      <c r="A15" s="668"/>
      <c r="B15" s="669"/>
      <c r="C15" s="671" t="s">
        <v>196</v>
      </c>
    </row>
    <row r="16" spans="1:3" s="647" customFormat="1" ht="28.5" customHeight="1">
      <c r="A16" s="668"/>
      <c r="B16" s="669"/>
      <c r="C16" s="671" t="s">
        <v>197</v>
      </c>
    </row>
    <row r="17" spans="1:3" s="647" customFormat="1" ht="63" customHeight="1">
      <c r="A17" s="668"/>
      <c r="B17" s="669"/>
      <c r="C17" s="672" t="s">
        <v>198</v>
      </c>
    </row>
    <row r="18" spans="1:3" s="647" customFormat="1" ht="42.75" customHeight="1">
      <c r="A18" s="668"/>
      <c r="B18" s="669"/>
      <c r="C18" s="672" t="s">
        <v>199</v>
      </c>
    </row>
    <row r="19" spans="1:3" s="647" customFormat="1" ht="28.5" customHeight="1">
      <c r="A19" s="668"/>
      <c r="B19" s="669"/>
      <c r="C19" s="672" t="s">
        <v>200</v>
      </c>
    </row>
    <row r="20" spans="1:3" s="647" customFormat="1" ht="28.5" customHeight="1">
      <c r="A20" s="668"/>
      <c r="B20" s="669"/>
      <c r="C20" s="672" t="s">
        <v>201</v>
      </c>
    </row>
    <row r="21" spans="1:3" s="647" customFormat="1" ht="28.5" customHeight="1">
      <c r="A21" s="668"/>
      <c r="B21" s="669"/>
      <c r="C21" s="672" t="s">
        <v>202</v>
      </c>
    </row>
    <row r="22" spans="1:3" s="647" customFormat="1" ht="28.5" customHeight="1">
      <c r="A22" s="668"/>
      <c r="B22" s="669"/>
      <c r="C22" s="672" t="s">
        <v>203</v>
      </c>
    </row>
    <row r="23" spans="1:3" s="647" customFormat="1" ht="75.75" customHeight="1">
      <c r="A23" s="673" t="s">
        <v>204</v>
      </c>
      <c r="B23" s="673"/>
      <c r="C23" s="673"/>
    </row>
  </sheetData>
  <mergeCells count="11">
    <mergeCell ref="A2:C2"/>
    <mergeCell ref="B4:C4"/>
    <mergeCell ref="B5:C5"/>
    <mergeCell ref="B6:C6"/>
    <mergeCell ref="B7:C7"/>
    <mergeCell ref="B8:C8"/>
    <mergeCell ref="B9:C9"/>
    <mergeCell ref="A23:C23"/>
    <mergeCell ref="A10:A22"/>
    <mergeCell ref="B10:B13"/>
    <mergeCell ref="B14:B22"/>
  </mergeCells>
  <printOptions horizontalCentered="1" verticalCentered="1"/>
  <pageMargins left="0.7513888888888889" right="0.7513888888888889" top="1" bottom="1" header="0.5" footer="0.5"/>
  <pageSetup horizontalDpi="600" verticalDpi="600" orientation="portrait" paperSize="9" scale="79"/>
</worksheet>
</file>

<file path=xl/worksheets/sheet3.xml><?xml version="1.0" encoding="utf-8"?>
<worksheet xmlns="http://schemas.openxmlformats.org/spreadsheetml/2006/main" xmlns:r="http://schemas.openxmlformats.org/officeDocument/2006/relationships">
  <dimension ref="A1:L5"/>
  <sheetViews>
    <sheetView zoomScaleSheetLayoutView="100" workbookViewId="0" topLeftCell="A1">
      <selection activeCell="H7" sqref="H7"/>
    </sheetView>
  </sheetViews>
  <sheetFormatPr defaultColWidth="9.00390625" defaultRowHeight="14.25"/>
  <cols>
    <col min="2" max="3" width="10.875" style="0" customWidth="1"/>
    <col min="4" max="11" width="9.125" style="0" bestFit="1" customWidth="1"/>
    <col min="12" max="12" width="7.375" style="0" customWidth="1"/>
  </cols>
  <sheetData>
    <row r="1" spans="1:12" s="245" customFormat="1" ht="18.75">
      <c r="A1" s="631" t="s">
        <v>205</v>
      </c>
      <c r="B1" s="632"/>
      <c r="C1" s="633"/>
      <c r="D1" s="633"/>
      <c r="E1" s="633"/>
      <c r="F1" s="633"/>
      <c r="G1" s="633"/>
      <c r="H1" s="633"/>
      <c r="I1" s="633"/>
      <c r="J1" s="633"/>
      <c r="K1" s="633"/>
      <c r="L1" s="633"/>
    </row>
    <row r="2" spans="1:12" s="245" customFormat="1" ht="32.25">
      <c r="A2" s="634" t="s">
        <v>206</v>
      </c>
      <c r="B2" s="634"/>
      <c r="C2" s="635"/>
      <c r="D2" s="634"/>
      <c r="E2" s="634"/>
      <c r="F2" s="634"/>
      <c r="G2" s="634"/>
      <c r="H2" s="634"/>
      <c r="I2" s="634"/>
      <c r="J2" s="634"/>
      <c r="K2" s="634"/>
      <c r="L2" s="641"/>
    </row>
    <row r="3" spans="1:12" s="245" customFormat="1" ht="14.25">
      <c r="A3" s="636"/>
      <c r="B3" s="636"/>
      <c r="C3" s="637"/>
      <c r="D3" s="636"/>
      <c r="E3" s="636"/>
      <c r="F3" s="636"/>
      <c r="G3" s="636"/>
      <c r="H3" s="636"/>
      <c r="I3" s="636"/>
      <c r="J3" s="636"/>
      <c r="K3" s="642" t="s">
        <v>2</v>
      </c>
      <c r="L3" s="642"/>
    </row>
    <row r="4" spans="1:12" s="245" customFormat="1" ht="74.25">
      <c r="A4" s="638" t="s">
        <v>207</v>
      </c>
      <c r="B4" s="638" t="s">
        <v>208</v>
      </c>
      <c r="C4" s="638" t="s">
        <v>209</v>
      </c>
      <c r="D4" s="639" t="s">
        <v>210</v>
      </c>
      <c r="E4" s="638" t="s">
        <v>211</v>
      </c>
      <c r="F4" s="638" t="s">
        <v>212</v>
      </c>
      <c r="G4" s="638" t="s">
        <v>213</v>
      </c>
      <c r="H4" s="638" t="s">
        <v>214</v>
      </c>
      <c r="I4" s="638" t="s">
        <v>215</v>
      </c>
      <c r="J4" s="638" t="s">
        <v>216</v>
      </c>
      <c r="K4" s="638" t="s">
        <v>217</v>
      </c>
      <c r="L4" s="643" t="s">
        <v>218</v>
      </c>
    </row>
    <row r="5" spans="1:12" s="245" customFormat="1" ht="144" customHeight="1">
      <c r="A5" s="638" t="s">
        <v>219</v>
      </c>
      <c r="B5" s="638" t="s">
        <v>220</v>
      </c>
      <c r="C5" s="638" t="s">
        <v>221</v>
      </c>
      <c r="D5" s="640">
        <v>72146</v>
      </c>
      <c r="E5" s="640">
        <v>36074</v>
      </c>
      <c r="F5" s="640">
        <f aca="true" t="shared" si="0" ref="F5:K5">E5+6012</f>
        <v>42086</v>
      </c>
      <c r="G5" s="640">
        <f t="shared" si="0"/>
        <v>48098</v>
      </c>
      <c r="H5" s="640">
        <f t="shared" si="0"/>
        <v>54110</v>
      </c>
      <c r="I5" s="640">
        <f t="shared" si="0"/>
        <v>60122</v>
      </c>
      <c r="J5" s="640">
        <f t="shared" si="0"/>
        <v>66134</v>
      </c>
      <c r="K5" s="640">
        <f t="shared" si="0"/>
        <v>72146</v>
      </c>
      <c r="L5" s="644"/>
    </row>
    <row r="6" s="245" customFormat="1" ht="14.25"/>
    <row r="7" s="245" customFormat="1" ht="14.25"/>
    <row r="8" s="245" customFormat="1" ht="14.25"/>
    <row r="9" s="245" customFormat="1" ht="14.25"/>
    <row r="10" s="245" customFormat="1" ht="14.25"/>
    <row r="11" s="245" customFormat="1" ht="14.25"/>
    <row r="12" s="245" customFormat="1" ht="14.25"/>
    <row r="13" s="245" customFormat="1" ht="14.25"/>
    <row r="14" s="245" customFormat="1" ht="14.25"/>
    <row r="15" s="245" customFormat="1" ht="14.25"/>
    <row r="16" s="245" customFormat="1" ht="14.25"/>
    <row r="17" s="245" customFormat="1" ht="14.25"/>
    <row r="18" s="245" customFormat="1" ht="14.25"/>
    <row r="19" s="245" customFormat="1" ht="14.25"/>
    <row r="20" s="245" customFormat="1" ht="14.25"/>
    <row r="21" s="245" customFormat="1" ht="14.25"/>
    <row r="22" s="245" customFormat="1" ht="14.25"/>
    <row r="23" s="245" customFormat="1" ht="14.25"/>
    <row r="24" s="245" customFormat="1" ht="14.25"/>
    <row r="25" s="245" customFormat="1" ht="14.25"/>
    <row r="26" s="245" customFormat="1" ht="14.25"/>
    <row r="27" s="245" customFormat="1" ht="14.25"/>
    <row r="28" s="245" customFormat="1" ht="14.25"/>
    <row r="29" s="245" customFormat="1" ht="14.25"/>
    <row r="30" s="245" customFormat="1" ht="14.25"/>
    <row r="31" s="245" customFormat="1" ht="14.25"/>
    <row r="32" s="245" customFormat="1" ht="14.25"/>
    <row r="33" s="245" customFormat="1" ht="14.25"/>
    <row r="34" s="245" customFormat="1" ht="14.25"/>
    <row r="35" s="245" customFormat="1" ht="14.25"/>
    <row r="36" s="245" customFormat="1" ht="14.25"/>
    <row r="37" s="245" customFormat="1" ht="14.25"/>
    <row r="38" s="245" customFormat="1" ht="14.25"/>
    <row r="39" s="245" customFormat="1" ht="14.25"/>
    <row r="40" s="245" customFormat="1" ht="14.25"/>
    <row r="41" s="245" customFormat="1" ht="14.25"/>
    <row r="42" s="245" customFormat="1" ht="14.25"/>
    <row r="43" s="245" customFormat="1" ht="14.25"/>
    <row r="44" s="245" customFormat="1" ht="14.25"/>
    <row r="45" s="245" customFormat="1" ht="14.25"/>
    <row r="46" s="245" customFormat="1" ht="14.25"/>
    <row r="47" s="245" customFormat="1" ht="14.25"/>
    <row r="48" s="245" customFormat="1" ht="14.25"/>
    <row r="49" s="245" customFormat="1" ht="14.25"/>
    <row r="50" s="245" customFormat="1" ht="14.25"/>
    <row r="51" s="245" customFormat="1" ht="14.25"/>
    <row r="52" s="245" customFormat="1" ht="14.25"/>
    <row r="53" s="245" customFormat="1" ht="14.25"/>
    <row r="54" s="245" customFormat="1" ht="14.25"/>
    <row r="55" s="245" customFormat="1" ht="14.25"/>
    <row r="56" s="245" customFormat="1" ht="14.25"/>
    <row r="57" s="245" customFormat="1" ht="14.25"/>
    <row r="58" s="245" customFormat="1" ht="14.25"/>
    <row r="59" s="245" customFormat="1" ht="14.25"/>
    <row r="60" s="245" customFormat="1" ht="14.25"/>
    <row r="61" s="245" customFormat="1" ht="14.25"/>
    <row r="62" s="245" customFormat="1" ht="14.25"/>
    <row r="63" s="245" customFormat="1" ht="14.25"/>
    <row r="64" s="245" customFormat="1" ht="14.25"/>
    <row r="65" s="245" customFormat="1" ht="14.25"/>
    <row r="66" s="245" customFormat="1" ht="14.25"/>
    <row r="67" s="245" customFormat="1" ht="14.25"/>
    <row r="68" s="245" customFormat="1" ht="14.25"/>
    <row r="69" s="245" customFormat="1" ht="14.25"/>
    <row r="70" s="245" customFormat="1" ht="14.25"/>
    <row r="71" s="245" customFormat="1" ht="14.25"/>
    <row r="72" s="245" customFormat="1" ht="14.25"/>
    <row r="73" s="245" customFormat="1" ht="14.25"/>
    <row r="74" s="245" customFormat="1" ht="14.25"/>
    <row r="75" s="245" customFormat="1" ht="14.25"/>
    <row r="76" s="245" customFormat="1" ht="14.25"/>
    <row r="77" s="245" customFormat="1" ht="14.25"/>
    <row r="78" s="245" customFormat="1" ht="14.25"/>
    <row r="79" s="245" customFormat="1" ht="14.25"/>
    <row r="80" s="245" customFormat="1" ht="14.25"/>
    <row r="81" s="245" customFormat="1" ht="14.25"/>
    <row r="82" s="245" customFormat="1" ht="14.25"/>
    <row r="83" s="245" customFormat="1" ht="14.25"/>
    <row r="84" s="245" customFormat="1" ht="14.25"/>
    <row r="85" s="245" customFormat="1" ht="14.25"/>
    <row r="86" s="245" customFormat="1" ht="14.25"/>
    <row r="87" s="245" customFormat="1" ht="14.25"/>
    <row r="88" s="245" customFormat="1" ht="14.25"/>
    <row r="89" s="245" customFormat="1" ht="14.25"/>
    <row r="90" s="245" customFormat="1" ht="14.25"/>
    <row r="91" s="245" customFormat="1" ht="14.25"/>
    <row r="92" s="245" customFormat="1" ht="14.25"/>
    <row r="93" s="245" customFormat="1" ht="14.25"/>
    <row r="94" s="245" customFormat="1" ht="14.25"/>
    <row r="95" s="245" customFormat="1" ht="14.25"/>
    <row r="96" s="245" customFormat="1" ht="14.25"/>
    <row r="97" s="245" customFormat="1" ht="14.25"/>
    <row r="98" s="245" customFormat="1" ht="14.25"/>
    <row r="99" s="245" customFormat="1" ht="14.25"/>
    <row r="100" s="245" customFormat="1" ht="14.25"/>
    <row r="101" s="245" customFormat="1" ht="14.25"/>
    <row r="102" s="245" customFormat="1" ht="14.25"/>
    <row r="103" s="245" customFormat="1" ht="14.25"/>
    <row r="104" s="245" customFormat="1" ht="14.25"/>
    <row r="105" s="245" customFormat="1" ht="14.25"/>
    <row r="106" s="245" customFormat="1" ht="14.25"/>
    <row r="107" s="245" customFormat="1" ht="14.25"/>
    <row r="108" s="245" customFormat="1" ht="14.25"/>
    <row r="109" s="245" customFormat="1" ht="14.25"/>
    <row r="110" s="245" customFormat="1" ht="14.25"/>
    <row r="111" s="245" customFormat="1" ht="14.25"/>
    <row r="112" s="245" customFormat="1" ht="14.25"/>
    <row r="113" s="245" customFormat="1" ht="14.25"/>
    <row r="114" s="245" customFormat="1" ht="14.25"/>
    <row r="115" s="245" customFormat="1" ht="14.25"/>
    <row r="116" s="245" customFormat="1" ht="14.25"/>
    <row r="117" s="245" customFormat="1" ht="14.25"/>
    <row r="118" s="245" customFormat="1" ht="14.25"/>
    <row r="119" s="245" customFormat="1" ht="14.25"/>
    <row r="120" s="245" customFormat="1" ht="14.25"/>
    <row r="121" s="245" customFormat="1" ht="14.25"/>
    <row r="122" s="245" customFormat="1" ht="14.25"/>
    <row r="123" s="245" customFormat="1" ht="14.25"/>
    <row r="124" s="245" customFormat="1" ht="14.25"/>
    <row r="125" s="245" customFormat="1" ht="14.25"/>
    <row r="126" s="245" customFormat="1" ht="14.25"/>
    <row r="127" s="245" customFormat="1" ht="14.25"/>
    <row r="128" s="245" customFormat="1" ht="14.25"/>
    <row r="129" s="245" customFormat="1" ht="14.25"/>
    <row r="130" s="245" customFormat="1" ht="14.25"/>
    <row r="131" s="245" customFormat="1" ht="14.25"/>
    <row r="132" s="245" customFormat="1" ht="14.25"/>
    <row r="133" s="245" customFormat="1" ht="14.25"/>
    <row r="134" s="245" customFormat="1" ht="14.25"/>
    <row r="135" s="245" customFormat="1" ht="14.25"/>
    <row r="136" s="245" customFormat="1" ht="14.25"/>
    <row r="137" s="245" customFormat="1" ht="14.25"/>
    <row r="138" s="245" customFormat="1" ht="14.25"/>
    <row r="139" s="245" customFormat="1" ht="14.25"/>
    <row r="140" s="245" customFormat="1" ht="14.25"/>
    <row r="141" s="245" customFormat="1" ht="14.25"/>
    <row r="142" s="245" customFormat="1" ht="14.25"/>
    <row r="143" s="245" customFormat="1" ht="14.25"/>
    <row r="144" s="245" customFormat="1" ht="14.25"/>
    <row r="145" s="245" customFormat="1" ht="14.25"/>
    <row r="146" s="245" customFormat="1" ht="14.25"/>
    <row r="147" s="245" customFormat="1" ht="14.25"/>
    <row r="148" s="245" customFormat="1" ht="14.25"/>
    <row r="149" s="245" customFormat="1" ht="14.25"/>
    <row r="150" s="245" customFormat="1" ht="14.25"/>
    <row r="151" s="245" customFormat="1" ht="14.25"/>
    <row r="152" s="245" customFormat="1" ht="14.25"/>
    <row r="153" s="245" customFormat="1" ht="14.25"/>
    <row r="154" s="245" customFormat="1" ht="14.25"/>
    <row r="155" s="245" customFormat="1" ht="14.25"/>
    <row r="156" s="245" customFormat="1" ht="14.25"/>
    <row r="157" s="245" customFormat="1" ht="14.25"/>
    <row r="158" s="245" customFormat="1" ht="14.25"/>
    <row r="159" s="245" customFormat="1" ht="14.25"/>
    <row r="160" s="245" customFormat="1" ht="14.25"/>
    <row r="161" s="245" customFormat="1" ht="14.25"/>
    <row r="162" s="245" customFormat="1" ht="14.25"/>
    <row r="163" s="245" customFormat="1" ht="14.25"/>
    <row r="164" s="245" customFormat="1" ht="14.25"/>
    <row r="165" s="245" customFormat="1" ht="14.25"/>
    <row r="166" s="245" customFormat="1" ht="14.25"/>
    <row r="167" s="245" customFormat="1" ht="14.25"/>
    <row r="168" s="245" customFormat="1" ht="14.25"/>
    <row r="169" s="245" customFormat="1" ht="14.25"/>
    <row r="170" s="245" customFormat="1" ht="14.25"/>
    <row r="171" s="245" customFormat="1" ht="14.25"/>
    <row r="172" s="245" customFormat="1" ht="14.25"/>
    <row r="173" s="245" customFormat="1" ht="14.25"/>
    <row r="174" s="245" customFormat="1" ht="14.25"/>
    <row r="175" s="245" customFormat="1" ht="14.25"/>
    <row r="176" s="245" customFormat="1" ht="14.25"/>
    <row r="177" s="245" customFormat="1" ht="14.25"/>
    <row r="178" s="245" customFormat="1" ht="14.25"/>
    <row r="179" s="245" customFormat="1" ht="14.25"/>
    <row r="180" s="245" customFormat="1" ht="14.25"/>
    <row r="181" s="245" customFormat="1" ht="14.25"/>
    <row r="182" s="245" customFormat="1" ht="14.25"/>
    <row r="183" s="245" customFormat="1" ht="14.25"/>
    <row r="184" s="245" customFormat="1" ht="14.25"/>
    <row r="185" s="245" customFormat="1" ht="14.25"/>
    <row r="186" s="245" customFormat="1" ht="14.25"/>
    <row r="187" s="245" customFormat="1" ht="14.25"/>
    <row r="188" s="245" customFormat="1" ht="14.25"/>
    <row r="189" s="245" customFormat="1" ht="14.25"/>
    <row r="190" s="245" customFormat="1" ht="14.25"/>
    <row r="191" s="245" customFormat="1" ht="14.25"/>
    <row r="192" s="245" customFormat="1" ht="14.25"/>
    <row r="193" s="245" customFormat="1" ht="14.25"/>
    <row r="194" s="245" customFormat="1" ht="14.25"/>
    <row r="195" s="245" customFormat="1" ht="14.25"/>
    <row r="196" s="245" customFormat="1" ht="14.25"/>
    <row r="197" s="245" customFormat="1" ht="14.25"/>
    <row r="198" s="245" customFormat="1" ht="14.25"/>
    <row r="199" s="245" customFormat="1" ht="14.25"/>
    <row r="200" s="245" customFormat="1" ht="14.25"/>
    <row r="201" s="245" customFormat="1" ht="14.25"/>
    <row r="202" s="245" customFormat="1" ht="14.25"/>
    <row r="203" s="245" customFormat="1" ht="14.25"/>
    <row r="204" s="245" customFormat="1" ht="14.25"/>
    <row r="205" s="245" customFormat="1" ht="14.25"/>
    <row r="206" s="245" customFormat="1" ht="14.25"/>
    <row r="207" s="245" customFormat="1" ht="14.25"/>
    <row r="208" s="245" customFormat="1" ht="14.25"/>
    <row r="209" s="245" customFormat="1" ht="14.25"/>
    <row r="210" s="245" customFormat="1" ht="14.25"/>
    <row r="211" s="245" customFormat="1" ht="14.25"/>
    <row r="212" s="245" customFormat="1" ht="14.25"/>
    <row r="213" s="245" customFormat="1" ht="14.25"/>
    <row r="214" s="245" customFormat="1" ht="14.25"/>
    <row r="215" s="245" customFormat="1" ht="14.25"/>
    <row r="216" s="245" customFormat="1" ht="14.25"/>
    <row r="217" s="245" customFormat="1" ht="14.25"/>
    <row r="218" s="245" customFormat="1" ht="14.25"/>
    <row r="219" s="245" customFormat="1" ht="14.25"/>
    <row r="220" s="245" customFormat="1" ht="14.25"/>
    <row r="221" s="245" customFormat="1" ht="14.25"/>
    <row r="222" s="245" customFormat="1" ht="14.25"/>
    <row r="223" s="245" customFormat="1" ht="14.25"/>
    <row r="224" s="245" customFormat="1" ht="14.25"/>
    <row r="225" s="245" customFormat="1" ht="14.25"/>
    <row r="226" s="245" customFormat="1" ht="14.25"/>
    <row r="227" s="245" customFormat="1" ht="14.25"/>
    <row r="228" s="245" customFormat="1" ht="14.25"/>
    <row r="229" s="245" customFormat="1" ht="14.25"/>
    <row r="230" s="245" customFormat="1" ht="14.25"/>
    <row r="231" s="245" customFormat="1" ht="14.25"/>
    <row r="232" s="245" customFormat="1" ht="14.25"/>
    <row r="233" s="245" customFormat="1" ht="14.25"/>
    <row r="234" s="245" customFormat="1" ht="14.25"/>
    <row r="235" s="245" customFormat="1" ht="14.25"/>
    <row r="236" s="245" customFormat="1" ht="14.25"/>
    <row r="237" s="245" customFormat="1" ht="14.25"/>
    <row r="238" s="245" customFormat="1" ht="14.25"/>
    <row r="239" s="245" customFormat="1" ht="14.25"/>
    <row r="240" s="245" customFormat="1" ht="14.25"/>
    <row r="241" s="245" customFormat="1" ht="14.25"/>
    <row r="242" s="245" customFormat="1" ht="14.25"/>
    <row r="243" s="245" customFormat="1" ht="14.25"/>
    <row r="244" s="245" customFormat="1" ht="14.25"/>
    <row r="245" s="245" customFormat="1" ht="14.25"/>
    <row r="246" s="245" customFormat="1" ht="14.25"/>
    <row r="247" s="245" customFormat="1" ht="14.25"/>
    <row r="248" s="245" customFormat="1" ht="14.25"/>
    <row r="249" s="245" customFormat="1" ht="14.25"/>
    <row r="250" s="245" customFormat="1" ht="14.25"/>
    <row r="251" s="245" customFormat="1" ht="14.25"/>
    <row r="252" s="245" customFormat="1" ht="14.25"/>
    <row r="253" s="245" customFormat="1" ht="14.25"/>
    <row r="254" s="245" customFormat="1" ht="14.25"/>
    <row r="255" s="245" customFormat="1" ht="14.25"/>
    <row r="256" s="245" customFormat="1" ht="14.25"/>
  </sheetData>
  <mergeCells count="3">
    <mergeCell ref="A1:B1"/>
    <mergeCell ref="A2:L2"/>
    <mergeCell ref="K3:L3"/>
  </mergeCells>
  <printOptions horizontalCentered="1"/>
  <pageMargins left="0.7513888888888889" right="0.75138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5:D173"/>
  <sheetViews>
    <sheetView zoomScaleSheetLayoutView="100" workbookViewId="0" topLeftCell="A1">
      <selection activeCell="D167" sqref="D167"/>
    </sheetView>
  </sheetViews>
  <sheetFormatPr defaultColWidth="9.00390625" defaultRowHeight="14.25"/>
  <cols>
    <col min="1" max="1" width="20.375" style="0" customWidth="1"/>
    <col min="5" max="5" width="9.375" style="0" bestFit="1" customWidth="1"/>
  </cols>
  <sheetData>
    <row r="5" spans="1:3" ht="14.25">
      <c r="A5" t="s">
        <v>222</v>
      </c>
      <c r="B5" t="s">
        <v>223</v>
      </c>
      <c r="C5" t="s">
        <v>223</v>
      </c>
    </row>
    <row r="6" spans="1:3" ht="14.25">
      <c r="A6" t="s">
        <v>224</v>
      </c>
      <c r="B6">
        <v>3</v>
      </c>
      <c r="C6">
        <v>4</v>
      </c>
    </row>
    <row r="7" spans="1:3" ht="14.25">
      <c r="A7" t="s">
        <v>225</v>
      </c>
      <c r="B7">
        <v>20422</v>
      </c>
      <c r="C7">
        <v>197613</v>
      </c>
    </row>
    <row r="8" spans="1:4" ht="14.25">
      <c r="A8" s="630" t="s">
        <v>226</v>
      </c>
      <c r="B8" s="630">
        <f>SUM(B9:B20)</f>
        <v>5863</v>
      </c>
      <c r="C8" s="630">
        <f>SUM(C9:C20)</f>
        <v>4111</v>
      </c>
      <c r="D8" s="630">
        <f>B8+C8</f>
        <v>9974</v>
      </c>
    </row>
    <row r="9" spans="1:3" ht="14.25">
      <c r="A9" t="s">
        <v>227</v>
      </c>
      <c r="B9">
        <v>0</v>
      </c>
      <c r="C9">
        <v>0</v>
      </c>
    </row>
    <row r="10" spans="1:3" ht="14.25">
      <c r="A10" t="s">
        <v>228</v>
      </c>
      <c r="B10">
        <v>0</v>
      </c>
      <c r="C10">
        <v>1160</v>
      </c>
    </row>
    <row r="11" spans="1:3" ht="14.25">
      <c r="A11" t="s">
        <v>229</v>
      </c>
      <c r="B11">
        <v>0</v>
      </c>
      <c r="C11">
        <v>1724</v>
      </c>
    </row>
    <row r="12" spans="1:3" ht="14.25">
      <c r="A12" t="s">
        <v>230</v>
      </c>
      <c r="B12">
        <v>1413</v>
      </c>
      <c r="C12">
        <v>0</v>
      </c>
    </row>
    <row r="13" spans="1:3" ht="14.25">
      <c r="A13" t="s">
        <v>231</v>
      </c>
      <c r="B13">
        <v>981</v>
      </c>
      <c r="C13">
        <v>0</v>
      </c>
    </row>
    <row r="14" spans="1:3" ht="14.25">
      <c r="A14" t="s">
        <v>232</v>
      </c>
      <c r="B14">
        <v>1003</v>
      </c>
      <c r="C14">
        <v>0</v>
      </c>
    </row>
    <row r="15" spans="1:3" ht="14.25">
      <c r="A15" t="s">
        <v>233</v>
      </c>
      <c r="B15">
        <v>807</v>
      </c>
      <c r="C15">
        <v>0</v>
      </c>
    </row>
    <row r="16" spans="1:3" ht="14.25">
      <c r="A16" t="s">
        <v>234</v>
      </c>
      <c r="B16">
        <v>1194</v>
      </c>
      <c r="C16">
        <v>160</v>
      </c>
    </row>
    <row r="17" spans="1:3" ht="14.25">
      <c r="A17" t="s">
        <v>235</v>
      </c>
      <c r="B17">
        <v>89</v>
      </c>
      <c r="C17">
        <v>30</v>
      </c>
    </row>
    <row r="18" spans="1:3" ht="14.25">
      <c r="A18" t="s">
        <v>236</v>
      </c>
      <c r="B18">
        <v>59</v>
      </c>
      <c r="C18">
        <v>327</v>
      </c>
    </row>
    <row r="19" spans="1:3" ht="14.25">
      <c r="A19" t="s">
        <v>237</v>
      </c>
      <c r="B19">
        <v>97</v>
      </c>
      <c r="C19">
        <v>520</v>
      </c>
    </row>
    <row r="20" spans="1:3" ht="14.25">
      <c r="A20" t="s">
        <v>238</v>
      </c>
      <c r="B20">
        <v>220</v>
      </c>
      <c r="C20">
        <v>190</v>
      </c>
    </row>
    <row r="21" spans="1:4" s="630" customFormat="1" ht="14.25">
      <c r="A21" s="630" t="s">
        <v>239</v>
      </c>
      <c r="B21" s="630">
        <f>SUM(B22:B28)</f>
        <v>177</v>
      </c>
      <c r="C21" s="630">
        <f>SUM(C22:C28)</f>
        <v>732</v>
      </c>
      <c r="D21" s="630">
        <f>B21+C21</f>
        <v>909</v>
      </c>
    </row>
    <row r="22" spans="1:3" ht="14.25">
      <c r="A22" t="s">
        <v>240</v>
      </c>
      <c r="B22">
        <v>0</v>
      </c>
      <c r="C22">
        <v>0</v>
      </c>
    </row>
    <row r="23" spans="1:3" ht="14.25">
      <c r="A23" t="s">
        <v>241</v>
      </c>
      <c r="B23">
        <v>3</v>
      </c>
      <c r="C23">
        <v>0</v>
      </c>
    </row>
    <row r="24" spans="1:3" ht="14.25">
      <c r="A24" t="s">
        <v>242</v>
      </c>
      <c r="B24">
        <v>27</v>
      </c>
      <c r="C24">
        <v>0</v>
      </c>
    </row>
    <row r="25" spans="1:3" ht="14.25">
      <c r="A25" t="s">
        <v>243</v>
      </c>
      <c r="B25">
        <v>0</v>
      </c>
      <c r="C25">
        <v>0</v>
      </c>
    </row>
    <row r="26" spans="1:3" ht="14.25">
      <c r="A26" t="s">
        <v>244</v>
      </c>
      <c r="B26">
        <v>91</v>
      </c>
      <c r="C26">
        <v>0</v>
      </c>
    </row>
    <row r="27" spans="1:3" ht="14.25">
      <c r="A27" t="s">
        <v>245</v>
      </c>
      <c r="B27">
        <v>41</v>
      </c>
      <c r="C27">
        <v>23</v>
      </c>
    </row>
    <row r="28" spans="1:3" ht="14.25">
      <c r="A28" t="s">
        <v>246</v>
      </c>
      <c r="B28">
        <v>15</v>
      </c>
      <c r="C28">
        <v>709</v>
      </c>
    </row>
    <row r="29" spans="1:4" s="630" customFormat="1" ht="14.25">
      <c r="A29" s="630" t="s">
        <v>247</v>
      </c>
      <c r="B29" s="630">
        <f>SUM(B30:B35)</f>
        <v>1524</v>
      </c>
      <c r="C29" s="630">
        <f>SUM(C30:C35)</f>
        <v>1665</v>
      </c>
      <c r="D29" s="630">
        <f>B29+C29</f>
        <v>3189</v>
      </c>
    </row>
    <row r="30" spans="1:3" ht="14.25">
      <c r="A30" t="s">
        <v>248</v>
      </c>
      <c r="B30">
        <v>0</v>
      </c>
      <c r="C30">
        <v>0</v>
      </c>
    </row>
    <row r="31" spans="1:3" ht="14.25">
      <c r="A31" t="s">
        <v>249</v>
      </c>
      <c r="B31">
        <v>262</v>
      </c>
      <c r="C31">
        <v>9</v>
      </c>
    </row>
    <row r="32" spans="1:3" ht="14.25">
      <c r="A32" t="s">
        <v>250</v>
      </c>
      <c r="B32">
        <v>291</v>
      </c>
      <c r="C32">
        <v>353</v>
      </c>
    </row>
    <row r="33" spans="1:3" ht="14.25">
      <c r="A33" t="s">
        <v>251</v>
      </c>
      <c r="B33">
        <v>809</v>
      </c>
      <c r="C33">
        <v>131</v>
      </c>
    </row>
    <row r="34" spans="1:3" ht="14.25">
      <c r="A34" t="s">
        <v>252</v>
      </c>
      <c r="B34">
        <v>57</v>
      </c>
      <c r="C34">
        <v>672</v>
      </c>
    </row>
    <row r="35" spans="1:3" ht="14.25">
      <c r="A35" t="s">
        <v>253</v>
      </c>
      <c r="B35">
        <v>105</v>
      </c>
      <c r="C35">
        <v>500</v>
      </c>
    </row>
    <row r="36" spans="1:4" s="630" customFormat="1" ht="14.25">
      <c r="A36" s="630" t="s">
        <v>254</v>
      </c>
      <c r="B36" s="630">
        <v>560</v>
      </c>
      <c r="C36" s="630">
        <v>236</v>
      </c>
      <c r="D36" s="630">
        <f aca="true" t="shared" si="0" ref="D36:D38">B36+C36</f>
        <v>796</v>
      </c>
    </row>
    <row r="37" spans="1:4" s="630" customFormat="1" ht="14.25">
      <c r="A37" s="630" t="s">
        <v>255</v>
      </c>
      <c r="B37" s="630">
        <v>564</v>
      </c>
      <c r="C37" s="630">
        <v>496</v>
      </c>
      <c r="D37" s="630">
        <f t="shared" si="0"/>
        <v>1060</v>
      </c>
    </row>
    <row r="38" spans="1:4" s="630" customFormat="1" ht="14.25">
      <c r="A38" s="630" t="s">
        <v>256</v>
      </c>
      <c r="B38" s="630">
        <f>SUM(B39:B46)</f>
        <v>557</v>
      </c>
      <c r="C38" s="630">
        <f>SUM(C39:C46)</f>
        <v>3426</v>
      </c>
      <c r="D38" s="630">
        <f t="shared" si="0"/>
        <v>3983</v>
      </c>
    </row>
    <row r="39" spans="1:3" ht="14.25">
      <c r="A39" t="s">
        <v>257</v>
      </c>
      <c r="B39">
        <v>0</v>
      </c>
      <c r="C39">
        <v>0</v>
      </c>
    </row>
    <row r="40" spans="1:3" ht="14.25">
      <c r="A40" t="s">
        <v>258</v>
      </c>
      <c r="B40">
        <v>314</v>
      </c>
      <c r="C40">
        <v>24</v>
      </c>
    </row>
    <row r="41" spans="1:3" ht="14.25">
      <c r="A41" t="s">
        <v>259</v>
      </c>
      <c r="B41">
        <v>29</v>
      </c>
      <c r="C41">
        <v>16</v>
      </c>
    </row>
    <row r="42" spans="1:3" ht="14.25">
      <c r="A42" t="s">
        <v>260</v>
      </c>
      <c r="B42">
        <v>34</v>
      </c>
      <c r="C42">
        <v>234</v>
      </c>
    </row>
    <row r="43" spans="1:3" ht="14.25">
      <c r="A43" t="s">
        <v>261</v>
      </c>
      <c r="B43">
        <v>22</v>
      </c>
      <c r="C43">
        <v>299</v>
      </c>
    </row>
    <row r="44" spans="1:3" ht="14.25">
      <c r="A44" t="s">
        <v>262</v>
      </c>
      <c r="B44">
        <v>144</v>
      </c>
      <c r="C44">
        <v>1832</v>
      </c>
    </row>
    <row r="45" spans="1:3" ht="14.25">
      <c r="A45" t="s">
        <v>263</v>
      </c>
      <c r="B45">
        <v>0</v>
      </c>
      <c r="C45">
        <v>959</v>
      </c>
    </row>
    <row r="46" spans="1:3" ht="14.25">
      <c r="A46" t="s">
        <v>264</v>
      </c>
      <c r="B46">
        <v>14</v>
      </c>
      <c r="C46">
        <v>62</v>
      </c>
    </row>
    <row r="47" spans="1:4" s="630" customFormat="1" ht="14.25">
      <c r="A47" s="630" t="s">
        <v>265</v>
      </c>
      <c r="B47" s="630">
        <f>SUM(B48:B58)</f>
        <v>798</v>
      </c>
      <c r="C47" s="630">
        <f>SUM(C48:C58)</f>
        <v>7231</v>
      </c>
      <c r="D47" s="630">
        <f>B47+C47</f>
        <v>8029</v>
      </c>
    </row>
    <row r="48" spans="1:3" ht="14.25">
      <c r="A48" t="s">
        <v>266</v>
      </c>
      <c r="B48">
        <v>0</v>
      </c>
      <c r="C48">
        <v>0</v>
      </c>
    </row>
    <row r="49" spans="1:3" ht="14.25">
      <c r="A49" t="s">
        <v>267</v>
      </c>
      <c r="B49">
        <v>113</v>
      </c>
      <c r="C49">
        <v>890</v>
      </c>
    </row>
    <row r="50" spans="1:3" ht="14.25">
      <c r="A50" t="s">
        <v>268</v>
      </c>
      <c r="B50">
        <v>26</v>
      </c>
      <c r="C50">
        <v>427</v>
      </c>
    </row>
    <row r="51" spans="1:3" ht="14.25">
      <c r="A51" t="s">
        <v>269</v>
      </c>
      <c r="B51">
        <v>46</v>
      </c>
      <c r="C51">
        <v>961</v>
      </c>
    </row>
    <row r="52" spans="1:3" ht="14.25">
      <c r="A52" t="s">
        <v>270</v>
      </c>
      <c r="B52">
        <v>101</v>
      </c>
      <c r="C52">
        <v>736</v>
      </c>
    </row>
    <row r="53" spans="1:3" ht="14.25">
      <c r="A53" t="s">
        <v>271</v>
      </c>
      <c r="B53">
        <v>125</v>
      </c>
      <c r="C53">
        <v>150</v>
      </c>
    </row>
    <row r="54" spans="1:3" ht="14.25">
      <c r="A54" t="s">
        <v>272</v>
      </c>
      <c r="B54">
        <v>125</v>
      </c>
      <c r="C54">
        <v>177</v>
      </c>
    </row>
    <row r="55" spans="1:3" ht="14.25">
      <c r="A55" t="s">
        <v>273</v>
      </c>
      <c r="B55">
        <v>45</v>
      </c>
      <c r="C55">
        <v>1674</v>
      </c>
    </row>
    <row r="56" spans="1:3" ht="14.25">
      <c r="A56" t="s">
        <v>274</v>
      </c>
      <c r="B56">
        <v>103</v>
      </c>
      <c r="C56">
        <v>1055</v>
      </c>
    </row>
    <row r="57" spans="1:3" ht="14.25">
      <c r="A57" t="s">
        <v>275</v>
      </c>
      <c r="B57">
        <v>80</v>
      </c>
      <c r="C57">
        <v>578</v>
      </c>
    </row>
    <row r="58" spans="1:3" ht="14.25">
      <c r="A58" t="s">
        <v>276</v>
      </c>
      <c r="B58">
        <v>34</v>
      </c>
      <c r="C58">
        <v>583</v>
      </c>
    </row>
    <row r="59" spans="1:4" s="630" customFormat="1" ht="15" customHeight="1">
      <c r="A59" s="630" t="s">
        <v>277</v>
      </c>
      <c r="B59" s="630">
        <f>SUM(B60:B67)</f>
        <v>427</v>
      </c>
      <c r="C59" s="630">
        <f>SUM(C60:C67)</f>
        <v>12786</v>
      </c>
      <c r="D59" s="630">
        <f>B59+C59</f>
        <v>13213</v>
      </c>
    </row>
    <row r="60" spans="1:3" ht="14.25">
      <c r="A60" t="s">
        <v>278</v>
      </c>
      <c r="B60">
        <v>0</v>
      </c>
      <c r="C60">
        <v>0</v>
      </c>
    </row>
    <row r="61" spans="1:3" ht="14.25">
      <c r="A61" t="s">
        <v>279</v>
      </c>
      <c r="B61">
        <v>11</v>
      </c>
      <c r="C61">
        <v>268</v>
      </c>
    </row>
    <row r="62" spans="1:3" ht="14.25">
      <c r="A62" t="s">
        <v>280</v>
      </c>
      <c r="B62">
        <v>115</v>
      </c>
      <c r="C62">
        <v>313</v>
      </c>
    </row>
    <row r="63" spans="1:3" ht="14.25">
      <c r="A63" t="s">
        <v>281</v>
      </c>
      <c r="B63">
        <v>101</v>
      </c>
      <c r="C63">
        <v>2377</v>
      </c>
    </row>
    <row r="64" spans="1:3" ht="14.25">
      <c r="A64" t="s">
        <v>282</v>
      </c>
      <c r="B64">
        <v>11</v>
      </c>
      <c r="C64">
        <v>1710</v>
      </c>
    </row>
    <row r="65" spans="1:3" ht="14.25">
      <c r="A65" t="s">
        <v>283</v>
      </c>
      <c r="B65">
        <v>52</v>
      </c>
      <c r="C65">
        <v>1997</v>
      </c>
    </row>
    <row r="66" spans="1:3" ht="14.25">
      <c r="A66" t="s">
        <v>284</v>
      </c>
      <c r="B66">
        <v>82</v>
      </c>
      <c r="C66">
        <v>3911</v>
      </c>
    </row>
    <row r="67" spans="1:3" ht="14.25">
      <c r="A67" t="s">
        <v>285</v>
      </c>
      <c r="B67">
        <v>55</v>
      </c>
      <c r="C67">
        <v>2210</v>
      </c>
    </row>
    <row r="68" spans="1:4" ht="14.25">
      <c r="A68" t="s">
        <v>286</v>
      </c>
      <c r="B68">
        <f>SUM(B69:B77)</f>
        <v>769</v>
      </c>
      <c r="C68">
        <f>SUM(C69:C77)</f>
        <v>16501</v>
      </c>
      <c r="D68" s="630">
        <f>B68+C68</f>
        <v>17270</v>
      </c>
    </row>
    <row r="69" spans="1:3" ht="14.25">
      <c r="A69" t="s">
        <v>287</v>
      </c>
      <c r="B69">
        <v>0</v>
      </c>
      <c r="C69">
        <v>0</v>
      </c>
    </row>
    <row r="70" spans="1:3" ht="14.25">
      <c r="A70" t="s">
        <v>288</v>
      </c>
      <c r="B70">
        <v>240</v>
      </c>
      <c r="C70">
        <v>497</v>
      </c>
    </row>
    <row r="71" spans="1:3" ht="14.25">
      <c r="A71" t="s">
        <v>289</v>
      </c>
      <c r="B71">
        <v>61</v>
      </c>
      <c r="C71">
        <v>2327</v>
      </c>
    </row>
    <row r="72" spans="1:3" ht="14.25">
      <c r="A72" t="s">
        <v>290</v>
      </c>
      <c r="B72">
        <v>30</v>
      </c>
      <c r="C72">
        <v>695</v>
      </c>
    </row>
    <row r="73" spans="1:3" ht="14.25">
      <c r="A73" t="s">
        <v>291</v>
      </c>
      <c r="B73">
        <v>45</v>
      </c>
      <c r="C73">
        <v>970</v>
      </c>
    </row>
    <row r="74" spans="1:3" ht="14.25">
      <c r="A74" t="s">
        <v>292</v>
      </c>
      <c r="B74">
        <v>165</v>
      </c>
      <c r="C74">
        <v>3534</v>
      </c>
    </row>
    <row r="75" spans="1:3" ht="14.25">
      <c r="A75" t="s">
        <v>293</v>
      </c>
      <c r="B75">
        <v>87</v>
      </c>
      <c r="C75">
        <v>2821</v>
      </c>
    </row>
    <row r="76" spans="1:3" ht="14.25">
      <c r="A76" t="s">
        <v>294</v>
      </c>
      <c r="B76">
        <v>37</v>
      </c>
      <c r="C76">
        <v>3350</v>
      </c>
    </row>
    <row r="77" spans="1:3" ht="14.25">
      <c r="A77" t="s">
        <v>295</v>
      </c>
      <c r="B77">
        <v>104</v>
      </c>
      <c r="C77">
        <v>2307</v>
      </c>
    </row>
    <row r="78" spans="1:4" ht="14.25">
      <c r="A78" t="s">
        <v>296</v>
      </c>
      <c r="B78">
        <f>SUM(B79:B86)</f>
        <v>898</v>
      </c>
      <c r="C78">
        <f>SUM(C79:C86)</f>
        <v>7238</v>
      </c>
      <c r="D78" s="630">
        <f>B78+C78</f>
        <v>8136</v>
      </c>
    </row>
    <row r="79" spans="1:3" ht="14.25">
      <c r="A79" t="s">
        <v>297</v>
      </c>
      <c r="B79">
        <v>0</v>
      </c>
      <c r="C79">
        <v>0</v>
      </c>
    </row>
    <row r="80" spans="1:3" ht="14.25">
      <c r="A80" t="s">
        <v>298</v>
      </c>
      <c r="B80">
        <v>19</v>
      </c>
      <c r="C80">
        <v>8</v>
      </c>
    </row>
    <row r="81" spans="1:3" ht="14.25">
      <c r="A81" t="s">
        <v>299</v>
      </c>
      <c r="B81">
        <v>14</v>
      </c>
      <c r="C81">
        <v>88</v>
      </c>
    </row>
    <row r="82" spans="1:3" ht="14.25">
      <c r="A82" t="s">
        <v>300</v>
      </c>
      <c r="B82">
        <v>398</v>
      </c>
      <c r="C82">
        <v>897</v>
      </c>
    </row>
    <row r="83" spans="1:3" ht="14.25">
      <c r="A83" t="s">
        <v>301</v>
      </c>
      <c r="B83">
        <v>62</v>
      </c>
      <c r="C83">
        <v>587</v>
      </c>
    </row>
    <row r="84" spans="1:3" ht="14.25">
      <c r="A84" t="s">
        <v>302</v>
      </c>
      <c r="B84">
        <v>163</v>
      </c>
      <c r="C84">
        <v>2267</v>
      </c>
    </row>
    <row r="85" spans="1:3" ht="14.25">
      <c r="A85" t="s">
        <v>303</v>
      </c>
      <c r="B85">
        <v>90</v>
      </c>
      <c r="C85">
        <v>1308</v>
      </c>
    </row>
    <row r="86" spans="1:3" ht="14.25">
      <c r="A86" t="s">
        <v>304</v>
      </c>
      <c r="B86">
        <v>152</v>
      </c>
      <c r="C86">
        <v>2083</v>
      </c>
    </row>
    <row r="87" spans="1:4" ht="14.25">
      <c r="A87" t="s">
        <v>305</v>
      </c>
      <c r="B87">
        <f>SUM(B88:B94)</f>
        <v>1232</v>
      </c>
      <c r="C87">
        <f>SUM(C88:C94)</f>
        <v>9209</v>
      </c>
      <c r="D87" s="630">
        <f>B87+C87</f>
        <v>10441</v>
      </c>
    </row>
    <row r="88" spans="1:3" ht="14.25">
      <c r="A88" t="s">
        <v>306</v>
      </c>
      <c r="B88">
        <v>0</v>
      </c>
      <c r="C88">
        <v>0</v>
      </c>
    </row>
    <row r="89" spans="1:3" ht="14.25">
      <c r="A89" t="s">
        <v>307</v>
      </c>
      <c r="B89">
        <v>5</v>
      </c>
      <c r="C89">
        <v>199</v>
      </c>
    </row>
    <row r="90" spans="1:3" ht="14.25">
      <c r="A90" t="s">
        <v>308</v>
      </c>
      <c r="B90">
        <v>8</v>
      </c>
      <c r="C90">
        <v>19</v>
      </c>
    </row>
    <row r="91" spans="1:3" ht="14.25">
      <c r="A91" t="s">
        <v>309</v>
      </c>
      <c r="B91">
        <v>234</v>
      </c>
      <c r="C91">
        <v>682</v>
      </c>
    </row>
    <row r="92" spans="1:3" ht="14.25">
      <c r="A92" t="s">
        <v>310</v>
      </c>
      <c r="B92">
        <v>183</v>
      </c>
      <c r="C92">
        <v>2258</v>
      </c>
    </row>
    <row r="93" spans="1:3" ht="14.25">
      <c r="A93" t="s">
        <v>311</v>
      </c>
      <c r="B93">
        <v>0</v>
      </c>
      <c r="C93">
        <v>1309</v>
      </c>
    </row>
    <row r="94" spans="1:3" ht="14.25">
      <c r="A94" t="s">
        <v>312</v>
      </c>
      <c r="B94">
        <v>802</v>
      </c>
      <c r="C94">
        <v>4742</v>
      </c>
    </row>
    <row r="95" spans="1:4" ht="14.25">
      <c r="A95" t="s">
        <v>313</v>
      </c>
      <c r="B95">
        <f>SUM(B96:B103)</f>
        <v>901</v>
      </c>
      <c r="C95">
        <f>SUM(C96:C103)</f>
        <v>8654</v>
      </c>
      <c r="D95" s="630">
        <f>B95+C95</f>
        <v>9555</v>
      </c>
    </row>
    <row r="96" spans="1:3" ht="14.25">
      <c r="A96" t="s">
        <v>314</v>
      </c>
      <c r="B96">
        <v>0</v>
      </c>
      <c r="C96">
        <v>0</v>
      </c>
    </row>
    <row r="97" spans="1:3" ht="14.25">
      <c r="A97" t="s">
        <v>315</v>
      </c>
      <c r="B97">
        <v>213</v>
      </c>
      <c r="C97">
        <v>57</v>
      </c>
    </row>
    <row r="98" spans="1:3" ht="14.25">
      <c r="A98" t="s">
        <v>316</v>
      </c>
      <c r="B98">
        <v>49</v>
      </c>
      <c r="C98">
        <v>56</v>
      </c>
    </row>
    <row r="99" spans="1:3" ht="14.25">
      <c r="A99" t="s">
        <v>317</v>
      </c>
      <c r="B99">
        <v>162</v>
      </c>
      <c r="C99">
        <v>568</v>
      </c>
    </row>
    <row r="100" spans="1:3" ht="14.25">
      <c r="A100" t="s">
        <v>100</v>
      </c>
      <c r="B100">
        <v>67</v>
      </c>
      <c r="C100">
        <v>839</v>
      </c>
    </row>
    <row r="101" spans="1:3" ht="14.25">
      <c r="A101" t="s">
        <v>318</v>
      </c>
      <c r="B101">
        <v>172</v>
      </c>
      <c r="C101">
        <v>4235</v>
      </c>
    </row>
    <row r="102" spans="1:3" ht="14.25">
      <c r="A102" t="s">
        <v>319</v>
      </c>
      <c r="B102">
        <v>130</v>
      </c>
      <c r="C102">
        <v>1595</v>
      </c>
    </row>
    <row r="103" spans="1:3" ht="14.25">
      <c r="A103" t="s">
        <v>320</v>
      </c>
      <c r="B103">
        <v>108</v>
      </c>
      <c r="C103">
        <v>1304</v>
      </c>
    </row>
    <row r="104" spans="1:4" ht="14.25">
      <c r="A104" t="s">
        <v>321</v>
      </c>
      <c r="B104">
        <f>SUM(B105:B111)</f>
        <v>1208</v>
      </c>
      <c r="C104">
        <f>SUM(C105:C111)</f>
        <v>13319</v>
      </c>
      <c r="D104" s="630">
        <f>B104+C104</f>
        <v>14527</v>
      </c>
    </row>
    <row r="105" spans="1:3" ht="14.25">
      <c r="A105" t="s">
        <v>322</v>
      </c>
      <c r="B105">
        <v>0</v>
      </c>
      <c r="C105">
        <v>0</v>
      </c>
    </row>
    <row r="106" spans="1:3" ht="14.25">
      <c r="A106" t="s">
        <v>323</v>
      </c>
      <c r="B106">
        <v>60</v>
      </c>
      <c r="C106">
        <v>289</v>
      </c>
    </row>
    <row r="107" spans="1:3" ht="14.25">
      <c r="A107" t="s">
        <v>324</v>
      </c>
      <c r="B107">
        <v>21</v>
      </c>
      <c r="C107">
        <v>509</v>
      </c>
    </row>
    <row r="108" spans="1:3" ht="14.25">
      <c r="A108" t="s">
        <v>325</v>
      </c>
      <c r="B108">
        <v>230</v>
      </c>
      <c r="C108">
        <v>3237</v>
      </c>
    </row>
    <row r="109" spans="1:3" ht="14.25">
      <c r="A109" t="s">
        <v>326</v>
      </c>
      <c r="B109">
        <v>246</v>
      </c>
      <c r="C109">
        <v>3708</v>
      </c>
    </row>
    <row r="110" spans="1:3" ht="14.25">
      <c r="A110" t="s">
        <v>327</v>
      </c>
      <c r="B110">
        <v>342</v>
      </c>
      <c r="C110">
        <v>849</v>
      </c>
    </row>
    <row r="111" spans="1:3" ht="14.25">
      <c r="A111" t="s">
        <v>328</v>
      </c>
      <c r="B111">
        <v>309</v>
      </c>
      <c r="C111">
        <v>4727</v>
      </c>
    </row>
    <row r="112" spans="1:4" ht="14.25">
      <c r="A112" t="s">
        <v>329</v>
      </c>
      <c r="B112">
        <f>SUM(B113:B123)</f>
        <v>1099</v>
      </c>
      <c r="C112">
        <f>SUM(C113:C123)</f>
        <v>23654</v>
      </c>
      <c r="D112" s="630">
        <f>B112+C112</f>
        <v>24753</v>
      </c>
    </row>
    <row r="113" spans="1:3" ht="14.25">
      <c r="A113" t="s">
        <v>330</v>
      </c>
      <c r="B113">
        <v>0</v>
      </c>
      <c r="C113">
        <v>0</v>
      </c>
    </row>
    <row r="114" spans="1:3" ht="14.25">
      <c r="A114" t="s">
        <v>331</v>
      </c>
      <c r="B114">
        <v>15</v>
      </c>
      <c r="C114">
        <v>889</v>
      </c>
    </row>
    <row r="115" spans="1:3" ht="14.25">
      <c r="A115" t="s">
        <v>332</v>
      </c>
      <c r="B115">
        <v>43</v>
      </c>
      <c r="C115">
        <v>4279</v>
      </c>
    </row>
    <row r="116" spans="1:3" ht="14.25">
      <c r="A116" t="s">
        <v>333</v>
      </c>
      <c r="B116">
        <v>136</v>
      </c>
      <c r="C116">
        <v>2296</v>
      </c>
    </row>
    <row r="117" spans="1:3" ht="14.25">
      <c r="A117" t="s">
        <v>334</v>
      </c>
      <c r="B117">
        <v>212</v>
      </c>
      <c r="C117">
        <v>32</v>
      </c>
    </row>
    <row r="118" spans="1:3" ht="14.25">
      <c r="A118" t="s">
        <v>335</v>
      </c>
      <c r="B118">
        <v>39</v>
      </c>
      <c r="C118">
        <v>46</v>
      </c>
    </row>
    <row r="119" spans="1:3" ht="14.25">
      <c r="A119" t="s">
        <v>336</v>
      </c>
      <c r="B119">
        <v>32</v>
      </c>
      <c r="C119">
        <v>858</v>
      </c>
    </row>
    <row r="120" spans="1:3" ht="14.25">
      <c r="A120" t="s">
        <v>337</v>
      </c>
      <c r="B120">
        <v>16</v>
      </c>
      <c r="C120">
        <v>632</v>
      </c>
    </row>
    <row r="121" spans="1:3" ht="14.25">
      <c r="A121" t="s">
        <v>338</v>
      </c>
      <c r="B121">
        <v>215</v>
      </c>
      <c r="C121">
        <v>5838</v>
      </c>
    </row>
    <row r="122" spans="1:3" ht="14.25">
      <c r="A122" t="s">
        <v>339</v>
      </c>
      <c r="B122">
        <v>104</v>
      </c>
      <c r="C122">
        <v>2187</v>
      </c>
    </row>
    <row r="123" spans="1:3" ht="14.25">
      <c r="A123" t="s">
        <v>340</v>
      </c>
      <c r="B123">
        <v>287</v>
      </c>
      <c r="C123">
        <v>6597</v>
      </c>
    </row>
    <row r="124" spans="1:4" ht="14.25">
      <c r="A124" t="s">
        <v>341</v>
      </c>
      <c r="B124">
        <f>SUM(B125:B132)</f>
        <v>992</v>
      </c>
      <c r="C124">
        <f>SUM(C125:C132)</f>
        <v>23555</v>
      </c>
      <c r="D124" s="630">
        <f>B124+C124</f>
        <v>24547</v>
      </c>
    </row>
    <row r="125" spans="1:3" ht="14.25">
      <c r="A125" t="s">
        <v>342</v>
      </c>
      <c r="B125">
        <v>0</v>
      </c>
      <c r="C125">
        <v>0</v>
      </c>
    </row>
    <row r="126" spans="1:3" ht="14.25">
      <c r="A126" t="s">
        <v>343</v>
      </c>
      <c r="B126">
        <v>0</v>
      </c>
      <c r="C126">
        <v>289</v>
      </c>
    </row>
    <row r="127" spans="1:3" ht="14.25">
      <c r="A127" t="s">
        <v>344</v>
      </c>
      <c r="B127">
        <v>94</v>
      </c>
      <c r="C127">
        <v>755</v>
      </c>
    </row>
    <row r="128" spans="1:3" ht="14.25">
      <c r="A128" t="s">
        <v>345</v>
      </c>
      <c r="B128">
        <v>233</v>
      </c>
      <c r="C128">
        <v>1689</v>
      </c>
    </row>
    <row r="129" spans="1:3" ht="14.25">
      <c r="A129" t="s">
        <v>346</v>
      </c>
      <c r="B129">
        <v>174</v>
      </c>
      <c r="C129">
        <v>5093</v>
      </c>
    </row>
    <row r="130" spans="1:3" ht="14.25">
      <c r="A130" t="s">
        <v>347</v>
      </c>
      <c r="B130">
        <v>222</v>
      </c>
      <c r="C130">
        <v>4684</v>
      </c>
    </row>
    <row r="131" spans="1:3" ht="14.25">
      <c r="A131" t="s">
        <v>348</v>
      </c>
      <c r="B131">
        <v>63</v>
      </c>
      <c r="C131">
        <v>5221</v>
      </c>
    </row>
    <row r="132" spans="1:3" ht="14.25">
      <c r="A132" t="s">
        <v>349</v>
      </c>
      <c r="B132">
        <v>206</v>
      </c>
      <c r="C132">
        <v>5824</v>
      </c>
    </row>
    <row r="133" spans="1:4" ht="14.25">
      <c r="A133" t="s">
        <v>350</v>
      </c>
      <c r="B133">
        <f>SUM(B134:B143)</f>
        <v>731</v>
      </c>
      <c r="C133">
        <f>SUM(C134:C143)</f>
        <v>14900</v>
      </c>
      <c r="D133" s="630">
        <f>B133+C133</f>
        <v>15631</v>
      </c>
    </row>
    <row r="134" spans="1:3" ht="14.25">
      <c r="A134" t="s">
        <v>351</v>
      </c>
      <c r="B134">
        <v>0</v>
      </c>
      <c r="C134">
        <v>0</v>
      </c>
    </row>
    <row r="135" spans="1:3" ht="14.25">
      <c r="A135" t="s">
        <v>352</v>
      </c>
      <c r="B135">
        <v>20</v>
      </c>
      <c r="C135">
        <v>0</v>
      </c>
    </row>
    <row r="136" spans="1:3" ht="14.25">
      <c r="A136" t="s">
        <v>353</v>
      </c>
      <c r="B136">
        <v>178</v>
      </c>
      <c r="C136">
        <v>0</v>
      </c>
    </row>
    <row r="137" spans="1:3" ht="14.25">
      <c r="A137" t="s">
        <v>354</v>
      </c>
      <c r="B137">
        <v>30</v>
      </c>
      <c r="C137">
        <v>158</v>
      </c>
    </row>
    <row r="138" spans="1:3" ht="14.25">
      <c r="A138" t="s">
        <v>139</v>
      </c>
      <c r="B138">
        <v>73</v>
      </c>
      <c r="C138">
        <v>1163</v>
      </c>
    </row>
    <row r="139" spans="1:3" ht="14.25">
      <c r="A139" t="s">
        <v>355</v>
      </c>
      <c r="B139">
        <v>78</v>
      </c>
      <c r="C139">
        <v>1732</v>
      </c>
    </row>
    <row r="140" spans="1:3" ht="14.25">
      <c r="A140" t="s">
        <v>356</v>
      </c>
      <c r="B140">
        <v>37</v>
      </c>
      <c r="C140">
        <v>2515</v>
      </c>
    </row>
    <row r="141" spans="1:3" ht="14.25">
      <c r="A141" t="s">
        <v>357</v>
      </c>
      <c r="B141">
        <v>81</v>
      </c>
      <c r="C141">
        <v>2265</v>
      </c>
    </row>
    <row r="142" spans="1:3" ht="14.25">
      <c r="A142" t="s">
        <v>358</v>
      </c>
      <c r="B142">
        <v>106</v>
      </c>
      <c r="C142">
        <v>4055</v>
      </c>
    </row>
    <row r="143" spans="1:3" ht="14.25">
      <c r="A143" t="s">
        <v>359</v>
      </c>
      <c r="B143">
        <v>128</v>
      </c>
      <c r="C143">
        <v>3012</v>
      </c>
    </row>
    <row r="144" spans="1:4" ht="14.25">
      <c r="A144" t="s">
        <v>360</v>
      </c>
      <c r="B144">
        <f>SUM(B145:B153)</f>
        <v>631</v>
      </c>
      <c r="C144">
        <f>SUM(C145:C153)</f>
        <v>18293</v>
      </c>
      <c r="D144" s="630">
        <f>B144+C144</f>
        <v>18924</v>
      </c>
    </row>
    <row r="145" spans="1:3" ht="14.25">
      <c r="A145" t="s">
        <v>361</v>
      </c>
      <c r="B145">
        <v>0</v>
      </c>
      <c r="C145">
        <v>0</v>
      </c>
    </row>
    <row r="146" spans="1:3" ht="14.25">
      <c r="A146" t="s">
        <v>362</v>
      </c>
      <c r="B146">
        <v>174</v>
      </c>
      <c r="C146">
        <v>1567</v>
      </c>
    </row>
    <row r="147" spans="1:3" ht="14.25">
      <c r="A147" t="s">
        <v>363</v>
      </c>
      <c r="B147">
        <v>61</v>
      </c>
      <c r="C147">
        <v>3310</v>
      </c>
    </row>
    <row r="148" spans="1:3" ht="14.25">
      <c r="A148" t="s">
        <v>364</v>
      </c>
      <c r="B148">
        <v>56</v>
      </c>
      <c r="C148">
        <v>2273</v>
      </c>
    </row>
    <row r="149" spans="1:3" ht="14.25">
      <c r="A149" t="s">
        <v>365</v>
      </c>
      <c r="B149">
        <v>125</v>
      </c>
      <c r="C149">
        <v>3046</v>
      </c>
    </row>
    <row r="150" spans="1:3" ht="14.25">
      <c r="A150" t="s">
        <v>366</v>
      </c>
      <c r="B150">
        <v>23</v>
      </c>
      <c r="C150">
        <v>2801</v>
      </c>
    </row>
    <row r="151" spans="1:3" ht="14.25">
      <c r="A151" t="s">
        <v>367</v>
      </c>
      <c r="B151">
        <v>155</v>
      </c>
      <c r="C151">
        <v>4127</v>
      </c>
    </row>
    <row r="152" spans="1:3" ht="14.25">
      <c r="A152" t="s">
        <v>368</v>
      </c>
      <c r="B152">
        <v>26</v>
      </c>
      <c r="C152">
        <v>647</v>
      </c>
    </row>
    <row r="153" spans="1:3" ht="14.25">
      <c r="A153" t="s">
        <v>369</v>
      </c>
      <c r="B153">
        <v>11</v>
      </c>
      <c r="C153">
        <v>522</v>
      </c>
    </row>
    <row r="154" spans="1:4" ht="14.25">
      <c r="A154" t="s">
        <v>370</v>
      </c>
      <c r="B154">
        <f>SUM(B155:B159)</f>
        <v>359</v>
      </c>
      <c r="C154">
        <f>SUM(C155:C159)</f>
        <v>5253</v>
      </c>
      <c r="D154" s="630">
        <f>B154+C154</f>
        <v>5612</v>
      </c>
    </row>
    <row r="155" spans="1:3" ht="14.25">
      <c r="A155" t="s">
        <v>371</v>
      </c>
      <c r="B155">
        <v>0</v>
      </c>
      <c r="C155">
        <v>0</v>
      </c>
    </row>
    <row r="156" spans="1:3" ht="14.25">
      <c r="A156" t="s">
        <v>372</v>
      </c>
      <c r="B156">
        <v>3</v>
      </c>
      <c r="C156">
        <v>21</v>
      </c>
    </row>
    <row r="157" spans="1:3" ht="14.25">
      <c r="A157" t="s">
        <v>373</v>
      </c>
      <c r="B157">
        <v>58</v>
      </c>
      <c r="C157">
        <v>1714</v>
      </c>
    </row>
    <row r="158" spans="1:3" ht="14.25">
      <c r="A158" t="s">
        <v>374</v>
      </c>
      <c r="B158">
        <v>145</v>
      </c>
      <c r="C158">
        <v>480</v>
      </c>
    </row>
    <row r="159" spans="1:3" ht="14.25">
      <c r="A159" t="s">
        <v>375</v>
      </c>
      <c r="B159">
        <v>153</v>
      </c>
      <c r="C159">
        <v>3038</v>
      </c>
    </row>
    <row r="160" spans="1:4" ht="14.25">
      <c r="A160" t="s">
        <v>376</v>
      </c>
      <c r="B160">
        <f>SUM(B161:B166)</f>
        <v>763</v>
      </c>
      <c r="C160">
        <f>SUM(C161:C166)</f>
        <v>13543</v>
      </c>
      <c r="D160" s="630">
        <f>B160+C160</f>
        <v>14306</v>
      </c>
    </row>
    <row r="161" spans="1:3" ht="14.25">
      <c r="A161" t="s">
        <v>377</v>
      </c>
      <c r="B161">
        <v>0</v>
      </c>
      <c r="C161">
        <v>0</v>
      </c>
    </row>
    <row r="162" spans="1:3" ht="14.25">
      <c r="A162" t="s">
        <v>378</v>
      </c>
      <c r="B162">
        <v>251</v>
      </c>
      <c r="C162">
        <v>1326</v>
      </c>
    </row>
    <row r="163" spans="1:3" ht="14.25">
      <c r="A163" t="s">
        <v>379</v>
      </c>
      <c r="B163">
        <v>29</v>
      </c>
      <c r="C163">
        <v>3286</v>
      </c>
    </row>
    <row r="164" spans="1:3" ht="14.25">
      <c r="A164" t="s">
        <v>380</v>
      </c>
      <c r="B164">
        <v>171</v>
      </c>
      <c r="C164">
        <v>1776</v>
      </c>
    </row>
    <row r="165" spans="1:3" ht="14.25">
      <c r="A165" t="s">
        <v>381</v>
      </c>
      <c r="B165">
        <v>91</v>
      </c>
      <c r="C165">
        <v>3609</v>
      </c>
    </row>
    <row r="166" spans="1:3" ht="14.25">
      <c r="A166" t="s">
        <v>382</v>
      </c>
      <c r="B166">
        <v>221</v>
      </c>
      <c r="C166">
        <v>3546</v>
      </c>
    </row>
    <row r="167" spans="1:4" ht="14.25">
      <c r="A167" t="s">
        <v>383</v>
      </c>
      <c r="B167">
        <f>SUM(B168:B173)</f>
        <v>369</v>
      </c>
      <c r="C167">
        <f>SUM(C168:C173)</f>
        <v>12811</v>
      </c>
      <c r="D167" s="630">
        <f>B167+C167</f>
        <v>13180</v>
      </c>
    </row>
    <row r="168" spans="1:3" ht="14.25">
      <c r="A168" t="s">
        <v>384</v>
      </c>
      <c r="B168">
        <v>0</v>
      </c>
      <c r="C168">
        <v>0</v>
      </c>
    </row>
    <row r="169" spans="1:3" ht="14.25">
      <c r="A169" t="s">
        <v>385</v>
      </c>
      <c r="B169">
        <v>98</v>
      </c>
      <c r="C169">
        <v>1407</v>
      </c>
    </row>
    <row r="170" spans="1:3" ht="14.25">
      <c r="A170" t="s">
        <v>386</v>
      </c>
      <c r="B170">
        <v>90</v>
      </c>
      <c r="C170">
        <v>2868</v>
      </c>
    </row>
    <row r="171" spans="1:3" ht="14.25">
      <c r="A171" t="s">
        <v>387</v>
      </c>
      <c r="B171">
        <v>34</v>
      </c>
      <c r="C171">
        <v>1656</v>
      </c>
    </row>
    <row r="172" spans="1:3" ht="14.25">
      <c r="A172" t="s">
        <v>388</v>
      </c>
      <c r="B172">
        <v>43</v>
      </c>
      <c r="C172">
        <v>4261</v>
      </c>
    </row>
    <row r="173" spans="1:3" ht="14.25">
      <c r="A173" t="s">
        <v>389</v>
      </c>
      <c r="B173">
        <v>104</v>
      </c>
      <c r="C173">
        <v>2619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A198"/>
  <sheetViews>
    <sheetView zoomScaleSheetLayoutView="100" workbookViewId="0" topLeftCell="A1">
      <selection activeCell="D16" sqref="D16"/>
    </sheetView>
  </sheetViews>
  <sheetFormatPr defaultColWidth="7.875" defaultRowHeight="14.25"/>
  <cols>
    <col min="1" max="1" width="17.50390625" style="10" customWidth="1"/>
    <col min="2" max="2" width="12.625" style="1" customWidth="1"/>
    <col min="3" max="3" width="17.125" style="1" customWidth="1"/>
    <col min="4" max="5" width="12.50390625" style="1" customWidth="1"/>
    <col min="6" max="6" width="11.625" style="10" customWidth="1"/>
    <col min="7" max="7" width="11.625" style="1" customWidth="1"/>
    <col min="8" max="8" width="11.75390625" style="1" customWidth="1"/>
    <col min="9" max="9" width="15.125" style="1" customWidth="1"/>
    <col min="10" max="11" width="11.625" style="1" customWidth="1"/>
    <col min="12" max="12" width="10.375" style="1" customWidth="1"/>
    <col min="13" max="13" width="12.50390625" style="1" customWidth="1"/>
    <col min="14" max="14" width="12.375" style="1" customWidth="1"/>
    <col min="15" max="15" width="14.25390625" style="1" customWidth="1"/>
    <col min="16" max="16" width="11.75390625" style="1" customWidth="1"/>
    <col min="17" max="17" width="10.375" style="1" customWidth="1"/>
    <col min="18" max="18" width="15.125" style="1" customWidth="1"/>
    <col min="19" max="19" width="9.875" style="11" customWidth="1"/>
    <col min="20" max="20" width="0.12890625" style="11" customWidth="1"/>
    <col min="21" max="21" width="8.875" style="1" customWidth="1"/>
    <col min="22" max="22" width="8.625" style="1" customWidth="1"/>
    <col min="23" max="23" width="16.125" style="1" bestFit="1" customWidth="1"/>
    <col min="24" max="26" width="14.25390625" style="1" bestFit="1" customWidth="1"/>
    <col min="27" max="27" width="16.125" style="1" bestFit="1" customWidth="1"/>
    <col min="28" max="251" width="7.875" style="1" customWidth="1"/>
    <col min="252" max="256" width="7.875" style="603" customWidth="1"/>
  </cols>
  <sheetData>
    <row r="1" spans="1:20" s="1" customFormat="1" ht="18.75">
      <c r="A1" s="10"/>
      <c r="F1" s="10"/>
      <c r="S1" s="11"/>
      <c r="T1" s="11"/>
    </row>
    <row r="2" spans="1:20" s="2" customFormat="1" ht="34.5" customHeight="1">
      <c r="A2" s="604" t="s">
        <v>390</v>
      </c>
      <c r="B2" s="604"/>
      <c r="C2" s="604"/>
      <c r="D2" s="604"/>
      <c r="E2" s="604"/>
      <c r="F2" s="604"/>
      <c r="G2" s="604"/>
      <c r="H2" s="604"/>
      <c r="I2" s="604"/>
      <c r="J2" s="604"/>
      <c r="K2" s="604"/>
      <c r="L2" s="604"/>
      <c r="M2" s="604"/>
      <c r="N2" s="604"/>
      <c r="O2" s="604"/>
      <c r="P2" s="604"/>
      <c r="Q2" s="604"/>
      <c r="R2" s="604"/>
      <c r="S2" s="604"/>
      <c r="T2" s="64"/>
    </row>
    <row r="3" spans="1:20" s="1" customFormat="1" ht="21.75" customHeight="1">
      <c r="A3" s="46"/>
      <c r="B3" s="15"/>
      <c r="C3" s="15"/>
      <c r="D3" s="15"/>
      <c r="F3" s="46"/>
      <c r="G3" s="47"/>
      <c r="N3" s="58"/>
      <c r="O3" s="58"/>
      <c r="P3" s="58"/>
      <c r="R3" s="61"/>
      <c r="S3" s="61"/>
      <c r="T3" s="61"/>
    </row>
    <row r="4" spans="1:22" s="3" customFormat="1" ht="21.75" customHeight="1">
      <c r="A4" s="17" t="s">
        <v>391</v>
      </c>
      <c r="B4" s="17" t="s">
        <v>392</v>
      </c>
      <c r="C4" s="17" t="s">
        <v>393</v>
      </c>
      <c r="D4" s="18" t="s">
        <v>394</v>
      </c>
      <c r="E4" s="18"/>
      <c r="F4" s="18"/>
      <c r="G4" s="18"/>
      <c r="H4" s="18"/>
      <c r="I4" s="17" t="s">
        <v>395</v>
      </c>
      <c r="J4" s="18" t="s">
        <v>394</v>
      </c>
      <c r="K4" s="18"/>
      <c r="L4" s="18"/>
      <c r="M4" s="18"/>
      <c r="N4" s="18"/>
      <c r="O4" s="18"/>
      <c r="P4" s="18"/>
      <c r="Q4" s="18"/>
      <c r="R4" s="17" t="s">
        <v>396</v>
      </c>
      <c r="S4" s="48" t="s">
        <v>397</v>
      </c>
      <c r="T4" s="65"/>
      <c r="U4" s="65" t="s">
        <v>398</v>
      </c>
      <c r="V4" s="65" t="s">
        <v>399</v>
      </c>
    </row>
    <row r="5" spans="1:22" s="3" customFormat="1" ht="75">
      <c r="A5" s="17"/>
      <c r="B5" s="17"/>
      <c r="C5" s="17"/>
      <c r="D5" s="19" t="s">
        <v>400</v>
      </c>
      <c r="E5" s="19" t="s">
        <v>401</v>
      </c>
      <c r="F5" s="48" t="s">
        <v>402</v>
      </c>
      <c r="G5" s="48" t="s">
        <v>403</v>
      </c>
      <c r="H5" s="48" t="s">
        <v>404</v>
      </c>
      <c r="I5" s="17"/>
      <c r="J5" s="48" t="s">
        <v>405</v>
      </c>
      <c r="K5" s="48" t="s">
        <v>406</v>
      </c>
      <c r="L5" s="48" t="s">
        <v>407</v>
      </c>
      <c r="M5" s="48" t="s">
        <v>408</v>
      </c>
      <c r="N5" s="48" t="s">
        <v>409</v>
      </c>
      <c r="O5" s="48" t="s">
        <v>410</v>
      </c>
      <c r="P5" s="48" t="s">
        <v>411</v>
      </c>
      <c r="Q5" s="48" t="s">
        <v>412</v>
      </c>
      <c r="R5" s="17"/>
      <c r="S5" s="48"/>
      <c r="T5" s="65"/>
      <c r="U5" s="65"/>
      <c r="V5" s="65"/>
    </row>
    <row r="6" spans="1:20" s="3" customFormat="1" ht="39" customHeight="1">
      <c r="A6" s="22" t="s">
        <v>413</v>
      </c>
      <c r="B6" s="21" t="s">
        <v>414</v>
      </c>
      <c r="C6" s="22" t="s">
        <v>415</v>
      </c>
      <c r="D6" s="23" t="s">
        <v>416</v>
      </c>
      <c r="E6" s="23" t="s">
        <v>417</v>
      </c>
      <c r="F6" s="22" t="s">
        <v>418</v>
      </c>
      <c r="G6" s="22" t="s">
        <v>419</v>
      </c>
      <c r="H6" s="22" t="s">
        <v>420</v>
      </c>
      <c r="I6" s="50" t="s">
        <v>421</v>
      </c>
      <c r="J6" s="22" t="s">
        <v>422</v>
      </c>
      <c r="K6" s="22" t="s">
        <v>423</v>
      </c>
      <c r="L6" s="22" t="s">
        <v>424</v>
      </c>
      <c r="M6" s="22" t="s">
        <v>425</v>
      </c>
      <c r="N6" s="22" t="s">
        <v>426</v>
      </c>
      <c r="O6" s="22" t="s">
        <v>427</v>
      </c>
      <c r="P6" s="22" t="s">
        <v>428</v>
      </c>
      <c r="Q6" s="22" t="s">
        <v>429</v>
      </c>
      <c r="R6" s="22" t="s">
        <v>430</v>
      </c>
      <c r="S6" s="48"/>
      <c r="T6" s="66"/>
    </row>
    <row r="7" spans="1:22" s="4" customFormat="1" ht="39" customHeight="1">
      <c r="A7" s="605" t="s">
        <v>225</v>
      </c>
      <c r="B7" s="25">
        <f aca="true" t="shared" si="0" ref="B7:Q7">B8+B9+B22+B36+B44+B53+B60+B75+B84+B95+B104+B112+B115+B116+B125+B133+B146+B155+B166+B178+B184+B191</f>
        <v>56975.623898000005</v>
      </c>
      <c r="C7" s="25">
        <f t="shared" si="0"/>
        <v>1360042.4944302004</v>
      </c>
      <c r="D7" s="25">
        <f t="shared" si="0"/>
        <v>229321.9983</v>
      </c>
      <c r="E7" s="25">
        <f t="shared" si="0"/>
        <v>615700</v>
      </c>
      <c r="F7" s="25">
        <f t="shared" si="0"/>
        <v>99914.25938199999</v>
      </c>
      <c r="G7" s="25">
        <f t="shared" si="0"/>
        <v>365923.872485</v>
      </c>
      <c r="H7" s="25">
        <f t="shared" si="0"/>
        <v>49125.3642632</v>
      </c>
      <c r="I7" s="25">
        <f t="shared" si="0"/>
        <v>1351895.7662456</v>
      </c>
      <c r="J7" s="25">
        <f t="shared" si="0"/>
        <v>802069.7279356</v>
      </c>
      <c r="K7" s="25">
        <f t="shared" si="0"/>
        <v>321643.81221999996</v>
      </c>
      <c r="L7" s="25">
        <f t="shared" si="0"/>
        <v>75703.35091</v>
      </c>
      <c r="M7" s="25">
        <f t="shared" si="0"/>
        <v>25998.406555</v>
      </c>
      <c r="N7" s="25">
        <f t="shared" si="0"/>
        <v>17234.317499999997</v>
      </c>
      <c r="O7" s="25">
        <f t="shared" si="0"/>
        <v>73900.279711</v>
      </c>
      <c r="P7" s="25">
        <f t="shared" si="0"/>
        <v>6890.279799</v>
      </c>
      <c r="Q7" s="25">
        <f t="shared" si="0"/>
        <v>28455.591615</v>
      </c>
      <c r="R7" s="25">
        <f aca="true" t="shared" si="1" ref="R7:R70">B7+C7-I7</f>
        <v>65122.352082599886</v>
      </c>
      <c r="S7" s="67"/>
      <c r="T7" s="68"/>
      <c r="U7" s="69">
        <f aca="true" t="shared" si="2" ref="U7:U60">(D7+E7)/I7</f>
        <v>0.6250644608842455</v>
      </c>
      <c r="V7" s="70">
        <f aca="true" t="shared" si="3" ref="V7:V60">I7/(B7+C7)</f>
        <v>0.9540426821363217</v>
      </c>
    </row>
    <row r="8" spans="1:22" s="5" customFormat="1" ht="39" customHeight="1">
      <c r="A8" s="606" t="s">
        <v>431</v>
      </c>
      <c r="B8" s="27">
        <v>542</v>
      </c>
      <c r="C8" s="28">
        <f aca="true" t="shared" si="4" ref="C8:C71">SUM(D8:H8)</f>
        <v>2960</v>
      </c>
      <c r="D8" s="27">
        <v>0</v>
      </c>
      <c r="E8" s="27">
        <v>2960</v>
      </c>
      <c r="F8" s="27">
        <v>0</v>
      </c>
      <c r="G8" s="27">
        <v>0</v>
      </c>
      <c r="H8" s="27">
        <v>0</v>
      </c>
      <c r="I8" s="28">
        <f>SUM(J8:Q8)</f>
        <v>3385.5</v>
      </c>
      <c r="J8" s="27">
        <v>0</v>
      </c>
      <c r="K8" s="27">
        <v>460</v>
      </c>
      <c r="L8" s="27">
        <v>460</v>
      </c>
      <c r="M8" s="27">
        <v>2243</v>
      </c>
      <c r="N8" s="27">
        <v>0</v>
      </c>
      <c r="O8" s="27">
        <v>222.5</v>
      </c>
      <c r="P8" s="27">
        <v>0</v>
      </c>
      <c r="Q8" s="27">
        <v>0</v>
      </c>
      <c r="R8" s="28">
        <f t="shared" si="1"/>
        <v>116.5</v>
      </c>
      <c r="S8" s="71"/>
      <c r="T8" s="72"/>
      <c r="U8" s="69">
        <f t="shared" si="2"/>
        <v>0.8743169398907104</v>
      </c>
      <c r="V8" s="70">
        <f t="shared" si="3"/>
        <v>0.9667332952598515</v>
      </c>
    </row>
    <row r="9" spans="1:22" s="6" customFormat="1" ht="28.5" customHeight="1">
      <c r="A9" s="607" t="s">
        <v>226</v>
      </c>
      <c r="B9" s="28">
        <f aca="true" t="shared" si="5" ref="B9:H9">SUM(B10:B21)</f>
        <v>2050.622361</v>
      </c>
      <c r="C9" s="28">
        <f t="shared" si="4"/>
        <v>119702.5249962</v>
      </c>
      <c r="D9" s="30">
        <f>SUM(D10:E21)</f>
        <v>8446.9449</v>
      </c>
      <c r="E9" s="30">
        <f>SUM(E10:E22)</f>
        <v>0</v>
      </c>
      <c r="F9" s="28">
        <f t="shared" si="5"/>
        <v>32094.3766</v>
      </c>
      <c r="G9" s="28">
        <f t="shared" si="5"/>
        <v>76062.643477</v>
      </c>
      <c r="H9" s="28">
        <f t="shared" si="5"/>
        <v>3098.5600191999933</v>
      </c>
      <c r="I9" s="28">
        <f>SUM(J9:Q9)</f>
        <v>120902.5818396</v>
      </c>
      <c r="J9" s="28">
        <f aca="true" t="shared" si="6" ref="J9:Q9">SUM(J10:J21)</f>
        <v>63638.3720906</v>
      </c>
      <c r="K9" s="28">
        <f t="shared" si="6"/>
        <v>23404.791835000004</v>
      </c>
      <c r="L9" s="28">
        <f t="shared" si="6"/>
        <v>6957.233045000001</v>
      </c>
      <c r="M9" s="28">
        <f t="shared" si="6"/>
        <v>6095.094134999999</v>
      </c>
      <c r="N9" s="28">
        <f t="shared" si="6"/>
        <v>3474.4278470000004</v>
      </c>
      <c r="O9" s="28">
        <f t="shared" si="6"/>
        <v>8168.092361</v>
      </c>
      <c r="P9" s="28">
        <f t="shared" si="6"/>
        <v>1525.370172</v>
      </c>
      <c r="Q9" s="28">
        <f t="shared" si="6"/>
        <v>7639.2003540000005</v>
      </c>
      <c r="R9" s="28">
        <f t="shared" si="1"/>
        <v>850.5655176</v>
      </c>
      <c r="S9" s="56"/>
      <c r="T9" s="73"/>
      <c r="U9" s="69">
        <f t="shared" si="2"/>
        <v>0.06986571148006136</v>
      </c>
      <c r="V9" s="70">
        <f t="shared" si="3"/>
        <v>0.9930140161789444</v>
      </c>
    </row>
    <row r="10" spans="1:22" s="1" customFormat="1" ht="28.5" customHeight="1">
      <c r="A10" s="137" t="s">
        <v>432</v>
      </c>
      <c r="B10" s="32">
        <v>0</v>
      </c>
      <c r="C10" s="32">
        <f t="shared" si="4"/>
        <v>16794.79</v>
      </c>
      <c r="D10" s="32">
        <v>931</v>
      </c>
      <c r="E10" s="36">
        <v>0</v>
      </c>
      <c r="F10" s="32">
        <v>15863.79</v>
      </c>
      <c r="G10" s="32">
        <v>0</v>
      </c>
      <c r="H10" s="32">
        <v>0</v>
      </c>
      <c r="I10" s="32">
        <v>16804.06</v>
      </c>
      <c r="J10" s="32">
        <v>26.42</v>
      </c>
      <c r="K10" s="32">
        <v>3360.97</v>
      </c>
      <c r="L10" s="32">
        <v>3425.34</v>
      </c>
      <c r="M10" s="32">
        <v>5689.74</v>
      </c>
      <c r="N10" s="32">
        <v>0</v>
      </c>
      <c r="O10" s="32">
        <v>3592.01</v>
      </c>
      <c r="P10" s="32">
        <v>0</v>
      </c>
      <c r="Q10" s="32">
        <v>709.58</v>
      </c>
      <c r="R10" s="32">
        <f t="shared" si="1"/>
        <v>-9.270000000000437</v>
      </c>
      <c r="S10" s="71"/>
      <c r="T10" s="72"/>
      <c r="U10" s="69">
        <f t="shared" si="2"/>
        <v>0.055403277541260856</v>
      </c>
      <c r="V10" s="70">
        <f t="shared" si="3"/>
        <v>1.0005519568866297</v>
      </c>
    </row>
    <row r="11" spans="1:22" s="3" customFormat="1" ht="28.5" customHeight="1">
      <c r="A11" s="137" t="s">
        <v>230</v>
      </c>
      <c r="B11" s="32">
        <v>0.83</v>
      </c>
      <c r="C11" s="32">
        <f t="shared" si="4"/>
        <v>13611.8339</v>
      </c>
      <c r="D11" s="32">
        <f>VLOOKUP(A11,'[1]区域汇总表'!A:G,7,0)</f>
        <v>822.0839</v>
      </c>
      <c r="E11" s="36">
        <v>0</v>
      </c>
      <c r="F11" s="32">
        <v>946.32</v>
      </c>
      <c r="G11" s="32">
        <v>11843.43</v>
      </c>
      <c r="H11" s="32">
        <v>0</v>
      </c>
      <c r="I11" s="32">
        <v>13620.660000000002</v>
      </c>
      <c r="J11" s="32">
        <v>7163.01</v>
      </c>
      <c r="K11" s="32">
        <v>3250.44</v>
      </c>
      <c r="L11" s="32">
        <v>631.86</v>
      </c>
      <c r="M11" s="32">
        <v>11.7</v>
      </c>
      <c r="N11" s="32">
        <v>1235.57</v>
      </c>
      <c r="O11" s="32">
        <v>327.94</v>
      </c>
      <c r="P11" s="32">
        <v>14</v>
      </c>
      <c r="Q11" s="32">
        <v>986.14</v>
      </c>
      <c r="R11" s="32">
        <f t="shared" si="1"/>
        <v>-7.996100000000297</v>
      </c>
      <c r="S11" s="71"/>
      <c r="T11" s="72"/>
      <c r="U11" s="69">
        <f t="shared" si="2"/>
        <v>0.06035565824269895</v>
      </c>
      <c r="V11" s="70">
        <f t="shared" si="3"/>
        <v>1.0005874015592202</v>
      </c>
    </row>
    <row r="12" spans="1:22" s="1" customFormat="1" ht="28.5" customHeight="1">
      <c r="A12" s="137" t="s">
        <v>231</v>
      </c>
      <c r="B12" s="32">
        <v>7.77</v>
      </c>
      <c r="C12" s="32">
        <f t="shared" si="4"/>
        <v>8780.1329</v>
      </c>
      <c r="D12" s="32">
        <f>VLOOKUP(A12,'[1]区域汇总表'!A:G,7,0)</f>
        <v>554.3829</v>
      </c>
      <c r="E12" s="36">
        <v>0</v>
      </c>
      <c r="F12" s="32">
        <v>671.81</v>
      </c>
      <c r="G12" s="32">
        <v>7553.94</v>
      </c>
      <c r="H12" s="32">
        <v>0</v>
      </c>
      <c r="I12" s="32">
        <v>8618.380000000001</v>
      </c>
      <c r="J12" s="32">
        <v>4973.25</v>
      </c>
      <c r="K12" s="32">
        <v>2201.36</v>
      </c>
      <c r="L12" s="32">
        <v>206.89</v>
      </c>
      <c r="M12" s="32">
        <v>0</v>
      </c>
      <c r="N12" s="32">
        <v>387.84</v>
      </c>
      <c r="O12" s="32">
        <v>252.85</v>
      </c>
      <c r="P12" s="32">
        <v>0</v>
      </c>
      <c r="Q12" s="32">
        <v>596.19</v>
      </c>
      <c r="R12" s="32">
        <f t="shared" si="1"/>
        <v>169.52289999999994</v>
      </c>
      <c r="S12" s="57"/>
      <c r="T12" s="74"/>
      <c r="U12" s="69">
        <f t="shared" si="2"/>
        <v>0.06432565052828952</v>
      </c>
      <c r="V12" s="70">
        <f t="shared" si="3"/>
        <v>0.9807095160325452</v>
      </c>
    </row>
    <row r="13" spans="1:22" s="1" customFormat="1" ht="28.5" customHeight="1">
      <c r="A13" s="137" t="s">
        <v>232</v>
      </c>
      <c r="B13" s="32">
        <v>15.93</v>
      </c>
      <c r="C13" s="32">
        <f t="shared" si="4"/>
        <v>11316.283699999998</v>
      </c>
      <c r="D13" s="32">
        <f>VLOOKUP(A13,'[1]区域汇总表'!A:G,7,0)</f>
        <v>718.3137</v>
      </c>
      <c r="E13" s="36">
        <v>0</v>
      </c>
      <c r="F13" s="32">
        <v>988.05</v>
      </c>
      <c r="G13" s="32">
        <v>9586</v>
      </c>
      <c r="H13" s="32">
        <v>23.919999999998595</v>
      </c>
      <c r="I13" s="32">
        <v>11339.21</v>
      </c>
      <c r="J13" s="32">
        <v>7199.48</v>
      </c>
      <c r="K13" s="32">
        <v>2276.97</v>
      </c>
      <c r="L13" s="32">
        <v>316.23</v>
      </c>
      <c r="M13" s="32">
        <v>2.82</v>
      </c>
      <c r="N13" s="32">
        <v>554.11</v>
      </c>
      <c r="O13" s="32">
        <v>203.23</v>
      </c>
      <c r="P13" s="32">
        <v>69.6</v>
      </c>
      <c r="Q13" s="32">
        <v>716.77</v>
      </c>
      <c r="R13" s="32">
        <f t="shared" si="1"/>
        <v>-6.996299999998882</v>
      </c>
      <c r="S13" s="57"/>
      <c r="T13" s="74"/>
      <c r="U13" s="69">
        <f t="shared" si="2"/>
        <v>0.06334777290481436</v>
      </c>
      <c r="V13" s="70">
        <f t="shared" si="3"/>
        <v>1.000617381580088</v>
      </c>
    </row>
    <row r="14" spans="1:22" s="1" customFormat="1" ht="28.5" customHeight="1">
      <c r="A14" s="137" t="s">
        <v>233</v>
      </c>
      <c r="B14" s="32">
        <v>0.07</v>
      </c>
      <c r="C14" s="32">
        <f t="shared" si="4"/>
        <v>3100.796806</v>
      </c>
      <c r="D14" s="32">
        <f>VLOOKUP(A14,'[1]区域汇总表'!A:G,7,0)</f>
        <v>204.5322</v>
      </c>
      <c r="E14" s="36">
        <v>0</v>
      </c>
      <c r="F14" s="32">
        <v>147.08</v>
      </c>
      <c r="G14" s="32">
        <v>2249.47</v>
      </c>
      <c r="H14" s="32">
        <v>499.714606</v>
      </c>
      <c r="I14" s="32">
        <v>3052.8389410000004</v>
      </c>
      <c r="J14" s="32">
        <v>1415.78401</v>
      </c>
      <c r="K14" s="32">
        <v>295.9212</v>
      </c>
      <c r="L14" s="32">
        <v>67.468036</v>
      </c>
      <c r="M14" s="32">
        <v>45.627965</v>
      </c>
      <c r="N14" s="32">
        <v>73.842</v>
      </c>
      <c r="O14" s="32">
        <v>181.1489</v>
      </c>
      <c r="P14" s="32">
        <v>510.755</v>
      </c>
      <c r="Q14" s="32">
        <v>462.29183</v>
      </c>
      <c r="R14" s="32">
        <f t="shared" si="1"/>
        <v>48.02786500000002</v>
      </c>
      <c r="S14" s="57"/>
      <c r="T14" s="74"/>
      <c r="U14" s="69">
        <f t="shared" si="2"/>
        <v>0.0669973765248823</v>
      </c>
      <c r="V14" s="70">
        <f t="shared" si="3"/>
        <v>0.9845114711450784</v>
      </c>
    </row>
    <row r="15" spans="1:22" s="1" customFormat="1" ht="28.5" customHeight="1">
      <c r="A15" s="137" t="s">
        <v>234</v>
      </c>
      <c r="B15" s="32">
        <v>24.5211</v>
      </c>
      <c r="C15" s="32">
        <f t="shared" si="4"/>
        <v>6517.671034999999</v>
      </c>
      <c r="D15" s="32">
        <f>VLOOKUP(A15,'[1]区域汇总表'!A:G,7,0)</f>
        <v>552.3727</v>
      </c>
      <c r="E15" s="36">
        <v>0</v>
      </c>
      <c r="F15" s="40">
        <v>578.8253</v>
      </c>
      <c r="G15" s="32">
        <v>5386.473035</v>
      </c>
      <c r="H15" s="32">
        <v>0</v>
      </c>
      <c r="I15" s="32">
        <v>6547.192135</v>
      </c>
      <c r="J15" s="32">
        <v>4112.277859</v>
      </c>
      <c r="K15" s="32">
        <v>932.2318</v>
      </c>
      <c r="L15" s="32">
        <v>343.1704</v>
      </c>
      <c r="M15" s="32">
        <v>19.852532</v>
      </c>
      <c r="N15" s="32">
        <v>237.896434</v>
      </c>
      <c r="O15" s="32">
        <v>531.74451</v>
      </c>
      <c r="P15" s="32">
        <v>0</v>
      </c>
      <c r="Q15" s="32">
        <v>370.0186</v>
      </c>
      <c r="R15" s="32">
        <f t="shared" si="1"/>
        <v>-5</v>
      </c>
      <c r="S15" s="57"/>
      <c r="T15" s="74"/>
      <c r="U15" s="69">
        <f t="shared" si="2"/>
        <v>0.08436787688681448</v>
      </c>
      <c r="V15" s="70">
        <f t="shared" si="3"/>
        <v>1.0007642698191714</v>
      </c>
    </row>
    <row r="16" spans="1:22" s="1" customFormat="1" ht="28.5" customHeight="1">
      <c r="A16" s="137" t="s">
        <v>235</v>
      </c>
      <c r="B16" s="32">
        <v>2.5538</v>
      </c>
      <c r="C16" s="32">
        <f t="shared" si="4"/>
        <v>1956.627</v>
      </c>
      <c r="D16" s="32">
        <f>VLOOKUP(A16,'[1]区域汇总表'!A:G,7,0)</f>
        <v>135.4296</v>
      </c>
      <c r="E16" s="36">
        <v>0</v>
      </c>
      <c r="F16" s="32">
        <v>57.9979</v>
      </c>
      <c r="G16" s="32">
        <v>1763.1995</v>
      </c>
      <c r="H16" s="32">
        <v>0</v>
      </c>
      <c r="I16" s="32">
        <v>1960.1855779999999</v>
      </c>
      <c r="J16" s="32">
        <v>1133.07083</v>
      </c>
      <c r="K16" s="32">
        <v>280.2769</v>
      </c>
      <c r="L16" s="32">
        <v>43.670151</v>
      </c>
      <c r="M16" s="32">
        <v>0.30746</v>
      </c>
      <c r="N16" s="32">
        <v>71.773929</v>
      </c>
      <c r="O16" s="32">
        <v>279.277868</v>
      </c>
      <c r="P16" s="32">
        <v>0</v>
      </c>
      <c r="Q16" s="32">
        <v>151.80844</v>
      </c>
      <c r="R16" s="32">
        <f t="shared" si="1"/>
        <v>-1.0047779999999875</v>
      </c>
      <c r="S16" s="57"/>
      <c r="T16" s="74"/>
      <c r="U16" s="69">
        <f t="shared" si="2"/>
        <v>0.06909019305109897</v>
      </c>
      <c r="V16" s="70">
        <f t="shared" si="3"/>
        <v>1.000512856189689</v>
      </c>
    </row>
    <row r="17" spans="1:22" s="1" customFormat="1" ht="28.5" customHeight="1">
      <c r="A17" s="137" t="s">
        <v>237</v>
      </c>
      <c r="B17" s="32">
        <v>235.279666</v>
      </c>
      <c r="C17" s="32">
        <f t="shared" si="4"/>
        <v>8985.1263392</v>
      </c>
      <c r="D17" s="32">
        <f>VLOOKUP(A17,'[1]区域汇总表'!A:G,7,0)</f>
        <v>731.0953</v>
      </c>
      <c r="E17" s="36">
        <v>0</v>
      </c>
      <c r="F17" s="40">
        <v>680.8923</v>
      </c>
      <c r="G17" s="32">
        <v>7011.492404</v>
      </c>
      <c r="H17" s="32">
        <v>561.6463352000001</v>
      </c>
      <c r="I17" s="32">
        <v>9005.085555200001</v>
      </c>
      <c r="J17" s="32">
        <v>5601.651543200001</v>
      </c>
      <c r="K17" s="32">
        <v>1419.956575</v>
      </c>
      <c r="L17" s="32">
        <v>361.81595</v>
      </c>
      <c r="M17" s="32">
        <v>129.89</v>
      </c>
      <c r="N17" s="32">
        <v>125.994587</v>
      </c>
      <c r="O17" s="32">
        <v>500.657</v>
      </c>
      <c r="P17" s="32">
        <v>0</v>
      </c>
      <c r="Q17" s="32">
        <v>865.1198999999999</v>
      </c>
      <c r="R17" s="32">
        <f t="shared" si="1"/>
        <v>215.32045000000107</v>
      </c>
      <c r="S17" s="57"/>
      <c r="T17" s="74"/>
      <c r="U17" s="69">
        <f t="shared" si="2"/>
        <v>0.08118693548423066</v>
      </c>
      <c r="V17" s="70">
        <f t="shared" si="3"/>
        <v>0.9766474003554111</v>
      </c>
    </row>
    <row r="18" spans="1:22" s="1" customFormat="1" ht="28.5" customHeight="1">
      <c r="A18" s="137" t="s">
        <v>238</v>
      </c>
      <c r="B18" s="32">
        <v>14.42</v>
      </c>
      <c r="C18" s="32">
        <f t="shared" si="4"/>
        <v>4795.7896</v>
      </c>
      <c r="D18" s="32">
        <f>VLOOKUP(A18,'[1]区域汇总表'!A:G,7,0)</f>
        <v>386.8496</v>
      </c>
      <c r="E18" s="36">
        <v>0</v>
      </c>
      <c r="F18" s="40">
        <v>226.35</v>
      </c>
      <c r="G18" s="32">
        <v>4182.59</v>
      </c>
      <c r="H18" s="32">
        <v>0</v>
      </c>
      <c r="I18" s="32">
        <v>4726.64</v>
      </c>
      <c r="J18" s="32">
        <v>2184.29</v>
      </c>
      <c r="K18" s="32">
        <v>1087.66</v>
      </c>
      <c r="L18" s="32">
        <v>337.73</v>
      </c>
      <c r="M18" s="32">
        <v>109.38</v>
      </c>
      <c r="N18" s="32">
        <v>92.4</v>
      </c>
      <c r="O18" s="32">
        <v>656.07</v>
      </c>
      <c r="P18" s="32">
        <v>40.39</v>
      </c>
      <c r="Q18" s="32">
        <v>218.72</v>
      </c>
      <c r="R18" s="32">
        <f t="shared" si="1"/>
        <v>83.56959999999981</v>
      </c>
      <c r="S18" s="57"/>
      <c r="T18" s="74"/>
      <c r="U18" s="69">
        <f t="shared" si="2"/>
        <v>0.08184452380549397</v>
      </c>
      <c r="V18" s="70">
        <f t="shared" si="3"/>
        <v>0.9826266198462538</v>
      </c>
    </row>
    <row r="19" spans="1:22" s="1" customFormat="1" ht="28.5" customHeight="1">
      <c r="A19" s="137" t="s">
        <v>236</v>
      </c>
      <c r="B19" s="32">
        <v>302.8048280000003</v>
      </c>
      <c r="C19" s="32">
        <f t="shared" si="4"/>
        <v>4304.82569</v>
      </c>
      <c r="D19" s="32">
        <f>VLOOKUP(A19,'[1]区域汇总表'!A:G,7,0)</f>
        <v>274.8342</v>
      </c>
      <c r="E19" s="36">
        <v>0</v>
      </c>
      <c r="F19" s="40">
        <v>128.96</v>
      </c>
      <c r="G19" s="32">
        <v>2711.4</v>
      </c>
      <c r="H19" s="32">
        <v>1189.63149</v>
      </c>
      <c r="I19" s="32">
        <v>4224.261283</v>
      </c>
      <c r="J19" s="32">
        <v>2206.799523</v>
      </c>
      <c r="K19" s="32">
        <v>940.2431</v>
      </c>
      <c r="L19" s="32">
        <v>282.955325</v>
      </c>
      <c r="M19" s="32">
        <v>0.298978</v>
      </c>
      <c r="N19" s="32">
        <v>91.35215</v>
      </c>
      <c r="O19" s="32">
        <v>221.224083</v>
      </c>
      <c r="P19" s="32">
        <v>138.387404</v>
      </c>
      <c r="Q19" s="32">
        <v>343.00072</v>
      </c>
      <c r="R19" s="32">
        <f t="shared" si="1"/>
        <v>383.3692350000001</v>
      </c>
      <c r="S19" s="57"/>
      <c r="T19" s="74"/>
      <c r="U19" s="69">
        <f t="shared" si="2"/>
        <v>0.06506089031614477</v>
      </c>
      <c r="V19" s="70">
        <f t="shared" si="3"/>
        <v>0.9167968799793421</v>
      </c>
    </row>
    <row r="20" spans="1:22" s="1" customFormat="1" ht="28.5" customHeight="1">
      <c r="A20" s="137" t="s">
        <v>228</v>
      </c>
      <c r="B20" s="32">
        <v>1429.445857</v>
      </c>
      <c r="C20" s="32">
        <f t="shared" si="4"/>
        <v>20317.665588</v>
      </c>
      <c r="D20" s="32">
        <f>VLOOKUP(A20,'[1]区域汇总表'!A:G,7,0)</f>
        <v>1765.6637</v>
      </c>
      <c r="E20" s="36">
        <v>0</v>
      </c>
      <c r="F20" s="32">
        <v>10264.8443</v>
      </c>
      <c r="G20" s="32">
        <v>7463.51</v>
      </c>
      <c r="H20" s="32">
        <v>823.6475879999948</v>
      </c>
      <c r="I20" s="32">
        <v>21764.111445</v>
      </c>
      <c r="J20" s="32">
        <v>16172.649133</v>
      </c>
      <c r="K20" s="32">
        <v>2950.9425</v>
      </c>
      <c r="L20" s="32">
        <v>290.0745</v>
      </c>
      <c r="M20" s="32">
        <v>27.3972</v>
      </c>
      <c r="N20" s="32">
        <v>177.213868</v>
      </c>
      <c r="O20" s="32">
        <v>692.97</v>
      </c>
      <c r="P20" s="32">
        <v>272</v>
      </c>
      <c r="Q20" s="32">
        <v>1180.864244</v>
      </c>
      <c r="R20" s="32">
        <f t="shared" si="1"/>
        <v>-17</v>
      </c>
      <c r="S20" s="57"/>
      <c r="T20" s="74"/>
      <c r="U20" s="69">
        <f t="shared" si="2"/>
        <v>0.08112730466676767</v>
      </c>
      <c r="V20" s="70">
        <f t="shared" si="3"/>
        <v>1.0007817130124612</v>
      </c>
    </row>
    <row r="21" spans="1:22" s="1" customFormat="1" ht="28.5" customHeight="1">
      <c r="A21" s="137" t="s">
        <v>229</v>
      </c>
      <c r="B21" s="32">
        <v>16.99711</v>
      </c>
      <c r="C21" s="32">
        <f t="shared" si="4"/>
        <v>19220.982438000003</v>
      </c>
      <c r="D21" s="32">
        <f>VLOOKUP(A21,'[1]区域汇总表'!A:G,7,0)</f>
        <v>1370.3871</v>
      </c>
      <c r="E21" s="36">
        <v>0</v>
      </c>
      <c r="F21" s="32">
        <v>1539.4568</v>
      </c>
      <c r="G21" s="32">
        <v>16311.138538000003</v>
      </c>
      <c r="H21" s="32">
        <v>0</v>
      </c>
      <c r="I21" s="32">
        <v>19239.9569024</v>
      </c>
      <c r="J21" s="32">
        <v>11449.689192400001</v>
      </c>
      <c r="K21" s="32">
        <v>4407.81976</v>
      </c>
      <c r="L21" s="32">
        <v>650.028683</v>
      </c>
      <c r="M21" s="32">
        <v>58.08</v>
      </c>
      <c r="N21" s="32">
        <v>426.434879</v>
      </c>
      <c r="O21" s="32">
        <v>728.9699999999999</v>
      </c>
      <c r="P21" s="32">
        <v>480.237768</v>
      </c>
      <c r="Q21" s="32">
        <v>1038.6966200000002</v>
      </c>
      <c r="R21" s="32">
        <f t="shared" si="1"/>
        <v>-1.9773544000017864</v>
      </c>
      <c r="S21" s="57"/>
      <c r="T21" s="74"/>
      <c r="U21" s="69">
        <f t="shared" si="2"/>
        <v>0.0712261002949054</v>
      </c>
      <c r="V21" s="70">
        <f t="shared" si="3"/>
        <v>1.0001027838913679</v>
      </c>
    </row>
    <row r="22" spans="1:22" s="7" customFormat="1" ht="28.5" customHeight="1">
      <c r="A22" s="38" t="s">
        <v>433</v>
      </c>
      <c r="B22" s="30">
        <f aca="true" t="shared" si="7" ref="B22:H22">SUM(B23:B35)</f>
        <v>3.6</v>
      </c>
      <c r="C22" s="30">
        <f t="shared" si="4"/>
        <v>19358.283408</v>
      </c>
      <c r="D22" s="30">
        <f t="shared" si="7"/>
        <v>5795.9983</v>
      </c>
      <c r="E22" s="30">
        <f t="shared" si="7"/>
        <v>0</v>
      </c>
      <c r="F22" s="30">
        <f t="shared" si="7"/>
        <v>1386.848</v>
      </c>
      <c r="G22" s="30">
        <f t="shared" si="7"/>
        <v>9875.329219</v>
      </c>
      <c r="H22" s="30">
        <f t="shared" si="7"/>
        <v>2300.1078889999994</v>
      </c>
      <c r="I22" s="28">
        <f>SUM(J22:Q22)</f>
        <v>19361.874158</v>
      </c>
      <c r="J22" s="30">
        <f aca="true" t="shared" si="8" ref="J22:Q22">SUM(J23:J35)</f>
        <v>4567.055495</v>
      </c>
      <c r="K22" s="30">
        <f t="shared" si="8"/>
        <v>2270.693962</v>
      </c>
      <c r="L22" s="30">
        <f t="shared" si="8"/>
        <v>9.876</v>
      </c>
      <c r="M22" s="30">
        <f t="shared" si="8"/>
        <v>5521.782236</v>
      </c>
      <c r="N22" s="30">
        <f t="shared" si="8"/>
        <v>486.57402599999995</v>
      </c>
      <c r="O22" s="30">
        <f t="shared" si="8"/>
        <v>2528.1081680000007</v>
      </c>
      <c r="P22" s="30">
        <f t="shared" si="8"/>
        <v>1208.4199999999998</v>
      </c>
      <c r="Q22" s="30">
        <f t="shared" si="8"/>
        <v>2769.3642709999995</v>
      </c>
      <c r="R22" s="28">
        <f t="shared" si="1"/>
        <v>0.009250000002793968</v>
      </c>
      <c r="S22" s="56"/>
      <c r="T22" s="73"/>
      <c r="U22" s="69">
        <f t="shared" si="2"/>
        <v>0.29935109859213666</v>
      </c>
      <c r="V22" s="70">
        <f t="shared" si="3"/>
        <v>0.9999995222572203</v>
      </c>
    </row>
    <row r="23" spans="1:22" s="1" customFormat="1" ht="28.5" customHeight="1">
      <c r="A23" s="137" t="s">
        <v>434</v>
      </c>
      <c r="B23" s="35">
        <v>0</v>
      </c>
      <c r="C23" s="32">
        <f t="shared" si="4"/>
        <v>2091.918</v>
      </c>
      <c r="D23" s="35">
        <v>1302</v>
      </c>
      <c r="E23" s="35">
        <v>0</v>
      </c>
      <c r="F23" s="35">
        <v>789.9180000000001</v>
      </c>
      <c r="G23" s="35">
        <v>0</v>
      </c>
      <c r="H23" s="35">
        <v>0</v>
      </c>
      <c r="I23" s="32">
        <v>2091.9142</v>
      </c>
      <c r="J23" s="35">
        <v>0</v>
      </c>
      <c r="K23" s="35">
        <v>820.3724</v>
      </c>
      <c r="L23" s="35">
        <v>0</v>
      </c>
      <c r="M23" s="35">
        <v>1271.5418</v>
      </c>
      <c r="N23" s="35">
        <v>0</v>
      </c>
      <c r="O23" s="35">
        <v>0</v>
      </c>
      <c r="P23" s="35">
        <v>0</v>
      </c>
      <c r="Q23" s="35">
        <v>0</v>
      </c>
      <c r="R23" s="32">
        <f t="shared" si="1"/>
        <v>0.0037999999999556167</v>
      </c>
      <c r="S23" s="57"/>
      <c r="T23" s="74"/>
      <c r="U23" s="69">
        <f t="shared" si="2"/>
        <v>0.6223964634878428</v>
      </c>
      <c r="V23" s="70">
        <f t="shared" si="3"/>
        <v>0.9999981834852035</v>
      </c>
    </row>
    <row r="24" spans="1:22" s="1" customFormat="1" ht="37.5">
      <c r="A24" s="48" t="s">
        <v>435</v>
      </c>
      <c r="B24" s="35">
        <v>0</v>
      </c>
      <c r="C24" s="32">
        <f t="shared" si="4"/>
        <v>197.92999999999998</v>
      </c>
      <c r="D24" s="35">
        <v>20</v>
      </c>
      <c r="E24" s="35">
        <v>0</v>
      </c>
      <c r="F24" s="35">
        <v>177.92999999999998</v>
      </c>
      <c r="G24" s="35">
        <v>0</v>
      </c>
      <c r="H24" s="35">
        <v>0</v>
      </c>
      <c r="I24" s="32">
        <v>197.93</v>
      </c>
      <c r="J24" s="35">
        <v>0</v>
      </c>
      <c r="K24" s="35">
        <v>0</v>
      </c>
      <c r="L24" s="35">
        <v>0</v>
      </c>
      <c r="M24" s="35">
        <v>197.93</v>
      </c>
      <c r="N24" s="35">
        <v>0</v>
      </c>
      <c r="O24" s="35">
        <v>0</v>
      </c>
      <c r="P24" s="35">
        <v>0</v>
      </c>
      <c r="Q24" s="35">
        <v>0</v>
      </c>
      <c r="R24" s="32">
        <f t="shared" si="1"/>
        <v>0</v>
      </c>
      <c r="S24" s="57"/>
      <c r="T24" s="74"/>
      <c r="U24" s="69">
        <f t="shared" si="2"/>
        <v>0.10104582428131158</v>
      </c>
      <c r="V24" s="70">
        <f t="shared" si="3"/>
        <v>1.0000000000000002</v>
      </c>
    </row>
    <row r="25" spans="1:22" s="1" customFormat="1" ht="37.5">
      <c r="A25" s="48" t="s">
        <v>436</v>
      </c>
      <c r="B25" s="35">
        <v>0</v>
      </c>
      <c r="C25" s="32">
        <f t="shared" si="4"/>
        <v>1229</v>
      </c>
      <c r="D25" s="35">
        <v>810</v>
      </c>
      <c r="E25" s="35">
        <v>0</v>
      </c>
      <c r="F25" s="35">
        <v>419</v>
      </c>
      <c r="G25" s="35">
        <v>0</v>
      </c>
      <c r="H25" s="35">
        <v>0</v>
      </c>
      <c r="I25" s="32">
        <v>1229</v>
      </c>
      <c r="J25" s="35">
        <v>0</v>
      </c>
      <c r="K25" s="35">
        <v>537</v>
      </c>
      <c r="L25" s="35">
        <v>0</v>
      </c>
      <c r="M25" s="35">
        <v>0</v>
      </c>
      <c r="N25" s="35">
        <v>0</v>
      </c>
      <c r="O25" s="35">
        <v>692</v>
      </c>
      <c r="P25" s="35">
        <v>0</v>
      </c>
      <c r="Q25" s="35">
        <v>0</v>
      </c>
      <c r="R25" s="32">
        <f t="shared" si="1"/>
        <v>0</v>
      </c>
      <c r="S25" s="57"/>
      <c r="T25" s="74"/>
      <c r="U25" s="69">
        <f t="shared" si="2"/>
        <v>0.6590724165988608</v>
      </c>
      <c r="V25" s="70">
        <f t="shared" si="3"/>
        <v>1</v>
      </c>
    </row>
    <row r="26" spans="1:22" s="1" customFormat="1" ht="28.5" customHeight="1">
      <c r="A26" s="137" t="s">
        <v>437</v>
      </c>
      <c r="B26" s="35">
        <v>0</v>
      </c>
      <c r="C26" s="32">
        <f t="shared" si="4"/>
        <v>1682.0199</v>
      </c>
      <c r="D26" s="35">
        <v>486</v>
      </c>
      <c r="E26" s="35">
        <v>0</v>
      </c>
      <c r="F26" s="35">
        <v>0</v>
      </c>
      <c r="G26" s="35">
        <v>1196.0199</v>
      </c>
      <c r="H26" s="35">
        <v>0</v>
      </c>
      <c r="I26" s="32">
        <v>1682.02</v>
      </c>
      <c r="J26" s="35">
        <v>858.47</v>
      </c>
      <c r="K26" s="35">
        <v>24.75</v>
      </c>
      <c r="L26" s="35">
        <v>5.51</v>
      </c>
      <c r="M26" s="35">
        <v>46.49</v>
      </c>
      <c r="N26" s="35">
        <v>50.84</v>
      </c>
      <c r="O26" s="35">
        <v>52.93</v>
      </c>
      <c r="P26" s="35">
        <v>180.83</v>
      </c>
      <c r="Q26" s="35">
        <v>462.2</v>
      </c>
      <c r="R26" s="32">
        <f t="shared" si="1"/>
        <v>-9.999999997489795E-05</v>
      </c>
      <c r="S26" s="57"/>
      <c r="T26" s="74"/>
      <c r="U26" s="69">
        <f t="shared" si="2"/>
        <v>0.28893830037692775</v>
      </c>
      <c r="V26" s="70">
        <f t="shared" si="3"/>
        <v>1.0000000594523286</v>
      </c>
    </row>
    <row r="27" spans="1:22" s="1" customFormat="1" ht="28.5" customHeight="1">
      <c r="A27" s="137" t="s">
        <v>438</v>
      </c>
      <c r="B27" s="35">
        <v>0</v>
      </c>
      <c r="C27" s="32">
        <f t="shared" si="4"/>
        <v>1862.3240979999996</v>
      </c>
      <c r="D27" s="35">
        <v>564</v>
      </c>
      <c r="E27" s="35">
        <v>0</v>
      </c>
      <c r="F27" s="35">
        <v>0</v>
      </c>
      <c r="G27" s="35">
        <v>250.8</v>
      </c>
      <c r="H27" s="35">
        <v>1047.5240979999996</v>
      </c>
      <c r="I27" s="32">
        <v>1862.324098</v>
      </c>
      <c r="J27" s="35">
        <v>969.8557000000001</v>
      </c>
      <c r="K27" s="35">
        <v>5.4264</v>
      </c>
      <c r="L27" s="35">
        <v>1.591</v>
      </c>
      <c r="M27" s="35">
        <v>5.979698000000001</v>
      </c>
      <c r="N27" s="35">
        <v>89.1625</v>
      </c>
      <c r="O27" s="35">
        <v>127.8042</v>
      </c>
      <c r="P27" s="35">
        <v>0</v>
      </c>
      <c r="Q27" s="35">
        <v>662.5046</v>
      </c>
      <c r="R27" s="32">
        <f t="shared" si="1"/>
        <v>0</v>
      </c>
      <c r="S27" s="57"/>
      <c r="T27" s="74"/>
      <c r="U27" s="69">
        <f t="shared" si="2"/>
        <v>0.30284739407372474</v>
      </c>
      <c r="V27" s="70">
        <f t="shared" si="3"/>
        <v>1.0000000000000002</v>
      </c>
    </row>
    <row r="28" spans="1:22" s="1" customFormat="1" ht="28.5" customHeight="1">
      <c r="A28" s="137" t="s">
        <v>439</v>
      </c>
      <c r="B28" s="35">
        <v>0</v>
      </c>
      <c r="C28" s="32">
        <f t="shared" si="4"/>
        <v>780.215677</v>
      </c>
      <c r="D28" s="35">
        <v>232</v>
      </c>
      <c r="E28" s="35">
        <v>0</v>
      </c>
      <c r="F28" s="35">
        <v>0</v>
      </c>
      <c r="G28" s="35">
        <v>546.504</v>
      </c>
      <c r="H28" s="35">
        <v>1.7116770000000088</v>
      </c>
      <c r="I28" s="32">
        <v>780.215677</v>
      </c>
      <c r="J28" s="35">
        <v>503.6658</v>
      </c>
      <c r="K28" s="35">
        <v>13.206462</v>
      </c>
      <c r="L28" s="35">
        <v>0.165</v>
      </c>
      <c r="M28" s="35">
        <v>1.352115</v>
      </c>
      <c r="N28" s="35">
        <v>55.35</v>
      </c>
      <c r="O28" s="35">
        <v>86.98</v>
      </c>
      <c r="P28" s="35">
        <v>0</v>
      </c>
      <c r="Q28" s="35">
        <v>119.4963</v>
      </c>
      <c r="R28" s="32">
        <f t="shared" si="1"/>
        <v>0</v>
      </c>
      <c r="S28" s="57"/>
      <c r="T28" s="74"/>
      <c r="U28" s="69">
        <f t="shared" si="2"/>
        <v>0.29735367647579325</v>
      </c>
      <c r="V28" s="70">
        <f t="shared" si="3"/>
        <v>1</v>
      </c>
    </row>
    <row r="29" spans="1:22" s="1" customFormat="1" ht="28.5" customHeight="1">
      <c r="A29" s="137" t="s">
        <v>440</v>
      </c>
      <c r="B29" s="35">
        <v>0</v>
      </c>
      <c r="C29" s="32">
        <f t="shared" si="4"/>
        <v>434.07</v>
      </c>
      <c r="D29" s="35">
        <v>85</v>
      </c>
      <c r="E29" s="35">
        <v>0</v>
      </c>
      <c r="F29" s="35">
        <v>0</v>
      </c>
      <c r="G29" s="35">
        <v>208.12</v>
      </c>
      <c r="H29" s="35">
        <v>140.95</v>
      </c>
      <c r="I29" s="32">
        <v>434.06999999999994</v>
      </c>
      <c r="J29" s="35">
        <v>131.2</v>
      </c>
      <c r="K29" s="35">
        <v>0</v>
      </c>
      <c r="L29" s="35">
        <v>0</v>
      </c>
      <c r="M29" s="35">
        <v>0.9</v>
      </c>
      <c r="N29" s="35">
        <v>2.64</v>
      </c>
      <c r="O29" s="35">
        <v>8.48</v>
      </c>
      <c r="P29" s="35">
        <v>103.57</v>
      </c>
      <c r="Q29" s="35">
        <v>187.28</v>
      </c>
      <c r="R29" s="32">
        <f t="shared" si="1"/>
        <v>0</v>
      </c>
      <c r="S29" s="57"/>
      <c r="T29" s="74"/>
      <c r="U29" s="69">
        <f t="shared" si="2"/>
        <v>0.1958209505379317</v>
      </c>
      <c r="V29" s="70">
        <f t="shared" si="3"/>
        <v>0.9999999999999999</v>
      </c>
    </row>
    <row r="30" spans="1:22" s="1" customFormat="1" ht="28.5" customHeight="1">
      <c r="A30" s="137" t="s">
        <v>441</v>
      </c>
      <c r="B30" s="35">
        <v>0</v>
      </c>
      <c r="C30" s="32">
        <f t="shared" si="4"/>
        <v>3957.513019</v>
      </c>
      <c r="D30" s="35">
        <v>1090.9977</v>
      </c>
      <c r="E30" s="35">
        <v>0</v>
      </c>
      <c r="F30" s="35">
        <v>0</v>
      </c>
      <c r="G30" s="35">
        <v>2866.515319</v>
      </c>
      <c r="H30" s="35">
        <v>0</v>
      </c>
      <c r="I30" s="32">
        <v>3957.513019</v>
      </c>
      <c r="J30" s="35">
        <v>646.613</v>
      </c>
      <c r="K30" s="35">
        <v>445.7783</v>
      </c>
      <c r="L30" s="35">
        <v>0</v>
      </c>
      <c r="M30" s="35">
        <v>1476.35</v>
      </c>
      <c r="N30" s="35">
        <v>46.154619</v>
      </c>
      <c r="O30" s="35">
        <v>740.6638</v>
      </c>
      <c r="P30" s="35">
        <v>138.26</v>
      </c>
      <c r="Q30" s="35">
        <v>463.6933</v>
      </c>
      <c r="R30" s="32">
        <f t="shared" si="1"/>
        <v>0</v>
      </c>
      <c r="S30" s="57"/>
      <c r="T30" s="74"/>
      <c r="U30" s="69">
        <f t="shared" si="2"/>
        <v>0.2756776022623616</v>
      </c>
      <c r="V30" s="70">
        <f t="shared" si="3"/>
        <v>1</v>
      </c>
    </row>
    <row r="31" spans="1:22" s="1" customFormat="1" ht="28.5" customHeight="1">
      <c r="A31" s="137" t="s">
        <v>442</v>
      </c>
      <c r="B31" s="35">
        <v>3.6</v>
      </c>
      <c r="C31" s="32">
        <f t="shared" si="4"/>
        <v>3246.96</v>
      </c>
      <c r="D31" s="35">
        <v>708</v>
      </c>
      <c r="E31" s="35">
        <v>0</v>
      </c>
      <c r="F31" s="35">
        <v>0</v>
      </c>
      <c r="G31" s="35">
        <v>2538.96</v>
      </c>
      <c r="H31" s="35">
        <v>0</v>
      </c>
      <c r="I31" s="32">
        <v>3250.55</v>
      </c>
      <c r="J31" s="35">
        <v>795.76</v>
      </c>
      <c r="K31" s="35">
        <v>417.83</v>
      </c>
      <c r="L31" s="35">
        <v>1.95</v>
      </c>
      <c r="M31" s="35">
        <v>465.42</v>
      </c>
      <c r="N31" s="35">
        <v>123.71</v>
      </c>
      <c r="O31" s="35">
        <v>630.8</v>
      </c>
      <c r="P31" s="35">
        <v>466.71</v>
      </c>
      <c r="Q31" s="35">
        <v>348.37</v>
      </c>
      <c r="R31" s="32">
        <f t="shared" si="1"/>
        <v>0.009999999999763531</v>
      </c>
      <c r="S31" s="57"/>
      <c r="T31" s="74"/>
      <c r="U31" s="69">
        <f t="shared" si="2"/>
        <v>0.21780929381181646</v>
      </c>
      <c r="V31" s="70">
        <f t="shared" si="3"/>
        <v>0.9999969236070093</v>
      </c>
    </row>
    <row r="32" spans="1:22" s="1" customFormat="1" ht="28.5" customHeight="1">
      <c r="A32" s="137" t="s">
        <v>443</v>
      </c>
      <c r="B32" s="35">
        <v>0</v>
      </c>
      <c r="C32" s="32">
        <f t="shared" si="4"/>
        <v>2165.454114</v>
      </c>
      <c r="D32" s="35">
        <v>197</v>
      </c>
      <c r="E32" s="35">
        <v>0</v>
      </c>
      <c r="F32" s="35">
        <v>0</v>
      </c>
      <c r="G32" s="35">
        <v>1433</v>
      </c>
      <c r="H32" s="35">
        <v>535.454114</v>
      </c>
      <c r="I32" s="32">
        <v>2165.453514</v>
      </c>
      <c r="J32" s="35">
        <v>392.287595</v>
      </c>
      <c r="K32" s="35">
        <v>5.426</v>
      </c>
      <c r="L32" s="35">
        <v>0</v>
      </c>
      <c r="M32" s="35">
        <v>1154.32</v>
      </c>
      <c r="N32" s="35">
        <v>80.8778</v>
      </c>
      <c r="O32" s="35">
        <v>76.764008</v>
      </c>
      <c r="P32" s="35">
        <v>126.89</v>
      </c>
      <c r="Q32" s="35">
        <v>328.888111</v>
      </c>
      <c r="R32" s="32">
        <f t="shared" si="1"/>
        <v>0.000600000000304135</v>
      </c>
      <c r="S32" s="57"/>
      <c r="T32" s="74"/>
      <c r="U32" s="69">
        <f t="shared" si="2"/>
        <v>0.0909740147855236</v>
      </c>
      <c r="V32" s="70">
        <f t="shared" si="3"/>
        <v>0.999999722921859</v>
      </c>
    </row>
    <row r="33" spans="1:22" s="1" customFormat="1" ht="28.5" customHeight="1">
      <c r="A33" s="137" t="s">
        <v>444</v>
      </c>
      <c r="B33" s="35">
        <v>0</v>
      </c>
      <c r="C33" s="32">
        <f t="shared" si="4"/>
        <v>735.9206</v>
      </c>
      <c r="D33" s="35">
        <v>164.00060000000002</v>
      </c>
      <c r="E33" s="35">
        <v>0</v>
      </c>
      <c r="F33" s="35">
        <v>0</v>
      </c>
      <c r="G33" s="35">
        <v>324.3</v>
      </c>
      <c r="H33" s="35">
        <v>247.62</v>
      </c>
      <c r="I33" s="32">
        <v>735.92</v>
      </c>
      <c r="J33" s="35">
        <v>101.94</v>
      </c>
      <c r="K33" s="35">
        <v>0</v>
      </c>
      <c r="L33" s="35">
        <v>0</v>
      </c>
      <c r="M33" s="35">
        <v>315</v>
      </c>
      <c r="N33" s="35">
        <v>11.52</v>
      </c>
      <c r="O33" s="35">
        <v>28.05</v>
      </c>
      <c r="P33" s="35">
        <v>192.16000000000003</v>
      </c>
      <c r="Q33" s="35">
        <v>87.25</v>
      </c>
      <c r="R33" s="32">
        <f t="shared" si="1"/>
        <v>0.0006000000000767614</v>
      </c>
      <c r="S33" s="57"/>
      <c r="T33" s="74"/>
      <c r="U33" s="69">
        <f t="shared" si="2"/>
        <v>0.22285112512229593</v>
      </c>
      <c r="V33" s="70">
        <f t="shared" si="3"/>
        <v>0.9999991846946531</v>
      </c>
    </row>
    <row r="34" spans="1:22" s="1" customFormat="1" ht="28.5" customHeight="1">
      <c r="A34" s="137" t="s">
        <v>445</v>
      </c>
      <c r="B34" s="35">
        <v>0</v>
      </c>
      <c r="C34" s="32">
        <f t="shared" si="4"/>
        <v>762.55</v>
      </c>
      <c r="D34" s="35">
        <v>95</v>
      </c>
      <c r="E34" s="35">
        <v>0</v>
      </c>
      <c r="F34" s="35">
        <v>0</v>
      </c>
      <c r="G34" s="35">
        <v>346</v>
      </c>
      <c r="H34" s="35">
        <v>321.55</v>
      </c>
      <c r="I34" s="32">
        <v>762.55348</v>
      </c>
      <c r="J34" s="35">
        <v>94.7217</v>
      </c>
      <c r="K34" s="35">
        <v>0</v>
      </c>
      <c r="L34" s="35">
        <v>0</v>
      </c>
      <c r="M34" s="35">
        <v>525.87662</v>
      </c>
      <c r="N34" s="35">
        <v>22.3989</v>
      </c>
      <c r="O34" s="35">
        <v>66.87216</v>
      </c>
      <c r="P34" s="35">
        <v>0</v>
      </c>
      <c r="Q34" s="35">
        <v>52.6841</v>
      </c>
      <c r="R34" s="32">
        <f t="shared" si="1"/>
        <v>-0.003480000000081418</v>
      </c>
      <c r="S34" s="57"/>
      <c r="T34" s="74"/>
      <c r="U34" s="69">
        <f t="shared" si="2"/>
        <v>0.12458142607912562</v>
      </c>
      <c r="V34" s="70">
        <f t="shared" si="3"/>
        <v>1.0000045636351715</v>
      </c>
    </row>
    <row r="35" spans="1:22" s="1" customFormat="1" ht="28.5" customHeight="1">
      <c r="A35" s="137" t="s">
        <v>446</v>
      </c>
      <c r="B35" s="35">
        <v>0</v>
      </c>
      <c r="C35" s="32">
        <f t="shared" si="4"/>
        <v>212.40800000000002</v>
      </c>
      <c r="D35" s="35">
        <v>42</v>
      </c>
      <c r="E35" s="35">
        <v>0</v>
      </c>
      <c r="F35" s="35">
        <v>0</v>
      </c>
      <c r="G35" s="35">
        <v>165.11</v>
      </c>
      <c r="H35" s="35">
        <v>5.297999999999999</v>
      </c>
      <c r="I35" s="32">
        <v>212.41017000000002</v>
      </c>
      <c r="J35" s="35">
        <v>72.5417</v>
      </c>
      <c r="K35" s="35">
        <v>0.9044</v>
      </c>
      <c r="L35" s="35">
        <v>0.66</v>
      </c>
      <c r="M35" s="35">
        <v>60.622003</v>
      </c>
      <c r="N35" s="35">
        <v>3.920207</v>
      </c>
      <c r="O35" s="35">
        <v>16.764</v>
      </c>
      <c r="P35" s="35">
        <v>0</v>
      </c>
      <c r="Q35" s="35">
        <v>56.99786</v>
      </c>
      <c r="R35" s="32">
        <f t="shared" si="1"/>
        <v>-0.0021700000000066666</v>
      </c>
      <c r="S35" s="57"/>
      <c r="T35" s="74"/>
      <c r="U35" s="69">
        <f t="shared" si="2"/>
        <v>0.19773064538293997</v>
      </c>
      <c r="V35" s="70">
        <f t="shared" si="3"/>
        <v>1.0000102161877142</v>
      </c>
    </row>
    <row r="36" spans="1:22" s="7" customFormat="1" ht="28.5" customHeight="1">
      <c r="A36" s="38" t="s">
        <v>239</v>
      </c>
      <c r="B36" s="30">
        <f aca="true" t="shared" si="9" ref="B36:H36">SUM(B37:B43)</f>
        <v>129.3867</v>
      </c>
      <c r="C36" s="30">
        <f t="shared" si="4"/>
        <v>11615.3159</v>
      </c>
      <c r="D36" s="30">
        <v>934.6404</v>
      </c>
      <c r="E36" s="30">
        <f t="shared" si="9"/>
        <v>0</v>
      </c>
      <c r="F36" s="30">
        <f t="shared" si="9"/>
        <v>4631.581</v>
      </c>
      <c r="G36" s="30">
        <f t="shared" si="9"/>
        <v>5661.0445</v>
      </c>
      <c r="H36" s="30">
        <f t="shared" si="9"/>
        <v>388.05</v>
      </c>
      <c r="I36" s="30">
        <f aca="true" t="shared" si="10" ref="I36:I38">SUM(J36:Q36)</f>
        <v>10794.788747</v>
      </c>
      <c r="J36" s="30">
        <f aca="true" t="shared" si="11" ref="J36:Q36">SUM(J37:J43)</f>
        <v>6730.985900000001</v>
      </c>
      <c r="K36" s="30">
        <f t="shared" si="11"/>
        <v>2118.1976</v>
      </c>
      <c r="L36" s="30">
        <f t="shared" si="11"/>
        <v>543.4798</v>
      </c>
      <c r="M36" s="30">
        <f t="shared" si="11"/>
        <v>103.6786</v>
      </c>
      <c r="N36" s="30">
        <f t="shared" si="11"/>
        <v>115.946247</v>
      </c>
      <c r="O36" s="30">
        <f t="shared" si="11"/>
        <v>610.2434999999999</v>
      </c>
      <c r="P36" s="30">
        <f t="shared" si="11"/>
        <v>50.0953</v>
      </c>
      <c r="Q36" s="30">
        <f t="shared" si="11"/>
        <v>522.1618</v>
      </c>
      <c r="R36" s="28">
        <f t="shared" si="1"/>
        <v>949.913853</v>
      </c>
      <c r="S36" s="56"/>
      <c r="T36" s="73"/>
      <c r="U36" s="69">
        <f t="shared" si="2"/>
        <v>0.08658255588927088</v>
      </c>
      <c r="V36" s="70">
        <f t="shared" si="3"/>
        <v>0.9191198035955378</v>
      </c>
    </row>
    <row r="37" spans="1:22" s="1" customFormat="1" ht="28.5" customHeight="1">
      <c r="A37" s="137" t="s">
        <v>432</v>
      </c>
      <c r="B37" s="36">
        <v>0</v>
      </c>
      <c r="C37" s="32">
        <f t="shared" si="4"/>
        <v>130.115</v>
      </c>
      <c r="D37" s="36">
        <v>0</v>
      </c>
      <c r="E37" s="36">
        <v>0</v>
      </c>
      <c r="F37" s="36">
        <v>130.115</v>
      </c>
      <c r="G37" s="36">
        <v>0</v>
      </c>
      <c r="H37" s="36">
        <v>0</v>
      </c>
      <c r="I37" s="36">
        <f t="shared" si="10"/>
        <v>130.1096</v>
      </c>
      <c r="J37" s="36">
        <v>0</v>
      </c>
      <c r="K37" s="36">
        <v>0</v>
      </c>
      <c r="L37" s="36">
        <v>0</v>
      </c>
      <c r="M37" s="36">
        <v>89.1346</v>
      </c>
      <c r="N37" s="36">
        <v>0.26</v>
      </c>
      <c r="O37" s="36">
        <v>0</v>
      </c>
      <c r="P37" s="36">
        <v>40.715</v>
      </c>
      <c r="Q37" s="36">
        <v>0</v>
      </c>
      <c r="R37" s="32">
        <f t="shared" si="1"/>
        <v>0.005400000000008731</v>
      </c>
      <c r="S37" s="129" t="s">
        <v>447</v>
      </c>
      <c r="T37" s="76"/>
      <c r="U37" s="69">
        <f t="shared" si="2"/>
        <v>0</v>
      </c>
      <c r="V37" s="70">
        <f t="shared" si="3"/>
        <v>0.9999584982515466</v>
      </c>
    </row>
    <row r="38" spans="1:22" s="1" customFormat="1" ht="28.5" customHeight="1">
      <c r="A38" s="137" t="s">
        <v>448</v>
      </c>
      <c r="B38" s="36">
        <v>0</v>
      </c>
      <c r="C38" s="32">
        <f t="shared" si="4"/>
        <v>46.4</v>
      </c>
      <c r="D38" s="36">
        <v>3</v>
      </c>
      <c r="E38" s="36">
        <v>0</v>
      </c>
      <c r="F38" s="36">
        <v>0</v>
      </c>
      <c r="G38" s="36">
        <v>43.4</v>
      </c>
      <c r="H38" s="36">
        <v>0</v>
      </c>
      <c r="I38" s="36">
        <f t="shared" si="10"/>
        <v>36.0942</v>
      </c>
      <c r="J38" s="36">
        <v>21.5656</v>
      </c>
      <c r="K38" s="36">
        <v>0</v>
      </c>
      <c r="L38" s="36">
        <v>0</v>
      </c>
      <c r="M38" s="36">
        <v>0</v>
      </c>
      <c r="N38" s="36">
        <v>4.3956</v>
      </c>
      <c r="O38" s="36">
        <v>5.0088</v>
      </c>
      <c r="P38" s="36">
        <v>0</v>
      </c>
      <c r="Q38" s="36">
        <v>5.1242</v>
      </c>
      <c r="R38" s="32">
        <f t="shared" si="1"/>
        <v>10.305799999999998</v>
      </c>
      <c r="S38" s="77"/>
      <c r="T38" s="78"/>
      <c r="U38" s="69">
        <f t="shared" si="2"/>
        <v>0.08311584686736373</v>
      </c>
      <c r="V38" s="70">
        <f t="shared" si="3"/>
        <v>0.7778922413793103</v>
      </c>
    </row>
    <row r="39" spans="1:22" s="1" customFormat="1" ht="28.5" customHeight="1">
      <c r="A39" s="137" t="s">
        <v>244</v>
      </c>
      <c r="B39" s="36">
        <v>48.91</v>
      </c>
      <c r="C39" s="32">
        <f t="shared" si="4"/>
        <v>3113.2200000000003</v>
      </c>
      <c r="D39" s="36">
        <v>270.2</v>
      </c>
      <c r="E39" s="36">
        <v>0</v>
      </c>
      <c r="F39" s="36">
        <v>1113.02</v>
      </c>
      <c r="G39" s="36">
        <v>1730</v>
      </c>
      <c r="H39" s="36">
        <v>0</v>
      </c>
      <c r="I39" s="36">
        <v>2944.661047</v>
      </c>
      <c r="J39" s="36">
        <v>2028.5827</v>
      </c>
      <c r="K39" s="45">
        <v>202.1004</v>
      </c>
      <c r="L39" s="52">
        <v>180.6988</v>
      </c>
      <c r="M39" s="36">
        <v>0</v>
      </c>
      <c r="N39" s="36">
        <v>55.763147</v>
      </c>
      <c r="O39" s="59">
        <v>353.5378</v>
      </c>
      <c r="P39" s="36">
        <v>0</v>
      </c>
      <c r="Q39" s="59">
        <v>123.9782</v>
      </c>
      <c r="R39" s="32">
        <f t="shared" si="1"/>
        <v>217.46895300000006</v>
      </c>
      <c r="S39" s="77"/>
      <c r="T39" s="78"/>
      <c r="U39" s="69">
        <f t="shared" si="2"/>
        <v>0.0917592876352536</v>
      </c>
      <c r="V39" s="70">
        <f t="shared" si="3"/>
        <v>0.9312270675146183</v>
      </c>
    </row>
    <row r="40" spans="1:22" s="1" customFormat="1" ht="28.5" customHeight="1">
      <c r="A40" s="137" t="s">
        <v>245</v>
      </c>
      <c r="B40" s="36">
        <v>0.04</v>
      </c>
      <c r="C40" s="32">
        <f t="shared" si="4"/>
        <v>1599.9914</v>
      </c>
      <c r="D40" s="36">
        <v>143.0664</v>
      </c>
      <c r="E40" s="36">
        <v>0</v>
      </c>
      <c r="F40" s="36">
        <v>573.245</v>
      </c>
      <c r="G40" s="36">
        <v>495.63</v>
      </c>
      <c r="H40" s="36">
        <v>388.05</v>
      </c>
      <c r="I40" s="36">
        <v>1544.9641</v>
      </c>
      <c r="J40" s="36">
        <v>915.3316</v>
      </c>
      <c r="K40" s="36">
        <v>152.21</v>
      </c>
      <c r="L40" s="36">
        <v>118.231</v>
      </c>
      <c r="M40" s="36">
        <v>0.044</v>
      </c>
      <c r="N40" s="36">
        <v>19.0686</v>
      </c>
      <c r="O40" s="36">
        <v>80.1408</v>
      </c>
      <c r="P40" s="36">
        <v>3.0203</v>
      </c>
      <c r="Q40" s="36">
        <v>256.9178</v>
      </c>
      <c r="R40" s="32">
        <f t="shared" si="1"/>
        <v>55.06730000000016</v>
      </c>
      <c r="S40" s="77"/>
      <c r="T40" s="78"/>
      <c r="U40" s="69">
        <f t="shared" si="2"/>
        <v>0.09260176336783489</v>
      </c>
      <c r="V40" s="70">
        <f t="shared" si="3"/>
        <v>0.9655836129215963</v>
      </c>
    </row>
    <row r="41" spans="1:22" s="1" customFormat="1" ht="28.5" customHeight="1">
      <c r="A41" s="137" t="s">
        <v>246</v>
      </c>
      <c r="B41" s="36">
        <v>72.7133</v>
      </c>
      <c r="C41" s="32">
        <f t="shared" si="4"/>
        <v>6307.493</v>
      </c>
      <c r="D41" s="36">
        <v>506.374</v>
      </c>
      <c r="E41" s="36">
        <v>0</v>
      </c>
      <c r="F41" s="36">
        <v>2594.389</v>
      </c>
      <c r="G41" s="36">
        <v>3206.73</v>
      </c>
      <c r="H41" s="36">
        <v>0</v>
      </c>
      <c r="I41" s="36">
        <v>5716.16</v>
      </c>
      <c r="J41" s="36">
        <v>3461.5</v>
      </c>
      <c r="K41" s="36">
        <v>1692.02</v>
      </c>
      <c r="L41" s="36">
        <v>236.15</v>
      </c>
      <c r="M41" s="36">
        <v>14.5</v>
      </c>
      <c r="N41" s="36">
        <v>24.87</v>
      </c>
      <c r="O41" s="36">
        <v>150.06</v>
      </c>
      <c r="P41" s="36">
        <v>6.36</v>
      </c>
      <c r="Q41" s="36">
        <v>130.7</v>
      </c>
      <c r="R41" s="32">
        <f t="shared" si="1"/>
        <v>664.0463</v>
      </c>
      <c r="S41" s="77"/>
      <c r="T41" s="78"/>
      <c r="U41" s="69">
        <f t="shared" si="2"/>
        <v>0.08858639366287858</v>
      </c>
      <c r="V41" s="70">
        <f t="shared" si="3"/>
        <v>0.895920873279599</v>
      </c>
    </row>
    <row r="42" spans="1:22" s="1" customFormat="1" ht="28.5" customHeight="1">
      <c r="A42" s="137" t="s">
        <v>242</v>
      </c>
      <c r="B42" s="36">
        <v>0</v>
      </c>
      <c r="C42" s="32">
        <f t="shared" si="4"/>
        <v>374.4925</v>
      </c>
      <c r="D42" s="36">
        <v>21</v>
      </c>
      <c r="E42" s="36">
        <v>0</v>
      </c>
      <c r="F42" s="36">
        <v>200.488</v>
      </c>
      <c r="G42" s="36">
        <v>153.0045</v>
      </c>
      <c r="H42" s="36">
        <v>0</v>
      </c>
      <c r="I42" s="36">
        <v>374.49249999999995</v>
      </c>
      <c r="J42" s="53">
        <v>267.366</v>
      </c>
      <c r="K42" s="36">
        <v>64.83319999999999</v>
      </c>
      <c r="L42" s="54">
        <v>4.56</v>
      </c>
      <c r="M42" s="36">
        <v>0</v>
      </c>
      <c r="N42" s="36">
        <v>11.0972</v>
      </c>
      <c r="O42" s="36">
        <v>21.4961</v>
      </c>
      <c r="P42" s="36">
        <v>0</v>
      </c>
      <c r="Q42" s="36">
        <v>5.14</v>
      </c>
      <c r="R42" s="32">
        <f t="shared" si="1"/>
        <v>0</v>
      </c>
      <c r="S42" s="77"/>
      <c r="T42" s="78"/>
      <c r="U42" s="69">
        <f t="shared" si="2"/>
        <v>0.05607588937028112</v>
      </c>
      <c r="V42" s="70">
        <f t="shared" si="3"/>
        <v>0.9999999999999999</v>
      </c>
    </row>
    <row r="43" spans="1:22" s="1" customFormat="1" ht="28.5" customHeight="1">
      <c r="A43" s="137" t="s">
        <v>449</v>
      </c>
      <c r="B43" s="32">
        <v>7.7234</v>
      </c>
      <c r="C43" s="32">
        <f t="shared" si="4"/>
        <v>53.604</v>
      </c>
      <c r="D43" s="32">
        <v>1</v>
      </c>
      <c r="E43" s="36">
        <v>0</v>
      </c>
      <c r="F43" s="32">
        <v>20.324</v>
      </c>
      <c r="G43" s="32">
        <v>32.28</v>
      </c>
      <c r="H43" s="32">
        <v>0</v>
      </c>
      <c r="I43" s="36">
        <v>48.3073</v>
      </c>
      <c r="J43" s="32">
        <v>36.64</v>
      </c>
      <c r="K43" s="32">
        <v>7.034</v>
      </c>
      <c r="L43" s="32">
        <v>3.84</v>
      </c>
      <c r="M43" s="32">
        <v>0</v>
      </c>
      <c r="N43" s="32">
        <v>0.4917</v>
      </c>
      <c r="O43" s="32">
        <v>0</v>
      </c>
      <c r="P43" s="32">
        <v>0</v>
      </c>
      <c r="Q43" s="32">
        <v>0.3016</v>
      </c>
      <c r="R43" s="32">
        <f t="shared" si="1"/>
        <v>13.0201</v>
      </c>
      <c r="S43" s="77"/>
      <c r="T43" s="78"/>
      <c r="U43" s="79">
        <f t="shared" si="2"/>
        <v>0.020700805054308564</v>
      </c>
      <c r="V43" s="70">
        <f t="shared" si="3"/>
        <v>0.7876952226900211</v>
      </c>
    </row>
    <row r="44" spans="1:22" s="7" customFormat="1" ht="28.5" customHeight="1">
      <c r="A44" s="38" t="s">
        <v>256</v>
      </c>
      <c r="B44" s="30">
        <f aca="true" t="shared" si="12" ref="B44:H44">SUM(B45:B52)</f>
        <v>2370.5141790000002</v>
      </c>
      <c r="C44" s="30">
        <f t="shared" si="4"/>
        <v>67657.71681700001</v>
      </c>
      <c r="D44" s="30">
        <v>13683.177500000002</v>
      </c>
      <c r="E44" s="30">
        <f t="shared" si="12"/>
        <v>40857</v>
      </c>
      <c r="F44" s="30">
        <f t="shared" si="12"/>
        <v>5165.800000000001</v>
      </c>
      <c r="G44" s="30">
        <f t="shared" si="12"/>
        <v>7394.549642000002</v>
      </c>
      <c r="H44" s="30">
        <f t="shared" si="12"/>
        <v>557.189675</v>
      </c>
      <c r="I44" s="28">
        <f>SUM(J44:Q44)</f>
        <v>68882.24208800001</v>
      </c>
      <c r="J44" s="30">
        <f aca="true" t="shared" si="13" ref="J44:Q44">SUM(J45:J52)</f>
        <v>59133.5242</v>
      </c>
      <c r="K44" s="30">
        <f t="shared" si="13"/>
        <v>6481.7020840000005</v>
      </c>
      <c r="L44" s="30">
        <f t="shared" si="13"/>
        <v>819.3668</v>
      </c>
      <c r="M44" s="30">
        <f t="shared" si="13"/>
        <v>255.349085</v>
      </c>
      <c r="N44" s="30">
        <f t="shared" si="13"/>
        <v>542.0693</v>
      </c>
      <c r="O44" s="30">
        <f t="shared" si="13"/>
        <v>1454.366242</v>
      </c>
      <c r="P44" s="30">
        <f t="shared" si="13"/>
        <v>187.800677</v>
      </c>
      <c r="Q44" s="30">
        <f t="shared" si="13"/>
        <v>8.0637</v>
      </c>
      <c r="R44" s="28">
        <f t="shared" si="1"/>
        <v>1145.9889079999994</v>
      </c>
      <c r="S44" s="56"/>
      <c r="T44" s="73"/>
      <c r="U44" s="79">
        <f t="shared" si="2"/>
        <v>0.7917886504089485</v>
      </c>
      <c r="V44" s="70">
        <f t="shared" si="3"/>
        <v>0.9836353297562884</v>
      </c>
    </row>
    <row r="45" spans="1:22" s="1" customFormat="1" ht="28.5" customHeight="1">
      <c r="A45" s="137" t="s">
        <v>450</v>
      </c>
      <c r="B45" s="39">
        <v>101.89</v>
      </c>
      <c r="C45" s="36">
        <f t="shared" si="4"/>
        <v>603.7</v>
      </c>
      <c r="D45" s="39">
        <v>119</v>
      </c>
      <c r="E45" s="39">
        <v>354</v>
      </c>
      <c r="F45" s="39">
        <v>130.7</v>
      </c>
      <c r="G45" s="39">
        <v>0</v>
      </c>
      <c r="H45" s="39">
        <v>0</v>
      </c>
      <c r="I45" s="32">
        <v>607.62</v>
      </c>
      <c r="J45" s="39">
        <v>0</v>
      </c>
      <c r="K45" s="39">
        <v>156.8</v>
      </c>
      <c r="L45" s="39">
        <v>63.8</v>
      </c>
      <c r="M45" s="39">
        <v>184.82</v>
      </c>
      <c r="N45" s="39">
        <v>0</v>
      </c>
      <c r="O45" s="39">
        <v>202.2</v>
      </c>
      <c r="P45" s="39">
        <v>0</v>
      </c>
      <c r="Q45" s="39">
        <v>0</v>
      </c>
      <c r="R45" s="32">
        <f t="shared" si="1"/>
        <v>97.97000000000003</v>
      </c>
      <c r="S45" s="77"/>
      <c r="T45" s="78"/>
      <c r="U45" s="79">
        <f t="shared" si="2"/>
        <v>0.778447055725618</v>
      </c>
      <c r="V45" s="70">
        <f t="shared" si="3"/>
        <v>0.8611516603126461</v>
      </c>
    </row>
    <row r="46" spans="1:22" s="1" customFormat="1" ht="28.5" customHeight="1">
      <c r="A46" s="137" t="s">
        <v>258</v>
      </c>
      <c r="B46" s="32">
        <v>0</v>
      </c>
      <c r="C46" s="36">
        <f t="shared" si="4"/>
        <v>9846.9471</v>
      </c>
      <c r="D46" s="32">
        <v>1313.7683</v>
      </c>
      <c r="E46" s="32">
        <v>3896</v>
      </c>
      <c r="F46" s="32">
        <v>1851.8</v>
      </c>
      <c r="G46" s="32">
        <v>2785.3788</v>
      </c>
      <c r="H46" s="32">
        <v>0</v>
      </c>
      <c r="I46" s="32">
        <v>9846.9471</v>
      </c>
      <c r="J46" s="32">
        <v>8856.4658</v>
      </c>
      <c r="K46" s="32">
        <v>562.9591</v>
      </c>
      <c r="L46" s="32">
        <v>128.6</v>
      </c>
      <c r="M46" s="32">
        <v>0</v>
      </c>
      <c r="N46" s="32">
        <v>183.9709</v>
      </c>
      <c r="O46" s="32">
        <v>113.183</v>
      </c>
      <c r="P46" s="32">
        <v>0</v>
      </c>
      <c r="Q46" s="32">
        <v>1.7683</v>
      </c>
      <c r="R46" s="32">
        <f t="shared" si="1"/>
        <v>0</v>
      </c>
      <c r="S46" s="77"/>
      <c r="T46" s="78"/>
      <c r="U46" s="79">
        <f t="shared" si="2"/>
        <v>0.5290744681668901</v>
      </c>
      <c r="V46" s="70">
        <f t="shared" si="3"/>
        <v>1</v>
      </c>
    </row>
    <row r="47" spans="1:22" s="1" customFormat="1" ht="28.5" customHeight="1">
      <c r="A47" s="137" t="s">
        <v>259</v>
      </c>
      <c r="B47" s="32">
        <v>0</v>
      </c>
      <c r="C47" s="36">
        <f t="shared" si="4"/>
        <v>2704.6529499999997</v>
      </c>
      <c r="D47" s="32">
        <v>436.238</v>
      </c>
      <c r="E47" s="32">
        <v>1295</v>
      </c>
      <c r="F47" s="32">
        <v>375.9</v>
      </c>
      <c r="G47" s="49">
        <v>597.51495</v>
      </c>
      <c r="H47" s="49">
        <v>0</v>
      </c>
      <c r="I47" s="32">
        <v>2681.4765</v>
      </c>
      <c r="J47" s="49">
        <v>2505.0566</v>
      </c>
      <c r="K47" s="49">
        <v>74.5764</v>
      </c>
      <c r="L47" s="49">
        <v>13.5041</v>
      </c>
      <c r="M47" s="49">
        <v>0</v>
      </c>
      <c r="N47" s="60">
        <v>42.8594</v>
      </c>
      <c r="O47" s="49">
        <v>45.242</v>
      </c>
      <c r="P47" s="49">
        <v>0</v>
      </c>
      <c r="Q47" s="49">
        <v>0.238</v>
      </c>
      <c r="R47" s="32">
        <f t="shared" si="1"/>
        <v>23.17644999999993</v>
      </c>
      <c r="S47" s="77"/>
      <c r="T47" s="78"/>
      <c r="U47" s="79">
        <f t="shared" si="2"/>
        <v>0.6456286303460053</v>
      </c>
      <c r="V47" s="70">
        <f t="shared" si="3"/>
        <v>0.9914308968919656</v>
      </c>
    </row>
    <row r="48" spans="1:22" s="1" customFormat="1" ht="28.5" customHeight="1">
      <c r="A48" s="137" t="s">
        <v>260</v>
      </c>
      <c r="B48" s="32">
        <v>8.1014</v>
      </c>
      <c r="C48" s="36">
        <f t="shared" si="4"/>
        <v>4662.94414</v>
      </c>
      <c r="D48" s="32">
        <v>645.0676</v>
      </c>
      <c r="E48" s="32">
        <v>1914</v>
      </c>
      <c r="F48" s="32">
        <v>784.4</v>
      </c>
      <c r="G48" s="32">
        <v>1319.47654</v>
      </c>
      <c r="H48" s="32">
        <v>0</v>
      </c>
      <c r="I48" s="32">
        <v>4662.9028</v>
      </c>
      <c r="J48" s="32">
        <v>4124.5905</v>
      </c>
      <c r="K48" s="32">
        <v>424.3832</v>
      </c>
      <c r="L48" s="32">
        <v>67.0927</v>
      </c>
      <c r="M48" s="32">
        <v>0</v>
      </c>
      <c r="N48" s="32">
        <v>7.1572</v>
      </c>
      <c r="O48" s="32">
        <v>38.6116</v>
      </c>
      <c r="P48" s="32">
        <v>0</v>
      </c>
      <c r="Q48" s="32">
        <v>1.0676</v>
      </c>
      <c r="R48" s="32">
        <f t="shared" si="1"/>
        <v>8.14274000000023</v>
      </c>
      <c r="S48" s="77"/>
      <c r="T48" s="78"/>
      <c r="U48" s="79">
        <f t="shared" si="2"/>
        <v>0.5488142708014415</v>
      </c>
      <c r="V48" s="70">
        <f t="shared" si="3"/>
        <v>0.9982567628745492</v>
      </c>
    </row>
    <row r="49" spans="1:22" s="1" customFormat="1" ht="28.5" customHeight="1">
      <c r="A49" s="137" t="s">
        <v>261</v>
      </c>
      <c r="B49" s="40">
        <v>86.34</v>
      </c>
      <c r="C49" s="36">
        <f t="shared" si="4"/>
        <v>8189.853377</v>
      </c>
      <c r="D49" s="40">
        <v>1692.1144</v>
      </c>
      <c r="E49" s="40">
        <v>5008</v>
      </c>
      <c r="F49" s="40">
        <v>355.9</v>
      </c>
      <c r="G49" s="40">
        <v>1133.838977</v>
      </c>
      <c r="H49" s="40">
        <v>0</v>
      </c>
      <c r="I49" s="32">
        <v>8108.508888</v>
      </c>
      <c r="J49" s="55">
        <v>7186.6729</v>
      </c>
      <c r="K49" s="55">
        <v>512.370984</v>
      </c>
      <c r="L49" s="55">
        <v>48.1326</v>
      </c>
      <c r="M49" s="55">
        <v>41.319085</v>
      </c>
      <c r="N49" s="55">
        <v>39.904</v>
      </c>
      <c r="O49" s="55">
        <v>167.934242</v>
      </c>
      <c r="P49" s="55">
        <v>111.060677</v>
      </c>
      <c r="Q49" s="40">
        <v>1.1144</v>
      </c>
      <c r="R49" s="32">
        <f t="shared" si="1"/>
        <v>167.6844889999993</v>
      </c>
      <c r="S49" s="77"/>
      <c r="T49" s="78"/>
      <c r="U49" s="79">
        <f t="shared" si="2"/>
        <v>0.8263065987281187</v>
      </c>
      <c r="V49" s="70">
        <f t="shared" si="3"/>
        <v>0.9797389353581317</v>
      </c>
    </row>
    <row r="50" spans="1:22" s="1" customFormat="1" ht="28.5" customHeight="1">
      <c r="A50" s="71" t="s">
        <v>262</v>
      </c>
      <c r="B50" s="32">
        <v>2153.204979</v>
      </c>
      <c r="C50" s="36">
        <f t="shared" si="4"/>
        <v>20482.7461</v>
      </c>
      <c r="D50" s="32">
        <v>4858.9361</v>
      </c>
      <c r="E50" s="32">
        <v>14357</v>
      </c>
      <c r="F50" s="32">
        <v>1012.5</v>
      </c>
      <c r="G50" s="32">
        <v>254.30999999999995</v>
      </c>
      <c r="H50" s="32">
        <v>0</v>
      </c>
      <c r="I50" s="32">
        <v>21877.01</v>
      </c>
      <c r="J50" s="32">
        <v>17705.22</v>
      </c>
      <c r="K50" s="32">
        <v>3126.31</v>
      </c>
      <c r="L50" s="36">
        <v>344.14</v>
      </c>
      <c r="M50" s="32">
        <v>29.21</v>
      </c>
      <c r="N50" s="32">
        <v>164.62</v>
      </c>
      <c r="O50" s="32">
        <v>430.77</v>
      </c>
      <c r="P50" s="32">
        <v>76.74</v>
      </c>
      <c r="Q50" s="32">
        <v>0</v>
      </c>
      <c r="R50" s="32">
        <f t="shared" si="1"/>
        <v>758.9410790000002</v>
      </c>
      <c r="S50" s="77"/>
      <c r="T50" s="78"/>
      <c r="U50" s="79">
        <f t="shared" si="2"/>
        <v>0.8783620842153476</v>
      </c>
      <c r="V50" s="70">
        <f t="shared" si="3"/>
        <v>0.9664718713893983</v>
      </c>
    </row>
    <row r="51" spans="1:22" s="1" customFormat="1" ht="28.5" customHeight="1">
      <c r="A51" s="137" t="s">
        <v>263</v>
      </c>
      <c r="B51" s="32">
        <v>20.9778</v>
      </c>
      <c r="C51" s="36">
        <f t="shared" si="4"/>
        <v>19751.46935</v>
      </c>
      <c r="D51" s="32">
        <v>4491.6493</v>
      </c>
      <c r="E51" s="32">
        <v>13261</v>
      </c>
      <c r="F51" s="32">
        <v>572.6</v>
      </c>
      <c r="G51" s="32">
        <v>869.030375</v>
      </c>
      <c r="H51" s="32">
        <v>557.189675</v>
      </c>
      <c r="I51" s="32">
        <v>19679.2773</v>
      </c>
      <c r="J51" s="36">
        <v>17566.1189</v>
      </c>
      <c r="K51" s="32">
        <v>1502.0612</v>
      </c>
      <c r="L51" s="32">
        <v>133.3874</v>
      </c>
      <c r="M51" s="32">
        <v>0</v>
      </c>
      <c r="N51" s="32">
        <v>54.0378</v>
      </c>
      <c r="O51" s="32">
        <v>419.7966</v>
      </c>
      <c r="P51" s="32">
        <v>0</v>
      </c>
      <c r="Q51" s="32">
        <v>3.8754</v>
      </c>
      <c r="R51" s="32">
        <f t="shared" si="1"/>
        <v>93.1698499999984</v>
      </c>
      <c r="S51" s="77"/>
      <c r="T51" s="78"/>
      <c r="U51" s="79">
        <f t="shared" si="2"/>
        <v>0.9020986405837169</v>
      </c>
      <c r="V51" s="70">
        <f t="shared" si="3"/>
        <v>0.995287894852206</v>
      </c>
    </row>
    <row r="52" spans="1:22" s="1" customFormat="1" ht="28.5" customHeight="1">
      <c r="A52" s="137" t="s">
        <v>264</v>
      </c>
      <c r="B52" s="32">
        <v>0</v>
      </c>
      <c r="C52" s="36">
        <f t="shared" si="4"/>
        <v>1549.4038</v>
      </c>
      <c r="D52" s="32">
        <v>260.4038</v>
      </c>
      <c r="E52" s="32">
        <v>772</v>
      </c>
      <c r="F52" s="32">
        <v>82</v>
      </c>
      <c r="G52" s="32">
        <v>435</v>
      </c>
      <c r="H52" s="32">
        <v>0</v>
      </c>
      <c r="I52" s="32">
        <v>1418.4995</v>
      </c>
      <c r="J52" s="32">
        <v>1189.3995</v>
      </c>
      <c r="K52" s="32">
        <v>122.2412</v>
      </c>
      <c r="L52" s="32">
        <v>20.71</v>
      </c>
      <c r="M52" s="32">
        <v>0</v>
      </c>
      <c r="N52" s="32">
        <v>49.52</v>
      </c>
      <c r="O52" s="32">
        <v>36.6288</v>
      </c>
      <c r="P52" s="32">
        <v>0</v>
      </c>
      <c r="Q52" s="32">
        <v>0</v>
      </c>
      <c r="R52" s="32">
        <f t="shared" si="1"/>
        <v>130.90430000000015</v>
      </c>
      <c r="S52" s="77"/>
      <c r="T52" s="78"/>
      <c r="U52" s="79">
        <f t="shared" si="2"/>
        <v>0.7278140034592893</v>
      </c>
      <c r="V52" s="70">
        <f t="shared" si="3"/>
        <v>0.9155131154318841</v>
      </c>
    </row>
    <row r="53" spans="1:22" s="7" customFormat="1" ht="28.5" customHeight="1">
      <c r="A53" s="17" t="s">
        <v>247</v>
      </c>
      <c r="B53" s="42">
        <f aca="true" t="shared" si="14" ref="B53:H53">SUM(B54:B59)</f>
        <v>0</v>
      </c>
      <c r="C53" s="42">
        <f t="shared" si="4"/>
        <v>33566.877499999995</v>
      </c>
      <c r="D53" s="42">
        <v>2109.6034</v>
      </c>
      <c r="E53" s="42">
        <f t="shared" si="14"/>
        <v>0</v>
      </c>
      <c r="F53" s="42">
        <f t="shared" si="14"/>
        <v>287.54</v>
      </c>
      <c r="G53" s="42">
        <f t="shared" si="14"/>
        <v>15835.0856</v>
      </c>
      <c r="H53" s="42">
        <f t="shared" si="14"/>
        <v>15334.648499999998</v>
      </c>
      <c r="I53" s="56">
        <f>SUM(J53:Q53)</f>
        <v>33467.0149</v>
      </c>
      <c r="J53" s="42">
        <f aca="true" t="shared" si="15" ref="J53:Q53">SUM(J54:J59)</f>
        <v>14164.3357</v>
      </c>
      <c r="K53" s="42">
        <f t="shared" si="15"/>
        <v>9953.98</v>
      </c>
      <c r="L53" s="42">
        <f t="shared" si="15"/>
        <v>3392.22</v>
      </c>
      <c r="M53" s="42">
        <f t="shared" si="15"/>
        <v>2139.9425</v>
      </c>
      <c r="N53" s="42">
        <f t="shared" si="15"/>
        <v>114.69</v>
      </c>
      <c r="O53" s="42">
        <f t="shared" si="15"/>
        <v>2051.3956</v>
      </c>
      <c r="P53" s="42">
        <f t="shared" si="15"/>
        <v>274.71999999999997</v>
      </c>
      <c r="Q53" s="42">
        <f t="shared" si="15"/>
        <v>1375.7311</v>
      </c>
      <c r="R53" s="28">
        <f t="shared" si="1"/>
        <v>99.86260000000038</v>
      </c>
      <c r="S53" s="56"/>
      <c r="T53" s="73"/>
      <c r="U53" s="69">
        <f t="shared" si="2"/>
        <v>0.06303530226115266</v>
      </c>
      <c r="V53" s="70">
        <f t="shared" si="3"/>
        <v>0.9970249660547069</v>
      </c>
    </row>
    <row r="54" spans="1:22" s="1" customFormat="1" ht="28.5" customHeight="1">
      <c r="A54" s="137" t="s">
        <v>432</v>
      </c>
      <c r="B54" s="43">
        <v>0</v>
      </c>
      <c r="C54" s="36">
        <f t="shared" si="4"/>
        <v>323.54</v>
      </c>
      <c r="D54" s="43">
        <v>36</v>
      </c>
      <c r="E54" s="43">
        <v>0</v>
      </c>
      <c r="F54" s="43">
        <v>287.54</v>
      </c>
      <c r="G54" s="43">
        <v>0</v>
      </c>
      <c r="H54" s="43">
        <v>0</v>
      </c>
      <c r="I54" s="57">
        <v>322.77000000000004</v>
      </c>
      <c r="J54" s="43">
        <v>0</v>
      </c>
      <c r="K54" s="43">
        <v>0</v>
      </c>
      <c r="L54" s="43">
        <v>0</v>
      </c>
      <c r="M54" s="43">
        <v>150.59</v>
      </c>
      <c r="N54" s="43">
        <v>0</v>
      </c>
      <c r="O54" s="43">
        <v>168.77</v>
      </c>
      <c r="P54" s="43">
        <v>0</v>
      </c>
      <c r="Q54" s="43">
        <v>3.41</v>
      </c>
      <c r="R54" s="32">
        <f t="shared" si="1"/>
        <v>0.7700000000000387</v>
      </c>
      <c r="S54" s="57"/>
      <c r="T54" s="74"/>
      <c r="U54" s="69">
        <f t="shared" si="2"/>
        <v>0.11153452923134119</v>
      </c>
      <c r="V54" s="70">
        <f t="shared" si="3"/>
        <v>0.99762007788836</v>
      </c>
    </row>
    <row r="55" spans="1:22" s="1" customFormat="1" ht="28.5" customHeight="1">
      <c r="A55" s="137" t="s">
        <v>249</v>
      </c>
      <c r="B55" s="43">
        <v>0</v>
      </c>
      <c r="C55" s="36">
        <f t="shared" si="4"/>
        <v>4061.54</v>
      </c>
      <c r="D55" s="43">
        <v>262.54</v>
      </c>
      <c r="E55" s="43">
        <v>0</v>
      </c>
      <c r="F55" s="43">
        <v>0</v>
      </c>
      <c r="G55" s="43">
        <v>3751.48</v>
      </c>
      <c r="H55" s="43">
        <v>47.52000000000015</v>
      </c>
      <c r="I55" s="57">
        <v>4040.9694</v>
      </c>
      <c r="J55" s="43">
        <v>1653.28</v>
      </c>
      <c r="K55" s="43">
        <v>1086.98</v>
      </c>
      <c r="L55" s="43">
        <v>362.35</v>
      </c>
      <c r="M55" s="43">
        <v>481.89</v>
      </c>
      <c r="N55" s="43">
        <v>19.86</v>
      </c>
      <c r="O55" s="43">
        <v>102.2012</v>
      </c>
      <c r="P55" s="43">
        <v>138.14</v>
      </c>
      <c r="Q55" s="43">
        <v>196.2682</v>
      </c>
      <c r="R55" s="32">
        <f t="shared" si="1"/>
        <v>20.570600000000013</v>
      </c>
      <c r="S55" s="57"/>
      <c r="T55" s="74"/>
      <c r="U55" s="69">
        <f t="shared" si="2"/>
        <v>0.06496955903699742</v>
      </c>
      <c r="V55" s="70">
        <f t="shared" si="3"/>
        <v>0.9949352708578519</v>
      </c>
    </row>
    <row r="56" spans="1:22" s="1" customFormat="1" ht="28.5" customHeight="1">
      <c r="A56" s="137" t="s">
        <v>250</v>
      </c>
      <c r="B56" s="43">
        <v>0</v>
      </c>
      <c r="C56" s="36">
        <f t="shared" si="4"/>
        <v>8336.99</v>
      </c>
      <c r="D56" s="43">
        <v>631.59</v>
      </c>
      <c r="E56" s="43">
        <v>0</v>
      </c>
      <c r="F56" s="43">
        <v>0</v>
      </c>
      <c r="G56" s="43">
        <v>1107.6399999999999</v>
      </c>
      <c r="H56" s="43">
        <v>6597.759999999999</v>
      </c>
      <c r="I56" s="57">
        <v>8297.044399999999</v>
      </c>
      <c r="J56" s="43">
        <v>3233.43</v>
      </c>
      <c r="K56" s="43">
        <v>2059.66</v>
      </c>
      <c r="L56" s="43">
        <v>833.33</v>
      </c>
      <c r="M56" s="43">
        <v>1241.4</v>
      </c>
      <c r="N56" s="43">
        <v>14.84</v>
      </c>
      <c r="O56" s="43">
        <v>753.36</v>
      </c>
      <c r="P56" s="43">
        <v>22</v>
      </c>
      <c r="Q56" s="43">
        <v>139.02439999999999</v>
      </c>
      <c r="R56" s="32">
        <f t="shared" si="1"/>
        <v>39.945599999999104</v>
      </c>
      <c r="S56" s="57"/>
      <c r="T56" s="74"/>
      <c r="U56" s="69">
        <f t="shared" si="2"/>
        <v>0.07612228759436314</v>
      </c>
      <c r="V56" s="70">
        <f t="shared" si="3"/>
        <v>0.9952086304529572</v>
      </c>
    </row>
    <row r="57" spans="1:22" s="1" customFormat="1" ht="28.5" customHeight="1">
      <c r="A57" s="137" t="s">
        <v>251</v>
      </c>
      <c r="B57" s="43">
        <v>0</v>
      </c>
      <c r="C57" s="36">
        <f t="shared" si="4"/>
        <v>11160.93</v>
      </c>
      <c r="D57" s="43">
        <v>581.64</v>
      </c>
      <c r="E57" s="43">
        <v>0</v>
      </c>
      <c r="F57" s="43">
        <v>0</v>
      </c>
      <c r="G57" s="43">
        <v>5962.09</v>
      </c>
      <c r="H57" s="43">
        <v>4617.200000000001</v>
      </c>
      <c r="I57" s="57">
        <v>11160.93</v>
      </c>
      <c r="J57" s="43">
        <v>5124.53</v>
      </c>
      <c r="K57" s="43">
        <v>3223.45</v>
      </c>
      <c r="L57" s="43">
        <v>1224.35</v>
      </c>
      <c r="M57" s="43">
        <v>52.24</v>
      </c>
      <c r="N57" s="43">
        <v>68.45</v>
      </c>
      <c r="O57" s="43">
        <v>505.2</v>
      </c>
      <c r="P57" s="43">
        <v>114.58</v>
      </c>
      <c r="Q57" s="43">
        <v>848.13</v>
      </c>
      <c r="R57" s="32">
        <f t="shared" si="1"/>
        <v>0</v>
      </c>
      <c r="S57" s="57"/>
      <c r="T57" s="74"/>
      <c r="U57" s="69">
        <f t="shared" si="2"/>
        <v>0.05211393674183065</v>
      </c>
      <c r="V57" s="70">
        <f t="shared" si="3"/>
        <v>1</v>
      </c>
    </row>
    <row r="58" spans="1:22" s="1" customFormat="1" ht="28.5" customHeight="1">
      <c r="A58" s="137" t="s">
        <v>252</v>
      </c>
      <c r="B58" s="43">
        <v>0</v>
      </c>
      <c r="C58" s="36">
        <f t="shared" si="4"/>
        <v>4781.002499999999</v>
      </c>
      <c r="D58" s="43">
        <v>309.93</v>
      </c>
      <c r="E58" s="43">
        <v>0</v>
      </c>
      <c r="F58" s="43">
        <v>0</v>
      </c>
      <c r="G58" s="43">
        <v>1852.7540000000001</v>
      </c>
      <c r="H58" s="43">
        <v>2618.3184999999985</v>
      </c>
      <c r="I58" s="57">
        <v>4759.031899999999</v>
      </c>
      <c r="J58" s="43">
        <v>2132.35</v>
      </c>
      <c r="K58" s="43">
        <v>1867.9</v>
      </c>
      <c r="L58" s="43">
        <v>442.87</v>
      </c>
      <c r="M58" s="43">
        <v>51.6725</v>
      </c>
      <c r="N58" s="43">
        <v>3.82</v>
      </c>
      <c r="O58" s="43">
        <v>257.4344</v>
      </c>
      <c r="P58" s="43">
        <v>0</v>
      </c>
      <c r="Q58" s="43">
        <v>2.985</v>
      </c>
      <c r="R58" s="32">
        <f t="shared" si="1"/>
        <v>21.97059999999965</v>
      </c>
      <c r="S58" s="57"/>
      <c r="T58" s="74"/>
      <c r="U58" s="69">
        <f t="shared" si="2"/>
        <v>0.06512458973010878</v>
      </c>
      <c r="V58" s="70">
        <f t="shared" si="3"/>
        <v>0.9954046039507405</v>
      </c>
    </row>
    <row r="59" spans="1:22" s="1" customFormat="1" ht="28.5" customHeight="1">
      <c r="A59" s="137" t="s">
        <v>253</v>
      </c>
      <c r="B59" s="43">
        <v>0</v>
      </c>
      <c r="C59" s="36">
        <f t="shared" si="4"/>
        <v>4923.8716</v>
      </c>
      <c r="D59" s="43">
        <v>308.9</v>
      </c>
      <c r="E59" s="43">
        <v>0</v>
      </c>
      <c r="F59" s="43">
        <v>0</v>
      </c>
      <c r="G59" s="43">
        <v>3161.1216</v>
      </c>
      <c r="H59" s="43">
        <v>1453.85</v>
      </c>
      <c r="I59" s="57">
        <v>4886.2692</v>
      </c>
      <c r="J59" s="43">
        <v>2020.7457</v>
      </c>
      <c r="K59" s="43">
        <v>1715.99</v>
      </c>
      <c r="L59" s="43">
        <v>529.32</v>
      </c>
      <c r="M59" s="43">
        <v>162.15</v>
      </c>
      <c r="N59" s="43">
        <v>7.72</v>
      </c>
      <c r="O59" s="43">
        <v>264.43</v>
      </c>
      <c r="P59" s="43">
        <v>0</v>
      </c>
      <c r="Q59" s="43">
        <v>185.9135</v>
      </c>
      <c r="R59" s="32">
        <f t="shared" si="1"/>
        <v>37.60240000000067</v>
      </c>
      <c r="S59" s="57"/>
      <c r="T59" s="74"/>
      <c r="U59" s="69">
        <f t="shared" si="2"/>
        <v>0.0632179659688009</v>
      </c>
      <c r="V59" s="70">
        <f t="shared" si="3"/>
        <v>0.9923632452154112</v>
      </c>
    </row>
    <row r="60" spans="1:22" s="7" customFormat="1" ht="28.5" customHeight="1">
      <c r="A60" s="38" t="s">
        <v>265</v>
      </c>
      <c r="B60" s="30">
        <f aca="true" t="shared" si="16" ref="B60:H60">SUM(B61:B74)</f>
        <v>757.459564999999</v>
      </c>
      <c r="C60" s="30">
        <f t="shared" si="4"/>
        <v>49348.971391</v>
      </c>
      <c r="D60" s="30">
        <v>8609.1133</v>
      </c>
      <c r="E60" s="30">
        <f t="shared" si="16"/>
        <v>25858</v>
      </c>
      <c r="F60" s="30">
        <f t="shared" si="16"/>
        <v>3975</v>
      </c>
      <c r="G60" s="30">
        <f t="shared" si="16"/>
        <v>10906.858091</v>
      </c>
      <c r="H60" s="30">
        <f t="shared" si="16"/>
        <v>0</v>
      </c>
      <c r="I60" s="28">
        <f>SUM(J60:Q60)</f>
        <v>46526.426900000006</v>
      </c>
      <c r="J60" s="30">
        <f aca="true" t="shared" si="17" ref="J60:Q60">SUM(J61:J74)</f>
        <v>30599.975100000003</v>
      </c>
      <c r="K60" s="30">
        <f t="shared" si="17"/>
        <v>9862.1491</v>
      </c>
      <c r="L60" s="30">
        <f t="shared" si="17"/>
        <v>2596.9297910000005</v>
      </c>
      <c r="M60" s="30">
        <f t="shared" si="17"/>
        <v>386.511105</v>
      </c>
      <c r="N60" s="30">
        <f t="shared" si="17"/>
        <v>456.3998</v>
      </c>
      <c r="O60" s="30">
        <f t="shared" si="17"/>
        <v>1893.5386040000003</v>
      </c>
      <c r="P60" s="30">
        <f t="shared" si="17"/>
        <v>269.81</v>
      </c>
      <c r="Q60" s="30">
        <f t="shared" si="17"/>
        <v>461.1134</v>
      </c>
      <c r="R60" s="28">
        <f t="shared" si="1"/>
        <v>3580.004055999998</v>
      </c>
      <c r="S60" s="80"/>
      <c r="T60" s="81"/>
      <c r="U60" s="69">
        <f t="shared" si="2"/>
        <v>0.740807227128804</v>
      </c>
      <c r="V60" s="70">
        <f t="shared" si="3"/>
        <v>0.9285520044494149</v>
      </c>
    </row>
    <row r="61" spans="1:22" s="1" customFormat="1" ht="28.5" customHeight="1">
      <c r="A61" s="137" t="s">
        <v>432</v>
      </c>
      <c r="B61" s="32">
        <v>0</v>
      </c>
      <c r="C61" s="36">
        <f t="shared" si="4"/>
        <v>0</v>
      </c>
      <c r="D61" s="32">
        <v>0</v>
      </c>
      <c r="E61" s="32">
        <v>0</v>
      </c>
      <c r="F61" s="32">
        <v>0</v>
      </c>
      <c r="G61" s="32">
        <v>0</v>
      </c>
      <c r="H61" s="32">
        <v>0</v>
      </c>
      <c r="I61" s="32">
        <f>SUM(J61:Q61)</f>
        <v>0</v>
      </c>
      <c r="J61" s="32">
        <v>0</v>
      </c>
      <c r="K61" s="32">
        <v>0</v>
      </c>
      <c r="L61" s="32">
        <v>0</v>
      </c>
      <c r="M61" s="32">
        <v>0</v>
      </c>
      <c r="N61" s="32">
        <v>0</v>
      </c>
      <c r="O61" s="32">
        <v>0</v>
      </c>
      <c r="P61" s="32">
        <v>0</v>
      </c>
      <c r="Q61" s="32">
        <v>0</v>
      </c>
      <c r="R61" s="32">
        <f t="shared" si="1"/>
        <v>0</v>
      </c>
      <c r="S61" s="71"/>
      <c r="T61" s="72"/>
      <c r="U61" s="69">
        <v>0</v>
      </c>
      <c r="V61" s="70">
        <v>0</v>
      </c>
    </row>
    <row r="62" spans="1:22" s="1" customFormat="1" ht="28.5" customHeight="1">
      <c r="A62" s="137" t="s">
        <v>451</v>
      </c>
      <c r="B62" s="45">
        <v>18.9508</v>
      </c>
      <c r="C62" s="36">
        <f t="shared" si="4"/>
        <v>161</v>
      </c>
      <c r="D62" s="45">
        <v>1</v>
      </c>
      <c r="E62" s="45">
        <v>80</v>
      </c>
      <c r="F62" s="45">
        <v>80</v>
      </c>
      <c r="G62" s="45">
        <v>0</v>
      </c>
      <c r="H62" s="32">
        <v>0</v>
      </c>
      <c r="I62" s="32">
        <v>164.629804</v>
      </c>
      <c r="J62" s="45">
        <v>0</v>
      </c>
      <c r="K62" s="45">
        <v>1</v>
      </c>
      <c r="L62" s="45">
        <v>0</v>
      </c>
      <c r="M62" s="45">
        <v>0</v>
      </c>
      <c r="N62" s="45">
        <v>0</v>
      </c>
      <c r="O62" s="45">
        <v>163.629804</v>
      </c>
      <c r="P62" s="45">
        <v>0</v>
      </c>
      <c r="Q62" s="45">
        <v>0</v>
      </c>
      <c r="R62" s="32">
        <f t="shared" si="1"/>
        <v>15.32099599999998</v>
      </c>
      <c r="S62" s="608" t="s">
        <v>452</v>
      </c>
      <c r="T62" s="83"/>
      <c r="U62" s="69">
        <f aca="true" t="shared" si="18" ref="U62:U125">(D62+E62)/I62</f>
        <v>0.4920129771885047</v>
      </c>
      <c r="V62" s="70">
        <f aca="true" t="shared" si="19" ref="V62:V125">I62/(B62+C62)</f>
        <v>0.9148600839785096</v>
      </c>
    </row>
    <row r="63" spans="1:22" s="1" customFormat="1" ht="28.5" customHeight="1">
      <c r="A63" s="137" t="s">
        <v>434</v>
      </c>
      <c r="B63" s="45">
        <v>55.488482</v>
      </c>
      <c r="C63" s="36">
        <f t="shared" si="4"/>
        <v>295</v>
      </c>
      <c r="D63" s="45">
        <v>60</v>
      </c>
      <c r="E63" s="45">
        <v>40</v>
      </c>
      <c r="F63" s="45">
        <v>195</v>
      </c>
      <c r="G63" s="45">
        <v>0</v>
      </c>
      <c r="H63" s="32">
        <v>0</v>
      </c>
      <c r="I63" s="32">
        <v>241.962272</v>
      </c>
      <c r="J63" s="45">
        <v>0</v>
      </c>
      <c r="K63" s="45">
        <v>0</v>
      </c>
      <c r="L63" s="45">
        <v>0</v>
      </c>
      <c r="M63" s="45">
        <v>241.962272</v>
      </c>
      <c r="N63" s="45">
        <v>0</v>
      </c>
      <c r="O63" s="45">
        <v>0</v>
      </c>
      <c r="P63" s="45">
        <v>0</v>
      </c>
      <c r="Q63" s="45">
        <v>0</v>
      </c>
      <c r="R63" s="32">
        <f t="shared" si="1"/>
        <v>108.52620999999996</v>
      </c>
      <c r="S63" s="609"/>
      <c r="T63" s="85"/>
      <c r="U63" s="69">
        <f t="shared" si="18"/>
        <v>0.4132875723699602</v>
      </c>
      <c r="V63" s="70">
        <f t="shared" si="19"/>
        <v>0.6903572711413667</v>
      </c>
    </row>
    <row r="64" spans="1:22" s="1" customFormat="1" ht="28.5" customHeight="1">
      <c r="A64" s="137" t="s">
        <v>453</v>
      </c>
      <c r="B64" s="45">
        <v>7.19695</v>
      </c>
      <c r="C64" s="36">
        <f t="shared" si="4"/>
        <v>79</v>
      </c>
      <c r="D64" s="45">
        <v>5</v>
      </c>
      <c r="E64" s="45">
        <v>74</v>
      </c>
      <c r="F64" s="45">
        <v>0</v>
      </c>
      <c r="G64" s="45">
        <v>0</v>
      </c>
      <c r="H64" s="32">
        <v>0</v>
      </c>
      <c r="I64" s="32">
        <v>61.55</v>
      </c>
      <c r="J64" s="45">
        <v>0</v>
      </c>
      <c r="K64" s="45">
        <v>0</v>
      </c>
      <c r="L64" s="45">
        <v>0</v>
      </c>
      <c r="M64" s="45">
        <v>0</v>
      </c>
      <c r="N64" s="45">
        <v>5</v>
      </c>
      <c r="O64" s="45">
        <v>0</v>
      </c>
      <c r="P64" s="45">
        <v>0</v>
      </c>
      <c r="Q64" s="45">
        <v>56.55</v>
      </c>
      <c r="R64" s="32">
        <f t="shared" si="1"/>
        <v>24.646950000000004</v>
      </c>
      <c r="S64" s="609"/>
      <c r="T64" s="85"/>
      <c r="U64" s="69">
        <f t="shared" si="18"/>
        <v>1.2835093419983754</v>
      </c>
      <c r="V64" s="70">
        <f t="shared" si="19"/>
        <v>0.7140623885183872</v>
      </c>
    </row>
    <row r="65" spans="1:22" s="1" customFormat="1" ht="28.5" customHeight="1">
      <c r="A65" s="137" t="s">
        <v>271</v>
      </c>
      <c r="B65" s="55">
        <v>0</v>
      </c>
      <c r="C65" s="36">
        <f t="shared" si="4"/>
        <v>2032.8115</v>
      </c>
      <c r="D65" s="55">
        <v>250.3115</v>
      </c>
      <c r="E65" s="55">
        <v>745</v>
      </c>
      <c r="F65" s="55">
        <v>375</v>
      </c>
      <c r="G65" s="55">
        <v>662.5</v>
      </c>
      <c r="H65" s="32">
        <v>0</v>
      </c>
      <c r="I65" s="32">
        <v>1816.2765</v>
      </c>
      <c r="J65" s="55">
        <v>1270.897</v>
      </c>
      <c r="K65" s="55">
        <v>371.821</v>
      </c>
      <c r="L65" s="55">
        <v>69.5418</v>
      </c>
      <c r="M65" s="55">
        <v>0</v>
      </c>
      <c r="N65" s="55">
        <v>1.7</v>
      </c>
      <c r="O65" s="55">
        <v>88.9057</v>
      </c>
      <c r="P65" s="55">
        <v>0</v>
      </c>
      <c r="Q65" s="55">
        <v>13.411</v>
      </c>
      <c r="R65" s="32">
        <f t="shared" si="1"/>
        <v>216.53500000000008</v>
      </c>
      <c r="S65" s="609"/>
      <c r="T65" s="85"/>
      <c r="U65" s="69">
        <f t="shared" si="18"/>
        <v>0.5479955832715999</v>
      </c>
      <c r="V65" s="70">
        <f t="shared" si="19"/>
        <v>0.8934800398364531</v>
      </c>
    </row>
    <row r="66" spans="1:22" s="1" customFormat="1" ht="28.5" customHeight="1">
      <c r="A66" s="137" t="s">
        <v>272</v>
      </c>
      <c r="B66" s="55">
        <v>4.78</v>
      </c>
      <c r="C66" s="36">
        <f t="shared" si="4"/>
        <v>1962.9108</v>
      </c>
      <c r="D66" s="55">
        <v>285.7908</v>
      </c>
      <c r="E66" s="55">
        <v>852</v>
      </c>
      <c r="F66" s="55">
        <v>272</v>
      </c>
      <c r="G66" s="55">
        <v>553.12</v>
      </c>
      <c r="H66" s="32">
        <v>0</v>
      </c>
      <c r="I66" s="32">
        <v>1957.59</v>
      </c>
      <c r="J66" s="55">
        <v>1386.02</v>
      </c>
      <c r="K66" s="55">
        <v>394.71</v>
      </c>
      <c r="L66" s="55">
        <v>86.77</v>
      </c>
      <c r="M66" s="55">
        <v>0</v>
      </c>
      <c r="N66" s="55">
        <v>17.61</v>
      </c>
      <c r="O66" s="55">
        <v>56.63</v>
      </c>
      <c r="P66" s="55">
        <v>0</v>
      </c>
      <c r="Q66" s="55">
        <v>15.85</v>
      </c>
      <c r="R66" s="32">
        <f t="shared" si="1"/>
        <v>10.100800000000163</v>
      </c>
      <c r="S66" s="609" t="s">
        <v>454</v>
      </c>
      <c r="T66" s="85"/>
      <c r="U66" s="69">
        <f t="shared" si="18"/>
        <v>0.5812201737851134</v>
      </c>
      <c r="V66" s="70">
        <f t="shared" si="19"/>
        <v>0.9948666731582014</v>
      </c>
    </row>
    <row r="67" spans="1:22" s="1" customFormat="1" ht="28.5" customHeight="1">
      <c r="A67" s="137" t="s">
        <v>270</v>
      </c>
      <c r="B67" s="45">
        <v>2.162296</v>
      </c>
      <c r="C67" s="36">
        <f t="shared" si="4"/>
        <v>3986.8833910000003</v>
      </c>
      <c r="D67" s="45">
        <v>625.0293</v>
      </c>
      <c r="E67" s="45">
        <v>1862</v>
      </c>
      <c r="F67" s="45">
        <v>260</v>
      </c>
      <c r="G67" s="45">
        <v>1239.8540910000002</v>
      </c>
      <c r="H67" s="32">
        <v>0</v>
      </c>
      <c r="I67" s="32">
        <v>3972.0163869999997</v>
      </c>
      <c r="J67" s="45">
        <v>2386.6247</v>
      </c>
      <c r="K67" s="45">
        <v>1037.8283</v>
      </c>
      <c r="L67" s="45">
        <v>376.096987</v>
      </c>
      <c r="M67" s="45">
        <v>45</v>
      </c>
      <c r="N67" s="45">
        <v>15.914</v>
      </c>
      <c r="O67" s="45">
        <v>79.2564</v>
      </c>
      <c r="P67" s="45">
        <v>0</v>
      </c>
      <c r="Q67" s="45">
        <v>31.296</v>
      </c>
      <c r="R67" s="32">
        <f t="shared" si="1"/>
        <v>17.029299999999694</v>
      </c>
      <c r="S67" s="608"/>
      <c r="T67" s="109"/>
      <c r="U67" s="69">
        <f t="shared" si="18"/>
        <v>0.6261377239378445</v>
      </c>
      <c r="V67" s="70">
        <f t="shared" si="19"/>
        <v>0.9957309839655389</v>
      </c>
    </row>
    <row r="68" spans="1:22" s="1" customFormat="1" ht="28.5" customHeight="1">
      <c r="A68" s="137" t="s">
        <v>267</v>
      </c>
      <c r="B68" s="45">
        <v>20.73</v>
      </c>
      <c r="C68" s="36">
        <f t="shared" si="4"/>
        <v>6879.8788</v>
      </c>
      <c r="D68" s="45">
        <v>1156.8348</v>
      </c>
      <c r="E68" s="45">
        <v>3439</v>
      </c>
      <c r="F68" s="45">
        <v>592</v>
      </c>
      <c r="G68" s="45">
        <v>1692.044</v>
      </c>
      <c r="H68" s="32">
        <v>0</v>
      </c>
      <c r="I68" s="32">
        <v>5884.461499999999</v>
      </c>
      <c r="J68" s="45">
        <v>3723.79</v>
      </c>
      <c r="K68" s="45">
        <v>1241.32</v>
      </c>
      <c r="L68" s="45">
        <v>352.21</v>
      </c>
      <c r="M68" s="45">
        <v>9.4</v>
      </c>
      <c r="N68" s="45">
        <v>70.65</v>
      </c>
      <c r="O68" s="45">
        <v>432.5815</v>
      </c>
      <c r="P68" s="45">
        <v>0</v>
      </c>
      <c r="Q68" s="45">
        <v>54.51</v>
      </c>
      <c r="R68" s="32">
        <f t="shared" si="1"/>
        <v>1016.1472999999996</v>
      </c>
      <c r="S68" s="609"/>
      <c r="T68" s="111"/>
      <c r="U68" s="69">
        <f t="shared" si="18"/>
        <v>0.7810119583584668</v>
      </c>
      <c r="V68" s="70">
        <f t="shared" si="19"/>
        <v>0.8527452679247662</v>
      </c>
    </row>
    <row r="69" spans="1:22" s="1" customFormat="1" ht="28.5" customHeight="1">
      <c r="A69" s="137" t="s">
        <v>274</v>
      </c>
      <c r="B69" s="45">
        <v>223.48</v>
      </c>
      <c r="C69" s="36">
        <f t="shared" si="4"/>
        <v>9668.5255</v>
      </c>
      <c r="D69" s="45">
        <v>1733.5255</v>
      </c>
      <c r="E69" s="45">
        <v>5163</v>
      </c>
      <c r="F69" s="45">
        <v>626</v>
      </c>
      <c r="G69" s="45">
        <v>2146</v>
      </c>
      <c r="H69" s="32">
        <v>0</v>
      </c>
      <c r="I69" s="32">
        <v>8844.279999999999</v>
      </c>
      <c r="J69" s="45">
        <v>6597.73</v>
      </c>
      <c r="K69" s="45">
        <v>1425.54</v>
      </c>
      <c r="L69" s="45">
        <v>319.99</v>
      </c>
      <c r="M69" s="45">
        <v>4.39</v>
      </c>
      <c r="N69" s="45">
        <v>81.34</v>
      </c>
      <c r="O69" s="45">
        <v>203.6</v>
      </c>
      <c r="P69" s="45">
        <v>127.55</v>
      </c>
      <c r="Q69" s="45">
        <v>84.14</v>
      </c>
      <c r="R69" s="32">
        <f t="shared" si="1"/>
        <v>1047.7254999999986</v>
      </c>
      <c r="S69" s="608" t="s">
        <v>455</v>
      </c>
      <c r="T69" s="109"/>
      <c r="U69" s="69">
        <f t="shared" si="18"/>
        <v>0.7797724065723836</v>
      </c>
      <c r="V69" s="70">
        <f t="shared" si="19"/>
        <v>0.894083611255574</v>
      </c>
    </row>
    <row r="70" spans="1:22" s="1" customFormat="1" ht="28.5" customHeight="1">
      <c r="A70" s="137" t="s">
        <v>275</v>
      </c>
      <c r="B70" s="45">
        <v>191.42</v>
      </c>
      <c r="C70" s="36">
        <f t="shared" si="4"/>
        <v>3709.5989</v>
      </c>
      <c r="D70" s="45">
        <v>688.9389</v>
      </c>
      <c r="E70" s="45">
        <v>2043</v>
      </c>
      <c r="F70" s="45">
        <v>198</v>
      </c>
      <c r="G70" s="45">
        <v>779.6599999999999</v>
      </c>
      <c r="H70" s="32">
        <v>0</v>
      </c>
      <c r="I70" s="32">
        <v>3828.81</v>
      </c>
      <c r="J70" s="45">
        <v>2560.01</v>
      </c>
      <c r="K70" s="45">
        <v>808.92</v>
      </c>
      <c r="L70" s="45">
        <v>239.36</v>
      </c>
      <c r="M70" s="45">
        <v>5.38</v>
      </c>
      <c r="N70" s="45">
        <v>50.02</v>
      </c>
      <c r="O70" s="45">
        <v>129.73</v>
      </c>
      <c r="P70" s="45">
        <v>0</v>
      </c>
      <c r="Q70" s="45">
        <v>35.39</v>
      </c>
      <c r="R70" s="32">
        <f t="shared" si="1"/>
        <v>72.20890000000009</v>
      </c>
      <c r="S70" s="613"/>
      <c r="T70" s="74"/>
      <c r="U70" s="69">
        <f t="shared" si="18"/>
        <v>0.7135216686124409</v>
      </c>
      <c r="V70" s="70">
        <f t="shared" si="19"/>
        <v>0.9814897333617122</v>
      </c>
    </row>
    <row r="71" spans="1:22" s="1" customFormat="1" ht="28.5" customHeight="1">
      <c r="A71" s="137" t="s">
        <v>268</v>
      </c>
      <c r="B71" s="45">
        <v>209.82103699999902</v>
      </c>
      <c r="C71" s="36">
        <f t="shared" si="4"/>
        <v>2776.9354</v>
      </c>
      <c r="D71" s="45">
        <v>643.9354</v>
      </c>
      <c r="E71" s="45">
        <v>1906</v>
      </c>
      <c r="F71" s="45">
        <v>227</v>
      </c>
      <c r="G71" s="45">
        <v>0</v>
      </c>
      <c r="H71" s="32">
        <v>0</v>
      </c>
      <c r="I71" s="32">
        <v>2907.509837</v>
      </c>
      <c r="J71" s="45">
        <v>2047.9852</v>
      </c>
      <c r="K71" s="45">
        <v>550.3431</v>
      </c>
      <c r="L71" s="45">
        <v>151.398604</v>
      </c>
      <c r="M71" s="45">
        <v>25.952933</v>
      </c>
      <c r="N71" s="45">
        <v>12.699</v>
      </c>
      <c r="O71" s="45">
        <v>119.131</v>
      </c>
      <c r="P71" s="45">
        <v>0</v>
      </c>
      <c r="Q71" s="45">
        <v>0</v>
      </c>
      <c r="R71" s="32">
        <f aca="true" t="shared" si="20" ref="R71:R117">B71+C71-I71</f>
        <v>79.24659999999994</v>
      </c>
      <c r="S71" s="613"/>
      <c r="T71" s="74"/>
      <c r="U71" s="69">
        <f t="shared" si="18"/>
        <v>0.8770169467873755</v>
      </c>
      <c r="V71" s="70">
        <f t="shared" si="19"/>
        <v>0.9734673376716325</v>
      </c>
    </row>
    <row r="72" spans="1:22" s="1" customFormat="1" ht="28.5" customHeight="1">
      <c r="A72" s="137" t="s">
        <v>273</v>
      </c>
      <c r="B72" s="45">
        <v>2.3</v>
      </c>
      <c r="C72" s="36">
        <f aca="true" t="shared" si="21" ref="C72:C135">SUM(D72:H72)</f>
        <v>9656.125</v>
      </c>
      <c r="D72" s="45">
        <v>1576.595</v>
      </c>
      <c r="E72" s="45">
        <v>4703</v>
      </c>
      <c r="F72" s="45">
        <v>688</v>
      </c>
      <c r="G72" s="45">
        <v>2688.53</v>
      </c>
      <c r="H72" s="32">
        <v>0</v>
      </c>
      <c r="I72" s="32">
        <v>8643.5876</v>
      </c>
      <c r="J72" s="45">
        <v>5533.6382</v>
      </c>
      <c r="K72" s="45">
        <v>2068.2267</v>
      </c>
      <c r="L72" s="45">
        <v>481.3924</v>
      </c>
      <c r="M72" s="45">
        <v>24.8629</v>
      </c>
      <c r="N72" s="45">
        <v>82.4968</v>
      </c>
      <c r="O72" s="45">
        <v>288.4642</v>
      </c>
      <c r="P72" s="45">
        <v>36</v>
      </c>
      <c r="Q72" s="45">
        <v>128.5064</v>
      </c>
      <c r="R72" s="32">
        <f t="shared" si="20"/>
        <v>1014.8373999999985</v>
      </c>
      <c r="S72" s="613"/>
      <c r="T72" s="74"/>
      <c r="U72" s="69">
        <f t="shared" si="18"/>
        <v>0.7265033098062198</v>
      </c>
      <c r="V72" s="70">
        <f t="shared" si="19"/>
        <v>0.8949272371012874</v>
      </c>
    </row>
    <row r="73" spans="1:22" s="1" customFormat="1" ht="28.5" customHeight="1">
      <c r="A73" s="137" t="s">
        <v>269</v>
      </c>
      <c r="B73" s="45">
        <v>21.13</v>
      </c>
      <c r="C73" s="36">
        <f t="shared" si="21"/>
        <v>4481.241</v>
      </c>
      <c r="D73" s="45">
        <v>936.311</v>
      </c>
      <c r="E73" s="45">
        <v>2788</v>
      </c>
      <c r="F73" s="45">
        <v>232</v>
      </c>
      <c r="G73" s="45">
        <v>524.9299999999998</v>
      </c>
      <c r="H73" s="32">
        <v>0</v>
      </c>
      <c r="I73" s="32">
        <v>4464.53</v>
      </c>
      <c r="J73" s="45">
        <v>2458.06</v>
      </c>
      <c r="K73" s="45">
        <v>1213.19</v>
      </c>
      <c r="L73" s="45">
        <v>345.72</v>
      </c>
      <c r="M73" s="45">
        <v>24.62</v>
      </c>
      <c r="N73" s="45">
        <v>88.12</v>
      </c>
      <c r="O73" s="45">
        <v>225.45</v>
      </c>
      <c r="P73" s="45">
        <v>67.91</v>
      </c>
      <c r="Q73" s="45">
        <v>41.46</v>
      </c>
      <c r="R73" s="32">
        <f t="shared" si="20"/>
        <v>37.84100000000035</v>
      </c>
      <c r="S73" s="613"/>
      <c r="T73" s="74"/>
      <c r="U73" s="69">
        <f t="shared" si="18"/>
        <v>0.8342000165750931</v>
      </c>
      <c r="V73" s="70">
        <f t="shared" si="19"/>
        <v>0.9915953172228588</v>
      </c>
    </row>
    <row r="74" spans="1:22" s="1" customFormat="1" ht="28.5" customHeight="1">
      <c r="A74" s="137" t="s">
        <v>456</v>
      </c>
      <c r="B74" s="45">
        <v>0</v>
      </c>
      <c r="C74" s="36">
        <f t="shared" si="21"/>
        <v>3743.0611</v>
      </c>
      <c r="D74" s="45">
        <v>729.8411</v>
      </c>
      <c r="E74" s="45">
        <v>2163</v>
      </c>
      <c r="F74" s="45">
        <v>230</v>
      </c>
      <c r="G74" s="45">
        <v>620.22</v>
      </c>
      <c r="H74" s="32">
        <v>0</v>
      </c>
      <c r="I74" s="32">
        <v>3739.2229999999995</v>
      </c>
      <c r="J74" s="45">
        <v>2635.22</v>
      </c>
      <c r="K74" s="45">
        <v>749.25</v>
      </c>
      <c r="L74" s="45">
        <v>174.45</v>
      </c>
      <c r="M74" s="45">
        <v>4.943</v>
      </c>
      <c r="N74" s="45">
        <v>30.85</v>
      </c>
      <c r="O74" s="45">
        <v>106.16</v>
      </c>
      <c r="P74" s="45">
        <v>38.35</v>
      </c>
      <c r="Q74" s="45">
        <v>0</v>
      </c>
      <c r="R74" s="32">
        <f t="shared" si="20"/>
        <v>3.8380999999999403</v>
      </c>
      <c r="S74" s="129" t="s">
        <v>457</v>
      </c>
      <c r="T74" s="74"/>
      <c r="U74" s="69">
        <f t="shared" si="18"/>
        <v>0.7736476535365772</v>
      </c>
      <c r="V74" s="70">
        <f t="shared" si="19"/>
        <v>0.9989746093110795</v>
      </c>
    </row>
    <row r="75" spans="1:22" s="7" customFormat="1" ht="28.5" customHeight="1">
      <c r="A75" s="38" t="s">
        <v>277</v>
      </c>
      <c r="B75" s="30">
        <f aca="true" t="shared" si="22" ref="B75:H75">SUM(B76:B83)</f>
        <v>1486.0700000000008</v>
      </c>
      <c r="C75" s="30">
        <f t="shared" si="21"/>
        <v>75630.1853</v>
      </c>
      <c r="D75" s="30">
        <v>13093.594099999998</v>
      </c>
      <c r="E75" s="30">
        <f t="shared" si="22"/>
        <v>39437</v>
      </c>
      <c r="F75" s="30">
        <f t="shared" si="22"/>
        <v>2552.9500000000003</v>
      </c>
      <c r="G75" s="30">
        <f t="shared" si="22"/>
        <v>20546.6412</v>
      </c>
      <c r="H75" s="30">
        <f t="shared" si="22"/>
        <v>0</v>
      </c>
      <c r="I75" s="28">
        <f>SUM(J75:Q75)</f>
        <v>74596.92778399998</v>
      </c>
      <c r="J75" s="30">
        <f aca="true" t="shared" si="23" ref="J75:Q75">SUM(J76:J83)</f>
        <v>43922.7894</v>
      </c>
      <c r="K75" s="30">
        <f t="shared" si="23"/>
        <v>16575.4242</v>
      </c>
      <c r="L75" s="30">
        <f t="shared" si="23"/>
        <v>7257.380354</v>
      </c>
      <c r="M75" s="30">
        <f t="shared" si="23"/>
        <v>920.0895859999999</v>
      </c>
      <c r="N75" s="30">
        <f t="shared" si="23"/>
        <v>828.9328</v>
      </c>
      <c r="O75" s="30">
        <f t="shared" si="23"/>
        <v>4334.160444</v>
      </c>
      <c r="P75" s="30">
        <f t="shared" si="23"/>
        <v>78.625</v>
      </c>
      <c r="Q75" s="30">
        <f t="shared" si="23"/>
        <v>679.5260000000001</v>
      </c>
      <c r="R75" s="28">
        <f t="shared" si="20"/>
        <v>2519.327516000005</v>
      </c>
      <c r="S75" s="56"/>
      <c r="T75" s="73"/>
      <c r="U75" s="69">
        <f t="shared" si="18"/>
        <v>0.7041924602056747</v>
      </c>
      <c r="V75" s="70">
        <f t="shared" si="19"/>
        <v>0.9673307851088042</v>
      </c>
    </row>
    <row r="76" spans="1:22" s="1" customFormat="1" ht="28.5" customHeight="1">
      <c r="A76" s="137" t="s">
        <v>432</v>
      </c>
      <c r="B76" s="55">
        <v>244.22</v>
      </c>
      <c r="C76" s="36">
        <f t="shared" si="21"/>
        <v>200</v>
      </c>
      <c r="D76" s="86">
        <v>0</v>
      </c>
      <c r="E76" s="55">
        <v>200</v>
      </c>
      <c r="F76" s="86">
        <v>0</v>
      </c>
      <c r="G76" s="86">
        <v>0</v>
      </c>
      <c r="H76" s="86">
        <v>0</v>
      </c>
      <c r="I76" s="32">
        <v>65.89</v>
      </c>
      <c r="J76" s="86">
        <v>0</v>
      </c>
      <c r="K76" s="86">
        <v>0</v>
      </c>
      <c r="L76" s="86">
        <v>0</v>
      </c>
      <c r="M76" s="86">
        <v>65.89</v>
      </c>
      <c r="N76" s="86">
        <v>0</v>
      </c>
      <c r="O76" s="86">
        <v>0</v>
      </c>
      <c r="P76" s="86">
        <v>0</v>
      </c>
      <c r="Q76" s="86">
        <v>0</v>
      </c>
      <c r="R76" s="32">
        <f t="shared" si="20"/>
        <v>378.33000000000004</v>
      </c>
      <c r="S76" s="57"/>
      <c r="T76" s="74"/>
      <c r="U76" s="69">
        <f t="shared" si="18"/>
        <v>3.0353619669145546</v>
      </c>
      <c r="V76" s="70">
        <f t="shared" si="19"/>
        <v>0.14832740533969654</v>
      </c>
    </row>
    <row r="77" spans="1:22" s="1" customFormat="1" ht="28.5" customHeight="1">
      <c r="A77" s="137" t="s">
        <v>280</v>
      </c>
      <c r="B77" s="86">
        <v>349.15</v>
      </c>
      <c r="C77" s="36">
        <f t="shared" si="21"/>
        <v>3866.1515999999997</v>
      </c>
      <c r="D77" s="86">
        <v>586.4416</v>
      </c>
      <c r="E77" s="86">
        <v>1744</v>
      </c>
      <c r="F77" s="86">
        <v>604.99</v>
      </c>
      <c r="G77" s="86">
        <v>930.7199999999999</v>
      </c>
      <c r="H77" s="86">
        <v>0</v>
      </c>
      <c r="I77" s="32">
        <v>3696.19</v>
      </c>
      <c r="J77" s="86">
        <v>2148.59</v>
      </c>
      <c r="K77" s="86">
        <v>747.94</v>
      </c>
      <c r="L77" s="86">
        <v>277.35</v>
      </c>
      <c r="M77" s="86">
        <v>272.54</v>
      </c>
      <c r="N77" s="86">
        <v>24.07</v>
      </c>
      <c r="O77" s="86">
        <v>202.73</v>
      </c>
      <c r="P77" s="86">
        <v>0</v>
      </c>
      <c r="Q77" s="86">
        <v>22.97</v>
      </c>
      <c r="R77" s="32">
        <f t="shared" si="20"/>
        <v>519.1115999999997</v>
      </c>
      <c r="S77" s="57"/>
      <c r="T77" s="74"/>
      <c r="U77" s="69">
        <f t="shared" si="18"/>
        <v>0.630498323949797</v>
      </c>
      <c r="V77" s="70">
        <f t="shared" si="19"/>
        <v>0.8768506623582997</v>
      </c>
    </row>
    <row r="78" spans="1:22" s="1" customFormat="1" ht="28.5" customHeight="1">
      <c r="A78" s="137" t="s">
        <v>281</v>
      </c>
      <c r="B78" s="55">
        <v>0</v>
      </c>
      <c r="C78" s="36">
        <f t="shared" si="21"/>
        <v>16834.6386</v>
      </c>
      <c r="D78" s="86">
        <v>3095.7086</v>
      </c>
      <c r="E78" s="55">
        <v>9207</v>
      </c>
      <c r="F78" s="86">
        <v>500.08</v>
      </c>
      <c r="G78" s="55">
        <v>4031.85</v>
      </c>
      <c r="H78" s="86">
        <v>0</v>
      </c>
      <c r="I78" s="32">
        <v>16823.93</v>
      </c>
      <c r="J78" s="86">
        <v>10598.71</v>
      </c>
      <c r="K78" s="86">
        <v>3077.03</v>
      </c>
      <c r="L78" s="86">
        <v>1575.8</v>
      </c>
      <c r="M78" s="86">
        <v>440.63</v>
      </c>
      <c r="N78" s="86">
        <v>316.64</v>
      </c>
      <c r="O78" s="86">
        <v>666.29</v>
      </c>
      <c r="P78" s="86">
        <v>0</v>
      </c>
      <c r="Q78" s="86">
        <v>148.83</v>
      </c>
      <c r="R78" s="32">
        <f t="shared" si="20"/>
        <v>10.708599999998114</v>
      </c>
      <c r="S78" s="57"/>
      <c r="T78" s="74"/>
      <c r="U78" s="69">
        <f t="shared" si="18"/>
        <v>0.7312624695894478</v>
      </c>
      <c r="V78" s="70">
        <f t="shared" si="19"/>
        <v>0.9993638948685244</v>
      </c>
    </row>
    <row r="79" spans="1:22" s="1" customFormat="1" ht="28.5" customHeight="1">
      <c r="A79" s="137" t="s">
        <v>283</v>
      </c>
      <c r="B79" s="86">
        <v>0</v>
      </c>
      <c r="C79" s="36">
        <f t="shared" si="21"/>
        <v>10757.6794</v>
      </c>
      <c r="D79" s="86">
        <v>1761.4894</v>
      </c>
      <c r="E79" s="86">
        <v>5257</v>
      </c>
      <c r="F79" s="86">
        <v>239.19</v>
      </c>
      <c r="G79" s="86">
        <v>3500</v>
      </c>
      <c r="H79" s="86">
        <v>0</v>
      </c>
      <c r="I79" s="32">
        <v>9670.8948</v>
      </c>
      <c r="J79" s="86">
        <v>5316.7694</v>
      </c>
      <c r="K79" s="86">
        <v>2508.0984</v>
      </c>
      <c r="L79" s="86">
        <v>1077.4391</v>
      </c>
      <c r="M79" s="86">
        <v>53.3955</v>
      </c>
      <c r="N79" s="86">
        <v>112.8759</v>
      </c>
      <c r="O79" s="86">
        <v>433.3195</v>
      </c>
      <c r="P79" s="86">
        <v>78.625</v>
      </c>
      <c r="Q79" s="86">
        <v>90.372</v>
      </c>
      <c r="R79" s="32">
        <f t="shared" si="20"/>
        <v>1086.7846000000009</v>
      </c>
      <c r="S79" s="57"/>
      <c r="T79" s="74"/>
      <c r="U79" s="69">
        <f t="shared" si="18"/>
        <v>0.7257331968909434</v>
      </c>
      <c r="V79" s="70">
        <f t="shared" si="19"/>
        <v>0.8989759259789801</v>
      </c>
    </row>
    <row r="80" spans="1:22" s="1" customFormat="1" ht="28.5" customHeight="1">
      <c r="A80" s="137" t="s">
        <v>282</v>
      </c>
      <c r="B80" s="87">
        <v>842.880000000001</v>
      </c>
      <c r="C80" s="36">
        <f t="shared" si="21"/>
        <v>9464.2305</v>
      </c>
      <c r="D80" s="86">
        <v>2006.9793</v>
      </c>
      <c r="E80" s="86">
        <v>5987</v>
      </c>
      <c r="F80" s="86">
        <v>296.43</v>
      </c>
      <c r="G80" s="86">
        <v>1173.8212</v>
      </c>
      <c r="H80" s="86">
        <v>0</v>
      </c>
      <c r="I80" s="32">
        <v>10077.1171</v>
      </c>
      <c r="J80" s="86">
        <v>6494.2395</v>
      </c>
      <c r="K80" s="86">
        <v>2105.8742</v>
      </c>
      <c r="L80" s="86">
        <v>568.7886</v>
      </c>
      <c r="M80" s="86">
        <v>0</v>
      </c>
      <c r="N80" s="86">
        <v>155.52</v>
      </c>
      <c r="O80" s="86">
        <v>654.4808</v>
      </c>
      <c r="P80" s="86">
        <v>0</v>
      </c>
      <c r="Q80" s="86">
        <v>98.214</v>
      </c>
      <c r="R80" s="32">
        <f t="shared" si="20"/>
        <v>229.9934000000012</v>
      </c>
      <c r="S80" s="57"/>
      <c r="T80" s="74"/>
      <c r="U80" s="69">
        <f t="shared" si="18"/>
        <v>0.7932803817472758</v>
      </c>
      <c r="V80" s="70">
        <f t="shared" si="19"/>
        <v>0.9776859479676675</v>
      </c>
    </row>
    <row r="81" spans="1:22" s="1" customFormat="1" ht="28.5" customHeight="1">
      <c r="A81" s="137" t="s">
        <v>284</v>
      </c>
      <c r="B81" s="86">
        <v>49.82</v>
      </c>
      <c r="C81" s="36">
        <f t="shared" si="21"/>
        <v>19398.1653</v>
      </c>
      <c r="D81" s="86">
        <v>3322.3453</v>
      </c>
      <c r="E81" s="86">
        <v>9935</v>
      </c>
      <c r="F81" s="86">
        <v>474.69</v>
      </c>
      <c r="G81" s="86">
        <v>5666.13</v>
      </c>
      <c r="H81" s="86">
        <v>0</v>
      </c>
      <c r="I81" s="32">
        <v>19447.983</v>
      </c>
      <c r="J81" s="86">
        <v>10332.753</v>
      </c>
      <c r="K81" s="86">
        <v>4885.53</v>
      </c>
      <c r="L81" s="86">
        <v>2618.49</v>
      </c>
      <c r="M81" s="86">
        <v>78.32</v>
      </c>
      <c r="N81" s="86">
        <v>124.39</v>
      </c>
      <c r="O81" s="86">
        <v>1258.05</v>
      </c>
      <c r="P81" s="86">
        <v>0</v>
      </c>
      <c r="Q81" s="106">
        <v>150.45</v>
      </c>
      <c r="R81" s="32">
        <f t="shared" si="20"/>
        <v>0.002300000000104774</v>
      </c>
      <c r="S81" s="57"/>
      <c r="T81" s="74"/>
      <c r="U81" s="69">
        <f t="shared" si="18"/>
        <v>0.6816822752261764</v>
      </c>
      <c r="V81" s="70">
        <f t="shared" si="19"/>
        <v>0.9999998817358218</v>
      </c>
    </row>
    <row r="82" spans="1:22" s="1" customFormat="1" ht="28.5" customHeight="1">
      <c r="A82" s="137" t="s">
        <v>285</v>
      </c>
      <c r="B82" s="86">
        <v>0</v>
      </c>
      <c r="C82" s="36">
        <f t="shared" si="21"/>
        <v>13802.931699999997</v>
      </c>
      <c r="D82" s="86">
        <v>2161.8517</v>
      </c>
      <c r="E82" s="86">
        <v>6454</v>
      </c>
      <c r="F82" s="86">
        <v>379.21</v>
      </c>
      <c r="G82" s="86">
        <v>4807.87</v>
      </c>
      <c r="H82" s="86">
        <v>0</v>
      </c>
      <c r="I82" s="32">
        <v>13378.534384</v>
      </c>
      <c r="J82" s="101">
        <v>8293.8005</v>
      </c>
      <c r="K82" s="86">
        <v>2774.3046</v>
      </c>
      <c r="L82" s="86">
        <v>1021.796454</v>
      </c>
      <c r="M82" s="86">
        <v>9.314086</v>
      </c>
      <c r="N82" s="101">
        <v>88.3481</v>
      </c>
      <c r="O82" s="86">
        <v>1034.052644</v>
      </c>
      <c r="P82" s="86">
        <v>0</v>
      </c>
      <c r="Q82" s="86">
        <v>156.918</v>
      </c>
      <c r="R82" s="32">
        <f t="shared" si="20"/>
        <v>424.3973159999987</v>
      </c>
      <c r="S82" s="57"/>
      <c r="T82" s="74"/>
      <c r="U82" s="69">
        <f t="shared" si="18"/>
        <v>0.6440056476069673</v>
      </c>
      <c r="V82" s="70">
        <f t="shared" si="19"/>
        <v>0.9692531032374813</v>
      </c>
    </row>
    <row r="83" spans="1:22" s="1" customFormat="1" ht="28.5" customHeight="1">
      <c r="A83" s="137" t="s">
        <v>279</v>
      </c>
      <c r="B83" s="86">
        <v>0</v>
      </c>
      <c r="C83" s="36">
        <f t="shared" si="21"/>
        <v>1436.3881999999999</v>
      </c>
      <c r="D83" s="86">
        <v>288.7782</v>
      </c>
      <c r="E83" s="86">
        <v>653</v>
      </c>
      <c r="F83" s="86">
        <v>58.36</v>
      </c>
      <c r="G83" s="86">
        <v>436.25</v>
      </c>
      <c r="H83" s="86">
        <v>0</v>
      </c>
      <c r="I83" s="32">
        <v>1436.3885</v>
      </c>
      <c r="J83" s="86">
        <v>737.927</v>
      </c>
      <c r="K83" s="86">
        <v>476.647</v>
      </c>
      <c r="L83" s="86">
        <v>117.7162</v>
      </c>
      <c r="M83" s="86">
        <v>0</v>
      </c>
      <c r="N83" s="86">
        <v>7.0888</v>
      </c>
      <c r="O83" s="86">
        <v>85.2375</v>
      </c>
      <c r="P83" s="86">
        <v>0</v>
      </c>
      <c r="Q83" s="86">
        <v>11.772</v>
      </c>
      <c r="R83" s="32">
        <f t="shared" si="20"/>
        <v>-0.00029999999992469384</v>
      </c>
      <c r="S83" s="57"/>
      <c r="T83" s="74"/>
      <c r="U83" s="69">
        <f t="shared" si="18"/>
        <v>0.6556570175826386</v>
      </c>
      <c r="V83" s="70">
        <f t="shared" si="19"/>
        <v>1.0000002088571878</v>
      </c>
    </row>
    <row r="84" spans="1:22" s="7" customFormat="1" ht="28.5" customHeight="1">
      <c r="A84" s="17" t="s">
        <v>286</v>
      </c>
      <c r="B84" s="28">
        <f aca="true" t="shared" si="24" ref="B84:H84">SUM(B85:B94)</f>
        <v>13826.235738</v>
      </c>
      <c r="C84" s="28">
        <f t="shared" si="21"/>
        <v>79632.75153000001</v>
      </c>
      <c r="D84" s="28">
        <v>18118.3334</v>
      </c>
      <c r="E84" s="28">
        <f t="shared" si="24"/>
        <v>54598</v>
      </c>
      <c r="F84" s="28">
        <f t="shared" si="24"/>
        <v>1000</v>
      </c>
      <c r="G84" s="28">
        <f t="shared" si="24"/>
        <v>5916.418130000001</v>
      </c>
      <c r="H84" s="28">
        <f t="shared" si="24"/>
        <v>0</v>
      </c>
      <c r="I84" s="28">
        <f>SUM(J84:Q84)</f>
        <v>78213.05367400001</v>
      </c>
      <c r="J84" s="28">
        <f aca="true" t="shared" si="25" ref="J84:Q84">SUM(J85:J94)</f>
        <v>43802.51315</v>
      </c>
      <c r="K84" s="28">
        <f t="shared" si="25"/>
        <v>21022.356750000003</v>
      </c>
      <c r="L84" s="28">
        <f t="shared" si="25"/>
        <v>6318.5396</v>
      </c>
      <c r="M84" s="28">
        <f t="shared" si="25"/>
        <v>271.85078599999997</v>
      </c>
      <c r="N84" s="28">
        <f t="shared" si="25"/>
        <v>1306.0276</v>
      </c>
      <c r="O84" s="28">
        <f t="shared" si="25"/>
        <v>3905.542988</v>
      </c>
      <c r="P84" s="28">
        <f t="shared" si="25"/>
        <v>524.3034</v>
      </c>
      <c r="Q84" s="28">
        <f t="shared" si="25"/>
        <v>1061.9194</v>
      </c>
      <c r="R84" s="28">
        <f t="shared" si="20"/>
        <v>15245.933594000002</v>
      </c>
      <c r="S84" s="80"/>
      <c r="T84" s="81"/>
      <c r="U84" s="69">
        <f t="shared" si="18"/>
        <v>0.929721190826906</v>
      </c>
      <c r="V84" s="70">
        <f t="shared" si="19"/>
        <v>0.8368703316859057</v>
      </c>
    </row>
    <row r="85" spans="1:22" s="1" customFormat="1" ht="28.5" customHeight="1">
      <c r="A85" s="137" t="s">
        <v>458</v>
      </c>
      <c r="B85" s="32">
        <v>0</v>
      </c>
      <c r="C85" s="36">
        <f t="shared" si="21"/>
        <v>173.28</v>
      </c>
      <c r="D85" s="32">
        <v>16.28</v>
      </c>
      <c r="E85" s="32">
        <v>35</v>
      </c>
      <c r="F85" s="32">
        <v>122</v>
      </c>
      <c r="G85" s="32">
        <v>0</v>
      </c>
      <c r="H85" s="32">
        <v>0</v>
      </c>
      <c r="I85" s="32">
        <v>173.28</v>
      </c>
      <c r="J85" s="32">
        <v>0</v>
      </c>
      <c r="K85" s="32">
        <v>0</v>
      </c>
      <c r="L85" s="32">
        <v>0</v>
      </c>
      <c r="M85" s="32">
        <v>133.07</v>
      </c>
      <c r="N85" s="32">
        <v>0</v>
      </c>
      <c r="O85" s="32">
        <v>0</v>
      </c>
      <c r="P85" s="32">
        <v>40.21</v>
      </c>
      <c r="Q85" s="32">
        <v>0</v>
      </c>
      <c r="R85" s="32">
        <f t="shared" si="20"/>
        <v>0</v>
      </c>
      <c r="S85" s="32"/>
      <c r="T85" s="614"/>
      <c r="U85" s="69">
        <f t="shared" si="18"/>
        <v>0.29593721144967683</v>
      </c>
      <c r="V85" s="70">
        <f t="shared" si="19"/>
        <v>1</v>
      </c>
    </row>
    <row r="86" spans="1:22" s="1" customFormat="1" ht="28.5" customHeight="1">
      <c r="A86" s="137" t="s">
        <v>459</v>
      </c>
      <c r="B86" s="32">
        <v>23.12</v>
      </c>
      <c r="C86" s="36">
        <f t="shared" si="21"/>
        <v>66.72</v>
      </c>
      <c r="D86" s="32">
        <v>6.72</v>
      </c>
      <c r="E86" s="32">
        <v>34</v>
      </c>
      <c r="F86" s="32">
        <v>26</v>
      </c>
      <c r="G86" s="32">
        <v>0</v>
      </c>
      <c r="H86" s="32">
        <v>0</v>
      </c>
      <c r="I86" s="32">
        <v>88.19</v>
      </c>
      <c r="J86" s="32">
        <v>0</v>
      </c>
      <c r="K86" s="32">
        <v>0</v>
      </c>
      <c r="L86" s="32">
        <v>0</v>
      </c>
      <c r="M86" s="32">
        <v>0</v>
      </c>
      <c r="N86" s="32">
        <v>0</v>
      </c>
      <c r="O86" s="32">
        <v>88.08</v>
      </c>
      <c r="P86" s="32">
        <v>0</v>
      </c>
      <c r="Q86" s="32">
        <v>0.11</v>
      </c>
      <c r="R86" s="32">
        <f t="shared" si="20"/>
        <v>1.6500000000000057</v>
      </c>
      <c r="S86" s="32"/>
      <c r="T86" s="614"/>
      <c r="U86" s="69">
        <f t="shared" si="18"/>
        <v>0.4617303549155233</v>
      </c>
      <c r="V86" s="70">
        <f t="shared" si="19"/>
        <v>0.9816340160284951</v>
      </c>
    </row>
    <row r="87" spans="1:22" s="1" customFormat="1" ht="28.5" customHeight="1">
      <c r="A87" s="137" t="s">
        <v>288</v>
      </c>
      <c r="B87" s="32">
        <v>518.43</v>
      </c>
      <c r="C87" s="36">
        <f t="shared" si="21"/>
        <v>4565.6904</v>
      </c>
      <c r="D87" s="32">
        <v>531.3288</v>
      </c>
      <c r="E87" s="32">
        <v>1592</v>
      </c>
      <c r="F87" s="32">
        <v>46</v>
      </c>
      <c r="G87" s="32">
        <v>2396.3616</v>
      </c>
      <c r="H87" s="32">
        <v>0</v>
      </c>
      <c r="I87" s="32">
        <v>4295.533001000001</v>
      </c>
      <c r="J87" s="32">
        <v>2158.152</v>
      </c>
      <c r="K87" s="32">
        <v>1227.3470499999999</v>
      </c>
      <c r="L87" s="32">
        <v>727.0867000000001</v>
      </c>
      <c r="M87" s="32">
        <v>24.770951</v>
      </c>
      <c r="N87" s="32">
        <v>40.363</v>
      </c>
      <c r="O87" s="32">
        <v>103.5253</v>
      </c>
      <c r="P87" s="32">
        <v>0</v>
      </c>
      <c r="Q87" s="32">
        <v>14.288</v>
      </c>
      <c r="R87" s="32">
        <f t="shared" si="20"/>
        <v>788.587399</v>
      </c>
      <c r="S87" s="129" t="s">
        <v>460</v>
      </c>
      <c r="T87" s="130"/>
      <c r="U87" s="69">
        <f t="shared" si="18"/>
        <v>0.4943109037937059</v>
      </c>
      <c r="V87" s="70">
        <f t="shared" si="19"/>
        <v>0.8448920684490477</v>
      </c>
    </row>
    <row r="88" spans="1:22" s="1" customFormat="1" ht="28.5" customHeight="1">
      <c r="A88" s="137" t="s">
        <v>289</v>
      </c>
      <c r="B88" s="40">
        <v>2248.534354</v>
      </c>
      <c r="C88" s="36">
        <f t="shared" si="21"/>
        <v>9763.6279</v>
      </c>
      <c r="D88" s="32">
        <v>1932.6279</v>
      </c>
      <c r="E88" s="32">
        <v>5745</v>
      </c>
      <c r="F88" s="32">
        <v>86</v>
      </c>
      <c r="G88" s="32">
        <v>2000</v>
      </c>
      <c r="H88" s="32">
        <v>0</v>
      </c>
      <c r="I88" s="32">
        <v>9180.791542</v>
      </c>
      <c r="J88" s="32">
        <v>4870.1005</v>
      </c>
      <c r="K88" s="32">
        <v>2954.9803</v>
      </c>
      <c r="L88" s="32">
        <v>828.91</v>
      </c>
      <c r="M88" s="32">
        <v>51.672242</v>
      </c>
      <c r="N88" s="32">
        <v>167.6738</v>
      </c>
      <c r="O88" s="32">
        <v>266.4845</v>
      </c>
      <c r="P88" s="32">
        <v>0</v>
      </c>
      <c r="Q88" s="40">
        <v>40.9702</v>
      </c>
      <c r="R88" s="32">
        <f t="shared" si="20"/>
        <v>2831.370712</v>
      </c>
      <c r="S88" s="129"/>
      <c r="T88" s="614"/>
      <c r="U88" s="69">
        <f t="shared" si="18"/>
        <v>0.8362708013657237</v>
      </c>
      <c r="V88" s="70">
        <f t="shared" si="19"/>
        <v>0.7642913363864059</v>
      </c>
    </row>
    <row r="89" spans="1:22" s="1" customFormat="1" ht="28.5" customHeight="1">
      <c r="A89" s="137" t="s">
        <v>292</v>
      </c>
      <c r="B89" s="32">
        <v>1268.31862</v>
      </c>
      <c r="C89" s="36">
        <f t="shared" si="21"/>
        <v>19596.603354000003</v>
      </c>
      <c r="D89" s="32">
        <v>4797.7887</v>
      </c>
      <c r="E89" s="32">
        <v>14352</v>
      </c>
      <c r="F89" s="32">
        <v>188</v>
      </c>
      <c r="G89" s="32">
        <v>258.814654</v>
      </c>
      <c r="H89" s="32">
        <v>0</v>
      </c>
      <c r="I89" s="32">
        <v>17835.391788</v>
      </c>
      <c r="J89" s="32">
        <v>11039.3292</v>
      </c>
      <c r="K89" s="32">
        <v>4303.5197</v>
      </c>
      <c r="L89" s="32">
        <v>1341.6283</v>
      </c>
      <c r="M89" s="32">
        <v>0</v>
      </c>
      <c r="N89" s="32">
        <v>228.1505</v>
      </c>
      <c r="O89" s="32">
        <v>614.301288</v>
      </c>
      <c r="P89" s="32">
        <v>206.6734</v>
      </c>
      <c r="Q89" s="40">
        <v>101.7894</v>
      </c>
      <c r="R89" s="32">
        <f t="shared" si="20"/>
        <v>3029.530186</v>
      </c>
      <c r="S89" s="129" t="s">
        <v>461</v>
      </c>
      <c r="T89" s="614"/>
      <c r="U89" s="621">
        <f t="shared" si="18"/>
        <v>1.073695993204049</v>
      </c>
      <c r="V89" s="70">
        <f t="shared" si="19"/>
        <v>0.8548027071572503</v>
      </c>
    </row>
    <row r="90" spans="1:22" s="1" customFormat="1" ht="28.5" customHeight="1">
      <c r="A90" s="137" t="s">
        <v>290</v>
      </c>
      <c r="B90" s="32">
        <v>618.48</v>
      </c>
      <c r="C90" s="36">
        <f t="shared" si="21"/>
        <v>4621.838000000001</v>
      </c>
      <c r="D90" s="32">
        <v>933.238</v>
      </c>
      <c r="E90" s="32">
        <v>2786</v>
      </c>
      <c r="F90" s="32">
        <v>68</v>
      </c>
      <c r="G90" s="32">
        <v>834.6</v>
      </c>
      <c r="H90" s="32">
        <v>0</v>
      </c>
      <c r="I90" s="32">
        <v>3864.9027499999997</v>
      </c>
      <c r="J90" s="32">
        <v>2211.85945</v>
      </c>
      <c r="K90" s="32">
        <v>848.699</v>
      </c>
      <c r="L90" s="32">
        <v>476.4033</v>
      </c>
      <c r="M90" s="32">
        <v>30</v>
      </c>
      <c r="N90" s="32">
        <v>59.7027</v>
      </c>
      <c r="O90" s="32">
        <v>187.9283</v>
      </c>
      <c r="P90" s="32">
        <v>30</v>
      </c>
      <c r="Q90" s="40">
        <v>20.31</v>
      </c>
      <c r="R90" s="32">
        <f t="shared" si="20"/>
        <v>1375.41525</v>
      </c>
      <c r="S90" s="129"/>
      <c r="T90" s="615"/>
      <c r="U90" s="69">
        <f t="shared" si="18"/>
        <v>0.9623108886763064</v>
      </c>
      <c r="V90" s="70">
        <f t="shared" si="19"/>
        <v>0.737532102059455</v>
      </c>
    </row>
    <row r="91" spans="1:22" s="1" customFormat="1" ht="28.5" customHeight="1">
      <c r="A91" s="137" t="s">
        <v>291</v>
      </c>
      <c r="B91" s="610">
        <v>365.95</v>
      </c>
      <c r="C91" s="36">
        <f t="shared" si="21"/>
        <v>2967.294</v>
      </c>
      <c r="D91" s="610">
        <v>690.444</v>
      </c>
      <c r="E91" s="610">
        <v>2062</v>
      </c>
      <c r="F91" s="610">
        <v>49</v>
      </c>
      <c r="G91" s="610">
        <v>165.85</v>
      </c>
      <c r="H91" s="32">
        <v>0</v>
      </c>
      <c r="I91" s="32">
        <v>3227.96</v>
      </c>
      <c r="J91" s="610">
        <v>1429.05</v>
      </c>
      <c r="K91" s="610">
        <v>1211.18</v>
      </c>
      <c r="L91" s="610">
        <v>396.93</v>
      </c>
      <c r="M91" s="610">
        <v>4.95</v>
      </c>
      <c r="N91" s="610">
        <v>21.91</v>
      </c>
      <c r="O91" s="610">
        <v>106.44</v>
      </c>
      <c r="P91" s="610">
        <v>41.92</v>
      </c>
      <c r="Q91" s="616">
        <v>15.58</v>
      </c>
      <c r="R91" s="32">
        <f t="shared" si="20"/>
        <v>105.2840000000001</v>
      </c>
      <c r="S91" s="129" t="s">
        <v>462</v>
      </c>
      <c r="T91" s="615"/>
      <c r="U91" s="69">
        <f t="shared" si="18"/>
        <v>0.8526883852340178</v>
      </c>
      <c r="V91" s="70">
        <f t="shared" si="19"/>
        <v>0.9684139534939538</v>
      </c>
    </row>
    <row r="92" spans="1:22" s="1" customFormat="1" ht="28.5" customHeight="1">
      <c r="A92" s="137" t="s">
        <v>295</v>
      </c>
      <c r="B92" s="610">
        <v>2665.0941</v>
      </c>
      <c r="C92" s="36">
        <f t="shared" si="21"/>
        <v>8657.947400000001</v>
      </c>
      <c r="D92" s="611">
        <v>2130.9474</v>
      </c>
      <c r="E92" s="611">
        <v>6322</v>
      </c>
      <c r="F92" s="611">
        <v>105</v>
      </c>
      <c r="G92" s="610">
        <v>100</v>
      </c>
      <c r="H92" s="32">
        <v>0</v>
      </c>
      <c r="I92" s="32">
        <v>9269.2078</v>
      </c>
      <c r="J92" s="610">
        <v>4700.6627</v>
      </c>
      <c r="K92" s="610">
        <v>2895.7387</v>
      </c>
      <c r="L92" s="610">
        <v>783.0174</v>
      </c>
      <c r="M92" s="610">
        <v>5.4885</v>
      </c>
      <c r="N92" s="610">
        <v>197.7659</v>
      </c>
      <c r="O92" s="610">
        <v>539.9204</v>
      </c>
      <c r="P92" s="610">
        <v>45</v>
      </c>
      <c r="Q92" s="616">
        <v>101.6142</v>
      </c>
      <c r="R92" s="32">
        <f t="shared" si="20"/>
        <v>2053.833699999999</v>
      </c>
      <c r="S92" s="129" t="s">
        <v>463</v>
      </c>
      <c r="T92" s="614"/>
      <c r="U92" s="69">
        <f t="shared" si="18"/>
        <v>0.911938493816052</v>
      </c>
      <c r="V92" s="70">
        <f t="shared" si="19"/>
        <v>0.8186146628536157</v>
      </c>
    </row>
    <row r="93" spans="1:22" s="1" customFormat="1" ht="28.5" customHeight="1">
      <c r="A93" s="137" t="s">
        <v>293</v>
      </c>
      <c r="B93" s="610">
        <v>3622.378664</v>
      </c>
      <c r="C93" s="36">
        <f t="shared" si="21"/>
        <v>9254.406576</v>
      </c>
      <c r="D93" s="610">
        <v>2259.6147</v>
      </c>
      <c r="E93" s="610">
        <v>6707</v>
      </c>
      <c r="F93" s="610">
        <v>127</v>
      </c>
      <c r="G93" s="610">
        <v>160.791876</v>
      </c>
      <c r="H93" s="32">
        <v>0</v>
      </c>
      <c r="I93" s="32">
        <v>11477.386924000002</v>
      </c>
      <c r="J93" s="610">
        <v>5817.0046</v>
      </c>
      <c r="K93" s="610">
        <v>3528.8055</v>
      </c>
      <c r="L93" s="610">
        <v>1135.4831</v>
      </c>
      <c r="M93" s="610">
        <v>15.000024</v>
      </c>
      <c r="N93" s="610">
        <v>196.4167</v>
      </c>
      <c r="O93" s="610">
        <v>734.8996</v>
      </c>
      <c r="P93" s="610">
        <v>0</v>
      </c>
      <c r="Q93" s="616">
        <v>49.7774</v>
      </c>
      <c r="R93" s="32">
        <f t="shared" si="20"/>
        <v>1399.3983159999989</v>
      </c>
      <c r="S93" s="617"/>
      <c r="T93" s="618"/>
      <c r="U93" s="69">
        <f t="shared" si="18"/>
        <v>0.7812418244130286</v>
      </c>
      <c r="V93" s="70">
        <f t="shared" si="19"/>
        <v>0.8913239376196976</v>
      </c>
    </row>
    <row r="94" spans="1:22" s="1" customFormat="1" ht="28.5" customHeight="1">
      <c r="A94" s="137" t="s">
        <v>294</v>
      </c>
      <c r="B94" s="32">
        <v>2495.93</v>
      </c>
      <c r="C94" s="36">
        <f t="shared" si="21"/>
        <v>20144.3439</v>
      </c>
      <c r="D94" s="32">
        <v>4998.3439</v>
      </c>
      <c r="E94" s="32">
        <v>14963</v>
      </c>
      <c r="F94" s="32">
        <v>183</v>
      </c>
      <c r="G94" s="32">
        <v>0</v>
      </c>
      <c r="H94" s="32">
        <v>0</v>
      </c>
      <c r="I94" s="32">
        <v>18800.409868999996</v>
      </c>
      <c r="J94" s="32">
        <v>11576.3547</v>
      </c>
      <c r="K94" s="32">
        <v>4052.0865</v>
      </c>
      <c r="L94" s="32">
        <v>629.0808</v>
      </c>
      <c r="M94" s="32">
        <v>6.899069</v>
      </c>
      <c r="N94" s="32">
        <v>394.045</v>
      </c>
      <c r="O94" s="32">
        <v>1263.9636</v>
      </c>
      <c r="P94" s="32">
        <v>160.5</v>
      </c>
      <c r="Q94" s="40">
        <v>717.4802</v>
      </c>
      <c r="R94" s="32">
        <f t="shared" si="20"/>
        <v>3839.864031000001</v>
      </c>
      <c r="S94" s="129" t="s">
        <v>464</v>
      </c>
      <c r="T94" s="614"/>
      <c r="U94" s="621">
        <f t="shared" si="18"/>
        <v>1.0617504639042081</v>
      </c>
      <c r="V94" s="70">
        <f t="shared" si="19"/>
        <v>0.8303967501470906</v>
      </c>
    </row>
    <row r="95" spans="1:22" s="7" customFormat="1" ht="28.5" customHeight="1">
      <c r="A95" s="38" t="s">
        <v>296</v>
      </c>
      <c r="B95" s="30">
        <f aca="true" t="shared" si="26" ref="B95:H95">SUM(B97:B103)+B96</f>
        <v>98.86999999999999</v>
      </c>
      <c r="C95" s="30">
        <f t="shared" si="21"/>
        <v>63939.235</v>
      </c>
      <c r="D95" s="30">
        <v>8812.3789</v>
      </c>
      <c r="E95" s="30">
        <f t="shared" si="26"/>
        <v>21043</v>
      </c>
      <c r="F95" s="30">
        <f t="shared" si="26"/>
        <v>5500</v>
      </c>
      <c r="G95" s="30">
        <f t="shared" si="26"/>
        <v>28583.8561</v>
      </c>
      <c r="H95" s="30">
        <f t="shared" si="26"/>
        <v>0</v>
      </c>
      <c r="I95" s="30">
        <f>SUM(J95:Q95)</f>
        <v>64038.033220000005</v>
      </c>
      <c r="J95" s="30">
        <f aca="true" t="shared" si="27" ref="J95:Q95">SUM(J97:J103)+J96</f>
        <v>40779.9646</v>
      </c>
      <c r="K95" s="30">
        <f t="shared" si="27"/>
        <v>14376.9947</v>
      </c>
      <c r="L95" s="30">
        <f t="shared" si="27"/>
        <v>3092.76054</v>
      </c>
      <c r="M95" s="30">
        <f t="shared" si="27"/>
        <v>1482.209976</v>
      </c>
      <c r="N95" s="30">
        <f t="shared" si="27"/>
        <v>1007.8035</v>
      </c>
      <c r="O95" s="30">
        <f t="shared" si="27"/>
        <v>2518.485334</v>
      </c>
      <c r="P95" s="30">
        <f t="shared" si="27"/>
        <v>0</v>
      </c>
      <c r="Q95" s="30">
        <f t="shared" si="27"/>
        <v>779.81457</v>
      </c>
      <c r="R95" s="28">
        <f t="shared" si="20"/>
        <v>0.07178000000567408</v>
      </c>
      <c r="S95" s="56"/>
      <c r="T95" s="73"/>
      <c r="U95" s="621">
        <f t="shared" si="18"/>
        <v>0.4662132392079108</v>
      </c>
      <c r="V95" s="70">
        <f t="shared" si="19"/>
        <v>0.9999988791048705</v>
      </c>
    </row>
    <row r="96" spans="1:22" s="1" customFormat="1" ht="28.5" customHeight="1">
      <c r="A96" s="137" t="s">
        <v>432</v>
      </c>
      <c r="B96" s="36">
        <v>13.8</v>
      </c>
      <c r="C96" s="36">
        <f t="shared" si="21"/>
        <v>1383.4668</v>
      </c>
      <c r="D96" s="36">
        <v>262.4668</v>
      </c>
      <c r="E96" s="36">
        <v>921</v>
      </c>
      <c r="F96" s="36">
        <v>200</v>
      </c>
      <c r="G96" s="36">
        <v>0</v>
      </c>
      <c r="H96" s="36">
        <v>0</v>
      </c>
      <c r="I96" s="36">
        <v>1310.803</v>
      </c>
      <c r="J96" s="36">
        <v>0</v>
      </c>
      <c r="K96" s="36">
        <v>0</v>
      </c>
      <c r="L96" s="36">
        <v>0</v>
      </c>
      <c r="M96" s="36">
        <v>1100</v>
      </c>
      <c r="N96" s="36">
        <v>0</v>
      </c>
      <c r="O96" s="36">
        <v>210.35</v>
      </c>
      <c r="P96" s="36">
        <v>0</v>
      </c>
      <c r="Q96" s="36">
        <v>0.453</v>
      </c>
      <c r="R96" s="32">
        <f t="shared" si="20"/>
        <v>86.46379999999999</v>
      </c>
      <c r="S96" s="57"/>
      <c r="T96" s="74"/>
      <c r="U96" s="69">
        <f t="shared" si="18"/>
        <v>0.9028563407315973</v>
      </c>
      <c r="V96" s="70">
        <f t="shared" si="19"/>
        <v>0.9381193341171494</v>
      </c>
    </row>
    <row r="97" spans="1:22" s="1" customFormat="1" ht="28.5" customHeight="1">
      <c r="A97" s="137" t="s">
        <v>300</v>
      </c>
      <c r="B97" s="36">
        <v>12.05</v>
      </c>
      <c r="C97" s="36">
        <f t="shared" si="21"/>
        <v>8489.3659</v>
      </c>
      <c r="D97" s="36">
        <f>VLOOKUP(A97,'[1]区域汇总表'!A:G,7,0)</f>
        <v>1169.5659</v>
      </c>
      <c r="E97" s="36">
        <v>0</v>
      </c>
      <c r="F97" s="36">
        <v>700</v>
      </c>
      <c r="G97" s="36">
        <v>6619.8</v>
      </c>
      <c r="H97" s="36">
        <v>0</v>
      </c>
      <c r="I97" s="36">
        <v>8501.4114</v>
      </c>
      <c r="J97" s="36">
        <v>4800.69</v>
      </c>
      <c r="K97" s="36">
        <v>2340.28</v>
      </c>
      <c r="L97" s="36">
        <v>550.76</v>
      </c>
      <c r="M97" s="36">
        <v>0</v>
      </c>
      <c r="N97" s="36">
        <v>163.9</v>
      </c>
      <c r="O97" s="36">
        <v>593.5714</v>
      </c>
      <c r="P97" s="36">
        <v>0</v>
      </c>
      <c r="Q97" s="36">
        <v>52.21</v>
      </c>
      <c r="R97" s="32">
        <f t="shared" si="20"/>
        <v>0.004499999999097781</v>
      </c>
      <c r="S97" s="57"/>
      <c r="T97" s="74"/>
      <c r="U97" s="69">
        <f t="shared" si="18"/>
        <v>0.137573144619257</v>
      </c>
      <c r="V97" s="70">
        <f t="shared" si="19"/>
        <v>0.9999994706764083</v>
      </c>
    </row>
    <row r="98" spans="1:22" s="1" customFormat="1" ht="28.5" customHeight="1">
      <c r="A98" s="137" t="s">
        <v>301</v>
      </c>
      <c r="B98" s="36">
        <v>6.01</v>
      </c>
      <c r="C98" s="36">
        <f t="shared" si="21"/>
        <v>4754.3291</v>
      </c>
      <c r="D98" s="36">
        <f>VLOOKUP(A98,'[1]区域汇总表'!A:G,7,0)</f>
        <v>602.8291</v>
      </c>
      <c r="E98" s="36">
        <v>0</v>
      </c>
      <c r="F98" s="36">
        <v>340</v>
      </c>
      <c r="G98" s="36">
        <v>3811.5</v>
      </c>
      <c r="H98" s="36">
        <v>0</v>
      </c>
      <c r="I98" s="36">
        <v>4760.33458</v>
      </c>
      <c r="J98" s="36">
        <v>2956.06</v>
      </c>
      <c r="K98" s="36">
        <v>1084.8953</v>
      </c>
      <c r="L98" s="36">
        <v>159.39536</v>
      </c>
      <c r="M98" s="36">
        <v>153.509976</v>
      </c>
      <c r="N98" s="36">
        <v>65.73</v>
      </c>
      <c r="O98" s="36">
        <v>316.398944</v>
      </c>
      <c r="P98" s="36">
        <v>0</v>
      </c>
      <c r="Q98" s="36">
        <v>24.345</v>
      </c>
      <c r="R98" s="32">
        <f t="shared" si="20"/>
        <v>0.004520000000411528</v>
      </c>
      <c r="S98" s="57"/>
      <c r="T98" s="74"/>
      <c r="U98" s="69">
        <f t="shared" si="18"/>
        <v>0.12663586768306526</v>
      </c>
      <c r="V98" s="70">
        <f t="shared" si="19"/>
        <v>0.9999990504878108</v>
      </c>
    </row>
    <row r="99" spans="1:22" s="1" customFormat="1" ht="28.5" customHeight="1">
      <c r="A99" s="137" t="s">
        <v>302</v>
      </c>
      <c r="B99" s="36">
        <v>33.98</v>
      </c>
      <c r="C99" s="36">
        <f t="shared" si="21"/>
        <v>23855.8995</v>
      </c>
      <c r="D99" s="36">
        <f>VLOOKUP(A99,'[1]区域汇总表'!A:G,7,0)</f>
        <v>3480.3995</v>
      </c>
      <c r="E99" s="36">
        <v>10337</v>
      </c>
      <c r="F99" s="36">
        <v>2150</v>
      </c>
      <c r="G99" s="36">
        <v>7888.5</v>
      </c>
      <c r="H99" s="36">
        <v>0</v>
      </c>
      <c r="I99" s="36">
        <v>23889.8811</v>
      </c>
      <c r="J99" s="36">
        <v>17306.8879</v>
      </c>
      <c r="K99" s="36">
        <v>4298.6897</v>
      </c>
      <c r="L99" s="36">
        <v>956.6</v>
      </c>
      <c r="M99" s="36">
        <v>110</v>
      </c>
      <c r="N99" s="36">
        <v>319.3235</v>
      </c>
      <c r="O99" s="36">
        <v>443.38</v>
      </c>
      <c r="P99" s="36">
        <v>0</v>
      </c>
      <c r="Q99" s="36">
        <v>455</v>
      </c>
      <c r="R99" s="32">
        <f t="shared" si="20"/>
        <v>-0.0015999999995983671</v>
      </c>
      <c r="S99" s="57"/>
      <c r="T99" s="74"/>
      <c r="U99" s="621">
        <f t="shared" si="18"/>
        <v>0.578378747142446</v>
      </c>
      <c r="V99" s="70">
        <f t="shared" si="19"/>
        <v>1.000000066973967</v>
      </c>
    </row>
    <row r="100" spans="1:22" s="1" customFormat="1" ht="28.5" customHeight="1">
      <c r="A100" s="137" t="s">
        <v>304</v>
      </c>
      <c r="B100" s="36">
        <v>17.03</v>
      </c>
      <c r="C100" s="36">
        <f t="shared" si="21"/>
        <v>14898.777300000002</v>
      </c>
      <c r="D100" s="36">
        <f>VLOOKUP(A100,'[1]区域汇总表'!A:G,7,0)</f>
        <v>1702.5812</v>
      </c>
      <c r="E100" s="36">
        <v>5059</v>
      </c>
      <c r="F100" s="36">
        <v>1120</v>
      </c>
      <c r="G100" s="36">
        <v>7017.1961</v>
      </c>
      <c r="H100" s="36">
        <v>0</v>
      </c>
      <c r="I100" s="36">
        <v>14915.8079</v>
      </c>
      <c r="J100" s="36">
        <v>9081.9433</v>
      </c>
      <c r="K100" s="36">
        <v>3934.4397</v>
      </c>
      <c r="L100" s="36">
        <v>903.5156</v>
      </c>
      <c r="M100" s="36">
        <v>34.38</v>
      </c>
      <c r="N100" s="36">
        <v>354.7</v>
      </c>
      <c r="O100" s="36">
        <v>527.5273</v>
      </c>
      <c r="P100" s="36">
        <v>0</v>
      </c>
      <c r="Q100" s="36">
        <v>79.302</v>
      </c>
      <c r="R100" s="32">
        <f t="shared" si="20"/>
        <v>-0.0005999999993946403</v>
      </c>
      <c r="S100" s="57"/>
      <c r="T100" s="74"/>
      <c r="U100" s="621">
        <f t="shared" si="18"/>
        <v>0.4533164576355264</v>
      </c>
      <c r="V100" s="70">
        <f t="shared" si="19"/>
        <v>1.000000040225781</v>
      </c>
    </row>
    <row r="101" spans="1:22" s="1" customFormat="1" ht="28.5" customHeight="1">
      <c r="A101" s="137" t="s">
        <v>303</v>
      </c>
      <c r="B101" s="36">
        <v>16</v>
      </c>
      <c r="C101" s="36">
        <f t="shared" si="21"/>
        <v>9291.0964</v>
      </c>
      <c r="D101" s="36">
        <f>VLOOKUP(A101,'[1]区域汇总表'!A:G,7,0)</f>
        <v>1594.5364</v>
      </c>
      <c r="E101" s="36">
        <v>4726</v>
      </c>
      <c r="F101" s="36">
        <v>890</v>
      </c>
      <c r="G101" s="36">
        <v>2080.56</v>
      </c>
      <c r="H101" s="36">
        <v>0</v>
      </c>
      <c r="I101" s="36">
        <v>9307.101</v>
      </c>
      <c r="J101" s="36">
        <v>5959.99</v>
      </c>
      <c r="K101" s="36">
        <v>2446.77</v>
      </c>
      <c r="L101" s="36">
        <v>447.01</v>
      </c>
      <c r="M101" s="36">
        <v>84.32</v>
      </c>
      <c r="N101" s="36">
        <v>71.27</v>
      </c>
      <c r="O101" s="36">
        <v>233.37</v>
      </c>
      <c r="P101" s="36">
        <v>0</v>
      </c>
      <c r="Q101" s="36">
        <v>64.371</v>
      </c>
      <c r="R101" s="32">
        <f t="shared" si="20"/>
        <v>-0.004600000000209548</v>
      </c>
      <c r="S101" s="57"/>
      <c r="T101" s="74"/>
      <c r="U101" s="621">
        <f t="shared" si="18"/>
        <v>0.6791090372823932</v>
      </c>
      <c r="V101" s="70">
        <f t="shared" si="19"/>
        <v>1.0000004942465193</v>
      </c>
    </row>
    <row r="102" spans="1:22" s="1" customFormat="1" ht="28.5" customHeight="1">
      <c r="A102" s="137" t="s">
        <v>465</v>
      </c>
      <c r="B102" s="36">
        <v>0</v>
      </c>
      <c r="C102" s="36">
        <f t="shared" si="21"/>
        <v>612.3</v>
      </c>
      <c r="D102" s="36">
        <v>0</v>
      </c>
      <c r="E102" s="36">
        <v>0</v>
      </c>
      <c r="F102" s="36">
        <v>0</v>
      </c>
      <c r="G102" s="36">
        <v>612.3</v>
      </c>
      <c r="H102" s="36">
        <v>0</v>
      </c>
      <c r="I102" s="36">
        <v>612.25105</v>
      </c>
      <c r="J102" s="36">
        <v>320.6903</v>
      </c>
      <c r="K102" s="36">
        <v>79.95</v>
      </c>
      <c r="L102" s="36">
        <v>11.24848</v>
      </c>
      <c r="M102" s="36">
        <v>0</v>
      </c>
      <c r="N102" s="36">
        <v>16.1</v>
      </c>
      <c r="O102" s="36">
        <v>82.1797</v>
      </c>
      <c r="P102" s="36">
        <v>0</v>
      </c>
      <c r="Q102" s="36">
        <v>102.08257</v>
      </c>
      <c r="R102" s="32">
        <f t="shared" si="20"/>
        <v>0.04894999999999072</v>
      </c>
      <c r="S102" s="57"/>
      <c r="T102" s="74"/>
      <c r="U102" s="69">
        <f t="shared" si="18"/>
        <v>0</v>
      </c>
      <c r="V102" s="70">
        <f t="shared" si="19"/>
        <v>0.9999200555283358</v>
      </c>
    </row>
    <row r="103" spans="1:22" s="1" customFormat="1" ht="28.5" customHeight="1">
      <c r="A103" s="137" t="s">
        <v>466</v>
      </c>
      <c r="B103" s="36">
        <v>0</v>
      </c>
      <c r="C103" s="36">
        <f t="shared" si="21"/>
        <v>654</v>
      </c>
      <c r="D103" s="36">
        <v>0</v>
      </c>
      <c r="E103" s="36">
        <v>0</v>
      </c>
      <c r="F103" s="36">
        <v>100</v>
      </c>
      <c r="G103" s="36">
        <v>554</v>
      </c>
      <c r="H103" s="36">
        <v>0</v>
      </c>
      <c r="I103" s="36">
        <v>740.44319</v>
      </c>
      <c r="J103" s="36">
        <v>353.7031</v>
      </c>
      <c r="K103" s="36">
        <v>191.97</v>
      </c>
      <c r="L103" s="36">
        <v>64.2311</v>
      </c>
      <c r="M103" s="36">
        <v>0</v>
      </c>
      <c r="N103" s="36">
        <v>16.78</v>
      </c>
      <c r="O103" s="36">
        <v>111.70799</v>
      </c>
      <c r="P103" s="36">
        <v>0</v>
      </c>
      <c r="Q103" s="36">
        <v>2.051</v>
      </c>
      <c r="R103" s="32">
        <f t="shared" si="20"/>
        <v>-86.44318999999996</v>
      </c>
      <c r="S103" s="57"/>
      <c r="T103" s="74"/>
      <c r="U103" s="69">
        <f t="shared" si="18"/>
        <v>0</v>
      </c>
      <c r="V103" s="70">
        <f t="shared" si="19"/>
        <v>1.1321761314984709</v>
      </c>
    </row>
    <row r="104" spans="1:22" s="7" customFormat="1" ht="28.5" customHeight="1">
      <c r="A104" s="38" t="s">
        <v>305</v>
      </c>
      <c r="B104" s="30">
        <f aca="true" t="shared" si="28" ref="B104:H104">SUM(B105:B111)</f>
        <v>492.040129</v>
      </c>
      <c r="C104" s="30">
        <f t="shared" si="21"/>
        <v>83826.153951</v>
      </c>
      <c r="D104" s="30">
        <v>15161.3962</v>
      </c>
      <c r="E104" s="30">
        <f t="shared" si="28"/>
        <v>45937</v>
      </c>
      <c r="F104" s="30">
        <f t="shared" si="28"/>
        <v>6783</v>
      </c>
      <c r="G104" s="30">
        <f t="shared" si="28"/>
        <v>15944.757750999997</v>
      </c>
      <c r="H104" s="30">
        <f t="shared" si="28"/>
        <v>0</v>
      </c>
      <c r="I104" s="28">
        <f>SUM(J104:Q104)</f>
        <v>83746.11826</v>
      </c>
      <c r="J104" s="30">
        <f aca="true" t="shared" si="29" ref="J104:Q104">SUM(J105:J111)</f>
        <v>58639.422399999996</v>
      </c>
      <c r="K104" s="30">
        <f t="shared" si="29"/>
        <v>15575.7644</v>
      </c>
      <c r="L104" s="30">
        <f t="shared" si="29"/>
        <v>3439.1427600000015</v>
      </c>
      <c r="M104" s="30">
        <f t="shared" si="29"/>
        <v>591.3401</v>
      </c>
      <c r="N104" s="30">
        <f t="shared" si="29"/>
        <v>1107.3475</v>
      </c>
      <c r="O104" s="30">
        <f t="shared" si="29"/>
        <v>3345.7393</v>
      </c>
      <c r="P104" s="30">
        <f t="shared" si="29"/>
        <v>0</v>
      </c>
      <c r="Q104" s="30">
        <f t="shared" si="29"/>
        <v>1047.3618</v>
      </c>
      <c r="R104" s="28">
        <f t="shared" si="20"/>
        <v>572.0758199999982</v>
      </c>
      <c r="S104" s="619"/>
      <c r="T104" s="124"/>
      <c r="U104" s="69">
        <f t="shared" si="18"/>
        <v>0.7295669037496473</v>
      </c>
      <c r="V104" s="70">
        <f t="shared" si="19"/>
        <v>0.993215274280457</v>
      </c>
    </row>
    <row r="105" spans="1:22" s="1" customFormat="1" ht="28.5" customHeight="1">
      <c r="A105" s="137" t="s">
        <v>432</v>
      </c>
      <c r="B105" s="59">
        <v>73.9</v>
      </c>
      <c r="C105" s="36">
        <f t="shared" si="21"/>
        <v>128</v>
      </c>
      <c r="D105" s="59">
        <v>0</v>
      </c>
      <c r="E105" s="59">
        <v>128</v>
      </c>
      <c r="F105" s="59">
        <v>0</v>
      </c>
      <c r="G105" s="59">
        <v>0</v>
      </c>
      <c r="H105" s="59">
        <v>0</v>
      </c>
      <c r="I105" s="32">
        <v>122.81</v>
      </c>
      <c r="J105" s="59">
        <v>0</v>
      </c>
      <c r="K105" s="59">
        <v>0</v>
      </c>
      <c r="L105" s="59">
        <v>0</v>
      </c>
      <c r="M105" s="59">
        <v>44.51</v>
      </c>
      <c r="N105" s="59">
        <v>0</v>
      </c>
      <c r="O105" s="59">
        <v>78.3</v>
      </c>
      <c r="P105" s="59">
        <v>0</v>
      </c>
      <c r="Q105" s="59">
        <v>0</v>
      </c>
      <c r="R105" s="32">
        <f t="shared" si="20"/>
        <v>79.09</v>
      </c>
      <c r="S105" s="125"/>
      <c r="T105" s="126"/>
      <c r="U105" s="69">
        <f t="shared" si="18"/>
        <v>1.042260402247374</v>
      </c>
      <c r="V105" s="70">
        <f t="shared" si="19"/>
        <v>0.6082714214957899</v>
      </c>
    </row>
    <row r="106" spans="1:22" s="1" customFormat="1" ht="28.5" customHeight="1">
      <c r="A106" s="137" t="s">
        <v>467</v>
      </c>
      <c r="B106" s="59">
        <v>18.876429</v>
      </c>
      <c r="C106" s="36">
        <f t="shared" si="21"/>
        <v>6008.031771</v>
      </c>
      <c r="D106" s="59">
        <v>993.3691</v>
      </c>
      <c r="E106" s="59">
        <v>2978</v>
      </c>
      <c r="F106" s="59">
        <v>598</v>
      </c>
      <c r="G106" s="59">
        <v>1438.662671</v>
      </c>
      <c r="H106" s="59">
        <v>0</v>
      </c>
      <c r="I106" s="32">
        <v>6007.0707</v>
      </c>
      <c r="J106" s="59">
        <v>3688.0039</v>
      </c>
      <c r="K106" s="86">
        <v>1400.0061</v>
      </c>
      <c r="L106" s="86">
        <v>409.9572</v>
      </c>
      <c r="M106" s="86">
        <v>0</v>
      </c>
      <c r="N106" s="86">
        <v>55.5625</v>
      </c>
      <c r="O106" s="86">
        <v>410.8257</v>
      </c>
      <c r="P106" s="59">
        <v>0</v>
      </c>
      <c r="Q106" s="86">
        <v>42.7153</v>
      </c>
      <c r="R106" s="32">
        <f t="shared" si="20"/>
        <v>19.837499999999636</v>
      </c>
      <c r="S106" s="127" t="s">
        <v>468</v>
      </c>
      <c r="T106" s="128"/>
      <c r="U106" s="69">
        <f t="shared" si="18"/>
        <v>0.6611157581348259</v>
      </c>
      <c r="V106" s="70">
        <f t="shared" si="19"/>
        <v>0.9967085113391971</v>
      </c>
    </row>
    <row r="107" spans="1:22" s="1" customFormat="1" ht="28.5" customHeight="1">
      <c r="A107" s="137" t="s">
        <v>310</v>
      </c>
      <c r="B107" s="36">
        <v>0</v>
      </c>
      <c r="C107" s="36">
        <f t="shared" si="21"/>
        <v>23098.483999999997</v>
      </c>
      <c r="D107" s="59">
        <v>4792.494</v>
      </c>
      <c r="E107" s="36">
        <v>14528</v>
      </c>
      <c r="F107" s="36">
        <v>1232</v>
      </c>
      <c r="G107" s="36">
        <v>2545.99</v>
      </c>
      <c r="H107" s="59">
        <v>0</v>
      </c>
      <c r="I107" s="32">
        <v>23098.480380000005</v>
      </c>
      <c r="J107" s="612">
        <v>17995.0852</v>
      </c>
      <c r="K107" s="36">
        <v>3524.2388</v>
      </c>
      <c r="L107" s="36">
        <v>428.820480000002</v>
      </c>
      <c r="M107" s="36">
        <v>41.1631</v>
      </c>
      <c r="N107" s="36">
        <v>172.2625</v>
      </c>
      <c r="O107" s="36">
        <v>698.0483</v>
      </c>
      <c r="P107" s="59">
        <v>0</v>
      </c>
      <c r="Q107" s="36">
        <v>238.862</v>
      </c>
      <c r="R107" s="32">
        <f t="shared" si="20"/>
        <v>0.0036199999995005783</v>
      </c>
      <c r="S107" s="129" t="s">
        <v>469</v>
      </c>
      <c r="T107" s="130"/>
      <c r="U107" s="69">
        <f t="shared" si="18"/>
        <v>0.836440046364643</v>
      </c>
      <c r="V107" s="70">
        <f t="shared" si="19"/>
        <v>0.9999998432797584</v>
      </c>
    </row>
    <row r="108" spans="1:22" s="1" customFormat="1" ht="28.5" customHeight="1">
      <c r="A108" s="137" t="s">
        <v>311</v>
      </c>
      <c r="B108" s="59">
        <v>0</v>
      </c>
      <c r="C108" s="36">
        <f t="shared" si="21"/>
        <v>8163.1395999999995</v>
      </c>
      <c r="D108" s="59">
        <v>1445.5894</v>
      </c>
      <c r="E108" s="59">
        <v>4338</v>
      </c>
      <c r="F108" s="59">
        <v>678</v>
      </c>
      <c r="G108" s="59">
        <v>1701.5502</v>
      </c>
      <c r="H108" s="59">
        <v>0</v>
      </c>
      <c r="I108" s="32">
        <v>8163.1395999999995</v>
      </c>
      <c r="J108" s="86">
        <v>5455.3441</v>
      </c>
      <c r="K108" s="86">
        <v>1934.7075</v>
      </c>
      <c r="L108" s="86">
        <v>229.1078</v>
      </c>
      <c r="M108" s="105">
        <v>13.057</v>
      </c>
      <c r="N108" s="86">
        <v>230.95</v>
      </c>
      <c r="O108" s="86">
        <v>237.1455</v>
      </c>
      <c r="P108" s="59">
        <v>0</v>
      </c>
      <c r="Q108" s="86">
        <v>62.8277</v>
      </c>
      <c r="R108" s="32">
        <f t="shared" si="20"/>
        <v>0</v>
      </c>
      <c r="S108" s="127" t="s">
        <v>470</v>
      </c>
      <c r="T108" s="128"/>
      <c r="U108" s="69">
        <f t="shared" si="18"/>
        <v>0.7085006117009196</v>
      </c>
      <c r="V108" s="70">
        <f t="shared" si="19"/>
        <v>1</v>
      </c>
    </row>
    <row r="109" spans="1:22" s="1" customFormat="1" ht="28.5" customHeight="1">
      <c r="A109" s="137" t="s">
        <v>312</v>
      </c>
      <c r="B109" s="36">
        <v>387.25</v>
      </c>
      <c r="C109" s="36">
        <f t="shared" si="21"/>
        <v>43348.6138</v>
      </c>
      <c r="D109" s="59">
        <v>7424.8655</v>
      </c>
      <c r="E109" s="36">
        <v>22501</v>
      </c>
      <c r="F109" s="36">
        <v>3938</v>
      </c>
      <c r="G109" s="36">
        <v>9484.7483</v>
      </c>
      <c r="H109" s="59">
        <v>0</v>
      </c>
      <c r="I109" s="32">
        <v>43265.4583</v>
      </c>
      <c r="J109" s="86">
        <v>29048.771</v>
      </c>
      <c r="K109" s="86">
        <v>8377.8883</v>
      </c>
      <c r="L109" s="86">
        <v>2315.625</v>
      </c>
      <c r="M109" s="86">
        <v>492.61</v>
      </c>
      <c r="N109" s="86">
        <v>625</v>
      </c>
      <c r="O109" s="86">
        <v>1728.5165</v>
      </c>
      <c r="P109" s="59">
        <v>0</v>
      </c>
      <c r="Q109" s="86">
        <v>677.0475</v>
      </c>
      <c r="R109" s="32">
        <f t="shared" si="20"/>
        <v>470.40550000000076</v>
      </c>
      <c r="S109" s="127" t="s">
        <v>471</v>
      </c>
      <c r="T109" s="128"/>
      <c r="U109" s="69">
        <f t="shared" si="18"/>
        <v>0.6916803074752129</v>
      </c>
      <c r="V109" s="70">
        <f t="shared" si="19"/>
        <v>0.989244399009675</v>
      </c>
    </row>
    <row r="110" spans="1:22" s="1" customFormat="1" ht="28.5" customHeight="1">
      <c r="A110" s="137" t="s">
        <v>472</v>
      </c>
      <c r="B110" s="59">
        <v>12.0137</v>
      </c>
      <c r="C110" s="36">
        <f t="shared" si="21"/>
        <v>2670.83918</v>
      </c>
      <c r="D110" s="59">
        <v>449.8326</v>
      </c>
      <c r="E110" s="36">
        <v>1245</v>
      </c>
      <c r="F110" s="36">
        <v>295</v>
      </c>
      <c r="G110" s="36">
        <v>681.00658</v>
      </c>
      <c r="H110" s="59">
        <v>0</v>
      </c>
      <c r="I110" s="32">
        <v>2656.3592799999997</v>
      </c>
      <c r="J110" s="36">
        <v>2092.6182</v>
      </c>
      <c r="K110" s="36">
        <v>294.0237</v>
      </c>
      <c r="L110" s="36">
        <v>49.43228</v>
      </c>
      <c r="M110" s="36">
        <v>0</v>
      </c>
      <c r="N110" s="36">
        <v>19.4725</v>
      </c>
      <c r="O110" s="36">
        <v>174.9033</v>
      </c>
      <c r="P110" s="59">
        <v>0</v>
      </c>
      <c r="Q110" s="36">
        <v>25.9093</v>
      </c>
      <c r="R110" s="32">
        <f t="shared" si="20"/>
        <v>26.493599999999788</v>
      </c>
      <c r="S110" s="127" t="s">
        <v>473</v>
      </c>
      <c r="T110" s="128"/>
      <c r="U110" s="69">
        <f t="shared" si="18"/>
        <v>0.6380283769445525</v>
      </c>
      <c r="V110" s="70">
        <f t="shared" si="19"/>
        <v>0.9901248405391502</v>
      </c>
    </row>
    <row r="111" spans="1:22" s="1" customFormat="1" ht="28.5" customHeight="1">
      <c r="A111" s="137" t="s">
        <v>474</v>
      </c>
      <c r="B111" s="59">
        <v>0</v>
      </c>
      <c r="C111" s="36">
        <f t="shared" si="21"/>
        <v>433.0456</v>
      </c>
      <c r="D111" s="59">
        <v>79.2456</v>
      </c>
      <c r="E111" s="36">
        <v>219</v>
      </c>
      <c r="F111" s="36">
        <v>42</v>
      </c>
      <c r="G111" s="36">
        <v>92.8</v>
      </c>
      <c r="H111" s="59">
        <v>0</v>
      </c>
      <c r="I111" s="32">
        <v>432.8</v>
      </c>
      <c r="J111" s="86">
        <v>359.6</v>
      </c>
      <c r="K111" s="86">
        <v>44.9</v>
      </c>
      <c r="L111" s="86">
        <v>6.2</v>
      </c>
      <c r="M111" s="86">
        <v>0</v>
      </c>
      <c r="N111" s="86">
        <v>4.1</v>
      </c>
      <c r="O111" s="86">
        <v>18</v>
      </c>
      <c r="P111" s="59">
        <v>0</v>
      </c>
      <c r="Q111" s="86">
        <v>0</v>
      </c>
      <c r="R111" s="32">
        <f t="shared" si="20"/>
        <v>0.24559999999996762</v>
      </c>
      <c r="S111" s="125"/>
      <c r="T111" s="126"/>
      <c r="U111" s="69">
        <f t="shared" si="18"/>
        <v>0.6891072088724584</v>
      </c>
      <c r="V111" s="70">
        <f t="shared" si="19"/>
        <v>0.9994328541844093</v>
      </c>
    </row>
    <row r="112" spans="1:22" s="7" customFormat="1" ht="28.5" customHeight="1">
      <c r="A112" s="38" t="s">
        <v>254</v>
      </c>
      <c r="B112" s="30">
        <v>13</v>
      </c>
      <c r="C112" s="30">
        <f t="shared" si="21"/>
        <v>18086.7814</v>
      </c>
      <c r="D112" s="30">
        <v>1356.9377</v>
      </c>
      <c r="E112" s="30">
        <f aca="true" t="shared" si="30" ref="E112:H112">SUM(E113:E114)</f>
        <v>0</v>
      </c>
      <c r="F112" s="30">
        <f t="shared" si="30"/>
        <v>7409.816720000001</v>
      </c>
      <c r="G112" s="30">
        <f t="shared" si="30"/>
        <v>0</v>
      </c>
      <c r="H112" s="30">
        <f t="shared" si="30"/>
        <v>9320.026979999999</v>
      </c>
      <c r="I112" s="102">
        <f>J112+K112+L112+M112+N112+O112+P112+Q112</f>
        <v>18099.7814</v>
      </c>
      <c r="J112" s="30">
        <f aca="true" t="shared" si="31" ref="J112:Q112">SUM(J113:J114)</f>
        <v>9884.8744</v>
      </c>
      <c r="K112" s="30">
        <f t="shared" si="31"/>
        <v>1915.99</v>
      </c>
      <c r="L112" s="30">
        <f t="shared" si="31"/>
        <v>753.89</v>
      </c>
      <c r="M112" s="30">
        <f t="shared" si="31"/>
        <v>2438.26</v>
      </c>
      <c r="N112" s="30">
        <f t="shared" si="31"/>
        <v>147.90699999999998</v>
      </c>
      <c r="O112" s="30">
        <f t="shared" si="31"/>
        <v>1544.3300000000002</v>
      </c>
      <c r="P112" s="30">
        <f t="shared" si="31"/>
        <v>77.51</v>
      </c>
      <c r="Q112" s="30">
        <f t="shared" si="31"/>
        <v>1337.02</v>
      </c>
      <c r="R112" s="28">
        <f t="shared" si="20"/>
        <v>0</v>
      </c>
      <c r="S112" s="56"/>
      <c r="T112" s="73"/>
      <c r="U112" s="69">
        <f t="shared" si="18"/>
        <v>0.07496983913849921</v>
      </c>
      <c r="V112" s="70">
        <f t="shared" si="19"/>
        <v>1</v>
      </c>
    </row>
    <row r="113" spans="1:22" s="1" customFormat="1" ht="28.5" customHeight="1">
      <c r="A113" s="137" t="s">
        <v>432</v>
      </c>
      <c r="B113" s="36">
        <v>0</v>
      </c>
      <c r="C113" s="36">
        <f t="shared" si="21"/>
        <v>8779.754420000001</v>
      </c>
      <c r="D113" s="36">
        <v>1369.9377</v>
      </c>
      <c r="E113" s="36">
        <v>0</v>
      </c>
      <c r="F113" s="99">
        <v>7409.816720000001</v>
      </c>
      <c r="G113" s="36">
        <v>0</v>
      </c>
      <c r="H113" s="36">
        <v>0</v>
      </c>
      <c r="I113" s="103">
        <v>8779.75442</v>
      </c>
      <c r="J113" s="36">
        <v>2965.46232</v>
      </c>
      <c r="K113" s="86">
        <v>1023.86</v>
      </c>
      <c r="L113" s="86">
        <v>388.33</v>
      </c>
      <c r="M113" s="36">
        <v>2438.26</v>
      </c>
      <c r="N113" s="36">
        <v>44.3721</v>
      </c>
      <c r="O113" s="36">
        <v>1334.91</v>
      </c>
      <c r="P113" s="36">
        <v>77.51</v>
      </c>
      <c r="Q113" s="36">
        <v>507.05</v>
      </c>
      <c r="R113" s="32">
        <f t="shared" si="20"/>
        <v>0</v>
      </c>
      <c r="S113" s="57"/>
      <c r="T113" s="74"/>
      <c r="U113" s="69">
        <f t="shared" si="18"/>
        <v>0.15603371512070152</v>
      </c>
      <c r="V113" s="70">
        <f t="shared" si="19"/>
        <v>0.9999999999999998</v>
      </c>
    </row>
    <row r="114" spans="1:22" s="1" customFormat="1" ht="28.5" customHeight="1">
      <c r="A114" s="137" t="s">
        <v>475</v>
      </c>
      <c r="B114" s="36">
        <v>0</v>
      </c>
      <c r="C114" s="36">
        <f t="shared" si="21"/>
        <v>9320.026979999999</v>
      </c>
      <c r="D114" s="36">
        <v>0</v>
      </c>
      <c r="E114" s="36">
        <v>0</v>
      </c>
      <c r="F114" s="36">
        <v>0</v>
      </c>
      <c r="G114" s="36">
        <v>0</v>
      </c>
      <c r="H114" s="36">
        <v>9320.026979999999</v>
      </c>
      <c r="I114" s="103">
        <v>9320.02698</v>
      </c>
      <c r="J114" s="36">
        <v>6919.41208</v>
      </c>
      <c r="K114" s="36">
        <v>892.13</v>
      </c>
      <c r="L114" s="36">
        <v>365.56</v>
      </c>
      <c r="M114" s="36">
        <v>0</v>
      </c>
      <c r="N114" s="36">
        <v>103.5349</v>
      </c>
      <c r="O114" s="36">
        <v>209.42</v>
      </c>
      <c r="P114" s="36">
        <v>0</v>
      </c>
      <c r="Q114" s="36">
        <v>829.97</v>
      </c>
      <c r="R114" s="32">
        <f t="shared" si="20"/>
        <v>0</v>
      </c>
      <c r="S114" s="57"/>
      <c r="T114" s="74"/>
      <c r="U114" s="69">
        <f t="shared" si="18"/>
        <v>0</v>
      </c>
      <c r="V114" s="70">
        <f t="shared" si="19"/>
        <v>1.0000000000000002</v>
      </c>
    </row>
    <row r="115" spans="1:22" s="7" customFormat="1" ht="28.5" customHeight="1">
      <c r="A115" s="204" t="s">
        <v>255</v>
      </c>
      <c r="B115" s="30">
        <v>11</v>
      </c>
      <c r="C115" s="30">
        <f t="shared" si="21"/>
        <v>20319.7236</v>
      </c>
      <c r="D115" s="30">
        <v>1079.6436</v>
      </c>
      <c r="E115" s="30">
        <v>0</v>
      </c>
      <c r="F115" s="30">
        <v>9967.69</v>
      </c>
      <c r="G115" s="30">
        <v>0</v>
      </c>
      <c r="H115" s="30">
        <v>9272.390000000001</v>
      </c>
      <c r="I115" s="102">
        <v>20330.72</v>
      </c>
      <c r="J115" s="30">
        <v>9401.61</v>
      </c>
      <c r="K115" s="104">
        <v>2385.63</v>
      </c>
      <c r="L115" s="42">
        <v>635.57</v>
      </c>
      <c r="M115" s="30">
        <v>273.05</v>
      </c>
      <c r="N115" s="30">
        <v>368.1</v>
      </c>
      <c r="O115" s="30">
        <v>1073.46</v>
      </c>
      <c r="P115" s="30">
        <v>1110.05</v>
      </c>
      <c r="Q115" s="30">
        <v>5083.25</v>
      </c>
      <c r="R115" s="28">
        <f t="shared" si="20"/>
        <v>0.0036000000000058208</v>
      </c>
      <c r="S115" s="57"/>
      <c r="T115" s="74"/>
      <c r="U115" s="69">
        <f t="shared" si="18"/>
        <v>0.053104051405951196</v>
      </c>
      <c r="V115" s="70">
        <f t="shared" si="19"/>
        <v>0.999999822928093</v>
      </c>
    </row>
    <row r="116" spans="1:22" s="7" customFormat="1" ht="28.5" customHeight="1">
      <c r="A116" s="38" t="s">
        <v>313</v>
      </c>
      <c r="B116" s="30">
        <f aca="true" t="shared" si="32" ref="B116:H116">SUM(B117:B124)</f>
        <v>0.9399999999998272</v>
      </c>
      <c r="C116" s="30">
        <f t="shared" si="21"/>
        <v>48581.70419999999</v>
      </c>
      <c r="D116" s="30">
        <f t="shared" si="32"/>
        <v>5273.1826</v>
      </c>
      <c r="E116" s="30">
        <f t="shared" si="32"/>
        <v>11008</v>
      </c>
      <c r="F116" s="30">
        <f t="shared" si="32"/>
        <v>5635.59</v>
      </c>
      <c r="G116" s="30">
        <f t="shared" si="32"/>
        <v>17810.540399999998</v>
      </c>
      <c r="H116" s="30">
        <f t="shared" si="32"/>
        <v>8854.3912</v>
      </c>
      <c r="I116" s="28">
        <f>SUM(J116:Q116)</f>
        <v>48520.661273000005</v>
      </c>
      <c r="J116" s="30">
        <f aca="true" t="shared" si="33" ref="J116:Q116">SUM(J117:J124)</f>
        <v>25669.2247</v>
      </c>
      <c r="K116" s="30">
        <f t="shared" si="33"/>
        <v>17350.942</v>
      </c>
      <c r="L116" s="30">
        <f t="shared" si="33"/>
        <v>2702.9498999999996</v>
      </c>
      <c r="M116" s="30">
        <f t="shared" si="33"/>
        <v>372.62395200000003</v>
      </c>
      <c r="N116" s="30">
        <f t="shared" si="33"/>
        <v>462.870421</v>
      </c>
      <c r="O116" s="30">
        <f t="shared" si="33"/>
        <v>1799.0183</v>
      </c>
      <c r="P116" s="30">
        <f t="shared" si="33"/>
        <v>0</v>
      </c>
      <c r="Q116" s="30">
        <f t="shared" si="33"/>
        <v>163.03199999999998</v>
      </c>
      <c r="R116" s="28">
        <f t="shared" si="20"/>
        <v>61.982927000004565</v>
      </c>
      <c r="S116" s="56"/>
      <c r="T116" s="73"/>
      <c r="U116" s="69">
        <f t="shared" si="18"/>
        <v>0.3355515397532286</v>
      </c>
      <c r="V116" s="70">
        <f t="shared" si="19"/>
        <v>0.9987241755153379</v>
      </c>
    </row>
    <row r="117" spans="1:22" s="1" customFormat="1" ht="28.5" customHeight="1">
      <c r="A117" s="137" t="s">
        <v>432</v>
      </c>
      <c r="B117" s="32">
        <v>0</v>
      </c>
      <c r="C117" s="36">
        <f t="shared" si="21"/>
        <v>178.22000000000003</v>
      </c>
      <c r="D117" s="32">
        <v>14</v>
      </c>
      <c r="E117" s="32">
        <v>140</v>
      </c>
      <c r="F117" s="32">
        <v>24.220000000000013</v>
      </c>
      <c r="G117" s="32">
        <v>0</v>
      </c>
      <c r="H117" s="32">
        <v>0</v>
      </c>
      <c r="I117" s="32">
        <v>146.6</v>
      </c>
      <c r="J117" s="32">
        <v>0</v>
      </c>
      <c r="K117" s="32">
        <v>0</v>
      </c>
      <c r="L117" s="32">
        <v>0</v>
      </c>
      <c r="M117" s="32">
        <v>132.6</v>
      </c>
      <c r="N117" s="32">
        <v>14</v>
      </c>
      <c r="O117" s="32">
        <v>0</v>
      </c>
      <c r="P117" s="32">
        <v>0</v>
      </c>
      <c r="Q117" s="32">
        <v>0</v>
      </c>
      <c r="R117" s="32">
        <f t="shared" si="20"/>
        <v>31.620000000000005</v>
      </c>
      <c r="S117" s="620"/>
      <c r="T117" s="74"/>
      <c r="U117" s="69">
        <f t="shared" si="18"/>
        <v>1.0504774897680764</v>
      </c>
      <c r="V117" s="70">
        <f t="shared" si="19"/>
        <v>0.8225788351475702</v>
      </c>
    </row>
    <row r="118" spans="1:22" s="1" customFormat="1" ht="28.5" customHeight="1">
      <c r="A118" s="137" t="s">
        <v>315</v>
      </c>
      <c r="B118" s="32">
        <v>0.9399999999998272</v>
      </c>
      <c r="C118" s="36">
        <f t="shared" si="21"/>
        <v>1922.8854</v>
      </c>
      <c r="D118" s="32">
        <f>VLOOKUP(A118,'[1]区域汇总表'!A:G,7,0)</f>
        <v>206.0517</v>
      </c>
      <c r="E118" s="32">
        <v>0</v>
      </c>
      <c r="F118" s="32">
        <v>0</v>
      </c>
      <c r="G118" s="32">
        <v>1716.8337</v>
      </c>
      <c r="H118" s="32">
        <v>0</v>
      </c>
      <c r="I118" s="32">
        <v>1926.0500000000002</v>
      </c>
      <c r="J118" s="32">
        <v>911.97</v>
      </c>
      <c r="K118" s="32">
        <v>479.56</v>
      </c>
      <c r="L118" s="32">
        <v>218.91</v>
      </c>
      <c r="M118" s="32">
        <v>52.48</v>
      </c>
      <c r="N118" s="32">
        <v>26.67</v>
      </c>
      <c r="O118" s="32">
        <v>231.95</v>
      </c>
      <c r="P118" s="32">
        <v>0</v>
      </c>
      <c r="Q118" s="32">
        <v>4.51</v>
      </c>
      <c r="R118" s="32">
        <v>0</v>
      </c>
      <c r="S118" s="57"/>
      <c r="T118" s="74"/>
      <c r="U118" s="69">
        <f t="shared" si="18"/>
        <v>0.10698149061550842</v>
      </c>
      <c r="V118" s="70">
        <f t="shared" si="19"/>
        <v>1.0011563419424654</v>
      </c>
    </row>
    <row r="119" spans="1:22" s="1" customFormat="1" ht="28.5" customHeight="1">
      <c r="A119" s="137" t="s">
        <v>316</v>
      </c>
      <c r="B119" s="32">
        <v>0</v>
      </c>
      <c r="C119" s="36">
        <f t="shared" si="21"/>
        <v>958.7932999999999</v>
      </c>
      <c r="D119" s="32">
        <f>VLOOKUP(A119,'[1]区域汇总表'!A:G,7,0)</f>
        <v>96.0433</v>
      </c>
      <c r="E119" s="32">
        <v>0</v>
      </c>
      <c r="F119" s="32">
        <v>0</v>
      </c>
      <c r="G119" s="32">
        <v>217.02</v>
      </c>
      <c r="H119" s="32">
        <v>645.7299999999999</v>
      </c>
      <c r="I119" s="32">
        <v>959.7499999999999</v>
      </c>
      <c r="J119" s="32">
        <v>538.65</v>
      </c>
      <c r="K119" s="32">
        <v>191.51</v>
      </c>
      <c r="L119" s="32">
        <v>79.8</v>
      </c>
      <c r="M119" s="32">
        <v>47.6</v>
      </c>
      <c r="N119" s="32">
        <v>12.93</v>
      </c>
      <c r="O119" s="32">
        <v>88.21</v>
      </c>
      <c r="P119" s="32">
        <v>0</v>
      </c>
      <c r="Q119" s="32">
        <v>1.05</v>
      </c>
      <c r="R119" s="32">
        <f aca="true" t="shared" si="34" ref="R119:R174">B119+C119-I119</f>
        <v>-0.9566999999999553</v>
      </c>
      <c r="S119" s="57"/>
      <c r="T119" s="74"/>
      <c r="U119" s="69">
        <f t="shared" si="18"/>
        <v>0.10007116436572025</v>
      </c>
      <c r="V119" s="70">
        <f t="shared" si="19"/>
        <v>1.000997816734848</v>
      </c>
    </row>
    <row r="120" spans="1:22" s="1" customFormat="1" ht="28.5" customHeight="1">
      <c r="A120" s="137" t="s">
        <v>317</v>
      </c>
      <c r="B120" s="32">
        <v>0</v>
      </c>
      <c r="C120" s="36">
        <f t="shared" si="21"/>
        <v>8342.2071</v>
      </c>
      <c r="D120" s="32">
        <f>VLOOKUP(A120,'[1]区域汇总表'!A:G,7,0)</f>
        <v>883.1959</v>
      </c>
      <c r="E120" s="32">
        <v>0</v>
      </c>
      <c r="F120" s="32">
        <v>683.68</v>
      </c>
      <c r="G120" s="32">
        <v>4255</v>
      </c>
      <c r="H120" s="32">
        <v>2520.3311999999996</v>
      </c>
      <c r="I120" s="32">
        <v>8350.7939</v>
      </c>
      <c r="J120" s="32">
        <v>6214.0841</v>
      </c>
      <c r="K120" s="32">
        <v>1315.256</v>
      </c>
      <c r="L120" s="32">
        <v>329.9442</v>
      </c>
      <c r="M120" s="32">
        <v>36.41</v>
      </c>
      <c r="N120" s="32">
        <v>164.8096</v>
      </c>
      <c r="O120" s="32">
        <v>263.378</v>
      </c>
      <c r="P120" s="32">
        <v>0</v>
      </c>
      <c r="Q120" s="32">
        <v>26.912</v>
      </c>
      <c r="R120" s="32">
        <f t="shared" si="34"/>
        <v>-8.586800000000949</v>
      </c>
      <c r="S120" s="57"/>
      <c r="T120" s="74"/>
      <c r="U120" s="69">
        <f t="shared" si="18"/>
        <v>0.10576190845758988</v>
      </c>
      <c r="V120" s="70">
        <f t="shared" si="19"/>
        <v>1.0010293199266176</v>
      </c>
    </row>
    <row r="121" spans="1:22" s="1" customFormat="1" ht="28.5" customHeight="1">
      <c r="A121" s="137" t="s">
        <v>318</v>
      </c>
      <c r="B121" s="32">
        <v>0</v>
      </c>
      <c r="C121" s="36">
        <f t="shared" si="21"/>
        <v>16096.1833</v>
      </c>
      <c r="D121" s="32">
        <f>VLOOKUP(A121,'[1]区域汇总表'!A:G,7,0)</f>
        <v>1699.4266</v>
      </c>
      <c r="E121" s="32">
        <v>5131</v>
      </c>
      <c r="F121" s="32">
        <v>2654.53</v>
      </c>
      <c r="G121" s="32">
        <v>6611.2267</v>
      </c>
      <c r="H121" s="32">
        <v>0</v>
      </c>
      <c r="I121" s="32">
        <v>16113.183328000001</v>
      </c>
      <c r="J121" s="32">
        <v>6609.0391</v>
      </c>
      <c r="K121" s="32">
        <v>8029.4</v>
      </c>
      <c r="L121" s="32">
        <v>761.6643</v>
      </c>
      <c r="M121" s="32">
        <v>22.117628</v>
      </c>
      <c r="N121" s="32">
        <v>73.825</v>
      </c>
      <c r="O121" s="32">
        <v>561.5893</v>
      </c>
      <c r="P121" s="32">
        <v>0</v>
      </c>
      <c r="Q121" s="32">
        <v>55.548</v>
      </c>
      <c r="R121" s="32">
        <f t="shared" si="34"/>
        <v>-17.000027999998565</v>
      </c>
      <c r="S121" s="620"/>
      <c r="T121" s="74"/>
      <c r="U121" s="69">
        <f t="shared" si="18"/>
        <v>0.42390299054878344</v>
      </c>
      <c r="V121" s="70">
        <f t="shared" si="19"/>
        <v>1.001056152734046</v>
      </c>
    </row>
    <row r="122" spans="1:22" s="1" customFormat="1" ht="28.5" customHeight="1">
      <c r="A122" s="137" t="s">
        <v>319</v>
      </c>
      <c r="B122" s="32">
        <v>0</v>
      </c>
      <c r="C122" s="36">
        <f t="shared" si="21"/>
        <v>7469.278399999999</v>
      </c>
      <c r="D122" s="32">
        <f>VLOOKUP(A122,'[1]区域汇总表'!A:G,7,0)</f>
        <v>832.2584</v>
      </c>
      <c r="E122" s="32">
        <v>2512</v>
      </c>
      <c r="F122" s="32">
        <v>743.8900000000001</v>
      </c>
      <c r="G122" s="32">
        <v>1935.16</v>
      </c>
      <c r="H122" s="32">
        <v>1445.9699999999998</v>
      </c>
      <c r="I122" s="32">
        <v>7477.1619</v>
      </c>
      <c r="J122" s="32">
        <v>3298.8472</v>
      </c>
      <c r="K122" s="32">
        <v>3113.568</v>
      </c>
      <c r="L122" s="32">
        <v>635.9608</v>
      </c>
      <c r="M122" s="32">
        <v>29.91</v>
      </c>
      <c r="N122" s="32">
        <v>134.0706</v>
      </c>
      <c r="O122" s="32">
        <v>238.8053</v>
      </c>
      <c r="P122" s="32">
        <v>0</v>
      </c>
      <c r="Q122" s="32">
        <v>26</v>
      </c>
      <c r="R122" s="32">
        <f t="shared" si="34"/>
        <v>-7.883499999999913</v>
      </c>
      <c r="S122" s="57"/>
      <c r="T122" s="74"/>
      <c r="U122" s="69">
        <f t="shared" si="18"/>
        <v>0.4472630718347827</v>
      </c>
      <c r="V122" s="70">
        <f t="shared" si="19"/>
        <v>1.0010554567091783</v>
      </c>
    </row>
    <row r="123" spans="1:22" s="1" customFormat="1" ht="28.5" customHeight="1">
      <c r="A123" s="137" t="s">
        <v>100</v>
      </c>
      <c r="B123" s="32">
        <v>0</v>
      </c>
      <c r="C123" s="36">
        <f t="shared" si="21"/>
        <v>5171.255300000001</v>
      </c>
      <c r="D123" s="32">
        <f>VLOOKUP(A123,'[1]区域汇总表'!A:G,7,0)</f>
        <v>474.0853</v>
      </c>
      <c r="E123" s="32">
        <v>0</v>
      </c>
      <c r="F123" s="32">
        <v>414.09</v>
      </c>
      <c r="G123" s="32">
        <v>62.15</v>
      </c>
      <c r="H123" s="32">
        <v>4220.93</v>
      </c>
      <c r="I123" s="32">
        <v>5175.812320999999</v>
      </c>
      <c r="J123" s="32">
        <v>3047.1242</v>
      </c>
      <c r="K123" s="32">
        <v>1649.1999999999998</v>
      </c>
      <c r="L123" s="32">
        <v>325.6259</v>
      </c>
      <c r="M123" s="32">
        <v>45.2</v>
      </c>
      <c r="N123" s="32">
        <v>25.342221</v>
      </c>
      <c r="O123" s="32">
        <v>68.34</v>
      </c>
      <c r="P123" s="32">
        <v>0</v>
      </c>
      <c r="Q123" s="32">
        <v>14.98</v>
      </c>
      <c r="R123" s="32">
        <f t="shared" si="34"/>
        <v>-4.557021000000532</v>
      </c>
      <c r="S123" s="57"/>
      <c r="T123" s="74"/>
      <c r="U123" s="69">
        <f t="shared" si="18"/>
        <v>0.09159630809573167</v>
      </c>
      <c r="V123" s="70">
        <f t="shared" si="19"/>
        <v>1.0008812214318636</v>
      </c>
    </row>
    <row r="124" spans="1:22" s="1" customFormat="1" ht="28.5" customHeight="1">
      <c r="A124" s="137" t="s">
        <v>320</v>
      </c>
      <c r="B124" s="32">
        <v>0</v>
      </c>
      <c r="C124" s="36">
        <f t="shared" si="21"/>
        <v>8442.8814</v>
      </c>
      <c r="D124" s="32">
        <f>VLOOKUP(A124,'[1]区域汇总表'!A:G,7,0)</f>
        <v>1068.1214</v>
      </c>
      <c r="E124" s="32">
        <v>3225</v>
      </c>
      <c r="F124" s="32">
        <v>1115.1799999999998</v>
      </c>
      <c r="G124" s="32">
        <v>3013.15</v>
      </c>
      <c r="H124" s="32">
        <v>21.430000000000007</v>
      </c>
      <c r="I124" s="32">
        <v>8371.309824</v>
      </c>
      <c r="J124" s="32">
        <v>5049.5101</v>
      </c>
      <c r="K124" s="32">
        <v>2572.448</v>
      </c>
      <c r="L124" s="32">
        <v>351.0447</v>
      </c>
      <c r="M124" s="32">
        <v>6.306324</v>
      </c>
      <c r="N124" s="32">
        <v>11.223</v>
      </c>
      <c r="O124" s="32">
        <v>346.7457</v>
      </c>
      <c r="P124" s="32">
        <v>0</v>
      </c>
      <c r="Q124" s="32">
        <v>34.032</v>
      </c>
      <c r="R124" s="32">
        <f t="shared" si="34"/>
        <v>71.57157600000028</v>
      </c>
      <c r="S124" s="57"/>
      <c r="T124" s="74"/>
      <c r="U124" s="69">
        <f t="shared" si="18"/>
        <v>0.5128374758860197</v>
      </c>
      <c r="V124" s="70">
        <f t="shared" si="19"/>
        <v>0.9915228495333358</v>
      </c>
    </row>
    <row r="125" spans="1:22" s="7" customFormat="1" ht="28.5" customHeight="1">
      <c r="A125" s="205" t="s">
        <v>321</v>
      </c>
      <c r="B125" s="28">
        <f aca="true" t="shared" si="35" ref="B125:H125">SUM(B126:B132)</f>
        <v>194.93789999999998</v>
      </c>
      <c r="C125" s="28">
        <f t="shared" si="21"/>
        <v>67669.1395</v>
      </c>
      <c r="D125" s="28">
        <v>11484</v>
      </c>
      <c r="E125" s="28">
        <f t="shared" si="35"/>
        <v>34548</v>
      </c>
      <c r="F125" s="28">
        <f t="shared" si="35"/>
        <v>2807</v>
      </c>
      <c r="G125" s="28">
        <f t="shared" si="35"/>
        <v>18830.1395</v>
      </c>
      <c r="H125" s="28">
        <f t="shared" si="35"/>
        <v>0</v>
      </c>
      <c r="I125" s="28">
        <f>SUM(J125:Q125)</f>
        <v>67745.96010000001</v>
      </c>
      <c r="J125" s="28">
        <f aca="true" t="shared" si="36" ref="J125:Q125">SUM(J126:J132)</f>
        <v>38025.7535</v>
      </c>
      <c r="K125" s="28">
        <f t="shared" si="36"/>
        <v>18369.363</v>
      </c>
      <c r="L125" s="28">
        <f t="shared" si="36"/>
        <v>6440.0789</v>
      </c>
      <c r="M125" s="28">
        <f t="shared" si="36"/>
        <v>565.6999999999999</v>
      </c>
      <c r="N125" s="28">
        <f t="shared" si="36"/>
        <v>878.8000000000002</v>
      </c>
      <c r="O125" s="28">
        <f t="shared" si="36"/>
        <v>3428.7146999999995</v>
      </c>
      <c r="P125" s="28">
        <f t="shared" si="36"/>
        <v>37.55</v>
      </c>
      <c r="Q125" s="28">
        <f t="shared" si="36"/>
        <v>0</v>
      </c>
      <c r="R125" s="28">
        <f t="shared" si="34"/>
        <v>118.11729999999807</v>
      </c>
      <c r="S125" s="56"/>
      <c r="T125" s="73"/>
      <c r="U125" s="69">
        <f t="shared" si="18"/>
        <v>0.6794796314356166</v>
      </c>
      <c r="V125" s="70">
        <f t="shared" si="19"/>
        <v>0.9982595018671837</v>
      </c>
    </row>
    <row r="126" spans="1:22" s="1" customFormat="1" ht="28.5" customHeight="1">
      <c r="A126" s="137" t="s">
        <v>432</v>
      </c>
      <c r="B126" s="98">
        <v>0</v>
      </c>
      <c r="C126" s="36">
        <f t="shared" si="21"/>
        <v>453</v>
      </c>
      <c r="D126" s="98">
        <v>82</v>
      </c>
      <c r="E126" s="98">
        <v>234</v>
      </c>
      <c r="F126" s="100">
        <v>137</v>
      </c>
      <c r="G126" s="98">
        <v>0</v>
      </c>
      <c r="H126" s="98">
        <v>0</v>
      </c>
      <c r="I126" s="32">
        <v>417.28</v>
      </c>
      <c r="J126" s="98">
        <v>0</v>
      </c>
      <c r="K126" s="98">
        <v>0</v>
      </c>
      <c r="L126" s="98">
        <v>0</v>
      </c>
      <c r="M126" s="98">
        <v>161</v>
      </c>
      <c r="N126" s="98">
        <v>0</v>
      </c>
      <c r="O126" s="98">
        <v>256.28</v>
      </c>
      <c r="P126" s="98">
        <v>0</v>
      </c>
      <c r="Q126" s="98">
        <v>0</v>
      </c>
      <c r="R126" s="32">
        <f t="shared" si="34"/>
        <v>35.72000000000003</v>
      </c>
      <c r="S126" s="112" t="s">
        <v>476</v>
      </c>
      <c r="T126" s="74"/>
      <c r="U126" s="69">
        <f aca="true" t="shared" si="37" ref="U126:U176">(D126+E126)/I126</f>
        <v>0.7572852760736197</v>
      </c>
      <c r="V126" s="70">
        <f aca="true" t="shared" si="38" ref="V126:V176">I126/(B126+C126)</f>
        <v>0.9211479028697571</v>
      </c>
    </row>
    <row r="127" spans="1:22" s="1" customFormat="1" ht="28.5" customHeight="1">
      <c r="A127" s="137" t="s">
        <v>327</v>
      </c>
      <c r="B127" s="32">
        <v>0</v>
      </c>
      <c r="C127" s="36">
        <f t="shared" si="21"/>
        <v>10986.9</v>
      </c>
      <c r="D127" s="32">
        <v>1594</v>
      </c>
      <c r="E127" s="40">
        <v>5146</v>
      </c>
      <c r="F127" s="32">
        <v>1269</v>
      </c>
      <c r="G127" s="32">
        <v>2977.9</v>
      </c>
      <c r="H127" s="98">
        <v>0</v>
      </c>
      <c r="I127" s="32">
        <v>10829</v>
      </c>
      <c r="J127" s="32">
        <v>8056</v>
      </c>
      <c r="K127" s="32">
        <v>1606</v>
      </c>
      <c r="L127" s="32">
        <v>714</v>
      </c>
      <c r="M127" s="32">
        <v>20</v>
      </c>
      <c r="N127" s="32">
        <v>237</v>
      </c>
      <c r="O127" s="32">
        <v>196</v>
      </c>
      <c r="P127" s="98">
        <v>0</v>
      </c>
      <c r="Q127" s="98">
        <v>0</v>
      </c>
      <c r="R127" s="32">
        <f t="shared" si="34"/>
        <v>157.89999999999964</v>
      </c>
      <c r="S127" s="112" t="s">
        <v>477</v>
      </c>
      <c r="T127" s="131"/>
      <c r="U127" s="69">
        <f t="shared" si="37"/>
        <v>0.6224028072767569</v>
      </c>
      <c r="V127" s="70">
        <f t="shared" si="38"/>
        <v>0.9856283392039611</v>
      </c>
    </row>
    <row r="128" spans="1:22" s="1" customFormat="1" ht="28.5" customHeight="1">
      <c r="A128" s="137" t="s">
        <v>325</v>
      </c>
      <c r="B128" s="32">
        <v>194.0179</v>
      </c>
      <c r="C128" s="36">
        <f t="shared" si="21"/>
        <v>14835.01</v>
      </c>
      <c r="D128" s="32">
        <v>2396</v>
      </c>
      <c r="E128" s="32">
        <v>7123</v>
      </c>
      <c r="F128" s="32">
        <v>630</v>
      </c>
      <c r="G128" s="32">
        <v>4686.01</v>
      </c>
      <c r="H128" s="98">
        <v>0</v>
      </c>
      <c r="I128" s="32">
        <v>15029.03</v>
      </c>
      <c r="J128" s="32">
        <v>7432.23</v>
      </c>
      <c r="K128" s="32">
        <v>4407.6</v>
      </c>
      <c r="L128" s="32">
        <v>2307.49</v>
      </c>
      <c r="M128" s="32">
        <v>107.31</v>
      </c>
      <c r="N128" s="32">
        <v>225.58</v>
      </c>
      <c r="O128" s="32">
        <v>521.77</v>
      </c>
      <c r="P128" s="98">
        <v>27.05</v>
      </c>
      <c r="Q128" s="98">
        <v>0</v>
      </c>
      <c r="R128" s="32">
        <f t="shared" si="34"/>
        <v>-0.00210000000151922</v>
      </c>
      <c r="S128" s="112"/>
      <c r="T128" s="74"/>
      <c r="U128" s="69">
        <f t="shared" si="37"/>
        <v>0.6333742097793403</v>
      </c>
      <c r="V128" s="70">
        <f t="shared" si="38"/>
        <v>1.0000001397295961</v>
      </c>
    </row>
    <row r="129" spans="1:22" s="1" customFormat="1" ht="28.5" customHeight="1">
      <c r="A129" s="137" t="s">
        <v>328</v>
      </c>
      <c r="B129" s="32">
        <v>0</v>
      </c>
      <c r="C129" s="36">
        <f t="shared" si="21"/>
        <v>25044.38</v>
      </c>
      <c r="D129" s="32">
        <v>5027</v>
      </c>
      <c r="E129" s="32">
        <v>14987</v>
      </c>
      <c r="F129" s="32">
        <v>283</v>
      </c>
      <c r="G129" s="32">
        <v>4747.38</v>
      </c>
      <c r="H129" s="98">
        <v>0</v>
      </c>
      <c r="I129" s="32">
        <v>25022.43</v>
      </c>
      <c r="J129" s="32">
        <v>14960.58</v>
      </c>
      <c r="K129" s="32">
        <v>6246.21</v>
      </c>
      <c r="L129" s="32">
        <v>1780.92</v>
      </c>
      <c r="M129" s="32">
        <v>268.47</v>
      </c>
      <c r="N129" s="32">
        <v>235</v>
      </c>
      <c r="O129" s="32">
        <v>1531.25</v>
      </c>
      <c r="P129" s="98">
        <v>0</v>
      </c>
      <c r="Q129" s="98">
        <v>0</v>
      </c>
      <c r="R129" s="32">
        <f t="shared" si="34"/>
        <v>21.950000000000728</v>
      </c>
      <c r="S129" s="112" t="s">
        <v>478</v>
      </c>
      <c r="T129" s="74"/>
      <c r="U129" s="69">
        <f t="shared" si="37"/>
        <v>0.7998423814153941</v>
      </c>
      <c r="V129" s="70">
        <f t="shared" si="38"/>
        <v>0.9991235558636309</v>
      </c>
    </row>
    <row r="130" spans="1:22" s="1" customFormat="1" ht="28.5" customHeight="1">
      <c r="A130" s="137" t="s">
        <v>326</v>
      </c>
      <c r="B130" s="32">
        <v>0</v>
      </c>
      <c r="C130" s="36">
        <f t="shared" si="21"/>
        <v>12512.810000000001</v>
      </c>
      <c r="D130" s="32">
        <v>1949</v>
      </c>
      <c r="E130" s="32">
        <v>5812</v>
      </c>
      <c r="F130" s="32">
        <v>408</v>
      </c>
      <c r="G130" s="32">
        <v>4343.81</v>
      </c>
      <c r="H130" s="98">
        <v>0</v>
      </c>
      <c r="I130" s="32">
        <v>12512.81</v>
      </c>
      <c r="J130" s="32">
        <v>5290.5</v>
      </c>
      <c r="K130" s="32">
        <v>4992.88</v>
      </c>
      <c r="L130" s="32">
        <v>1338.43</v>
      </c>
      <c r="M130" s="32">
        <v>8.92</v>
      </c>
      <c r="N130" s="32">
        <v>152.59</v>
      </c>
      <c r="O130" s="32">
        <v>729.49</v>
      </c>
      <c r="P130" s="98">
        <v>0</v>
      </c>
      <c r="Q130" s="98">
        <v>0</v>
      </c>
      <c r="R130" s="32">
        <f t="shared" si="34"/>
        <v>0</v>
      </c>
      <c r="S130" s="112"/>
      <c r="T130" s="74"/>
      <c r="U130" s="69">
        <f t="shared" si="37"/>
        <v>0.6202443735659695</v>
      </c>
      <c r="V130" s="70">
        <f t="shared" si="38"/>
        <v>1</v>
      </c>
    </row>
    <row r="131" spans="1:22" s="1" customFormat="1" ht="28.5" customHeight="1">
      <c r="A131" s="137" t="s">
        <v>479</v>
      </c>
      <c r="B131" s="32">
        <v>0.92</v>
      </c>
      <c r="C131" s="36">
        <f t="shared" si="21"/>
        <v>1825.3600000000001</v>
      </c>
      <c r="D131" s="98">
        <v>265</v>
      </c>
      <c r="E131" s="98">
        <v>602</v>
      </c>
      <c r="F131" s="98">
        <v>24</v>
      </c>
      <c r="G131" s="98">
        <v>934.36</v>
      </c>
      <c r="H131" s="98">
        <v>0</v>
      </c>
      <c r="I131" s="32">
        <v>1826.28</v>
      </c>
      <c r="J131" s="32">
        <v>1181.69</v>
      </c>
      <c r="K131" s="32">
        <v>453.12</v>
      </c>
      <c r="L131" s="32">
        <v>93.81</v>
      </c>
      <c r="M131" s="32">
        <v>0</v>
      </c>
      <c r="N131" s="32">
        <v>16.94</v>
      </c>
      <c r="O131" s="159">
        <v>80.72</v>
      </c>
      <c r="P131" s="32">
        <v>0</v>
      </c>
      <c r="Q131" s="98">
        <v>0</v>
      </c>
      <c r="R131" s="32">
        <f t="shared" si="34"/>
        <v>0</v>
      </c>
      <c r="S131" s="112"/>
      <c r="T131" s="74"/>
      <c r="U131" s="69">
        <f t="shared" si="37"/>
        <v>0.47473552795847296</v>
      </c>
      <c r="V131" s="70">
        <f t="shared" si="38"/>
        <v>0.9999999999999999</v>
      </c>
    </row>
    <row r="132" spans="1:22" s="1" customFormat="1" ht="28.5" customHeight="1">
      <c r="A132" s="137" t="s">
        <v>242</v>
      </c>
      <c r="B132" s="132">
        <v>0</v>
      </c>
      <c r="C132" s="36">
        <f t="shared" si="21"/>
        <v>2125.6795</v>
      </c>
      <c r="D132" s="32">
        <v>285</v>
      </c>
      <c r="E132" s="32">
        <v>644</v>
      </c>
      <c r="F132" s="32">
        <v>56</v>
      </c>
      <c r="G132" s="32">
        <v>1140.6795</v>
      </c>
      <c r="H132" s="98">
        <v>0</v>
      </c>
      <c r="I132" s="32">
        <v>2109.1301000000003</v>
      </c>
      <c r="J132" s="151">
        <v>1104.7535</v>
      </c>
      <c r="K132" s="32">
        <v>663.553</v>
      </c>
      <c r="L132" s="32">
        <v>205.4289</v>
      </c>
      <c r="M132" s="32">
        <v>0</v>
      </c>
      <c r="N132" s="32">
        <v>11.69</v>
      </c>
      <c r="O132" s="32">
        <v>113.2047</v>
      </c>
      <c r="P132" s="32">
        <v>10.5</v>
      </c>
      <c r="Q132" s="98">
        <v>0</v>
      </c>
      <c r="R132" s="32">
        <f t="shared" si="34"/>
        <v>16.549400000000333</v>
      </c>
      <c r="S132" s="112" t="s">
        <v>480</v>
      </c>
      <c r="T132" s="74"/>
      <c r="U132" s="69">
        <f t="shared" si="37"/>
        <v>0.44046595323825677</v>
      </c>
      <c r="V132" s="70">
        <f t="shared" si="38"/>
        <v>0.9922145365752457</v>
      </c>
    </row>
    <row r="133" spans="1:22" s="7" customFormat="1" ht="28.5" customHeight="1">
      <c r="A133" s="211" t="s">
        <v>329</v>
      </c>
      <c r="B133" s="134">
        <f aca="true" t="shared" si="39" ref="B133:H133">SUM(B134:B145)</f>
        <v>20202.100804999995</v>
      </c>
      <c r="C133" s="28">
        <f t="shared" si="21"/>
        <v>146750.7324</v>
      </c>
      <c r="D133" s="28">
        <v>32352.3407</v>
      </c>
      <c r="E133" s="28">
        <f t="shared" si="39"/>
        <v>97692</v>
      </c>
      <c r="F133" s="28">
        <f t="shared" si="39"/>
        <v>3000</v>
      </c>
      <c r="G133" s="28">
        <f t="shared" si="39"/>
        <v>13706.3917</v>
      </c>
      <c r="H133" s="28">
        <f t="shared" si="39"/>
        <v>0</v>
      </c>
      <c r="I133" s="28">
        <f>SUM(J133:Q133)</f>
        <v>142242.28016199998</v>
      </c>
      <c r="J133" s="152">
        <f aca="true" t="shared" si="40" ref="J133:Q133">SUM(J134:J145)</f>
        <v>94862.69529999999</v>
      </c>
      <c r="K133" s="28">
        <f t="shared" si="40"/>
        <v>29486.392199999995</v>
      </c>
      <c r="L133" s="28">
        <f t="shared" si="40"/>
        <v>5306.4436</v>
      </c>
      <c r="M133" s="28">
        <f t="shared" si="40"/>
        <v>281.109071</v>
      </c>
      <c r="N133" s="28">
        <f t="shared" si="40"/>
        <v>2006.0072630000004</v>
      </c>
      <c r="O133" s="28">
        <f t="shared" si="40"/>
        <v>8394.132800000001</v>
      </c>
      <c r="P133" s="28">
        <f t="shared" si="40"/>
        <v>378.448668</v>
      </c>
      <c r="Q133" s="28">
        <f t="shared" si="40"/>
        <v>1527.05126</v>
      </c>
      <c r="R133" s="28">
        <f t="shared" si="34"/>
        <v>24710.553042999993</v>
      </c>
      <c r="S133" s="80"/>
      <c r="T133" s="81"/>
      <c r="U133" s="69">
        <f t="shared" si="37"/>
        <v>0.9142453323434655</v>
      </c>
      <c r="V133" s="70">
        <f t="shared" si="38"/>
        <v>0.8519908134014226</v>
      </c>
    </row>
    <row r="134" spans="1:22" s="1" customFormat="1" ht="28.5" customHeight="1">
      <c r="A134" s="137" t="s">
        <v>339</v>
      </c>
      <c r="B134" s="135">
        <v>2495.45</v>
      </c>
      <c r="C134" s="32">
        <f t="shared" si="21"/>
        <v>25566.8643</v>
      </c>
      <c r="D134" s="135">
        <v>6329.8643</v>
      </c>
      <c r="E134" s="147">
        <v>19087</v>
      </c>
      <c r="F134" s="148">
        <v>0</v>
      </c>
      <c r="G134" s="147">
        <v>150</v>
      </c>
      <c r="H134" s="147">
        <v>0</v>
      </c>
      <c r="I134" s="32">
        <v>23841.767545000002</v>
      </c>
      <c r="J134" s="135">
        <v>17889.5425</v>
      </c>
      <c r="K134" s="135">
        <v>2636.9568</v>
      </c>
      <c r="L134" s="135">
        <v>813.6932</v>
      </c>
      <c r="M134" s="135">
        <v>17.751745</v>
      </c>
      <c r="N134" s="135">
        <v>1310</v>
      </c>
      <c r="O134" s="135">
        <v>655.8233</v>
      </c>
      <c r="P134" s="135">
        <v>0</v>
      </c>
      <c r="Q134" s="135">
        <v>518</v>
      </c>
      <c r="R134" s="32">
        <f t="shared" si="34"/>
        <v>4220.546754999999</v>
      </c>
      <c r="S134" s="623" t="s">
        <v>481</v>
      </c>
      <c r="T134" s="170"/>
      <c r="U134" s="621">
        <f t="shared" si="37"/>
        <v>1.0660645965961664</v>
      </c>
      <c r="V134" s="70">
        <f t="shared" si="38"/>
        <v>0.8496009021251679</v>
      </c>
    </row>
    <row r="135" spans="1:22" s="1" customFormat="1" ht="28.5" customHeight="1">
      <c r="A135" s="137" t="s">
        <v>338</v>
      </c>
      <c r="B135" s="135">
        <v>14830.97</v>
      </c>
      <c r="C135" s="32">
        <f t="shared" si="21"/>
        <v>34852.7776</v>
      </c>
      <c r="D135" s="135">
        <v>8327.7776</v>
      </c>
      <c r="E135" s="147">
        <v>25168</v>
      </c>
      <c r="F135" s="148">
        <v>0</v>
      </c>
      <c r="G135" s="147">
        <v>1357</v>
      </c>
      <c r="H135" s="147">
        <v>0</v>
      </c>
      <c r="I135" s="32">
        <v>32711.701500000003</v>
      </c>
      <c r="J135" s="55">
        <v>21592.7522</v>
      </c>
      <c r="K135" s="55">
        <v>7059.5292</v>
      </c>
      <c r="L135" s="55">
        <v>894.0276</v>
      </c>
      <c r="M135" s="55">
        <v>52.2399</v>
      </c>
      <c r="N135" s="55">
        <v>40.2</v>
      </c>
      <c r="O135" s="147">
        <v>2713</v>
      </c>
      <c r="P135" s="55">
        <v>179.9526</v>
      </c>
      <c r="Q135" s="55">
        <v>180</v>
      </c>
      <c r="R135" s="32">
        <f t="shared" si="34"/>
        <v>16972.046100000003</v>
      </c>
      <c r="S135" s="624"/>
      <c r="T135" s="172"/>
      <c r="U135" s="621">
        <f t="shared" si="37"/>
        <v>1.0239692851195772</v>
      </c>
      <c r="V135" s="70">
        <f t="shared" si="38"/>
        <v>0.6583984316835231</v>
      </c>
    </row>
    <row r="136" spans="1:22" s="1" customFormat="1" ht="28.5" customHeight="1">
      <c r="A136" s="137" t="s">
        <v>340</v>
      </c>
      <c r="B136" s="135">
        <v>140.688305</v>
      </c>
      <c r="C136" s="32">
        <f aca="true" t="shared" si="41" ref="C136:C177">SUM(D136:H136)</f>
        <v>33115.6141</v>
      </c>
      <c r="D136" s="135">
        <v>7032.6141</v>
      </c>
      <c r="E136" s="147">
        <v>21002</v>
      </c>
      <c r="F136" s="55">
        <v>407</v>
      </c>
      <c r="G136" s="147">
        <v>4674</v>
      </c>
      <c r="H136" s="147">
        <v>0</v>
      </c>
      <c r="I136" s="32">
        <v>33234.812623</v>
      </c>
      <c r="J136" s="135">
        <v>20715.2778</v>
      </c>
      <c r="K136" s="135">
        <v>8132.3108</v>
      </c>
      <c r="L136" s="135">
        <v>1563.2129</v>
      </c>
      <c r="M136" s="135">
        <v>32</v>
      </c>
      <c r="N136" s="135">
        <v>161.21866300000002</v>
      </c>
      <c r="O136" s="135">
        <v>2065.2937</v>
      </c>
      <c r="P136" s="135">
        <v>49.6125</v>
      </c>
      <c r="Q136" s="135">
        <v>515.88626</v>
      </c>
      <c r="R136" s="32">
        <f t="shared" si="34"/>
        <v>21.489782000004197</v>
      </c>
      <c r="S136" s="625" t="s">
        <v>482</v>
      </c>
      <c r="T136" s="174"/>
      <c r="U136" s="69">
        <f t="shared" si="37"/>
        <v>0.8435315829221427</v>
      </c>
      <c r="V136" s="70">
        <f t="shared" si="38"/>
        <v>0.9993538132490408</v>
      </c>
    </row>
    <row r="137" spans="1:22" s="1" customFormat="1" ht="28.5" customHeight="1">
      <c r="A137" s="137" t="s">
        <v>332</v>
      </c>
      <c r="B137" s="55">
        <v>335.93</v>
      </c>
      <c r="C137" s="32">
        <f t="shared" si="41"/>
        <v>17292.723700000002</v>
      </c>
      <c r="D137" s="135">
        <v>3417.7237</v>
      </c>
      <c r="E137" s="147">
        <v>10235</v>
      </c>
      <c r="F137" s="135">
        <v>843</v>
      </c>
      <c r="G137" s="147">
        <v>2797</v>
      </c>
      <c r="H137" s="147">
        <v>0</v>
      </c>
      <c r="I137" s="32">
        <v>17063</v>
      </c>
      <c r="J137" s="148">
        <v>9790</v>
      </c>
      <c r="K137" s="148">
        <v>5220</v>
      </c>
      <c r="L137" s="148">
        <v>801</v>
      </c>
      <c r="M137" s="148">
        <v>35</v>
      </c>
      <c r="N137" s="148">
        <v>175</v>
      </c>
      <c r="O137" s="160">
        <v>933.3215</v>
      </c>
      <c r="P137" s="148">
        <v>32</v>
      </c>
      <c r="Q137" s="148">
        <v>77</v>
      </c>
      <c r="R137" s="32">
        <f t="shared" si="34"/>
        <v>565.6536999999989</v>
      </c>
      <c r="S137" s="623"/>
      <c r="T137" s="170"/>
      <c r="U137" s="69">
        <f t="shared" si="37"/>
        <v>0.8001361835550607</v>
      </c>
      <c r="V137" s="70">
        <f t="shared" si="38"/>
        <v>0.967912824789337</v>
      </c>
    </row>
    <row r="138" spans="1:22" s="1" customFormat="1" ht="28.5" customHeight="1">
      <c r="A138" s="137" t="s">
        <v>333</v>
      </c>
      <c r="B138" s="135">
        <v>1629</v>
      </c>
      <c r="C138" s="32">
        <f t="shared" si="41"/>
        <v>14956.6253</v>
      </c>
      <c r="D138" s="135">
        <v>3678.6253</v>
      </c>
      <c r="E138" s="147">
        <v>11126</v>
      </c>
      <c r="F138" s="148">
        <v>0</v>
      </c>
      <c r="G138" s="147">
        <v>152</v>
      </c>
      <c r="H138" s="147">
        <v>0</v>
      </c>
      <c r="I138" s="32">
        <v>15238.903994</v>
      </c>
      <c r="J138" s="153">
        <v>10528.39</v>
      </c>
      <c r="K138" s="153">
        <v>3012.69</v>
      </c>
      <c r="L138" s="153">
        <v>541.44</v>
      </c>
      <c r="M138" s="153">
        <v>10.010426</v>
      </c>
      <c r="N138" s="153">
        <v>59.88</v>
      </c>
      <c r="O138" s="135">
        <v>992.4134</v>
      </c>
      <c r="P138" s="153">
        <v>10.883568</v>
      </c>
      <c r="Q138" s="153">
        <v>80.61</v>
      </c>
      <c r="R138" s="32">
        <f t="shared" si="34"/>
        <v>1346.7213059999995</v>
      </c>
      <c r="S138" s="625"/>
      <c r="T138" s="174"/>
      <c r="U138" s="69">
        <f t="shared" si="37"/>
        <v>0.9715019732277999</v>
      </c>
      <c r="V138" s="70">
        <f t="shared" si="38"/>
        <v>0.91880189732732</v>
      </c>
    </row>
    <row r="139" spans="1:22" s="1" customFormat="1" ht="28.5" customHeight="1">
      <c r="A139" s="137" t="s">
        <v>334</v>
      </c>
      <c r="B139" s="55">
        <v>200.92</v>
      </c>
      <c r="C139" s="32">
        <f t="shared" si="41"/>
        <v>1605.4900000000002</v>
      </c>
      <c r="D139" s="135">
        <v>178.2974</v>
      </c>
      <c r="E139" s="147">
        <v>531</v>
      </c>
      <c r="F139" s="148">
        <v>328</v>
      </c>
      <c r="G139" s="147">
        <v>568.1926000000002</v>
      </c>
      <c r="H139" s="147">
        <v>0</v>
      </c>
      <c r="I139" s="32">
        <v>1804.41</v>
      </c>
      <c r="J139" s="55">
        <v>1070.77</v>
      </c>
      <c r="K139" s="55">
        <v>408.78</v>
      </c>
      <c r="L139" s="55">
        <v>189.53</v>
      </c>
      <c r="M139" s="55">
        <v>0.02</v>
      </c>
      <c r="N139" s="55">
        <v>36.58</v>
      </c>
      <c r="O139" s="147">
        <v>51.51</v>
      </c>
      <c r="P139" s="55">
        <v>0</v>
      </c>
      <c r="Q139" s="153">
        <v>47.22</v>
      </c>
      <c r="R139" s="32">
        <f t="shared" si="34"/>
        <v>2</v>
      </c>
      <c r="S139" s="626" t="s">
        <v>483</v>
      </c>
      <c r="T139" s="176"/>
      <c r="U139" s="69">
        <f t="shared" si="37"/>
        <v>0.3930910380678449</v>
      </c>
      <c r="V139" s="70">
        <f t="shared" si="38"/>
        <v>0.998892831638443</v>
      </c>
    </row>
    <row r="140" spans="1:22" s="1" customFormat="1" ht="28.5" customHeight="1">
      <c r="A140" s="137" t="s">
        <v>335</v>
      </c>
      <c r="B140" s="135">
        <v>202.3108</v>
      </c>
      <c r="C140" s="32">
        <f t="shared" si="41"/>
        <v>2079.1299</v>
      </c>
      <c r="D140" s="135">
        <v>331.2199</v>
      </c>
      <c r="E140" s="147">
        <v>993</v>
      </c>
      <c r="F140" s="55">
        <v>292</v>
      </c>
      <c r="G140" s="147">
        <v>462.9099999999999</v>
      </c>
      <c r="H140" s="147">
        <v>0</v>
      </c>
      <c r="I140" s="32">
        <v>2054.547</v>
      </c>
      <c r="J140" s="135">
        <v>1786.22</v>
      </c>
      <c r="K140" s="135">
        <v>125.69</v>
      </c>
      <c r="L140" s="135">
        <v>34.15</v>
      </c>
      <c r="M140" s="135">
        <v>0.087</v>
      </c>
      <c r="N140" s="135">
        <v>18.38</v>
      </c>
      <c r="O140" s="135">
        <v>53.82</v>
      </c>
      <c r="P140" s="135">
        <v>0</v>
      </c>
      <c r="Q140" s="55">
        <v>36.2</v>
      </c>
      <c r="R140" s="32">
        <f t="shared" si="34"/>
        <v>226.89370000000008</v>
      </c>
      <c r="S140" s="623" t="s">
        <v>484</v>
      </c>
      <c r="T140" s="170"/>
      <c r="U140" s="69">
        <f t="shared" si="37"/>
        <v>0.6445313249100654</v>
      </c>
      <c r="V140" s="70">
        <f t="shared" si="38"/>
        <v>0.900548061582315</v>
      </c>
    </row>
    <row r="141" spans="1:22" s="1" customFormat="1" ht="28.5" customHeight="1">
      <c r="A141" s="137" t="s">
        <v>336</v>
      </c>
      <c r="B141" s="55">
        <v>9.860199999998486</v>
      </c>
      <c r="C141" s="32">
        <f t="shared" si="41"/>
        <v>7236.2688</v>
      </c>
      <c r="D141" s="135">
        <v>1277.3947</v>
      </c>
      <c r="E141" s="147">
        <v>3826</v>
      </c>
      <c r="F141" s="135">
        <v>460</v>
      </c>
      <c r="G141" s="147">
        <v>1672.8741</v>
      </c>
      <c r="H141" s="147">
        <v>0</v>
      </c>
      <c r="I141" s="32">
        <v>6107.280899999999</v>
      </c>
      <c r="J141" s="147">
        <v>4485.9548</v>
      </c>
      <c r="K141" s="147">
        <v>1068.0988</v>
      </c>
      <c r="L141" s="147">
        <v>157.025</v>
      </c>
      <c r="M141" s="147">
        <v>0</v>
      </c>
      <c r="N141" s="147">
        <v>183.7498</v>
      </c>
      <c r="O141" s="147">
        <v>185.5035</v>
      </c>
      <c r="P141" s="147">
        <v>0</v>
      </c>
      <c r="Q141" s="147">
        <v>26.949</v>
      </c>
      <c r="R141" s="32">
        <f t="shared" si="34"/>
        <v>1138.8481000000002</v>
      </c>
      <c r="S141" s="147"/>
      <c r="T141" s="177"/>
      <c r="U141" s="69">
        <f t="shared" si="37"/>
        <v>0.8356246885582094</v>
      </c>
      <c r="V141" s="70">
        <f t="shared" si="38"/>
        <v>0.8428335874230227</v>
      </c>
    </row>
    <row r="142" spans="1:22" s="1" customFormat="1" ht="28.5" customHeight="1">
      <c r="A142" s="137" t="s">
        <v>337</v>
      </c>
      <c r="B142" s="135">
        <v>0</v>
      </c>
      <c r="C142" s="32">
        <f t="shared" si="41"/>
        <v>5105.2315</v>
      </c>
      <c r="D142" s="135">
        <v>982.8165</v>
      </c>
      <c r="E142" s="147">
        <v>2939</v>
      </c>
      <c r="F142" s="55">
        <v>410</v>
      </c>
      <c r="G142" s="147">
        <v>773.415</v>
      </c>
      <c r="H142" s="147">
        <v>0</v>
      </c>
      <c r="I142" s="32">
        <v>5105.2315</v>
      </c>
      <c r="J142" s="153">
        <v>3946.6751</v>
      </c>
      <c r="K142" s="153">
        <v>754.1364</v>
      </c>
      <c r="L142" s="153">
        <v>114.5608</v>
      </c>
      <c r="M142" s="147">
        <v>0</v>
      </c>
      <c r="N142" s="153">
        <v>7.72</v>
      </c>
      <c r="O142" s="153">
        <v>218.7932</v>
      </c>
      <c r="P142" s="153">
        <v>40</v>
      </c>
      <c r="Q142" s="154">
        <v>23.346</v>
      </c>
      <c r="R142" s="32">
        <f t="shared" si="34"/>
        <v>0</v>
      </c>
      <c r="S142" s="178"/>
      <c r="T142" s="179"/>
      <c r="U142" s="69">
        <f t="shared" si="37"/>
        <v>0.768195624429568</v>
      </c>
      <c r="V142" s="70">
        <f t="shared" si="38"/>
        <v>1</v>
      </c>
    </row>
    <row r="143" spans="1:22" s="1" customFormat="1" ht="28.5" customHeight="1">
      <c r="A143" s="137" t="s">
        <v>485</v>
      </c>
      <c r="B143" s="135">
        <v>260</v>
      </c>
      <c r="C143" s="32">
        <f t="shared" si="41"/>
        <v>4652</v>
      </c>
      <c r="D143" s="135">
        <v>936</v>
      </c>
      <c r="E143" s="147">
        <v>2407</v>
      </c>
      <c r="F143" s="135">
        <v>210</v>
      </c>
      <c r="G143" s="147">
        <v>1099</v>
      </c>
      <c r="H143" s="147">
        <v>0</v>
      </c>
      <c r="I143" s="32">
        <v>4609.651000000001</v>
      </c>
      <c r="J143" s="55">
        <v>3057.1129</v>
      </c>
      <c r="K143" s="55">
        <v>1068.2002</v>
      </c>
      <c r="L143" s="55">
        <v>197.80410000000003</v>
      </c>
      <c r="M143" s="55">
        <v>0</v>
      </c>
      <c r="N143" s="55">
        <v>13.2788</v>
      </c>
      <c r="O143" s="55">
        <v>249.7842</v>
      </c>
      <c r="P143" s="55">
        <v>0</v>
      </c>
      <c r="Q143" s="55">
        <v>21.84</v>
      </c>
      <c r="R143" s="32">
        <f t="shared" si="34"/>
        <v>302.34900000000016</v>
      </c>
      <c r="S143" s="169"/>
      <c r="T143" s="170"/>
      <c r="U143" s="69">
        <f t="shared" si="37"/>
        <v>0.7252175923947387</v>
      </c>
      <c r="V143" s="70">
        <f t="shared" si="38"/>
        <v>0.938446864820847</v>
      </c>
    </row>
    <row r="144" spans="1:22" s="1" customFormat="1" ht="28.5" customHeight="1">
      <c r="A144" s="137" t="s">
        <v>451</v>
      </c>
      <c r="B144" s="135">
        <v>9.711500000000001</v>
      </c>
      <c r="C144" s="32">
        <f t="shared" si="41"/>
        <v>315.0072</v>
      </c>
      <c r="D144" s="135">
        <v>0.0072</v>
      </c>
      <c r="E144" s="147">
        <v>315</v>
      </c>
      <c r="F144" s="148">
        <v>0</v>
      </c>
      <c r="G144" s="147">
        <v>0</v>
      </c>
      <c r="H144" s="147">
        <v>0</v>
      </c>
      <c r="I144" s="32">
        <v>274.87</v>
      </c>
      <c r="J144" s="154">
        <v>0</v>
      </c>
      <c r="K144" s="155">
        <v>0</v>
      </c>
      <c r="L144" s="135">
        <v>0</v>
      </c>
      <c r="M144" s="154">
        <v>0</v>
      </c>
      <c r="N144" s="155">
        <v>0</v>
      </c>
      <c r="O144" s="148">
        <v>274.87</v>
      </c>
      <c r="P144" s="154">
        <v>0</v>
      </c>
      <c r="Q144" s="155">
        <v>0</v>
      </c>
      <c r="R144" s="32">
        <f t="shared" si="34"/>
        <v>49.84870000000001</v>
      </c>
      <c r="S144" s="153"/>
      <c r="T144" s="180"/>
      <c r="U144" s="69">
        <f t="shared" si="37"/>
        <v>1.1460224833557682</v>
      </c>
      <c r="V144" s="70">
        <f t="shared" si="38"/>
        <v>0.8464865127878376</v>
      </c>
    </row>
    <row r="145" spans="1:22" s="1" customFormat="1" ht="28.5" customHeight="1">
      <c r="A145" s="137" t="s">
        <v>434</v>
      </c>
      <c r="B145" s="135">
        <v>87.26</v>
      </c>
      <c r="C145" s="32">
        <f t="shared" si="41"/>
        <v>113</v>
      </c>
      <c r="D145" s="135">
        <v>0</v>
      </c>
      <c r="E145" s="147">
        <v>63</v>
      </c>
      <c r="F145" s="148">
        <v>50</v>
      </c>
      <c r="G145" s="147">
        <v>0</v>
      </c>
      <c r="H145" s="147">
        <v>0</v>
      </c>
      <c r="I145" s="32">
        <v>200</v>
      </c>
      <c r="J145" s="135">
        <v>0</v>
      </c>
      <c r="K145" s="135">
        <v>0</v>
      </c>
      <c r="L145" s="135">
        <v>0</v>
      </c>
      <c r="M145" s="135">
        <v>134</v>
      </c>
      <c r="N145" s="135">
        <v>0</v>
      </c>
      <c r="O145" s="135">
        <v>0</v>
      </c>
      <c r="P145" s="135">
        <v>66</v>
      </c>
      <c r="Q145" s="135">
        <v>0</v>
      </c>
      <c r="R145" s="32">
        <f t="shared" si="34"/>
        <v>0.2599999999999909</v>
      </c>
      <c r="S145" s="153"/>
      <c r="T145" s="180"/>
      <c r="U145" s="69">
        <f t="shared" si="37"/>
        <v>0.315</v>
      </c>
      <c r="V145" s="70">
        <f t="shared" si="38"/>
        <v>0.9987016878058524</v>
      </c>
    </row>
    <row r="146" spans="1:22" s="7" customFormat="1" ht="28.5" customHeight="1">
      <c r="A146" s="211" t="s">
        <v>341</v>
      </c>
      <c r="B146" s="30">
        <f aca="true" t="shared" si="42" ref="B146:H146">SUM(B147:B154)</f>
        <v>1449.4629999999977</v>
      </c>
      <c r="C146" s="28">
        <f t="shared" si="41"/>
        <v>103263.79758199998</v>
      </c>
      <c r="D146" s="30">
        <v>21370.825100000002</v>
      </c>
      <c r="E146" s="30">
        <f t="shared" si="42"/>
        <v>64745</v>
      </c>
      <c r="F146" s="30">
        <f t="shared" si="42"/>
        <v>1327.5900000000001</v>
      </c>
      <c r="G146" s="30">
        <f t="shared" si="42"/>
        <v>15820.38248199999</v>
      </c>
      <c r="H146" s="30">
        <f t="shared" si="42"/>
        <v>0</v>
      </c>
      <c r="I146" s="30">
        <f>SUM(J146:Q146)</f>
        <v>104367.63778199999</v>
      </c>
      <c r="J146" s="30">
        <f aca="true" t="shared" si="43" ref="J146:Q146">SUM(J147:J154)</f>
        <v>55327.562600000005</v>
      </c>
      <c r="K146" s="30">
        <f t="shared" si="43"/>
        <v>29113.863799999996</v>
      </c>
      <c r="L146" s="30">
        <f t="shared" si="43"/>
        <v>8172.977000000001</v>
      </c>
      <c r="M146" s="30">
        <f t="shared" si="43"/>
        <v>144.965382</v>
      </c>
      <c r="N146" s="30">
        <f t="shared" si="43"/>
        <v>552.9822</v>
      </c>
      <c r="O146" s="30">
        <f t="shared" si="43"/>
        <v>9643.6873</v>
      </c>
      <c r="P146" s="30">
        <f t="shared" si="43"/>
        <v>495.51</v>
      </c>
      <c r="Q146" s="30">
        <f t="shared" si="43"/>
        <v>916.0895</v>
      </c>
      <c r="R146" s="28">
        <f t="shared" si="34"/>
        <v>345.62279999999737</v>
      </c>
      <c r="S146" s="56"/>
      <c r="T146" s="73"/>
      <c r="U146" s="69">
        <f t="shared" si="37"/>
        <v>0.8251199982112862</v>
      </c>
      <c r="V146" s="70">
        <f t="shared" si="38"/>
        <v>0.9966993406749154</v>
      </c>
    </row>
    <row r="147" spans="1:22" s="1" customFormat="1" ht="28.5" customHeight="1">
      <c r="A147" s="137" t="s">
        <v>432</v>
      </c>
      <c r="B147" s="86">
        <v>107.5502</v>
      </c>
      <c r="C147" s="32">
        <f t="shared" si="41"/>
        <v>645.96</v>
      </c>
      <c r="D147" s="86">
        <v>84.96</v>
      </c>
      <c r="E147" s="86">
        <v>511</v>
      </c>
      <c r="F147" s="86">
        <v>50</v>
      </c>
      <c r="G147" s="86">
        <v>0</v>
      </c>
      <c r="H147" s="86">
        <v>0</v>
      </c>
      <c r="I147" s="36">
        <v>622.87</v>
      </c>
      <c r="J147" s="86">
        <v>0</v>
      </c>
      <c r="K147" s="86">
        <v>0</v>
      </c>
      <c r="L147" s="86">
        <v>0</v>
      </c>
      <c r="M147" s="86">
        <v>0</v>
      </c>
      <c r="N147" s="86">
        <v>1</v>
      </c>
      <c r="O147" s="86">
        <v>621.87</v>
      </c>
      <c r="P147" s="86">
        <v>0</v>
      </c>
      <c r="Q147" s="86">
        <v>0</v>
      </c>
      <c r="R147" s="32">
        <f t="shared" si="34"/>
        <v>130.64020000000005</v>
      </c>
      <c r="S147" s="57"/>
      <c r="T147" s="74"/>
      <c r="U147" s="69">
        <f t="shared" si="37"/>
        <v>0.9567967633695635</v>
      </c>
      <c r="V147" s="70">
        <f t="shared" si="38"/>
        <v>0.82662451019243</v>
      </c>
    </row>
    <row r="148" spans="1:22" s="1" customFormat="1" ht="28.5" customHeight="1">
      <c r="A148" s="137" t="s">
        <v>345</v>
      </c>
      <c r="B148" s="86">
        <v>0</v>
      </c>
      <c r="C148" s="32">
        <f t="shared" si="41"/>
        <v>12056.2191</v>
      </c>
      <c r="D148" s="86">
        <v>2658.0988</v>
      </c>
      <c r="E148" s="86">
        <v>8056</v>
      </c>
      <c r="F148" s="86">
        <v>134</v>
      </c>
      <c r="G148" s="86">
        <v>1208.1203</v>
      </c>
      <c r="H148" s="86">
        <v>0</v>
      </c>
      <c r="I148" s="36">
        <v>12056.2191</v>
      </c>
      <c r="J148" s="86">
        <v>7972.819</v>
      </c>
      <c r="K148" s="86">
        <v>2353.2416</v>
      </c>
      <c r="L148" s="86">
        <v>945.757</v>
      </c>
      <c r="M148" s="86">
        <v>0</v>
      </c>
      <c r="N148" s="86">
        <v>20.2533</v>
      </c>
      <c r="O148" s="86">
        <v>764.1482</v>
      </c>
      <c r="P148" s="86">
        <v>0</v>
      </c>
      <c r="Q148" s="86">
        <v>0</v>
      </c>
      <c r="R148" s="32">
        <f t="shared" si="34"/>
        <v>0</v>
      </c>
      <c r="S148" s="57"/>
      <c r="T148" s="74"/>
      <c r="U148" s="69">
        <f t="shared" si="37"/>
        <v>0.8886781760626762</v>
      </c>
      <c r="V148" s="70">
        <f t="shared" si="38"/>
        <v>1</v>
      </c>
    </row>
    <row r="149" spans="1:22" s="1" customFormat="1" ht="28.5" customHeight="1">
      <c r="A149" s="137" t="s">
        <v>347</v>
      </c>
      <c r="B149" s="136">
        <v>368.6128</v>
      </c>
      <c r="C149" s="32">
        <f t="shared" si="41"/>
        <v>18758.5366</v>
      </c>
      <c r="D149" s="86">
        <v>3912.469</v>
      </c>
      <c r="E149" s="86">
        <v>11847</v>
      </c>
      <c r="F149" s="86">
        <v>250.47</v>
      </c>
      <c r="G149" s="86">
        <v>2748.5976</v>
      </c>
      <c r="H149" s="86">
        <v>0</v>
      </c>
      <c r="I149" s="36">
        <v>19081.919400000002</v>
      </c>
      <c r="J149" s="86">
        <v>9822.1276</v>
      </c>
      <c r="K149" s="86">
        <v>5777.7441</v>
      </c>
      <c r="L149" s="86">
        <v>1722.5825</v>
      </c>
      <c r="M149" s="86">
        <v>38.37</v>
      </c>
      <c r="N149" s="86">
        <v>65.56</v>
      </c>
      <c r="O149" s="86">
        <v>1529.688</v>
      </c>
      <c r="P149" s="86">
        <v>31.5</v>
      </c>
      <c r="Q149" s="86">
        <v>94.3472</v>
      </c>
      <c r="R149" s="32">
        <f t="shared" si="34"/>
        <v>45.22999999999956</v>
      </c>
      <c r="S149" s="112" t="s">
        <v>486</v>
      </c>
      <c r="T149" s="74"/>
      <c r="U149" s="69">
        <f t="shared" si="37"/>
        <v>0.8258848949964644</v>
      </c>
      <c r="V149" s="70">
        <f t="shared" si="38"/>
        <v>0.9976352984412828</v>
      </c>
    </row>
    <row r="150" spans="1:22" s="1" customFormat="1" ht="28.5" customHeight="1">
      <c r="A150" s="137" t="s">
        <v>346</v>
      </c>
      <c r="B150" s="86">
        <v>0</v>
      </c>
      <c r="C150" s="32">
        <f t="shared" si="41"/>
        <v>22885.227582999993</v>
      </c>
      <c r="D150" s="86">
        <v>4537.1641</v>
      </c>
      <c r="E150" s="86">
        <v>13748</v>
      </c>
      <c r="F150" s="86">
        <v>263.5</v>
      </c>
      <c r="G150" s="86">
        <v>4336.56348299999</v>
      </c>
      <c r="H150" s="86">
        <v>0</v>
      </c>
      <c r="I150" s="36">
        <v>22884.063482999994</v>
      </c>
      <c r="J150" s="86">
        <v>12731.0827</v>
      </c>
      <c r="K150" s="86">
        <v>6113.125</v>
      </c>
      <c r="L150" s="86">
        <v>1330.7365</v>
      </c>
      <c r="M150" s="86">
        <v>54.631883</v>
      </c>
      <c r="N150" s="86">
        <v>12.9502</v>
      </c>
      <c r="O150" s="86">
        <v>2385.2188</v>
      </c>
      <c r="P150" s="86">
        <v>57</v>
      </c>
      <c r="Q150" s="86">
        <v>199.3184</v>
      </c>
      <c r="R150" s="32">
        <f t="shared" si="34"/>
        <v>1.1640999999981432</v>
      </c>
      <c r="S150" s="57"/>
      <c r="T150" s="74"/>
      <c r="U150" s="69">
        <f t="shared" si="37"/>
        <v>0.7990348442086607</v>
      </c>
      <c r="V150" s="70">
        <f t="shared" si="38"/>
        <v>0.9999491331254725</v>
      </c>
    </row>
    <row r="151" spans="1:22" s="1" customFormat="1" ht="28.5" customHeight="1">
      <c r="A151" s="137" t="s">
        <v>348</v>
      </c>
      <c r="B151" s="86">
        <v>973.2999999999977</v>
      </c>
      <c r="C151" s="32">
        <f t="shared" si="41"/>
        <v>20870.97193</v>
      </c>
      <c r="D151" s="86">
        <v>4711.6218</v>
      </c>
      <c r="E151" s="86">
        <v>14284</v>
      </c>
      <c r="F151" s="86">
        <v>282.41</v>
      </c>
      <c r="G151" s="86">
        <v>1592.94013</v>
      </c>
      <c r="H151" s="86">
        <v>0</v>
      </c>
      <c r="I151" s="36">
        <v>21675.68343</v>
      </c>
      <c r="J151" s="86">
        <v>11611.6249</v>
      </c>
      <c r="K151" s="86">
        <v>6142.1763</v>
      </c>
      <c r="L151" s="86">
        <v>1126.594</v>
      </c>
      <c r="M151" s="86">
        <v>9.20493</v>
      </c>
      <c r="N151" s="86">
        <v>112.673</v>
      </c>
      <c r="O151" s="86">
        <v>1885.6875</v>
      </c>
      <c r="P151" s="86">
        <v>320.76</v>
      </c>
      <c r="Q151" s="86">
        <v>466.9628</v>
      </c>
      <c r="R151" s="32">
        <f t="shared" si="34"/>
        <v>168.58849999999802</v>
      </c>
      <c r="S151" s="57"/>
      <c r="T151" s="74"/>
      <c r="U151" s="69">
        <f t="shared" si="37"/>
        <v>0.8763563031977719</v>
      </c>
      <c r="V151" s="70">
        <f t="shared" si="38"/>
        <v>0.992282255936923</v>
      </c>
    </row>
    <row r="152" spans="1:22" s="1" customFormat="1" ht="28.5" customHeight="1">
      <c r="A152" s="137" t="s">
        <v>349</v>
      </c>
      <c r="B152" s="86">
        <v>0</v>
      </c>
      <c r="C152" s="32">
        <f t="shared" si="41"/>
        <v>23518.536300000003</v>
      </c>
      <c r="D152" s="86">
        <v>4740.1733</v>
      </c>
      <c r="E152" s="86">
        <v>14368</v>
      </c>
      <c r="F152" s="86">
        <v>295.81</v>
      </c>
      <c r="G152" s="86">
        <v>4114.553</v>
      </c>
      <c r="H152" s="86">
        <v>0</v>
      </c>
      <c r="I152" s="36">
        <v>23518.5363</v>
      </c>
      <c r="J152" s="86">
        <v>10987.3106</v>
      </c>
      <c r="K152" s="86">
        <v>7373.8349</v>
      </c>
      <c r="L152" s="86">
        <v>2643.1715</v>
      </c>
      <c r="M152" s="86">
        <v>35</v>
      </c>
      <c r="N152" s="86">
        <v>255.1801</v>
      </c>
      <c r="O152" s="86">
        <v>2002.6252</v>
      </c>
      <c r="P152" s="86">
        <v>86.25</v>
      </c>
      <c r="Q152" s="86">
        <v>135.164</v>
      </c>
      <c r="R152" s="32">
        <f t="shared" si="34"/>
        <v>0</v>
      </c>
      <c r="S152" s="57"/>
      <c r="T152" s="74"/>
      <c r="U152" s="69">
        <f t="shared" si="37"/>
        <v>0.812472896113012</v>
      </c>
      <c r="V152" s="70">
        <f t="shared" si="38"/>
        <v>0.9999999999999999</v>
      </c>
    </row>
    <row r="153" spans="1:22" s="1" customFormat="1" ht="28.5" customHeight="1">
      <c r="A153" s="137" t="s">
        <v>344</v>
      </c>
      <c r="B153" s="86">
        <v>0</v>
      </c>
      <c r="C153" s="32">
        <f t="shared" si="41"/>
        <v>3265.3195690000002</v>
      </c>
      <c r="D153" s="86">
        <v>498.4645</v>
      </c>
      <c r="E153" s="86">
        <v>1325</v>
      </c>
      <c r="F153" s="86">
        <v>36.7</v>
      </c>
      <c r="G153" s="86">
        <v>1405.155069</v>
      </c>
      <c r="H153" s="86">
        <v>0</v>
      </c>
      <c r="I153" s="36">
        <v>3265.3195690000002</v>
      </c>
      <c r="J153" s="86">
        <v>1569.063</v>
      </c>
      <c r="K153" s="86">
        <v>1025.6412</v>
      </c>
      <c r="L153" s="86">
        <v>263.7825</v>
      </c>
      <c r="M153" s="86">
        <v>6.758569</v>
      </c>
      <c r="N153" s="86">
        <v>62.8716</v>
      </c>
      <c r="O153" s="86">
        <v>322.8984</v>
      </c>
      <c r="P153" s="86">
        <v>0</v>
      </c>
      <c r="Q153" s="86">
        <v>14.3043</v>
      </c>
      <c r="R153" s="32">
        <f t="shared" si="34"/>
        <v>0</v>
      </c>
      <c r="S153" s="57"/>
      <c r="T153" s="74"/>
      <c r="U153" s="69">
        <f t="shared" si="37"/>
        <v>0.5584337034915188</v>
      </c>
      <c r="V153" s="70">
        <f t="shared" si="38"/>
        <v>1</v>
      </c>
    </row>
    <row r="154" spans="1:22" s="1" customFormat="1" ht="28.5" customHeight="1">
      <c r="A154" s="137" t="s">
        <v>242</v>
      </c>
      <c r="B154" s="86">
        <v>0</v>
      </c>
      <c r="C154" s="32">
        <f t="shared" si="41"/>
        <v>1263.0265</v>
      </c>
      <c r="D154" s="86">
        <v>227.8736</v>
      </c>
      <c r="E154" s="86">
        <v>606</v>
      </c>
      <c r="F154" s="86">
        <v>14.7</v>
      </c>
      <c r="G154" s="86">
        <v>414.4529</v>
      </c>
      <c r="H154" s="86">
        <v>0</v>
      </c>
      <c r="I154" s="36">
        <v>1263.0265</v>
      </c>
      <c r="J154" s="86">
        <v>633.5348</v>
      </c>
      <c r="K154" s="86">
        <v>328.1007</v>
      </c>
      <c r="L154" s="86">
        <v>140.353</v>
      </c>
      <c r="M154" s="86">
        <v>1</v>
      </c>
      <c r="N154" s="86">
        <v>22.494</v>
      </c>
      <c r="O154" s="86">
        <v>131.5512</v>
      </c>
      <c r="P154" s="86">
        <v>0</v>
      </c>
      <c r="Q154" s="86">
        <v>5.9928</v>
      </c>
      <c r="R154" s="32">
        <f t="shared" si="34"/>
        <v>0</v>
      </c>
      <c r="S154" s="57"/>
      <c r="T154" s="74"/>
      <c r="U154" s="69">
        <f t="shared" si="37"/>
        <v>0.6602186098233094</v>
      </c>
      <c r="V154" s="70">
        <f t="shared" si="38"/>
        <v>1</v>
      </c>
    </row>
    <row r="155" spans="1:22" s="7" customFormat="1" ht="28.5" customHeight="1">
      <c r="A155" s="38" t="s">
        <v>350</v>
      </c>
      <c r="B155" s="30">
        <f aca="true" t="shared" si="44" ref="B155:H155">SUM(B156:B165)</f>
        <v>150.04</v>
      </c>
      <c r="C155" s="30">
        <f t="shared" si="41"/>
        <v>84041.718527</v>
      </c>
      <c r="D155" s="30">
        <f t="shared" si="44"/>
        <v>11279</v>
      </c>
      <c r="E155" s="30">
        <f t="shared" si="44"/>
        <v>25813</v>
      </c>
      <c r="F155" s="30">
        <f t="shared" si="44"/>
        <v>2329.8844</v>
      </c>
      <c r="G155" s="30">
        <f t="shared" si="44"/>
        <v>44619.834127</v>
      </c>
      <c r="H155" s="30">
        <f t="shared" si="44"/>
        <v>0</v>
      </c>
      <c r="I155" s="30">
        <f>SUM(J155:Q155)</f>
        <v>84035.314868</v>
      </c>
      <c r="J155" s="30">
        <f aca="true" t="shared" si="45" ref="J155:Q155">SUM(J156:J165)</f>
        <v>48093.9692</v>
      </c>
      <c r="K155" s="30">
        <f t="shared" si="45"/>
        <v>27292.687541</v>
      </c>
      <c r="L155" s="30">
        <f t="shared" si="45"/>
        <v>2803.03664</v>
      </c>
      <c r="M155" s="30">
        <f t="shared" si="45"/>
        <v>461.304822</v>
      </c>
      <c r="N155" s="30">
        <f t="shared" si="45"/>
        <v>247.635575</v>
      </c>
      <c r="O155" s="30">
        <f t="shared" si="45"/>
        <v>3258.13557</v>
      </c>
      <c r="P155" s="30">
        <f t="shared" si="45"/>
        <v>179.12512</v>
      </c>
      <c r="Q155" s="30">
        <f t="shared" si="45"/>
        <v>1699.4203999999997</v>
      </c>
      <c r="R155" s="28">
        <f t="shared" si="34"/>
        <v>156.44365899999684</v>
      </c>
      <c r="S155" s="112"/>
      <c r="T155" s="73"/>
      <c r="U155" s="69">
        <f t="shared" si="37"/>
        <v>0.44138586329167606</v>
      </c>
      <c r="V155" s="70">
        <f t="shared" si="38"/>
        <v>0.9981418174208841</v>
      </c>
    </row>
    <row r="156" spans="1:22" s="1" customFormat="1" ht="28.5" customHeight="1">
      <c r="A156" s="137" t="s">
        <v>432</v>
      </c>
      <c r="B156" s="86">
        <v>0</v>
      </c>
      <c r="C156" s="36">
        <f t="shared" si="41"/>
        <v>456.26439999999997</v>
      </c>
      <c r="D156" s="86">
        <v>10.33</v>
      </c>
      <c r="E156" s="86">
        <v>28.71</v>
      </c>
      <c r="F156" s="86">
        <v>417.22439999999995</v>
      </c>
      <c r="G156" s="86">
        <v>0</v>
      </c>
      <c r="H156" s="86">
        <v>0</v>
      </c>
      <c r="I156" s="36">
        <v>351.1709</v>
      </c>
      <c r="J156" s="86">
        <v>145.276</v>
      </c>
      <c r="K156" s="86">
        <v>0</v>
      </c>
      <c r="L156" s="86">
        <v>0</v>
      </c>
      <c r="M156" s="86">
        <v>7.85</v>
      </c>
      <c r="N156" s="86">
        <v>0</v>
      </c>
      <c r="O156" s="86">
        <v>194.2449</v>
      </c>
      <c r="P156" s="86">
        <v>0</v>
      </c>
      <c r="Q156" s="86">
        <v>3.8</v>
      </c>
      <c r="R156" s="32">
        <f t="shared" si="34"/>
        <v>105.0935</v>
      </c>
      <c r="S156" s="57"/>
      <c r="T156" s="74"/>
      <c r="U156" s="69">
        <f t="shared" si="37"/>
        <v>0.11117094269485313</v>
      </c>
      <c r="V156" s="70">
        <f t="shared" si="38"/>
        <v>0.7696653519319062</v>
      </c>
    </row>
    <row r="157" spans="1:22" s="1" customFormat="1" ht="28.5" customHeight="1">
      <c r="A157" s="137" t="s">
        <v>353</v>
      </c>
      <c r="B157" s="86">
        <v>52.15</v>
      </c>
      <c r="C157" s="36">
        <f t="shared" si="41"/>
        <v>1910.014012</v>
      </c>
      <c r="D157" s="86">
        <f>VLOOKUP(A157,'[1]2023资金收支'!$A:$G,7,0)</f>
        <v>257</v>
      </c>
      <c r="E157" s="86">
        <v>21.79</v>
      </c>
      <c r="F157" s="86">
        <v>328</v>
      </c>
      <c r="G157" s="86">
        <v>1303.2240120000001</v>
      </c>
      <c r="H157" s="86">
        <v>0</v>
      </c>
      <c r="I157" s="36">
        <v>1910.814306</v>
      </c>
      <c r="J157" s="86">
        <v>1002.2637</v>
      </c>
      <c r="K157" s="86">
        <v>346.163541</v>
      </c>
      <c r="L157" s="86">
        <v>111.0866</v>
      </c>
      <c r="M157" s="86">
        <v>298.164165</v>
      </c>
      <c r="N157" s="87">
        <v>12.1079</v>
      </c>
      <c r="O157" s="86">
        <v>106.2454</v>
      </c>
      <c r="P157" s="86">
        <v>0</v>
      </c>
      <c r="Q157" s="86">
        <v>34.783</v>
      </c>
      <c r="R157" s="32">
        <f t="shared" si="34"/>
        <v>51.34970599999997</v>
      </c>
      <c r="S157" s="57"/>
      <c r="T157" s="74"/>
      <c r="U157" s="69">
        <f t="shared" si="37"/>
        <v>0.14590114754981326</v>
      </c>
      <c r="V157" s="70">
        <f t="shared" si="38"/>
        <v>0.9738300643137062</v>
      </c>
    </row>
    <row r="158" spans="1:22" s="1" customFormat="1" ht="28.5" customHeight="1">
      <c r="A158" s="137" t="s">
        <v>354</v>
      </c>
      <c r="B158" s="138">
        <v>8.45</v>
      </c>
      <c r="C158" s="36">
        <f t="shared" si="41"/>
        <v>1231.828</v>
      </c>
      <c r="D158" s="86">
        <f>VLOOKUP(A158,'[1]2023资金收支'!$A:$G,7,0)</f>
        <v>171</v>
      </c>
      <c r="E158" s="138">
        <v>16.34</v>
      </c>
      <c r="F158" s="138">
        <v>19.82</v>
      </c>
      <c r="G158" s="138">
        <v>1024.668</v>
      </c>
      <c r="H158" s="86">
        <v>0</v>
      </c>
      <c r="I158" s="36">
        <v>1240.278</v>
      </c>
      <c r="J158" s="138">
        <v>731.6387</v>
      </c>
      <c r="K158" s="87">
        <v>322.1976</v>
      </c>
      <c r="L158" s="87">
        <v>62.4245</v>
      </c>
      <c r="M158" s="87">
        <v>51.9546</v>
      </c>
      <c r="N158" s="87">
        <v>12.5126</v>
      </c>
      <c r="O158" s="87">
        <v>40.35</v>
      </c>
      <c r="P158" s="87">
        <v>0</v>
      </c>
      <c r="Q158" s="87">
        <v>19.2</v>
      </c>
      <c r="R158" s="32">
        <f t="shared" si="34"/>
        <v>0</v>
      </c>
      <c r="S158" s="57"/>
      <c r="T158" s="74"/>
      <c r="U158" s="69">
        <f t="shared" si="37"/>
        <v>0.15104678144738518</v>
      </c>
      <c r="V158" s="70">
        <f t="shared" si="38"/>
        <v>1</v>
      </c>
    </row>
    <row r="159" spans="1:22" s="1" customFormat="1" ht="28.5" customHeight="1">
      <c r="A159" s="137" t="s">
        <v>355</v>
      </c>
      <c r="B159" s="87">
        <v>3.52</v>
      </c>
      <c r="C159" s="36">
        <f t="shared" si="41"/>
        <v>8426.16</v>
      </c>
      <c r="D159" s="86">
        <f>VLOOKUP(A159,'[1]2023资金收支'!$A:$G,7,0)</f>
        <v>1139</v>
      </c>
      <c r="E159" s="87">
        <v>100.6</v>
      </c>
      <c r="F159" s="87">
        <v>171.54</v>
      </c>
      <c r="G159" s="87">
        <v>7015.02</v>
      </c>
      <c r="H159" s="86">
        <v>0</v>
      </c>
      <c r="I159" s="36">
        <v>8429.68</v>
      </c>
      <c r="J159" s="87">
        <v>4467.84</v>
      </c>
      <c r="K159" s="87">
        <v>3164.9</v>
      </c>
      <c r="L159" s="87">
        <v>296.66</v>
      </c>
      <c r="M159" s="87">
        <v>30.9</v>
      </c>
      <c r="N159" s="87">
        <v>15.44</v>
      </c>
      <c r="O159" s="87">
        <v>289.88</v>
      </c>
      <c r="P159" s="87">
        <v>0</v>
      </c>
      <c r="Q159" s="87">
        <v>164.06</v>
      </c>
      <c r="R159" s="32">
        <f t="shared" si="34"/>
        <v>0</v>
      </c>
      <c r="S159" s="57"/>
      <c r="T159" s="74"/>
      <c r="U159" s="69">
        <f t="shared" si="37"/>
        <v>0.14705184538440366</v>
      </c>
      <c r="V159" s="70">
        <f t="shared" si="38"/>
        <v>1</v>
      </c>
    </row>
    <row r="160" spans="1:22" s="1" customFormat="1" ht="28.5" customHeight="1">
      <c r="A160" s="137" t="s">
        <v>139</v>
      </c>
      <c r="B160" s="87">
        <v>10.06</v>
      </c>
      <c r="C160" s="36">
        <f t="shared" si="41"/>
        <v>8812.28</v>
      </c>
      <c r="D160" s="86">
        <f>VLOOKUP(A160,'[1]2023资金收支'!$A:$G,7,0)</f>
        <v>1121</v>
      </c>
      <c r="E160" s="86">
        <v>99.2</v>
      </c>
      <c r="F160" s="86">
        <v>168.92</v>
      </c>
      <c r="G160" s="87">
        <v>7423.16</v>
      </c>
      <c r="H160" s="86">
        <v>0</v>
      </c>
      <c r="I160" s="36">
        <v>8822.33548</v>
      </c>
      <c r="J160" s="87">
        <v>5630.3875</v>
      </c>
      <c r="K160" s="87">
        <v>2167.5523</v>
      </c>
      <c r="L160" s="87">
        <v>348.19678</v>
      </c>
      <c r="M160" s="87">
        <v>0</v>
      </c>
      <c r="N160" s="87">
        <v>62.6876</v>
      </c>
      <c r="O160" s="87">
        <v>337.4739</v>
      </c>
      <c r="P160" s="161">
        <v>0</v>
      </c>
      <c r="Q160" s="87">
        <v>276.0374</v>
      </c>
      <c r="R160" s="32">
        <f t="shared" si="34"/>
        <v>0.004520000000411528</v>
      </c>
      <c r="S160" s="57"/>
      <c r="T160" s="74"/>
      <c r="U160" s="69">
        <f t="shared" si="37"/>
        <v>0.1383080481088212</v>
      </c>
      <c r="V160" s="70">
        <f t="shared" si="38"/>
        <v>0.9999994876642704</v>
      </c>
    </row>
    <row r="161" spans="1:22" s="1" customFormat="1" ht="28.5" customHeight="1">
      <c r="A161" s="622" t="s">
        <v>356</v>
      </c>
      <c r="B161" s="86">
        <v>17</v>
      </c>
      <c r="C161" s="36">
        <f t="shared" si="41"/>
        <v>13523.842032</v>
      </c>
      <c r="D161" s="86">
        <f>VLOOKUP(A161,'[1]2023资金收支'!$A:$G,7,0)</f>
        <v>1739</v>
      </c>
      <c r="E161" s="86">
        <v>5187</v>
      </c>
      <c r="F161" s="86">
        <v>256.3</v>
      </c>
      <c r="G161" s="86">
        <v>6341.542032</v>
      </c>
      <c r="H161" s="86">
        <v>0</v>
      </c>
      <c r="I161" s="36">
        <v>13540.842032</v>
      </c>
      <c r="J161" s="86">
        <v>7841.0375</v>
      </c>
      <c r="K161" s="86">
        <v>4455.1535</v>
      </c>
      <c r="L161" s="86">
        <v>587.4533</v>
      </c>
      <c r="M161" s="86">
        <v>27.107332</v>
      </c>
      <c r="N161" s="86">
        <v>16.1882</v>
      </c>
      <c r="O161" s="86">
        <v>370.0822</v>
      </c>
      <c r="P161" s="161">
        <v>0</v>
      </c>
      <c r="Q161" s="86">
        <v>243.82</v>
      </c>
      <c r="R161" s="32">
        <f t="shared" si="34"/>
        <v>0</v>
      </c>
      <c r="S161" s="57"/>
      <c r="T161" s="74"/>
      <c r="U161" s="69">
        <f t="shared" si="37"/>
        <v>0.511489609260069</v>
      </c>
      <c r="V161" s="70">
        <f t="shared" si="38"/>
        <v>1</v>
      </c>
    </row>
    <row r="162" spans="1:22" s="1" customFormat="1" ht="28.5" customHeight="1">
      <c r="A162" s="622" t="s">
        <v>359</v>
      </c>
      <c r="B162" s="86">
        <v>15</v>
      </c>
      <c r="C162" s="36">
        <f t="shared" si="41"/>
        <v>11727.682252999999</v>
      </c>
      <c r="D162" s="86">
        <f>VLOOKUP(A162,'[1]2023资金收支'!$A:$G,7,0)</f>
        <v>1513</v>
      </c>
      <c r="E162" s="86">
        <v>4508</v>
      </c>
      <c r="F162" s="86">
        <v>211.1</v>
      </c>
      <c r="G162" s="86">
        <v>5495.582252999999</v>
      </c>
      <c r="H162" s="86">
        <v>0</v>
      </c>
      <c r="I162" s="36">
        <v>11742.682253</v>
      </c>
      <c r="J162" s="86">
        <v>5201.5373</v>
      </c>
      <c r="K162" s="86">
        <v>5446.9008</v>
      </c>
      <c r="L162" s="86">
        <v>566.35348</v>
      </c>
      <c r="M162" s="86">
        <v>0.729448</v>
      </c>
      <c r="N162" s="86">
        <v>16.437775</v>
      </c>
      <c r="O162" s="86">
        <v>126.78345</v>
      </c>
      <c r="P162" s="86">
        <v>173.46</v>
      </c>
      <c r="Q162" s="86">
        <v>210.48</v>
      </c>
      <c r="R162" s="32">
        <f t="shared" si="34"/>
        <v>0</v>
      </c>
      <c r="S162" s="57"/>
      <c r="T162" s="74"/>
      <c r="U162" s="69">
        <f t="shared" si="37"/>
        <v>0.5127448627388146</v>
      </c>
      <c r="V162" s="70">
        <f t="shared" si="38"/>
        <v>1.0000000000000002</v>
      </c>
    </row>
    <row r="163" spans="1:22" s="1" customFormat="1" ht="28.5" customHeight="1">
      <c r="A163" s="622" t="s">
        <v>357</v>
      </c>
      <c r="B163" s="86">
        <v>18</v>
      </c>
      <c r="C163" s="36">
        <f t="shared" si="41"/>
        <v>13137.105169999999</v>
      </c>
      <c r="D163" s="86">
        <f>VLOOKUP(A163,'[1]2023资金收支'!$A:$G,7,0)</f>
        <v>1776</v>
      </c>
      <c r="E163" s="86">
        <v>5294</v>
      </c>
      <c r="F163" s="86">
        <v>257.44</v>
      </c>
      <c r="G163" s="86">
        <v>5809.665169999999</v>
      </c>
      <c r="H163" s="86">
        <v>0</v>
      </c>
      <c r="I163" s="36">
        <v>13155.10517</v>
      </c>
      <c r="J163" s="86">
        <v>8246.926</v>
      </c>
      <c r="K163" s="86">
        <v>4062.1059</v>
      </c>
      <c r="L163" s="86">
        <v>303.6192</v>
      </c>
      <c r="M163" s="86">
        <v>33.81207</v>
      </c>
      <c r="N163" s="86">
        <v>50</v>
      </c>
      <c r="O163" s="86">
        <v>201.822</v>
      </c>
      <c r="P163" s="86">
        <v>0</v>
      </c>
      <c r="Q163" s="86">
        <v>256.82</v>
      </c>
      <c r="R163" s="32">
        <f t="shared" si="34"/>
        <v>0</v>
      </c>
      <c r="S163" s="129"/>
      <c r="T163" s="130"/>
      <c r="U163" s="69">
        <f t="shared" si="37"/>
        <v>0.5374339398002699</v>
      </c>
      <c r="V163" s="70">
        <f t="shared" si="38"/>
        <v>1.0000000000000002</v>
      </c>
    </row>
    <row r="164" spans="1:22" s="1" customFormat="1" ht="28.5" customHeight="1">
      <c r="A164" s="622" t="s">
        <v>358</v>
      </c>
      <c r="B164" s="86">
        <v>25.86</v>
      </c>
      <c r="C164" s="36">
        <f t="shared" si="41"/>
        <v>24566.64266</v>
      </c>
      <c r="D164" s="86">
        <f>VLOOKUP(A164,'[1]2023资金收支'!$A:$G,7,0)</f>
        <v>3537</v>
      </c>
      <c r="E164" s="86">
        <v>10549</v>
      </c>
      <c r="F164" s="86">
        <v>496.28</v>
      </c>
      <c r="G164" s="86">
        <v>9984.36266</v>
      </c>
      <c r="H164" s="86">
        <v>0</v>
      </c>
      <c r="I164" s="36">
        <v>24592.50266</v>
      </c>
      <c r="J164" s="86">
        <v>14711.4282</v>
      </c>
      <c r="K164" s="86">
        <v>7271.2139</v>
      </c>
      <c r="L164" s="86">
        <v>518.44366</v>
      </c>
      <c r="M164" s="86">
        <v>0.8529</v>
      </c>
      <c r="N164" s="86">
        <v>34.4591</v>
      </c>
      <c r="O164" s="86">
        <v>1568.9649</v>
      </c>
      <c r="P164" s="86">
        <v>0</v>
      </c>
      <c r="Q164" s="86">
        <v>487.14</v>
      </c>
      <c r="R164" s="32">
        <f t="shared" si="34"/>
        <v>0</v>
      </c>
      <c r="S164" s="129"/>
      <c r="T164" s="130"/>
      <c r="U164" s="69">
        <f t="shared" si="37"/>
        <v>0.5727761909694148</v>
      </c>
      <c r="V164" s="70">
        <f t="shared" si="38"/>
        <v>0.9999999999999999</v>
      </c>
    </row>
    <row r="165" spans="1:22" s="1" customFormat="1" ht="28.5" customHeight="1">
      <c r="A165" s="137" t="s">
        <v>242</v>
      </c>
      <c r="B165" s="86">
        <v>0</v>
      </c>
      <c r="C165" s="36">
        <f t="shared" si="41"/>
        <v>249.89999999999995</v>
      </c>
      <c r="D165" s="86">
        <v>15.67</v>
      </c>
      <c r="E165" s="86">
        <v>8.36</v>
      </c>
      <c r="F165" s="86">
        <v>3.26</v>
      </c>
      <c r="G165" s="86">
        <v>222.60999999999996</v>
      </c>
      <c r="H165" s="86">
        <v>0</v>
      </c>
      <c r="I165" s="36">
        <v>249.904067</v>
      </c>
      <c r="J165" s="86">
        <v>115.6343</v>
      </c>
      <c r="K165" s="86">
        <v>56.5</v>
      </c>
      <c r="L165" s="86">
        <v>8.79912</v>
      </c>
      <c r="M165" s="86">
        <v>9.934307</v>
      </c>
      <c r="N165" s="86">
        <v>27.8024</v>
      </c>
      <c r="O165" s="86">
        <v>22.28882</v>
      </c>
      <c r="P165" s="86">
        <v>5.66512</v>
      </c>
      <c r="Q165" s="86">
        <v>3.28</v>
      </c>
      <c r="R165" s="32">
        <f t="shared" si="34"/>
        <v>-0.004066999999992049</v>
      </c>
      <c r="S165" s="57"/>
      <c r="T165" s="74"/>
      <c r="U165" s="69">
        <f t="shared" si="37"/>
        <v>0.09615689847896713</v>
      </c>
      <c r="V165" s="70">
        <f t="shared" si="38"/>
        <v>1.000016274509804</v>
      </c>
    </row>
    <row r="166" spans="1:22" s="7" customFormat="1" ht="28.5" customHeight="1">
      <c r="A166" s="38" t="s">
        <v>360</v>
      </c>
      <c r="B166" s="28">
        <f aca="true" t="shared" si="46" ref="B166:H166">SUM(B167:B177)</f>
        <v>2069.326373000001</v>
      </c>
      <c r="C166" s="28">
        <f t="shared" si="41"/>
        <v>88211.41513400001</v>
      </c>
      <c r="D166" s="28">
        <v>13818.162999999999</v>
      </c>
      <c r="E166" s="28">
        <f t="shared" si="46"/>
        <v>41514</v>
      </c>
      <c r="F166" s="28">
        <f t="shared" si="46"/>
        <v>2967.0890000000004</v>
      </c>
      <c r="G166" s="28">
        <f t="shared" si="46"/>
        <v>29912.163134000002</v>
      </c>
      <c r="H166" s="28">
        <f t="shared" si="46"/>
        <v>0</v>
      </c>
      <c r="I166" s="28">
        <f>SUM(J166:Q166)</f>
        <v>84320.14967900001</v>
      </c>
      <c r="J166" s="28">
        <f aca="true" t="shared" si="47" ref="J166:Q166">SUM(J167:J177)</f>
        <v>47111.4432</v>
      </c>
      <c r="K166" s="28">
        <f t="shared" si="47"/>
        <v>25893.190448</v>
      </c>
      <c r="L166" s="28">
        <f t="shared" si="47"/>
        <v>4854.19938</v>
      </c>
      <c r="M166" s="28">
        <f t="shared" si="47"/>
        <v>744.299219</v>
      </c>
      <c r="N166" s="28">
        <f t="shared" si="47"/>
        <v>666.87071</v>
      </c>
      <c r="O166" s="28">
        <f t="shared" si="47"/>
        <v>4686.0923</v>
      </c>
      <c r="P166" s="28">
        <f t="shared" si="47"/>
        <v>295.40146200000004</v>
      </c>
      <c r="Q166" s="28">
        <f t="shared" si="47"/>
        <v>68.65296000000001</v>
      </c>
      <c r="R166" s="28">
        <f t="shared" si="34"/>
        <v>5960.591828000004</v>
      </c>
      <c r="S166" s="181"/>
      <c r="T166" s="182"/>
      <c r="U166" s="69">
        <f t="shared" si="37"/>
        <v>0.6562151894967582</v>
      </c>
      <c r="V166" s="70">
        <f t="shared" si="38"/>
        <v>0.9339771502924813</v>
      </c>
    </row>
    <row r="167" spans="1:22" s="1" customFormat="1" ht="28.5" customHeight="1">
      <c r="A167" s="137" t="s">
        <v>362</v>
      </c>
      <c r="B167" s="87">
        <v>109.1197</v>
      </c>
      <c r="C167" s="32">
        <f t="shared" si="41"/>
        <v>10296.083900000001</v>
      </c>
      <c r="D167" s="87">
        <v>1115.3036</v>
      </c>
      <c r="E167" s="87">
        <v>3327</v>
      </c>
      <c r="F167" s="87">
        <v>270.26</v>
      </c>
      <c r="G167" s="87">
        <v>5583.5203</v>
      </c>
      <c r="H167" s="87">
        <v>0</v>
      </c>
      <c r="I167" s="32">
        <v>9364.146559</v>
      </c>
      <c r="J167" s="87">
        <v>5254.8922</v>
      </c>
      <c r="K167" s="87">
        <v>2691.6044</v>
      </c>
      <c r="L167" s="87">
        <v>632.83764</v>
      </c>
      <c r="M167" s="87">
        <v>20</v>
      </c>
      <c r="N167" s="87">
        <v>143.122519</v>
      </c>
      <c r="O167" s="87">
        <v>559.981</v>
      </c>
      <c r="P167" s="87">
        <v>0</v>
      </c>
      <c r="Q167" s="87">
        <v>61.7088</v>
      </c>
      <c r="R167" s="32">
        <f t="shared" si="34"/>
        <v>1041.057041</v>
      </c>
      <c r="S167" s="183"/>
      <c r="T167" s="149"/>
      <c r="U167" s="69">
        <f t="shared" si="37"/>
        <v>0.47439492451455123</v>
      </c>
      <c r="V167" s="70">
        <f t="shared" si="38"/>
        <v>0.899948421864614</v>
      </c>
    </row>
    <row r="168" spans="1:22" s="1" customFormat="1" ht="28.5" customHeight="1">
      <c r="A168" s="137" t="s">
        <v>363</v>
      </c>
      <c r="B168" s="87">
        <v>8.974</v>
      </c>
      <c r="C168" s="32">
        <f t="shared" si="41"/>
        <v>15432.3946</v>
      </c>
      <c r="D168" s="87">
        <v>2522.5373</v>
      </c>
      <c r="E168" s="87">
        <v>7606</v>
      </c>
      <c r="F168" s="87">
        <v>470.21</v>
      </c>
      <c r="G168" s="87">
        <v>4833.6473</v>
      </c>
      <c r="H168" s="87">
        <v>0</v>
      </c>
      <c r="I168" s="32">
        <v>15441.368599999998</v>
      </c>
      <c r="J168" s="87">
        <v>9034.9202</v>
      </c>
      <c r="K168" s="87">
        <v>4559.211</v>
      </c>
      <c r="L168" s="87">
        <v>800.02884</v>
      </c>
      <c r="M168" s="87">
        <v>0</v>
      </c>
      <c r="N168" s="87">
        <v>135.1379</v>
      </c>
      <c r="O168" s="87">
        <v>905.2825</v>
      </c>
      <c r="P168" s="87">
        <v>0</v>
      </c>
      <c r="Q168" s="87">
        <v>6.78816</v>
      </c>
      <c r="R168" s="32">
        <f t="shared" si="34"/>
        <v>0</v>
      </c>
      <c r="S168" s="184" t="s">
        <v>487</v>
      </c>
      <c r="T168" s="185"/>
      <c r="U168" s="69">
        <f t="shared" si="37"/>
        <v>0.6559352064168718</v>
      </c>
      <c r="V168" s="70">
        <f t="shared" si="38"/>
        <v>0.9999999999999999</v>
      </c>
    </row>
    <row r="169" spans="1:22" s="1" customFormat="1" ht="28.5" customHeight="1">
      <c r="A169" s="137" t="s">
        <v>367</v>
      </c>
      <c r="B169" s="87">
        <v>249.5301</v>
      </c>
      <c r="C169" s="32">
        <f t="shared" si="41"/>
        <v>23461.2781</v>
      </c>
      <c r="D169" s="87">
        <v>4100.6681</v>
      </c>
      <c r="E169" s="87">
        <v>12294</v>
      </c>
      <c r="F169" s="87">
        <v>736</v>
      </c>
      <c r="G169" s="183">
        <v>6330.61</v>
      </c>
      <c r="H169" s="87">
        <v>0</v>
      </c>
      <c r="I169" s="32">
        <v>20237.981499999994</v>
      </c>
      <c r="J169" s="87">
        <v>12261.9057</v>
      </c>
      <c r="K169" s="87">
        <v>5860.6091</v>
      </c>
      <c r="L169" s="87">
        <v>592.8714</v>
      </c>
      <c r="M169" s="87">
        <v>311.44</v>
      </c>
      <c r="N169" s="87">
        <v>67.2673</v>
      </c>
      <c r="O169" s="87">
        <v>1014.5249</v>
      </c>
      <c r="P169" s="87">
        <v>129.3631</v>
      </c>
      <c r="Q169" s="627">
        <v>0</v>
      </c>
      <c r="R169" s="32">
        <f t="shared" si="34"/>
        <v>3472.826699999998</v>
      </c>
      <c r="S169" s="186" t="s">
        <v>488</v>
      </c>
      <c r="T169" s="187"/>
      <c r="U169" s="69">
        <f t="shared" si="37"/>
        <v>0.810094035316714</v>
      </c>
      <c r="V169" s="70">
        <f t="shared" si="38"/>
        <v>0.8535340225138338</v>
      </c>
    </row>
    <row r="170" spans="1:22" s="1" customFormat="1" ht="28.5" customHeight="1">
      <c r="A170" s="137" t="s">
        <v>365</v>
      </c>
      <c r="B170" s="87">
        <v>67.72239699999896</v>
      </c>
      <c r="C170" s="32">
        <f t="shared" si="41"/>
        <v>12406.5651</v>
      </c>
      <c r="D170" s="87">
        <v>2012.6804</v>
      </c>
      <c r="E170" s="87">
        <v>6067</v>
      </c>
      <c r="F170" s="87">
        <v>420.1</v>
      </c>
      <c r="G170" s="87">
        <v>3906.7846999999997</v>
      </c>
      <c r="H170" s="87">
        <v>0</v>
      </c>
      <c r="I170" s="32">
        <v>12131.606664999998</v>
      </c>
      <c r="J170" s="87">
        <v>6183.4642</v>
      </c>
      <c r="K170" s="87">
        <v>4292.4883</v>
      </c>
      <c r="L170" s="87">
        <v>1036.79962</v>
      </c>
      <c r="M170" s="87">
        <v>59.052059</v>
      </c>
      <c r="N170" s="87">
        <v>1.65</v>
      </c>
      <c r="O170" s="87">
        <v>513.6891</v>
      </c>
      <c r="P170" s="87">
        <v>44.457386</v>
      </c>
      <c r="Q170" s="87">
        <v>0.006</v>
      </c>
      <c r="R170" s="32">
        <f t="shared" si="34"/>
        <v>342.680832</v>
      </c>
      <c r="S170" s="184"/>
      <c r="T170" s="185"/>
      <c r="U170" s="69">
        <f t="shared" si="37"/>
        <v>0.6660025026454319</v>
      </c>
      <c r="V170" s="70">
        <f t="shared" si="38"/>
        <v>0.9725290256391466</v>
      </c>
    </row>
    <row r="171" spans="1:22" s="1" customFormat="1" ht="28.5" customHeight="1">
      <c r="A171" s="137" t="s">
        <v>364</v>
      </c>
      <c r="B171" s="183">
        <v>347.103078</v>
      </c>
      <c r="C171" s="32">
        <f t="shared" si="41"/>
        <v>8550.228473</v>
      </c>
      <c r="D171" s="141">
        <v>1304.1283</v>
      </c>
      <c r="E171" s="141">
        <v>3846</v>
      </c>
      <c r="F171" s="141">
        <v>290.07</v>
      </c>
      <c r="G171" s="86">
        <v>3110.030173</v>
      </c>
      <c r="H171" s="87">
        <v>0</v>
      </c>
      <c r="I171" s="32">
        <v>8890.937611000001</v>
      </c>
      <c r="J171" s="86">
        <v>4205.8607</v>
      </c>
      <c r="K171" s="86">
        <v>3158.5695</v>
      </c>
      <c r="L171" s="86">
        <v>877.0978</v>
      </c>
      <c r="M171" s="136">
        <v>105.912511</v>
      </c>
      <c r="N171" s="86">
        <v>47.0862</v>
      </c>
      <c r="O171" s="86">
        <v>496.4109</v>
      </c>
      <c r="P171" s="136">
        <v>0</v>
      </c>
      <c r="Q171" s="141">
        <v>0</v>
      </c>
      <c r="R171" s="32">
        <f t="shared" si="34"/>
        <v>6.39393999999993</v>
      </c>
      <c r="S171" s="186"/>
      <c r="T171" s="187"/>
      <c r="U171" s="69">
        <f t="shared" si="37"/>
        <v>0.5792559261273169</v>
      </c>
      <c r="V171" s="70">
        <f t="shared" si="38"/>
        <v>0.9992813643098104</v>
      </c>
    </row>
    <row r="172" spans="1:22" s="1" customFormat="1" ht="28.5" customHeight="1">
      <c r="A172" s="137" t="s">
        <v>489</v>
      </c>
      <c r="B172" s="183">
        <v>43.246757999999765</v>
      </c>
      <c r="C172" s="32">
        <f t="shared" si="41"/>
        <v>2483.360908</v>
      </c>
      <c r="D172" s="141">
        <v>368.7349</v>
      </c>
      <c r="E172" s="141">
        <v>1094</v>
      </c>
      <c r="F172" s="141">
        <v>83</v>
      </c>
      <c r="G172" s="141">
        <v>937.6260080000001</v>
      </c>
      <c r="H172" s="87">
        <v>0</v>
      </c>
      <c r="I172" s="32">
        <v>2432.486641</v>
      </c>
      <c r="J172" s="141">
        <v>1029.9748</v>
      </c>
      <c r="K172" s="141">
        <v>913.6381000000001</v>
      </c>
      <c r="L172" s="141">
        <v>312.29548</v>
      </c>
      <c r="M172" s="141">
        <v>2.326933</v>
      </c>
      <c r="N172" s="141">
        <v>39.036592</v>
      </c>
      <c r="O172" s="141">
        <v>85.8888</v>
      </c>
      <c r="P172" s="141">
        <v>49.325936000000006</v>
      </c>
      <c r="Q172" s="141">
        <v>0</v>
      </c>
      <c r="R172" s="32">
        <f t="shared" si="34"/>
        <v>94.12102499999992</v>
      </c>
      <c r="S172" s="186"/>
      <c r="T172" s="187"/>
      <c r="U172" s="69">
        <f t="shared" si="37"/>
        <v>0.6013331688426732</v>
      </c>
      <c r="V172" s="70">
        <f t="shared" si="38"/>
        <v>0.9627480648196529</v>
      </c>
    </row>
    <row r="173" spans="1:22" s="1" customFormat="1" ht="28.5" customHeight="1">
      <c r="A173" s="137" t="s">
        <v>490</v>
      </c>
      <c r="B173" s="183">
        <v>913.791081</v>
      </c>
      <c r="C173" s="32">
        <f t="shared" si="41"/>
        <v>3581.8740069999994</v>
      </c>
      <c r="D173" s="141">
        <v>581.0355</v>
      </c>
      <c r="E173" s="141">
        <v>1719</v>
      </c>
      <c r="F173" s="141">
        <v>121</v>
      </c>
      <c r="G173" s="141">
        <v>1160.8385069999995</v>
      </c>
      <c r="H173" s="87">
        <v>0</v>
      </c>
      <c r="I173" s="32">
        <v>3595.2477069999995</v>
      </c>
      <c r="J173" s="141">
        <v>2157.801</v>
      </c>
      <c r="K173" s="141">
        <v>744.646348</v>
      </c>
      <c r="L173" s="141">
        <v>222.10452</v>
      </c>
      <c r="M173" s="141">
        <v>35.04</v>
      </c>
      <c r="N173" s="141">
        <v>94.726499</v>
      </c>
      <c r="O173" s="183">
        <v>268.6743</v>
      </c>
      <c r="P173" s="141">
        <v>72.25504</v>
      </c>
      <c r="Q173" s="628">
        <v>0</v>
      </c>
      <c r="R173" s="32">
        <f t="shared" si="34"/>
        <v>900.4173809999998</v>
      </c>
      <c r="S173" s="186"/>
      <c r="T173" s="187"/>
      <c r="U173" s="69">
        <f t="shared" si="37"/>
        <v>0.639743263175385</v>
      </c>
      <c r="V173" s="70">
        <f t="shared" si="38"/>
        <v>0.7997143107026747</v>
      </c>
    </row>
    <row r="174" spans="1:22" s="1" customFormat="1" ht="28.5" customHeight="1">
      <c r="A174" s="137" t="s">
        <v>366</v>
      </c>
      <c r="B174" s="32">
        <v>329.839259000002</v>
      </c>
      <c r="C174" s="32">
        <f t="shared" si="41"/>
        <v>11616.181046</v>
      </c>
      <c r="D174" s="32">
        <v>1802.0749</v>
      </c>
      <c r="E174" s="32">
        <v>5375</v>
      </c>
      <c r="F174" s="32">
        <v>390</v>
      </c>
      <c r="G174" s="32">
        <v>4049.1061460000005</v>
      </c>
      <c r="H174" s="87">
        <v>0</v>
      </c>
      <c r="I174" s="32">
        <v>11790.925396</v>
      </c>
      <c r="J174" s="36">
        <v>6982.6244</v>
      </c>
      <c r="K174" s="32">
        <v>3672.4237</v>
      </c>
      <c r="L174" s="32">
        <v>380.16408</v>
      </c>
      <c r="M174" s="32">
        <v>2.999716</v>
      </c>
      <c r="N174" s="32">
        <v>138.8437</v>
      </c>
      <c r="O174" s="36">
        <v>613.7198</v>
      </c>
      <c r="P174" s="36">
        <v>0</v>
      </c>
      <c r="Q174" s="36">
        <v>0.15</v>
      </c>
      <c r="R174" s="32">
        <f t="shared" si="34"/>
        <v>155.09490899999946</v>
      </c>
      <c r="S174" s="186"/>
      <c r="T174" s="187"/>
      <c r="U174" s="69">
        <f t="shared" si="37"/>
        <v>0.6086947935769976</v>
      </c>
      <c r="V174" s="70">
        <f t="shared" si="38"/>
        <v>0.9870170228209736</v>
      </c>
    </row>
    <row r="175" spans="1:22" s="1" customFormat="1" ht="28.5" customHeight="1">
      <c r="A175" s="137" t="s">
        <v>458</v>
      </c>
      <c r="B175" s="183">
        <v>0</v>
      </c>
      <c r="C175" s="32">
        <f t="shared" si="41"/>
        <v>208.52800000000002</v>
      </c>
      <c r="D175" s="141">
        <v>43.264</v>
      </c>
      <c r="E175" s="141">
        <v>165.264</v>
      </c>
      <c r="F175" s="141">
        <v>0</v>
      </c>
      <c r="G175" s="141">
        <v>0</v>
      </c>
      <c r="H175" s="87">
        <v>0</v>
      </c>
      <c r="I175" s="32">
        <v>207.528</v>
      </c>
      <c r="J175" s="141">
        <v>0</v>
      </c>
      <c r="K175" s="141">
        <v>0</v>
      </c>
      <c r="L175" s="141">
        <v>0</v>
      </c>
      <c r="M175" s="141">
        <v>207.528</v>
      </c>
      <c r="N175" s="141">
        <v>0</v>
      </c>
      <c r="O175" s="141">
        <v>0</v>
      </c>
      <c r="P175" s="141">
        <v>0</v>
      </c>
      <c r="Q175" s="141">
        <v>0</v>
      </c>
      <c r="R175" s="32">
        <v>0</v>
      </c>
      <c r="S175" s="188" t="s">
        <v>491</v>
      </c>
      <c r="T175" s="187"/>
      <c r="U175" s="69">
        <f t="shared" si="37"/>
        <v>1.0048186268840833</v>
      </c>
      <c r="V175" s="70">
        <f t="shared" si="38"/>
        <v>0.9952044809330161</v>
      </c>
    </row>
    <row r="176" spans="1:22" s="1" customFormat="1" ht="28.5" customHeight="1">
      <c r="A176" s="137" t="s">
        <v>492</v>
      </c>
      <c r="B176" s="183">
        <v>0</v>
      </c>
      <c r="C176" s="32">
        <f t="shared" si="41"/>
        <v>227.92100000000002</v>
      </c>
      <c r="D176" s="141">
        <v>20.736</v>
      </c>
      <c r="E176" s="141">
        <v>20.736</v>
      </c>
      <c r="F176" s="141">
        <v>186.449</v>
      </c>
      <c r="G176" s="141">
        <v>0</v>
      </c>
      <c r="H176" s="87">
        <v>0</v>
      </c>
      <c r="I176" s="32">
        <v>227.921</v>
      </c>
      <c r="J176" s="141">
        <v>0</v>
      </c>
      <c r="K176" s="141">
        <v>0</v>
      </c>
      <c r="L176" s="141">
        <v>0</v>
      </c>
      <c r="M176" s="141">
        <v>0</v>
      </c>
      <c r="N176" s="141">
        <v>0</v>
      </c>
      <c r="O176" s="183">
        <v>227.921</v>
      </c>
      <c r="P176" s="141">
        <v>0</v>
      </c>
      <c r="Q176" s="628">
        <v>0</v>
      </c>
      <c r="R176" s="32">
        <f aca="true" t="shared" si="48" ref="R176:R191">B176+C176-I176</f>
        <v>0</v>
      </c>
      <c r="S176" s="184"/>
      <c r="T176" s="185"/>
      <c r="U176" s="69">
        <f t="shared" si="37"/>
        <v>0.18195778361800802</v>
      </c>
      <c r="V176" s="70">
        <f t="shared" si="38"/>
        <v>0.9999999999999999</v>
      </c>
    </row>
    <row r="177" spans="1:22" s="1" customFormat="1" ht="28.5" customHeight="1">
      <c r="A177" s="137" t="s">
        <v>493</v>
      </c>
      <c r="B177" s="33">
        <v>0</v>
      </c>
      <c r="C177" s="32">
        <f t="shared" si="41"/>
        <v>0</v>
      </c>
      <c r="D177" s="143">
        <v>0</v>
      </c>
      <c r="E177" s="143">
        <v>0</v>
      </c>
      <c r="F177" s="143">
        <v>0</v>
      </c>
      <c r="G177" s="143">
        <v>0</v>
      </c>
      <c r="H177" s="87">
        <v>0</v>
      </c>
      <c r="I177" s="32">
        <v>0</v>
      </c>
      <c r="J177" s="143">
        <v>0</v>
      </c>
      <c r="K177" s="143">
        <v>0</v>
      </c>
      <c r="L177" s="143">
        <v>0</v>
      </c>
      <c r="M177" s="143">
        <v>0</v>
      </c>
      <c r="N177" s="143">
        <v>0</v>
      </c>
      <c r="O177" s="33">
        <v>0</v>
      </c>
      <c r="P177" s="143">
        <v>0</v>
      </c>
      <c r="Q177" s="629">
        <v>0</v>
      </c>
      <c r="R177" s="32">
        <f t="shared" si="48"/>
        <v>0</v>
      </c>
      <c r="S177" s="33"/>
      <c r="T177" s="5"/>
      <c r="U177" s="69">
        <v>0</v>
      </c>
      <c r="V177" s="70">
        <v>0</v>
      </c>
    </row>
    <row r="178" spans="1:22" s="7" customFormat="1" ht="28.5" customHeight="1">
      <c r="A178" s="211" t="s">
        <v>370</v>
      </c>
      <c r="B178" s="30">
        <f aca="true" t="shared" si="49" ref="B178:Q178">SUM(B179:B183)</f>
        <v>2719.047148</v>
      </c>
      <c r="C178" s="30">
        <f t="shared" si="49"/>
        <v>27156.568194000003</v>
      </c>
      <c r="D178" s="30">
        <v>5705.6642999999995</v>
      </c>
      <c r="E178" s="30">
        <f t="shared" si="49"/>
        <v>17132</v>
      </c>
      <c r="F178" s="30">
        <f t="shared" si="49"/>
        <v>826.693662</v>
      </c>
      <c r="G178" s="30">
        <f t="shared" si="49"/>
        <v>3435.210232</v>
      </c>
      <c r="H178" s="30">
        <f t="shared" si="49"/>
        <v>0</v>
      </c>
      <c r="I178" s="30">
        <f t="shared" si="49"/>
        <v>26697.229411</v>
      </c>
      <c r="J178" s="30">
        <f t="shared" si="49"/>
        <v>15432.627</v>
      </c>
      <c r="K178" s="30">
        <f t="shared" si="49"/>
        <v>7330.4886</v>
      </c>
      <c r="L178" s="30">
        <f t="shared" si="49"/>
        <v>1871.7868</v>
      </c>
      <c r="M178" s="30">
        <f t="shared" si="49"/>
        <v>135.626</v>
      </c>
      <c r="N178" s="30">
        <f t="shared" si="49"/>
        <v>387.955711</v>
      </c>
      <c r="O178" s="30">
        <f t="shared" si="49"/>
        <v>1288.3462</v>
      </c>
      <c r="P178" s="30">
        <f t="shared" si="49"/>
        <v>0</v>
      </c>
      <c r="Q178" s="30">
        <f t="shared" si="49"/>
        <v>250.39909999999998</v>
      </c>
      <c r="R178" s="28">
        <f t="shared" si="48"/>
        <v>3178.3859310000007</v>
      </c>
      <c r="S178" s="56"/>
      <c r="T178" s="73"/>
      <c r="U178" s="69">
        <f aca="true" t="shared" si="50" ref="U178:U198">(D178+E178)/I178</f>
        <v>0.8554319981454798</v>
      </c>
      <c r="V178" s="70">
        <f aca="true" t="shared" si="51" ref="V178:V198">I178/(B178+C178)</f>
        <v>0.8936127040526012</v>
      </c>
    </row>
    <row r="179" spans="1:22" s="1" customFormat="1" ht="28.5" customHeight="1">
      <c r="A179" s="137" t="s">
        <v>432</v>
      </c>
      <c r="B179" s="36">
        <v>0</v>
      </c>
      <c r="C179" s="32">
        <f aca="true" t="shared" si="52" ref="C179:C191">SUM(D179:H179)</f>
        <v>218.622162</v>
      </c>
      <c r="D179" s="36">
        <v>30</v>
      </c>
      <c r="E179" s="36">
        <v>80</v>
      </c>
      <c r="F179" s="36">
        <v>108.622162</v>
      </c>
      <c r="G179" s="36">
        <v>0</v>
      </c>
      <c r="H179" s="36">
        <v>0</v>
      </c>
      <c r="I179" s="36">
        <v>203.6188</v>
      </c>
      <c r="J179" s="36">
        <v>0</v>
      </c>
      <c r="K179" s="36">
        <v>0</v>
      </c>
      <c r="L179" s="36">
        <v>0</v>
      </c>
      <c r="M179" s="36">
        <v>95.51</v>
      </c>
      <c r="N179" s="36">
        <v>0</v>
      </c>
      <c r="O179" s="36">
        <v>108</v>
      </c>
      <c r="P179" s="36">
        <v>0</v>
      </c>
      <c r="Q179" s="36">
        <v>0.1088</v>
      </c>
      <c r="R179" s="32">
        <f t="shared" si="48"/>
        <v>15.00336200000001</v>
      </c>
      <c r="S179" s="57"/>
      <c r="T179" s="74"/>
      <c r="U179" s="69">
        <f t="shared" si="50"/>
        <v>0.5402251658491259</v>
      </c>
      <c r="V179" s="70">
        <f t="shared" si="51"/>
        <v>0.9313730965664861</v>
      </c>
    </row>
    <row r="180" spans="1:22" s="1" customFormat="1" ht="28.5" customHeight="1">
      <c r="A180" s="137" t="s">
        <v>373</v>
      </c>
      <c r="B180" s="36">
        <v>2025</v>
      </c>
      <c r="C180" s="32">
        <f t="shared" si="52"/>
        <v>9707.2579</v>
      </c>
      <c r="D180" s="36">
        <v>2396.2579</v>
      </c>
      <c r="E180" s="150">
        <v>7056</v>
      </c>
      <c r="F180" s="36">
        <v>255</v>
      </c>
      <c r="G180" s="36">
        <v>0</v>
      </c>
      <c r="H180" s="36">
        <v>0</v>
      </c>
      <c r="I180" s="36">
        <v>9214.216211</v>
      </c>
      <c r="J180" s="36">
        <v>5713.8268</v>
      </c>
      <c r="K180" s="36">
        <v>2247.9174</v>
      </c>
      <c r="L180" s="36">
        <v>719.3286</v>
      </c>
      <c r="M180" s="36">
        <v>0.046</v>
      </c>
      <c r="N180" s="36">
        <v>119.036711</v>
      </c>
      <c r="O180" s="36">
        <v>315.791</v>
      </c>
      <c r="P180" s="36">
        <v>0</v>
      </c>
      <c r="Q180" s="36">
        <v>98.2697</v>
      </c>
      <c r="R180" s="32">
        <f t="shared" si="48"/>
        <v>2518.0416889999997</v>
      </c>
      <c r="S180" s="57"/>
      <c r="T180" s="74"/>
      <c r="U180" s="621">
        <f t="shared" si="50"/>
        <v>1.0258341766189318</v>
      </c>
      <c r="V180" s="70">
        <f t="shared" si="51"/>
        <v>0.7853745024646961</v>
      </c>
    </row>
    <row r="181" spans="1:22" s="1" customFormat="1" ht="28.5" customHeight="1">
      <c r="A181" s="137" t="s">
        <v>375</v>
      </c>
      <c r="B181" s="36">
        <v>267.87</v>
      </c>
      <c r="C181" s="32">
        <f t="shared" si="52"/>
        <v>13537.140580000001</v>
      </c>
      <c r="D181" s="36">
        <v>2721.8695</v>
      </c>
      <c r="E181" s="150">
        <v>8145</v>
      </c>
      <c r="F181" s="36">
        <v>260</v>
      </c>
      <c r="G181" s="36">
        <v>2410.27108</v>
      </c>
      <c r="H181" s="36">
        <v>0</v>
      </c>
      <c r="I181" s="36">
        <v>13674.256</v>
      </c>
      <c r="J181" s="36">
        <v>7580.7426</v>
      </c>
      <c r="K181" s="36">
        <v>4233.73</v>
      </c>
      <c r="L181" s="36">
        <v>740.2347</v>
      </c>
      <c r="M181" s="36">
        <v>40.07</v>
      </c>
      <c r="N181" s="36">
        <v>242.006</v>
      </c>
      <c r="O181" s="36">
        <v>714.52</v>
      </c>
      <c r="P181" s="32">
        <v>0</v>
      </c>
      <c r="Q181" s="36">
        <v>122.9527</v>
      </c>
      <c r="R181" s="32">
        <f t="shared" si="48"/>
        <v>130.75458000000071</v>
      </c>
      <c r="S181" s="57"/>
      <c r="T181" s="74"/>
      <c r="U181" s="69">
        <f t="shared" si="50"/>
        <v>0.7946954847122945</v>
      </c>
      <c r="V181" s="70">
        <f t="shared" si="51"/>
        <v>0.990528469410271</v>
      </c>
    </row>
    <row r="182" spans="1:22" s="1" customFormat="1" ht="28.5" customHeight="1">
      <c r="A182" s="137" t="s">
        <v>374</v>
      </c>
      <c r="B182" s="36">
        <v>411.6702</v>
      </c>
      <c r="C182" s="32">
        <f t="shared" si="52"/>
        <v>3265.9808999999996</v>
      </c>
      <c r="D182" s="36">
        <v>548.4945</v>
      </c>
      <c r="E182" s="150">
        <v>1643</v>
      </c>
      <c r="F182" s="36">
        <v>164.422</v>
      </c>
      <c r="G182" s="36">
        <v>910.0644</v>
      </c>
      <c r="H182" s="36">
        <v>0</v>
      </c>
      <c r="I182" s="36">
        <v>3163.0648</v>
      </c>
      <c r="J182" s="36">
        <v>1759.61</v>
      </c>
      <c r="K182" s="36">
        <v>817.86</v>
      </c>
      <c r="L182" s="36">
        <v>392.5</v>
      </c>
      <c r="M182" s="36">
        <v>0</v>
      </c>
      <c r="N182" s="36">
        <v>25.812</v>
      </c>
      <c r="O182" s="36">
        <v>142.8644</v>
      </c>
      <c r="P182" s="36">
        <v>0</v>
      </c>
      <c r="Q182" s="36">
        <v>24.4184</v>
      </c>
      <c r="R182" s="32">
        <f t="shared" si="48"/>
        <v>514.5862999999999</v>
      </c>
      <c r="S182" s="57"/>
      <c r="T182" s="74"/>
      <c r="U182" s="69">
        <f t="shared" si="50"/>
        <v>0.6928389516395617</v>
      </c>
      <c r="V182" s="70">
        <f t="shared" si="51"/>
        <v>0.8600774554171277</v>
      </c>
    </row>
    <row r="183" spans="1:22" s="1" customFormat="1" ht="28.5" customHeight="1">
      <c r="A183" s="137" t="s">
        <v>372</v>
      </c>
      <c r="B183" s="36">
        <v>14.506948</v>
      </c>
      <c r="C183" s="32">
        <f t="shared" si="52"/>
        <v>427.566652</v>
      </c>
      <c r="D183" s="36">
        <v>66.0424</v>
      </c>
      <c r="E183" s="150">
        <v>208</v>
      </c>
      <c r="F183" s="36">
        <v>38.6495</v>
      </c>
      <c r="G183" s="36">
        <v>114.874752</v>
      </c>
      <c r="H183" s="36">
        <v>0</v>
      </c>
      <c r="I183" s="36">
        <v>442.0736</v>
      </c>
      <c r="J183" s="36">
        <v>378.4476</v>
      </c>
      <c r="K183" s="36">
        <v>30.9812</v>
      </c>
      <c r="L183" s="36">
        <v>19.7235</v>
      </c>
      <c r="M183" s="36">
        <v>0</v>
      </c>
      <c r="N183" s="36">
        <v>1.101</v>
      </c>
      <c r="O183" s="36">
        <v>7.1708</v>
      </c>
      <c r="P183" s="36">
        <v>0</v>
      </c>
      <c r="Q183" s="36">
        <v>4.6495</v>
      </c>
      <c r="R183" s="32">
        <f t="shared" si="48"/>
        <v>0</v>
      </c>
      <c r="S183" s="57"/>
      <c r="T183" s="74"/>
      <c r="U183" s="69">
        <f t="shared" si="50"/>
        <v>0.6199022063294437</v>
      </c>
      <c r="V183" s="70">
        <f t="shared" si="51"/>
        <v>1</v>
      </c>
    </row>
    <row r="184" spans="1:22" s="7" customFormat="1" ht="28.5" customHeight="1">
      <c r="A184" s="38" t="s">
        <v>376</v>
      </c>
      <c r="B184" s="30">
        <f aca="true" t="shared" si="53" ref="B184:H184">SUM(B185:B190)</f>
        <v>6904.03</v>
      </c>
      <c r="C184" s="28">
        <f t="shared" si="52"/>
        <v>91050.51000000001</v>
      </c>
      <c r="D184" s="30">
        <v>19450</v>
      </c>
      <c r="E184" s="30">
        <f t="shared" si="53"/>
        <v>58463</v>
      </c>
      <c r="F184" s="30">
        <f t="shared" si="53"/>
        <v>42.3</v>
      </c>
      <c r="G184" s="30">
        <f t="shared" si="53"/>
        <v>13095.21</v>
      </c>
      <c r="H184" s="30">
        <f t="shared" si="53"/>
        <v>0</v>
      </c>
      <c r="I184" s="28">
        <f>SUM(J184:Q184)</f>
        <v>92971.85</v>
      </c>
      <c r="J184" s="30">
        <f aca="true" t="shared" si="54" ref="J184:Q184">SUM(J185:J190)</f>
        <v>57823.659999999996</v>
      </c>
      <c r="K184" s="30">
        <f t="shared" si="54"/>
        <v>22327.410000000003</v>
      </c>
      <c r="L184" s="30">
        <f t="shared" si="54"/>
        <v>4651.98</v>
      </c>
      <c r="M184" s="30">
        <f t="shared" si="54"/>
        <v>479.92</v>
      </c>
      <c r="N184" s="30">
        <f t="shared" si="54"/>
        <v>1624.69</v>
      </c>
      <c r="O184" s="30">
        <f t="shared" si="54"/>
        <v>5458.74</v>
      </c>
      <c r="P184" s="30">
        <f t="shared" si="54"/>
        <v>55</v>
      </c>
      <c r="Q184" s="30">
        <f t="shared" si="54"/>
        <v>550.45</v>
      </c>
      <c r="R184" s="28">
        <f t="shared" si="48"/>
        <v>4982.689999999988</v>
      </c>
      <c r="S184" s="56"/>
      <c r="T184" s="73"/>
      <c r="U184" s="69">
        <f t="shared" si="50"/>
        <v>0.8380278546678376</v>
      </c>
      <c r="V184" s="70">
        <f t="shared" si="51"/>
        <v>0.9491326282579654</v>
      </c>
    </row>
    <row r="185" spans="1:22" s="1" customFormat="1" ht="28.5" customHeight="1">
      <c r="A185" s="137" t="s">
        <v>432</v>
      </c>
      <c r="B185" s="45">
        <v>21.899999999999984</v>
      </c>
      <c r="C185" s="32">
        <f t="shared" si="52"/>
        <v>380.3</v>
      </c>
      <c r="D185" s="45">
        <v>85</v>
      </c>
      <c r="E185" s="45">
        <v>253</v>
      </c>
      <c r="F185" s="45">
        <v>42.3</v>
      </c>
      <c r="G185" s="45">
        <v>0</v>
      </c>
      <c r="H185" s="45">
        <v>0</v>
      </c>
      <c r="I185" s="32">
        <v>318.42</v>
      </c>
      <c r="J185" s="45">
        <v>0</v>
      </c>
      <c r="K185" s="45">
        <v>63.13</v>
      </c>
      <c r="L185" s="45">
        <v>126.27</v>
      </c>
      <c r="M185" s="45">
        <v>113.09</v>
      </c>
      <c r="N185" s="45">
        <v>0</v>
      </c>
      <c r="O185" s="45">
        <v>15.86</v>
      </c>
      <c r="P185" s="45">
        <v>0</v>
      </c>
      <c r="Q185" s="45">
        <v>0.07</v>
      </c>
      <c r="R185" s="32">
        <f t="shared" si="48"/>
        <v>83.77999999999997</v>
      </c>
      <c r="S185" s="57"/>
      <c r="T185" s="74"/>
      <c r="U185" s="69">
        <f t="shared" si="50"/>
        <v>1.0614911123673136</v>
      </c>
      <c r="V185" s="70">
        <f t="shared" si="51"/>
        <v>0.7916956737941323</v>
      </c>
    </row>
    <row r="186" spans="1:27" s="1" customFormat="1" ht="28.5" customHeight="1">
      <c r="A186" s="137" t="s">
        <v>378</v>
      </c>
      <c r="B186" s="45">
        <v>869.1</v>
      </c>
      <c r="C186" s="32">
        <f t="shared" si="52"/>
        <v>9984.47</v>
      </c>
      <c r="D186" s="45">
        <v>1670</v>
      </c>
      <c r="E186" s="45">
        <v>4987</v>
      </c>
      <c r="F186" s="45">
        <v>0</v>
      </c>
      <c r="G186" s="45">
        <v>3327.47</v>
      </c>
      <c r="H186" s="45">
        <v>0</v>
      </c>
      <c r="I186" s="32">
        <v>10349.039999999999</v>
      </c>
      <c r="J186" s="45">
        <v>6635.26</v>
      </c>
      <c r="K186" s="45">
        <v>2493.97</v>
      </c>
      <c r="L186" s="45">
        <v>432.28</v>
      </c>
      <c r="M186" s="45">
        <v>86.5</v>
      </c>
      <c r="N186" s="45">
        <v>161.65</v>
      </c>
      <c r="O186" s="45">
        <v>488.81</v>
      </c>
      <c r="P186" s="45">
        <v>0</v>
      </c>
      <c r="Q186" s="45">
        <v>50.57</v>
      </c>
      <c r="R186" s="32">
        <f t="shared" si="48"/>
        <v>504.52999999999884</v>
      </c>
      <c r="S186" s="57"/>
      <c r="T186" s="74"/>
      <c r="U186" s="69">
        <f t="shared" si="50"/>
        <v>0.643248069386146</v>
      </c>
      <c r="V186" s="70">
        <f t="shared" si="51"/>
        <v>0.9535148342895471</v>
      </c>
      <c r="W186" s="1">
        <v>1327.1399999999976</v>
      </c>
      <c r="X186" s="1">
        <f aca="true" t="shared" si="55" ref="X186:X188">R186/W186</f>
        <v>0.3801633588016334</v>
      </c>
      <c r="Y186" s="1">
        <v>132</v>
      </c>
      <c r="Z186" s="1">
        <f aca="true" t="shared" si="56" ref="Z186:Z188">X186*Y186</f>
        <v>50.181563361815606</v>
      </c>
      <c r="AA186" s="1">
        <v>50</v>
      </c>
    </row>
    <row r="187" spans="1:27" s="1" customFormat="1" ht="28.5" customHeight="1">
      <c r="A187" s="137" t="s">
        <v>379</v>
      </c>
      <c r="B187" s="45">
        <v>380.12</v>
      </c>
      <c r="C187" s="32">
        <f t="shared" si="52"/>
        <v>15530.04</v>
      </c>
      <c r="D187" s="45">
        <v>3321</v>
      </c>
      <c r="E187" s="45">
        <v>9880</v>
      </c>
      <c r="F187" s="45">
        <v>0</v>
      </c>
      <c r="G187" s="52">
        <v>2329.04</v>
      </c>
      <c r="H187" s="45">
        <v>0</v>
      </c>
      <c r="I187" s="32">
        <v>15537.92</v>
      </c>
      <c r="J187" s="45">
        <v>9007.96</v>
      </c>
      <c r="K187" s="45">
        <v>4856.95</v>
      </c>
      <c r="L187" s="45">
        <v>968.6</v>
      </c>
      <c r="M187" s="45">
        <v>12.64</v>
      </c>
      <c r="N187" s="45">
        <v>108.16</v>
      </c>
      <c r="O187" s="45">
        <v>444.1</v>
      </c>
      <c r="P187" s="45">
        <v>55</v>
      </c>
      <c r="Q187" s="45">
        <v>84.51</v>
      </c>
      <c r="R187" s="32">
        <f t="shared" si="48"/>
        <v>372.2399999999998</v>
      </c>
      <c r="S187" s="57"/>
      <c r="T187" s="74"/>
      <c r="U187" s="69">
        <f t="shared" si="50"/>
        <v>0.8495989167147211</v>
      </c>
      <c r="V187" s="70">
        <f t="shared" si="51"/>
        <v>0.9766036293789627</v>
      </c>
      <c r="W187" s="1">
        <v>1327.1399999999976</v>
      </c>
      <c r="X187" s="1">
        <f t="shared" si="55"/>
        <v>0.28048284280482877</v>
      </c>
      <c r="Y187" s="1">
        <v>132</v>
      </c>
      <c r="Z187" s="1">
        <f t="shared" si="56"/>
        <v>37.0237352502374</v>
      </c>
      <c r="AA187" s="1">
        <v>37</v>
      </c>
    </row>
    <row r="188" spans="1:27" s="1" customFormat="1" ht="28.5" customHeight="1">
      <c r="A188" s="137" t="s">
        <v>381</v>
      </c>
      <c r="B188" s="45">
        <v>2601.1</v>
      </c>
      <c r="C188" s="32">
        <f t="shared" si="52"/>
        <v>17456</v>
      </c>
      <c r="D188" s="45">
        <v>4407</v>
      </c>
      <c r="E188" s="45">
        <v>13049</v>
      </c>
      <c r="F188" s="45">
        <v>0</v>
      </c>
      <c r="G188" s="45">
        <v>0</v>
      </c>
      <c r="H188" s="45">
        <v>0</v>
      </c>
      <c r="I188" s="32">
        <v>19606.730000000003</v>
      </c>
      <c r="J188" s="45">
        <v>11417.77</v>
      </c>
      <c r="K188" s="45">
        <v>5985.81</v>
      </c>
      <c r="L188" s="45">
        <v>387.77</v>
      </c>
      <c r="M188" s="45">
        <v>85.9</v>
      </c>
      <c r="N188" s="45">
        <v>408.59</v>
      </c>
      <c r="O188" s="45">
        <v>1209.51</v>
      </c>
      <c r="P188" s="45">
        <v>0</v>
      </c>
      <c r="Q188" s="45">
        <v>111.38</v>
      </c>
      <c r="R188" s="32">
        <f t="shared" si="48"/>
        <v>450.369999999999</v>
      </c>
      <c r="S188" s="57"/>
      <c r="T188" s="74"/>
      <c r="U188" s="69">
        <f t="shared" si="50"/>
        <v>0.890306542702429</v>
      </c>
      <c r="V188" s="70">
        <f t="shared" si="51"/>
        <v>0.9775456072911839</v>
      </c>
      <c r="W188" s="1">
        <v>1327.1399999999976</v>
      </c>
      <c r="X188" s="1">
        <f t="shared" si="55"/>
        <v>0.33935379839353785</v>
      </c>
      <c r="Y188" s="1">
        <v>132</v>
      </c>
      <c r="Z188" s="1">
        <f t="shared" si="56"/>
        <v>44.79470138794699</v>
      </c>
      <c r="AA188" s="1">
        <v>45</v>
      </c>
    </row>
    <row r="189" spans="1:22" s="1" customFormat="1" ht="28.5" customHeight="1">
      <c r="A189" s="137" t="s">
        <v>382</v>
      </c>
      <c r="B189" s="45">
        <v>453.43</v>
      </c>
      <c r="C189" s="32">
        <f t="shared" si="52"/>
        <v>17882.97</v>
      </c>
      <c r="D189" s="45">
        <v>3325</v>
      </c>
      <c r="E189" s="45">
        <v>9910</v>
      </c>
      <c r="F189" s="45">
        <v>0</v>
      </c>
      <c r="G189" s="45">
        <v>4647.97</v>
      </c>
      <c r="H189" s="45">
        <v>0</v>
      </c>
      <c r="I189" s="32">
        <v>18294.370000000003</v>
      </c>
      <c r="J189" s="45">
        <v>8988.57</v>
      </c>
      <c r="K189" s="45">
        <v>5975.51</v>
      </c>
      <c r="L189" s="45">
        <v>2262.12</v>
      </c>
      <c r="M189" s="45">
        <v>47.1</v>
      </c>
      <c r="N189" s="45">
        <v>223.41</v>
      </c>
      <c r="O189" s="45">
        <v>721.08</v>
      </c>
      <c r="P189" s="45">
        <v>0</v>
      </c>
      <c r="Q189" s="45">
        <v>76.58</v>
      </c>
      <c r="R189" s="32">
        <f t="shared" si="48"/>
        <v>42.030000000002474</v>
      </c>
      <c r="S189" s="57"/>
      <c r="T189" s="74"/>
      <c r="U189" s="69">
        <f t="shared" si="50"/>
        <v>0.7234466122637728</v>
      </c>
      <c r="V189" s="70">
        <f t="shared" si="51"/>
        <v>0.9977078379616501</v>
      </c>
    </row>
    <row r="190" spans="1:22" s="1" customFormat="1" ht="28.5" customHeight="1">
      <c r="A190" s="137" t="s">
        <v>380</v>
      </c>
      <c r="B190" s="45">
        <v>2578.38</v>
      </c>
      <c r="C190" s="32">
        <f t="shared" si="52"/>
        <v>30009.73</v>
      </c>
      <c r="D190" s="45">
        <v>6835</v>
      </c>
      <c r="E190" s="45">
        <v>20384</v>
      </c>
      <c r="F190" s="45">
        <v>0</v>
      </c>
      <c r="G190" s="45">
        <v>2790.73</v>
      </c>
      <c r="H190" s="45">
        <v>0</v>
      </c>
      <c r="I190" s="32">
        <v>28865.37</v>
      </c>
      <c r="J190" s="45">
        <v>21774.1</v>
      </c>
      <c r="K190" s="45">
        <v>2952.04</v>
      </c>
      <c r="L190" s="45">
        <v>474.94</v>
      </c>
      <c r="M190" s="45">
        <v>134.69</v>
      </c>
      <c r="N190" s="45">
        <v>722.88</v>
      </c>
      <c r="O190" s="45">
        <v>2579.38</v>
      </c>
      <c r="P190" s="45">
        <v>0</v>
      </c>
      <c r="Q190" s="45">
        <v>227.34</v>
      </c>
      <c r="R190" s="32">
        <f t="shared" si="48"/>
        <v>3722.7400000000016</v>
      </c>
      <c r="S190" s="57"/>
      <c r="T190" s="74"/>
      <c r="U190" s="69">
        <f t="shared" si="50"/>
        <v>0.9429638352115355</v>
      </c>
      <c r="V190" s="70">
        <f t="shared" si="51"/>
        <v>0.8857638568177166</v>
      </c>
    </row>
    <row r="191" spans="1:22" s="1" customFormat="1" ht="28.5" customHeight="1">
      <c r="A191" s="38" t="s">
        <v>383</v>
      </c>
      <c r="B191" s="144">
        <f aca="true" t="shared" si="57" ref="B191:H191">SUM(B192:B198)</f>
        <v>1504.9400000000005</v>
      </c>
      <c r="C191" s="30">
        <f t="shared" si="52"/>
        <v>57672.3881</v>
      </c>
      <c r="D191" s="144">
        <v>11387.0609</v>
      </c>
      <c r="E191" s="144">
        <f t="shared" si="57"/>
        <v>34095</v>
      </c>
      <c r="F191" s="144">
        <f t="shared" si="57"/>
        <v>223.51</v>
      </c>
      <c r="G191" s="144">
        <f t="shared" si="57"/>
        <v>11966.8172</v>
      </c>
      <c r="H191" s="144">
        <f t="shared" si="57"/>
        <v>0</v>
      </c>
      <c r="I191" s="28">
        <f>SUM(J191:Q191)</f>
        <v>58649.619999999995</v>
      </c>
      <c r="J191" s="144">
        <f aca="true" t="shared" si="58" ref="J191:Q191">SUM(J192:J198)</f>
        <v>34457.37</v>
      </c>
      <c r="K191" s="144">
        <f t="shared" si="58"/>
        <v>18075.8</v>
      </c>
      <c r="L191" s="144">
        <f t="shared" si="58"/>
        <v>2623.5099999999998</v>
      </c>
      <c r="M191" s="144">
        <f t="shared" si="58"/>
        <v>90.69999999999999</v>
      </c>
      <c r="N191" s="144">
        <f t="shared" si="58"/>
        <v>450.28</v>
      </c>
      <c r="O191" s="144">
        <f t="shared" si="58"/>
        <v>2293.4500000000003</v>
      </c>
      <c r="P191" s="144">
        <f t="shared" si="58"/>
        <v>142.54000000000002</v>
      </c>
      <c r="Q191" s="144">
        <f t="shared" si="58"/>
        <v>515.97</v>
      </c>
      <c r="R191" s="28">
        <f t="shared" si="48"/>
        <v>527.7080999999962</v>
      </c>
      <c r="S191" s="57"/>
      <c r="T191" s="74"/>
      <c r="U191" s="69">
        <f t="shared" si="50"/>
        <v>0.775487733765368</v>
      </c>
      <c r="V191" s="70">
        <f t="shared" si="51"/>
        <v>0.9910825967149401</v>
      </c>
    </row>
    <row r="192" spans="1:22" s="1" customFormat="1" ht="28.5" customHeight="1">
      <c r="A192" s="137" t="s">
        <v>451</v>
      </c>
      <c r="B192" s="145">
        <v>0</v>
      </c>
      <c r="C192" s="36">
        <v>61.23</v>
      </c>
      <c r="D192" s="146">
        <v>2.5</v>
      </c>
      <c r="E192" s="146">
        <v>8.5</v>
      </c>
      <c r="F192" s="146">
        <v>50.23</v>
      </c>
      <c r="G192" s="146">
        <v>0</v>
      </c>
      <c r="H192" s="146">
        <v>0</v>
      </c>
      <c r="I192" s="32">
        <v>61.23</v>
      </c>
      <c r="J192" s="45">
        <v>0</v>
      </c>
      <c r="K192" s="45">
        <v>0</v>
      </c>
      <c r="L192" s="45">
        <v>0</v>
      </c>
      <c r="M192" s="45">
        <v>0</v>
      </c>
      <c r="N192" s="45">
        <v>0</v>
      </c>
      <c r="O192" s="33">
        <v>61.13</v>
      </c>
      <c r="P192" s="45">
        <v>0</v>
      </c>
      <c r="Q192" s="146">
        <v>0.1</v>
      </c>
      <c r="R192" s="168">
        <v>0</v>
      </c>
      <c r="S192" s="57"/>
      <c r="T192" s="74"/>
      <c r="U192" s="69">
        <f t="shared" si="50"/>
        <v>0.1796504981218357</v>
      </c>
      <c r="V192" s="70">
        <f t="shared" si="51"/>
        <v>1</v>
      </c>
    </row>
    <row r="193" spans="1:22" s="1" customFormat="1" ht="28.5" customHeight="1">
      <c r="A193" s="137" t="s">
        <v>434</v>
      </c>
      <c r="B193" s="168">
        <v>3.96</v>
      </c>
      <c r="C193" s="36">
        <v>98.87</v>
      </c>
      <c r="D193" s="45">
        <v>2.5</v>
      </c>
      <c r="E193" s="45">
        <v>8.5</v>
      </c>
      <c r="F193" s="45">
        <v>87.87</v>
      </c>
      <c r="G193" s="146">
        <v>0</v>
      </c>
      <c r="H193" s="146">
        <v>0</v>
      </c>
      <c r="I193" s="32">
        <v>99.13</v>
      </c>
      <c r="J193" s="45">
        <v>0</v>
      </c>
      <c r="K193" s="45">
        <v>0</v>
      </c>
      <c r="L193" s="45">
        <v>0</v>
      </c>
      <c r="M193" s="45">
        <v>36.26</v>
      </c>
      <c r="N193" s="45">
        <v>0</v>
      </c>
      <c r="O193" s="146">
        <v>0</v>
      </c>
      <c r="P193" s="45">
        <v>62.87</v>
      </c>
      <c r="Q193" s="45">
        <v>0</v>
      </c>
      <c r="R193" s="168">
        <v>3.700000000000003</v>
      </c>
      <c r="S193" s="57"/>
      <c r="T193" s="74"/>
      <c r="U193" s="69">
        <f t="shared" si="50"/>
        <v>0.11096539897104812</v>
      </c>
      <c r="V193" s="70">
        <f t="shared" si="51"/>
        <v>0.9640182826023533</v>
      </c>
    </row>
    <row r="194" spans="1:22" s="1" customFormat="1" ht="28.5" customHeight="1">
      <c r="A194" s="137" t="s">
        <v>385</v>
      </c>
      <c r="B194" s="168">
        <v>-2.28</v>
      </c>
      <c r="C194" s="36">
        <v>6433.79</v>
      </c>
      <c r="D194" s="36">
        <v>1033.8393</v>
      </c>
      <c r="E194" s="36">
        <v>3053</v>
      </c>
      <c r="F194" s="36">
        <v>7.4</v>
      </c>
      <c r="G194" s="146">
        <v>2339.5507</v>
      </c>
      <c r="H194" s="146">
        <v>0</v>
      </c>
      <c r="I194" s="32">
        <v>6431.51</v>
      </c>
      <c r="J194" s="45">
        <v>3803.55</v>
      </c>
      <c r="K194" s="45">
        <v>2093.04</v>
      </c>
      <c r="L194" s="45">
        <v>285.79999999999995</v>
      </c>
      <c r="M194" s="45">
        <v>0.12</v>
      </c>
      <c r="N194" s="45">
        <v>99.57</v>
      </c>
      <c r="O194" s="45">
        <v>99.42</v>
      </c>
      <c r="P194" s="45">
        <v>0</v>
      </c>
      <c r="Q194" s="45">
        <v>50.01</v>
      </c>
      <c r="R194" s="168">
        <v>0</v>
      </c>
      <c r="S194" s="57"/>
      <c r="T194" s="74"/>
      <c r="U194" s="69">
        <f t="shared" si="50"/>
        <v>0.6354400910517126</v>
      </c>
      <c r="V194" s="70">
        <f t="shared" si="51"/>
        <v>1</v>
      </c>
    </row>
    <row r="195" spans="1:22" s="1" customFormat="1" ht="28.5" customHeight="1">
      <c r="A195" s="137" t="s">
        <v>387</v>
      </c>
      <c r="B195" s="189">
        <v>286.41</v>
      </c>
      <c r="C195" s="36">
        <v>8236.9</v>
      </c>
      <c r="D195" s="190">
        <v>1627.6682</v>
      </c>
      <c r="E195" s="190">
        <v>4829</v>
      </c>
      <c r="F195" s="146">
        <v>11.65</v>
      </c>
      <c r="G195" s="146">
        <v>1768.5818</v>
      </c>
      <c r="H195" s="146">
        <v>0</v>
      </c>
      <c r="I195" s="32">
        <v>8479.31</v>
      </c>
      <c r="J195" s="45">
        <v>5466</v>
      </c>
      <c r="K195" s="45">
        <v>2326.22</v>
      </c>
      <c r="L195" s="45">
        <v>264.16</v>
      </c>
      <c r="M195" s="192">
        <v>8</v>
      </c>
      <c r="N195" s="191">
        <v>90.33</v>
      </c>
      <c r="O195" s="193">
        <v>248.61</v>
      </c>
      <c r="P195" s="191">
        <v>0</v>
      </c>
      <c r="Q195" s="146">
        <v>75.99</v>
      </c>
      <c r="R195" s="168">
        <v>44</v>
      </c>
      <c r="S195" s="57"/>
      <c r="T195" s="74"/>
      <c r="U195" s="69">
        <f t="shared" si="50"/>
        <v>0.7614615104295044</v>
      </c>
      <c r="V195" s="70">
        <f t="shared" si="51"/>
        <v>0.9948376862979289</v>
      </c>
    </row>
    <row r="196" spans="1:22" s="1" customFormat="1" ht="28.5" customHeight="1">
      <c r="A196" s="137" t="s">
        <v>388</v>
      </c>
      <c r="B196" s="168">
        <v>79.12</v>
      </c>
      <c r="C196" s="36">
        <v>23599.899</v>
      </c>
      <c r="D196" s="45">
        <v>5403.049</v>
      </c>
      <c r="E196" s="191">
        <v>16026</v>
      </c>
      <c r="F196" s="45">
        <v>37.88</v>
      </c>
      <c r="G196" s="146">
        <v>2132.97</v>
      </c>
      <c r="H196" s="146">
        <v>0</v>
      </c>
      <c r="I196" s="32">
        <v>23339.96</v>
      </c>
      <c r="J196" s="45">
        <v>15643.81</v>
      </c>
      <c r="K196" s="45">
        <v>5664.84</v>
      </c>
      <c r="L196" s="45">
        <v>720.12</v>
      </c>
      <c r="M196" s="45">
        <v>10.11</v>
      </c>
      <c r="N196" s="45">
        <v>38.16</v>
      </c>
      <c r="O196" s="45">
        <v>991.71</v>
      </c>
      <c r="P196" s="45">
        <v>25</v>
      </c>
      <c r="Q196" s="45">
        <v>246.21</v>
      </c>
      <c r="R196" s="168">
        <v>339.0590000000011</v>
      </c>
      <c r="S196" s="57"/>
      <c r="T196" s="74"/>
      <c r="U196" s="69">
        <f t="shared" si="50"/>
        <v>0.9181270661989138</v>
      </c>
      <c r="V196" s="70">
        <f t="shared" si="51"/>
        <v>0.9856810368706574</v>
      </c>
    </row>
    <row r="197" spans="1:22" s="1" customFormat="1" ht="28.5" customHeight="1">
      <c r="A197" s="137" t="s">
        <v>389</v>
      </c>
      <c r="B197" s="168">
        <v>1975.64</v>
      </c>
      <c r="C197" s="36">
        <v>7607.498</v>
      </c>
      <c r="D197" s="45">
        <v>1651.018</v>
      </c>
      <c r="E197" s="45">
        <v>4883</v>
      </c>
      <c r="F197" s="45">
        <v>12.48</v>
      </c>
      <c r="G197" s="146">
        <v>1061</v>
      </c>
      <c r="H197" s="146">
        <v>0</v>
      </c>
      <c r="I197" s="32">
        <v>9348.48</v>
      </c>
      <c r="J197" s="36">
        <v>4161.14</v>
      </c>
      <c r="K197" s="45">
        <v>3817.92</v>
      </c>
      <c r="L197" s="45">
        <v>868.75</v>
      </c>
      <c r="M197" s="45">
        <v>22.63</v>
      </c>
      <c r="N197" s="45">
        <v>116.42</v>
      </c>
      <c r="O197" s="45">
        <v>289.71</v>
      </c>
      <c r="P197" s="45">
        <v>7.26</v>
      </c>
      <c r="Q197" s="45">
        <v>64.65</v>
      </c>
      <c r="R197" s="168">
        <v>234.65799999999945</v>
      </c>
      <c r="S197" s="57"/>
      <c r="T197" s="74"/>
      <c r="U197" s="69">
        <f t="shared" si="50"/>
        <v>0.698939078866297</v>
      </c>
      <c r="V197" s="70">
        <f t="shared" si="51"/>
        <v>0.9755134487262941</v>
      </c>
    </row>
    <row r="198" spans="1:22" s="1" customFormat="1" ht="28.5" customHeight="1">
      <c r="A198" s="137" t="s">
        <v>386</v>
      </c>
      <c r="B198" s="168">
        <v>-837.91</v>
      </c>
      <c r="C198" s="36">
        <v>11746.2011</v>
      </c>
      <c r="D198" s="45">
        <v>1778.4864</v>
      </c>
      <c r="E198" s="45">
        <v>5287</v>
      </c>
      <c r="F198" s="45">
        <v>16</v>
      </c>
      <c r="G198" s="146">
        <v>4664.7147</v>
      </c>
      <c r="H198" s="146">
        <v>0</v>
      </c>
      <c r="I198" s="32">
        <v>10890</v>
      </c>
      <c r="J198" s="45">
        <v>5382.87</v>
      </c>
      <c r="K198" s="45">
        <v>4173.78</v>
      </c>
      <c r="L198" s="45">
        <v>484.68</v>
      </c>
      <c r="M198" s="45">
        <v>13.58</v>
      </c>
      <c r="N198" s="45">
        <v>105.8</v>
      </c>
      <c r="O198" s="45">
        <v>602.87</v>
      </c>
      <c r="P198" s="45">
        <v>47.41</v>
      </c>
      <c r="Q198" s="45">
        <v>79.01</v>
      </c>
      <c r="R198" s="168">
        <v>18.29110000000037</v>
      </c>
      <c r="S198" s="57"/>
      <c r="T198" s="74"/>
      <c r="U198" s="69">
        <f t="shared" si="50"/>
        <v>0.6488049954086318</v>
      </c>
      <c r="V198" s="70">
        <f t="shared" si="51"/>
        <v>0.9983231928968231</v>
      </c>
    </row>
  </sheetData>
  <mergeCells count="14">
    <mergeCell ref="A2:S2"/>
    <mergeCell ref="R3:S3"/>
    <mergeCell ref="B4:B5"/>
    <mergeCell ref="A3:D3"/>
    <mergeCell ref="S4:S5"/>
    <mergeCell ref="U4:U5"/>
    <mergeCell ref="V4:V5"/>
    <mergeCell ref="A4:A5"/>
    <mergeCell ref="N3:P3"/>
    <mergeCell ref="J4:Q4"/>
    <mergeCell ref="D4:H4"/>
    <mergeCell ref="C4:C5"/>
    <mergeCell ref="I4:I5"/>
    <mergeCell ref="R4:R5"/>
  </mergeCells>
  <conditionalFormatting sqref="S39:T39">
    <cfRule type="duplicateValues" priority="165" dxfId="0">
      <formula>AND(COUNTIF($S$39:$T$39,S39)&gt;1,NOT(ISBLANK(S39)))</formula>
    </cfRule>
  </conditionalFormatting>
  <conditionalFormatting sqref="S49:T49">
    <cfRule type="duplicateValues" priority="157" dxfId="0">
      <formula>AND(COUNTIF($S$49:$T$49,S49)&gt;1,NOT(ISBLANK(S49)))</formula>
    </cfRule>
  </conditionalFormatting>
  <conditionalFormatting sqref="A67">
    <cfRule type="duplicateValues" priority="124" dxfId="0">
      <formula>AND(COUNTIF($A$67,A67)&gt;1,NOT(ISBLANK(A67)))</formula>
    </cfRule>
  </conditionalFormatting>
  <conditionalFormatting sqref="A108">
    <cfRule type="duplicateValues" priority="13" dxfId="0">
      <formula>AND(COUNTIF($A$108,A108)&gt;1,NOT(ISBLANK(A108)))</formula>
    </cfRule>
  </conditionalFormatting>
  <conditionalFormatting sqref="A55">
    <cfRule type="duplicateValues" priority="135" dxfId="0">
      <formula>AND(COUNTIF($A$55,A55)&gt;1,NOT(ISBLANK(A55)))</formula>
    </cfRule>
  </conditionalFormatting>
  <conditionalFormatting sqref="A158">
    <cfRule type="duplicateValues" priority="53" dxfId="0">
      <formula>AND(COUNTIF($A$158,A158)&gt;1,NOT(ISBLANK(A158)))</formula>
    </cfRule>
  </conditionalFormatting>
  <conditionalFormatting sqref="A171">
    <cfRule type="duplicateValues" priority="41" dxfId="0">
      <formula>AND(COUNTIF($A$171,A171)&gt;1,NOT(ISBLANK(A171)))</formula>
    </cfRule>
  </conditionalFormatting>
  <conditionalFormatting sqref="A188">
    <cfRule type="duplicateValues" priority="26" dxfId="0">
      <formula>AND(COUNTIF($A$188,A188)&gt;1,NOT(ISBLANK(A188)))</formula>
    </cfRule>
  </conditionalFormatting>
  <conditionalFormatting sqref="A92">
    <cfRule type="duplicateValues" priority="101" dxfId="0">
      <formula>AND(COUNTIF($A$92,A92)&gt;1,NOT(ISBLANK(A92)))</formula>
    </cfRule>
  </conditionalFormatting>
  <conditionalFormatting sqref="A41">
    <cfRule type="duplicateValues" priority="3" dxfId="0">
      <formula>AND(COUNTIF($A$41,A41)&gt;1,NOT(ISBLANK(A41)))</formula>
    </cfRule>
  </conditionalFormatting>
  <conditionalFormatting sqref="A163">
    <cfRule type="duplicateValues" priority="48" dxfId="0">
      <formula>AND(COUNTIF($A$163,A163)&gt;1,NOT(ISBLANK(A163)))</formula>
    </cfRule>
  </conditionalFormatting>
  <conditionalFormatting sqref="A85">
    <cfRule type="duplicateValues" priority="108" dxfId="0">
      <formula>AND(COUNTIF($A$85,A85)&gt;1,NOT(ISBLANK(A85)))</formula>
    </cfRule>
  </conditionalFormatting>
  <conditionalFormatting sqref="A159">
    <cfRule type="duplicateValues" priority="52" dxfId="0">
      <formula>AND(COUNTIF($A$159,A159)&gt;1,NOT(ISBLANK(A159)))</formula>
    </cfRule>
  </conditionalFormatting>
  <conditionalFormatting sqref="A73">
    <cfRule type="duplicateValues" priority="118" dxfId="0">
      <formula>AND(COUNTIF($A$73,A73)&gt;1,NOT(ISBLANK(A73)))</formula>
    </cfRule>
  </conditionalFormatting>
  <conditionalFormatting sqref="A43">
    <cfRule type="duplicateValues" priority="1" dxfId="0">
      <formula>AND(COUNTIF($A$43,A43)&gt;1,NOT(ISBLANK(A43)))</formula>
    </cfRule>
  </conditionalFormatting>
  <conditionalFormatting sqref="A148">
    <cfRule type="duplicateValues" priority="62" dxfId="0">
      <formula>AND(COUNTIF($A$148,A148)&gt;1,NOT(ISBLANK(A148)))</formula>
    </cfRule>
  </conditionalFormatting>
  <conditionalFormatting sqref="A141">
    <cfRule type="duplicateValues" priority="68" dxfId="0">
      <formula>AND(COUNTIF($A$141,A141)&gt;1,NOT(ISBLANK(A141)))</formula>
    </cfRule>
  </conditionalFormatting>
  <conditionalFormatting sqref="A61">
    <cfRule type="duplicateValues" priority="130" dxfId="0">
      <formula>AND(COUNTIF($A$61,A61)&gt;1,NOT(ISBLANK(A61)))</formula>
    </cfRule>
  </conditionalFormatting>
  <conditionalFormatting sqref="A59">
    <cfRule type="duplicateValues" priority="131" dxfId="0">
      <formula>AND(COUNTIF($A$59,A59)&gt;1,NOT(ISBLANK(A59)))</formula>
    </cfRule>
  </conditionalFormatting>
  <conditionalFormatting sqref="A71">
    <cfRule type="duplicateValues" priority="120" dxfId="0">
      <formula>AND(COUNTIF($A$71,A71)&gt;1,NOT(ISBLANK(A71)))</formula>
    </cfRule>
  </conditionalFormatting>
  <conditionalFormatting sqref="S46:T46">
    <cfRule type="duplicateValues" priority="155" dxfId="0">
      <formula>AND(COUNTIF($S$46:$T$46,S46)&gt;1,NOT(ISBLANK(S46)))</formula>
    </cfRule>
  </conditionalFormatting>
  <conditionalFormatting sqref="A70">
    <cfRule type="duplicateValues" priority="121" dxfId="0">
      <formula>AND(COUNTIF($A$70,A70)&gt;1,NOT(ISBLANK(A70)))</formula>
    </cfRule>
  </conditionalFormatting>
  <conditionalFormatting sqref="A72">
    <cfRule type="duplicateValues" priority="119" dxfId="0">
      <formula>AND(COUNTIF($A$72,A72)&gt;1,NOT(ISBLANK(A72)))</formula>
    </cfRule>
  </conditionalFormatting>
  <conditionalFormatting sqref="A69">
    <cfRule type="duplicateValues" priority="122" dxfId="0">
      <formula>AND(COUNTIF($A$69,A69)&gt;1,NOT(ISBLANK(A69)))</formula>
    </cfRule>
  </conditionalFormatting>
  <conditionalFormatting sqref="A196">
    <cfRule type="duplicateValues" priority="19" dxfId="0">
      <formula>AND(COUNTIF($A$196,A196)&gt;1,NOT(ISBLANK(A196)))</formula>
    </cfRule>
  </conditionalFormatting>
  <conditionalFormatting sqref="S52:T52">
    <cfRule type="duplicateValues" priority="152" dxfId="0">
      <formula>AND(COUNTIF($S$52:$T$52,S52)&gt;1,NOT(ISBLANK(S52)))</formula>
    </cfRule>
  </conditionalFormatting>
  <conditionalFormatting sqref="S41:T41">
    <cfRule type="duplicateValues" priority="163" dxfId="0">
      <formula>AND(COUNTIF($S$41:$T$41,S41)&gt;1,NOT(ISBLANK(S41)))</formula>
    </cfRule>
  </conditionalFormatting>
  <conditionalFormatting sqref="A156">
    <cfRule type="duplicateValues" priority="55" dxfId="0">
      <formula>AND(COUNTIF($A$156,A156)&gt;1,NOT(ISBLANK(A156)))</formula>
    </cfRule>
  </conditionalFormatting>
  <conditionalFormatting sqref="A157">
    <cfRule type="duplicateValues" priority="54" dxfId="0">
      <formula>AND(COUNTIF($A$157,A157)&gt;1,NOT(ISBLANK(A157)))</formula>
    </cfRule>
  </conditionalFormatting>
  <conditionalFormatting sqref="S38:T38">
    <cfRule type="duplicateValues" priority="166" dxfId="0">
      <formula>AND(COUNTIF($S$38:$T$38,S38)&gt;1,NOT(ISBLANK(S38)))</formula>
    </cfRule>
  </conditionalFormatting>
  <conditionalFormatting sqref="A162">
    <cfRule type="duplicateValues" priority="49" dxfId="0">
      <formula>AND(COUNTIF($A$162,A162)&gt;1,NOT(ISBLANK(A162)))</formula>
    </cfRule>
  </conditionalFormatting>
  <conditionalFormatting sqref="A185">
    <cfRule type="duplicateValues" priority="29" dxfId="0">
      <formula>AND(COUNTIF($A$185,A185)&gt;1,NOT(ISBLANK(A185)))</formula>
    </cfRule>
  </conditionalFormatting>
  <conditionalFormatting sqref="A142">
    <cfRule type="duplicateValues" priority="67" dxfId="0">
      <formula>AND(COUNTIF($A$142,A142)&gt;1,NOT(ISBLANK(A142)))</formula>
    </cfRule>
  </conditionalFormatting>
  <conditionalFormatting sqref="S42:T42">
    <cfRule type="duplicateValues" priority="162" dxfId="0">
      <formula>AND(COUNTIF($S$42:$T$42,S42)&gt;1,NOT(ISBLANK(S42)))</formula>
    </cfRule>
  </conditionalFormatting>
  <conditionalFormatting sqref="A52">
    <cfRule type="duplicateValues" priority="137" dxfId="0">
      <formula>AND(COUNTIF($A$52,A52)&gt;1,NOT(ISBLANK(A52)))</formula>
    </cfRule>
  </conditionalFormatting>
  <conditionalFormatting sqref="A127">
    <cfRule type="duplicateValues" priority="81" dxfId="0">
      <formula>AND(COUNTIF($A$127,A127)&gt;1,NOT(ISBLANK(A127)))</formula>
    </cfRule>
  </conditionalFormatting>
  <conditionalFormatting sqref="A177">
    <cfRule type="duplicateValues" priority="35" dxfId="0">
      <formula>AND(COUNTIF($A$177,A177)&gt;1,NOT(ISBLANK(A177)))</formula>
    </cfRule>
  </conditionalFormatting>
  <conditionalFormatting sqref="A100">
    <cfRule type="duplicateValues" priority="94" dxfId="0">
      <formula>AND(COUNTIF($A$100,A100)&gt;1,NOT(ISBLANK(A100)))</formula>
    </cfRule>
  </conditionalFormatting>
  <conditionalFormatting sqref="A167">
    <cfRule type="duplicateValues" priority="45" dxfId="0">
      <formula>AND(COUNTIF($A$167,A167)&gt;1,NOT(ISBLANK(A167)))</formula>
    </cfRule>
  </conditionalFormatting>
  <conditionalFormatting sqref="A21">
    <cfRule type="duplicateValues" priority="151" dxfId="0">
      <formula>AND(COUNTIF($A$21,A21)&gt;1,NOT(ISBLANK(A21)))</formula>
    </cfRule>
  </conditionalFormatting>
  <conditionalFormatting sqref="A161">
    <cfRule type="duplicateValues" priority="50" dxfId="0">
      <formula>AND(COUNTIF($A$161,A161)&gt;1,NOT(ISBLANK(A161)))</formula>
    </cfRule>
  </conditionalFormatting>
  <conditionalFormatting sqref="A82">
    <cfRule type="duplicateValues" priority="110" dxfId="0">
      <formula>AND(COUNTIF($A$82,A82)&gt;1,NOT(ISBLANK(A82)))</formula>
    </cfRule>
  </conditionalFormatting>
  <conditionalFormatting sqref="A94">
    <cfRule type="duplicateValues" priority="99" dxfId="0">
      <formula>AND(COUNTIF($A$94,A94)&gt;1,NOT(ISBLANK(A94)))</formula>
    </cfRule>
  </conditionalFormatting>
  <conditionalFormatting sqref="A47:A49 A51">
    <cfRule type="duplicateValues" priority="138" dxfId="0">
      <formula>AND(COUNTIF($A$47:$A$49,A47)+COUNTIF($A$51,A47)&gt;1,NOT(ISBLANK(A47)))</formula>
    </cfRule>
  </conditionalFormatting>
  <conditionalFormatting sqref="A107">
    <cfRule type="duplicateValues" priority="14" dxfId="0">
      <formula>AND(COUNTIF($A$107,A107)&gt;1,NOT(ISBLANK(A107)))</formula>
    </cfRule>
  </conditionalFormatting>
  <conditionalFormatting sqref="A89">
    <cfRule type="duplicateValues" priority="104" dxfId="0">
      <formula>AND(COUNTIF($A$89,A89)&gt;1,NOT(ISBLANK(A89)))</formula>
    </cfRule>
  </conditionalFormatting>
  <conditionalFormatting sqref="A40">
    <cfRule type="duplicateValues" priority="4" dxfId="0">
      <formula>AND(COUNTIF($A$40,A40)&gt;1,NOT(ISBLANK(A40)))</formula>
    </cfRule>
  </conditionalFormatting>
  <conditionalFormatting sqref="A173">
    <cfRule type="duplicateValues" priority="39" dxfId="0">
      <formula>AND(COUNTIF($A$173,A173)&gt;1,NOT(ISBLANK(A173)))</formula>
    </cfRule>
  </conditionalFormatting>
  <conditionalFormatting sqref="A38">
    <cfRule type="duplicateValues" priority="6" dxfId="0">
      <formula>AND(COUNTIF($A$38,A38)&gt;1,NOT(ISBLANK(A38)))</formula>
    </cfRule>
  </conditionalFormatting>
  <conditionalFormatting sqref="S50:T50">
    <cfRule type="duplicateValues" priority="153" dxfId="0">
      <formula>AND(COUNTIF($S$50:$T$50,S50)&gt;1,NOT(ISBLANK(S50)))</formula>
    </cfRule>
  </conditionalFormatting>
  <conditionalFormatting sqref="A57">
    <cfRule type="duplicateValues" priority="133" dxfId="0">
      <formula>AND(COUNTIF($A$57,A57)&gt;1,NOT(ISBLANK(A57)))</formula>
    </cfRule>
  </conditionalFormatting>
  <conditionalFormatting sqref="A145">
    <cfRule type="duplicateValues" priority="64" dxfId="0">
      <formula>AND(COUNTIF($A$145,A145)&gt;1,NOT(ISBLANK(A145)))</formula>
    </cfRule>
  </conditionalFormatting>
  <conditionalFormatting sqref="A130">
    <cfRule type="duplicateValues" priority="78" dxfId="0">
      <formula>AND(COUNTIF($A$130,A130)&gt;1,NOT(ISBLANK(A130)))</formula>
    </cfRule>
  </conditionalFormatting>
  <conditionalFormatting sqref="A83">
    <cfRule type="duplicateValues" priority="109" dxfId="0">
      <formula>AND(COUNTIF($A$83,A83)&gt;1,NOT(ISBLANK(A83)))</formula>
    </cfRule>
  </conditionalFormatting>
  <conditionalFormatting sqref="A110">
    <cfRule type="duplicateValues" priority="11" dxfId="0">
      <formula>AND(COUNTIF($A$110,A110)&gt;1,NOT(ISBLANK(A110)))</formula>
    </cfRule>
  </conditionalFormatting>
  <conditionalFormatting sqref="A56">
    <cfRule type="duplicateValues" priority="134" dxfId="0">
      <formula>AND(COUNTIF($A$56,A56)&gt;1,NOT(ISBLANK(A56)))</formula>
    </cfRule>
  </conditionalFormatting>
  <conditionalFormatting sqref="A19">
    <cfRule type="duplicateValues" priority="149" dxfId="0">
      <formula>AND(COUNTIF($A$19,A19)&gt;1,NOT(ISBLANK(A19)))</formula>
    </cfRule>
  </conditionalFormatting>
  <conditionalFormatting sqref="A190">
    <cfRule type="duplicateValues" priority="24" dxfId="0">
      <formula>AND(COUNTIF($A$190,A190)&gt;1,NOT(ISBLANK(A190)))</formula>
    </cfRule>
  </conditionalFormatting>
  <conditionalFormatting sqref="A77">
    <cfRule type="duplicateValues" priority="115" dxfId="0">
      <formula>AND(COUNTIF($A$77,A77)&gt;1,NOT(ISBLANK(A77)))</formula>
    </cfRule>
  </conditionalFormatting>
  <conditionalFormatting sqref="S40:T40">
    <cfRule type="duplicateValues" priority="164" dxfId="0">
      <formula>AND(COUNTIF($S$40:$T$40,S40)&gt;1,NOT(ISBLANK(S40)))</formula>
    </cfRule>
  </conditionalFormatting>
  <conditionalFormatting sqref="A160">
    <cfRule type="duplicateValues" priority="51" dxfId="0">
      <formula>AND(COUNTIF($A$160,A160)&gt;1,NOT(ISBLANK(A160)))</formula>
    </cfRule>
  </conditionalFormatting>
  <conditionalFormatting sqref="A39">
    <cfRule type="duplicateValues" priority="5" dxfId="0">
      <formula>AND(COUNTIF($A$39,A39)&gt;1,NOT(ISBLANK(A39)))</formula>
    </cfRule>
  </conditionalFormatting>
  <conditionalFormatting sqref="A18">
    <cfRule type="duplicateValues" priority="148" dxfId="0">
      <formula>AND(COUNTIF($A$18,A18)&gt;1,NOT(ISBLANK(A18)))</formula>
    </cfRule>
  </conditionalFormatting>
  <conditionalFormatting sqref="A182">
    <cfRule type="duplicateValues" priority="31" dxfId="0">
      <formula>AND(COUNTIF($A$182,A182)&gt;1,NOT(ISBLANK(A182)))</formula>
    </cfRule>
  </conditionalFormatting>
  <conditionalFormatting sqref="A96">
    <cfRule type="duplicateValues" priority="98" dxfId="0">
      <formula>AND(COUNTIF($A$96,A96)&gt;1,NOT(ISBLANK(A96)))</formula>
    </cfRule>
  </conditionalFormatting>
  <conditionalFormatting sqref="A20">
    <cfRule type="duplicateValues" priority="150" dxfId="0">
      <formula>AND(COUNTIF($A$20,A20)&gt;1,NOT(ISBLANK(A20)))</formula>
    </cfRule>
  </conditionalFormatting>
  <conditionalFormatting sqref="A150">
    <cfRule type="duplicateValues" priority="60" dxfId="0">
      <formula>AND(COUNTIF($A$150,A150)&gt;1,NOT(ISBLANK(A150)))</formula>
    </cfRule>
  </conditionalFormatting>
  <conditionalFormatting sqref="A135">
    <cfRule type="duplicateValues" priority="74" dxfId="0">
      <formula>AND(COUNTIF($A$135,A135)&gt;1,NOT(ISBLANK(A135)))</formula>
    </cfRule>
  </conditionalFormatting>
  <conditionalFormatting sqref="A187">
    <cfRule type="duplicateValues" priority="27" dxfId="0">
      <formula>AND(COUNTIF($A$187,A187)&gt;1,NOT(ISBLANK(A187)))</formula>
    </cfRule>
  </conditionalFormatting>
  <conditionalFormatting sqref="A140">
    <cfRule type="duplicateValues" priority="69" dxfId="0">
      <formula>AND(COUNTIF($A$140,A140)&gt;1,NOT(ISBLANK(A140)))</formula>
    </cfRule>
  </conditionalFormatting>
  <conditionalFormatting sqref="A68">
    <cfRule type="duplicateValues" priority="123" dxfId="0">
      <formula>AND(COUNTIF($A$68,A68)&gt;1,NOT(ISBLANK(A68)))</formula>
    </cfRule>
  </conditionalFormatting>
  <conditionalFormatting sqref="A118">
    <cfRule type="duplicateValues" priority="89" dxfId="0">
      <formula>AND(COUNTIF($A$118,A118)&gt;1,NOT(ISBLANK(A118)))</formula>
    </cfRule>
  </conditionalFormatting>
  <conditionalFormatting sqref="A45">
    <cfRule type="duplicateValues" priority="160" dxfId="0">
      <formula>AND(COUNTIF($A$45,A45)&gt;1,NOT(ISBLANK(A45)))</formula>
    </cfRule>
  </conditionalFormatting>
  <conditionalFormatting sqref="A119">
    <cfRule type="duplicateValues" priority="88" dxfId="0">
      <formula>AND(COUNTIF($A$119,A119)&gt;1,NOT(ISBLANK(A119)))</formula>
    </cfRule>
  </conditionalFormatting>
  <conditionalFormatting sqref="A186">
    <cfRule type="duplicateValues" priority="28" dxfId="0">
      <formula>AND(COUNTIF($A$186,A186)&gt;1,NOT(ISBLANK(A186)))</formula>
    </cfRule>
  </conditionalFormatting>
  <conditionalFormatting sqref="A172">
    <cfRule type="duplicateValues" priority="40" dxfId="0">
      <formula>AND(COUNTIF($A$172,A172)&gt;1,NOT(ISBLANK(A172)))</formula>
    </cfRule>
  </conditionalFormatting>
  <conditionalFormatting sqref="A106">
    <cfRule type="duplicateValues" priority="15" dxfId="0">
      <formula>AND(COUNTIF($A$106,A106)&gt;1,NOT(ISBLANK(A106)))</formula>
    </cfRule>
  </conditionalFormatting>
  <conditionalFormatting sqref="A169">
    <cfRule type="duplicateValues" priority="43" dxfId="0">
      <formula>AND(COUNTIF($A$169,A169)&gt;1,NOT(ISBLANK(A169)))</formula>
    </cfRule>
  </conditionalFormatting>
  <conditionalFormatting sqref="A99">
    <cfRule type="duplicateValues" priority="95" dxfId="0">
      <formula>AND(COUNTIF($A$99,A99)&gt;1,NOT(ISBLANK(A99)))</formula>
    </cfRule>
  </conditionalFormatting>
  <conditionalFormatting sqref="A153">
    <cfRule type="duplicateValues" priority="57" dxfId="0">
      <formula>AND(COUNTIF($A$153,A153)&gt;1,NOT(ISBLANK(A153)))</formula>
    </cfRule>
  </conditionalFormatting>
  <conditionalFormatting sqref="A74">
    <cfRule type="duplicateValues" priority="117" dxfId="0">
      <formula>AND(COUNTIF($A$74,A74)&gt;1,NOT(ISBLANK(A74)))</formula>
    </cfRule>
  </conditionalFormatting>
  <conditionalFormatting sqref="A58">
    <cfRule type="duplicateValues" priority="132" dxfId="0">
      <formula>AND(COUNTIF($A$58,A58)&gt;1,NOT(ISBLANK(A58)))</formula>
    </cfRule>
  </conditionalFormatting>
  <conditionalFormatting sqref="A128">
    <cfRule type="duplicateValues" priority="80" dxfId="0">
      <formula>AND(COUNTIF($A$128,A128)&gt;1,NOT(ISBLANK(A128)))</formula>
    </cfRule>
  </conditionalFormatting>
  <conditionalFormatting sqref="A13">
    <cfRule type="duplicateValues" priority="143" dxfId="0">
      <formula>AND(COUNTIF($A$13,A13)&gt;1,NOT(ISBLANK(A13)))</formula>
    </cfRule>
  </conditionalFormatting>
  <conditionalFormatting sqref="A91">
    <cfRule type="duplicateValues" priority="102" dxfId="0">
      <formula>AND(COUNTIF($A$91,A91)&gt;1,NOT(ISBLANK(A91)))</formula>
    </cfRule>
  </conditionalFormatting>
  <conditionalFormatting sqref="A109">
    <cfRule type="duplicateValues" priority="12" dxfId="0">
      <formula>AND(COUNTIF($A$109,A109)&gt;1,NOT(ISBLANK(A109)))</formula>
    </cfRule>
  </conditionalFormatting>
  <conditionalFormatting sqref="A9">
    <cfRule type="duplicateValues" priority="168" dxfId="0">
      <formula>AND(COUNTIF($A$9,A9)&gt;1,NOT(ISBLANK(A9)))</formula>
    </cfRule>
  </conditionalFormatting>
  <conditionalFormatting sqref="A137">
    <cfRule type="duplicateValues" priority="72" dxfId="0">
      <formula>AND(COUNTIF($A$137,A137)&gt;1,NOT(ISBLANK(A137)))</formula>
    </cfRule>
  </conditionalFormatting>
  <conditionalFormatting sqref="A78">
    <cfRule type="duplicateValues" priority="114" dxfId="0">
      <formula>AND(COUNTIF($A$78,A78)&gt;1,NOT(ISBLANK(A78)))</formula>
    </cfRule>
  </conditionalFormatting>
  <conditionalFormatting sqref="A113">
    <cfRule type="duplicateValues" priority="9" dxfId="0">
      <formula>AND(COUNTIF($A$113,A113)&gt;1,NOT(ISBLANK(A113)))</formula>
    </cfRule>
  </conditionalFormatting>
  <conditionalFormatting sqref="A46">
    <cfRule type="duplicateValues" priority="139" dxfId="0">
      <formula>AND(COUNTIF($A$46,A46)&gt;1,NOT(ISBLANK(A46)))</formula>
    </cfRule>
  </conditionalFormatting>
  <conditionalFormatting sqref="A90">
    <cfRule type="duplicateValues" priority="103" dxfId="0">
      <formula>AND(COUNTIF($A$90,A90)&gt;1,NOT(ISBLANK(A90)))</formula>
    </cfRule>
  </conditionalFormatting>
  <conditionalFormatting sqref="A197">
    <cfRule type="duplicateValues" priority="18" dxfId="0">
      <formula>AND(COUNTIF($A$197,A197)&gt;1,NOT(ISBLANK(A197)))</formula>
    </cfRule>
  </conditionalFormatting>
  <conditionalFormatting sqref="A179">
    <cfRule type="duplicateValues" priority="34" dxfId="0">
      <formula>AND(COUNTIF($A$179,A179)&gt;1,NOT(ISBLANK(A179)))</formula>
    </cfRule>
  </conditionalFormatting>
  <conditionalFormatting sqref="A198">
    <cfRule type="duplicateValues" priority="17" dxfId="0">
      <formula>AND(COUNTIF($A$198,A198)&gt;1,NOT(ISBLANK(A198)))</formula>
    </cfRule>
  </conditionalFormatting>
  <conditionalFormatting sqref="A122">
    <cfRule type="duplicateValues" priority="85" dxfId="0">
      <formula>AND(COUNTIF($A$122,A122)&gt;1,NOT(ISBLANK(A122)))</formula>
    </cfRule>
  </conditionalFormatting>
  <conditionalFormatting sqref="A149">
    <cfRule type="duplicateValues" priority="61" dxfId="0">
      <formula>AND(COUNTIF($A$149,A149)&gt;1,NOT(ISBLANK(A149)))</formula>
    </cfRule>
  </conditionalFormatting>
  <conditionalFormatting sqref="A98">
    <cfRule type="duplicateValues" priority="96" dxfId="0">
      <formula>AND(COUNTIF($A$98,A98)&gt;1,NOT(ISBLANK(A98)))</formula>
    </cfRule>
  </conditionalFormatting>
  <conditionalFormatting sqref="A16">
    <cfRule type="duplicateValues" priority="146" dxfId="0">
      <formula>AND(COUNTIF($A$16,A16)&gt;1,NOT(ISBLANK(A16)))</formula>
    </cfRule>
  </conditionalFormatting>
  <conditionalFormatting sqref="A11">
    <cfRule type="duplicateValues" priority="141" dxfId="0">
      <formula>AND(COUNTIF($A$11,A11)&gt;1,NOT(ISBLANK(A11)))</formula>
    </cfRule>
  </conditionalFormatting>
  <conditionalFormatting sqref="A64">
    <cfRule type="duplicateValues" priority="127" dxfId="0">
      <formula>AND(COUNTIF($A$64,A64)&gt;1,NOT(ISBLANK(A64)))</formula>
    </cfRule>
  </conditionalFormatting>
  <conditionalFormatting sqref="A117">
    <cfRule type="duplicateValues" priority="90" dxfId="0">
      <formula>AND(COUNTIF($A$117,A117)&gt;1,NOT(ISBLANK(A117)))</formula>
    </cfRule>
  </conditionalFormatting>
  <conditionalFormatting sqref="A136">
    <cfRule type="duplicateValues" priority="73" dxfId="0">
      <formula>AND(COUNTIF($A$136,A136)&gt;1,NOT(ISBLANK(A136)))</formula>
    </cfRule>
  </conditionalFormatting>
  <conditionalFormatting sqref="A14">
    <cfRule type="duplicateValues" priority="144" dxfId="0">
      <formula>AND(COUNTIF($A$14,A14)&gt;1,NOT(ISBLANK(A14)))</formula>
    </cfRule>
  </conditionalFormatting>
  <conditionalFormatting sqref="A80">
    <cfRule type="duplicateValues" priority="112" dxfId="0">
      <formula>AND(COUNTIF($A$80,A80)&gt;1,NOT(ISBLANK(A80)))</formula>
    </cfRule>
  </conditionalFormatting>
  <conditionalFormatting sqref="A123">
    <cfRule type="duplicateValues" priority="84" dxfId="0">
      <formula>AND(COUNTIF($A$123,A123)&gt;1,NOT(ISBLANK(A123)))</formula>
    </cfRule>
  </conditionalFormatting>
  <conditionalFormatting sqref="A62">
    <cfRule type="duplicateValues" priority="129" dxfId="0">
      <formula>AND(COUNTIF($A$62,A62)&gt;1,NOT(ISBLANK(A62)))</formula>
    </cfRule>
  </conditionalFormatting>
  <conditionalFormatting sqref="A12">
    <cfRule type="duplicateValues" priority="142" dxfId="0">
      <formula>AND(COUNTIF($A$12,A12)&gt;1,NOT(ISBLANK(A12)))</formula>
    </cfRule>
  </conditionalFormatting>
  <conditionalFormatting sqref="A93">
    <cfRule type="duplicateValues" priority="100" dxfId="0">
      <formula>AND(COUNTIF($A$93,A93)&gt;1,NOT(ISBLANK(A93)))</formula>
    </cfRule>
  </conditionalFormatting>
  <conditionalFormatting sqref="A151">
    <cfRule type="duplicateValues" priority="59" dxfId="0">
      <formula>AND(COUNTIF($A$151,A151)&gt;1,NOT(ISBLANK(A151)))</formula>
    </cfRule>
  </conditionalFormatting>
  <conditionalFormatting sqref="A65">
    <cfRule type="duplicateValues" priority="126" dxfId="0">
      <formula>AND(COUNTIF($A$65,A65)&gt;1,NOT(ISBLANK(A65)))</formula>
    </cfRule>
  </conditionalFormatting>
  <conditionalFormatting sqref="S45:T45">
    <cfRule type="duplicateValues" priority="159" dxfId="0">
      <formula>AND(COUNTIF($S$45:$T$45,S45)&gt;1,NOT(ISBLANK(S45)))</formula>
    </cfRule>
  </conditionalFormatting>
  <conditionalFormatting sqref="S48:T48">
    <cfRule type="duplicateValues" priority="154" dxfId="0">
      <formula>AND(COUNTIF($S$48:$T$48,S48)&gt;1,NOT(ISBLANK(S48)))</formula>
    </cfRule>
  </conditionalFormatting>
  <conditionalFormatting sqref="A138">
    <cfRule type="duplicateValues" priority="71" dxfId="0">
      <formula>AND(COUNTIF($A$138,A138)&gt;1,NOT(ISBLANK(A138)))</formula>
    </cfRule>
  </conditionalFormatting>
  <conditionalFormatting sqref="A132">
    <cfRule type="duplicateValues" priority="76" dxfId="0">
      <formula>AND(COUNTIF($A$132,A132)&gt;1,NOT(ISBLANK(A132)))</formula>
    </cfRule>
  </conditionalFormatting>
  <conditionalFormatting sqref="A183">
    <cfRule type="duplicateValues" priority="30" dxfId="0">
      <formula>AND(COUNTIF($A$183,A183)&gt;1,NOT(ISBLANK(A183)))</formula>
    </cfRule>
  </conditionalFormatting>
  <conditionalFormatting sqref="A170">
    <cfRule type="duplicateValues" priority="42" dxfId="0">
      <formula>AND(COUNTIF($A$170,A170)&gt;1,NOT(ISBLANK(A170)))</formula>
    </cfRule>
  </conditionalFormatting>
  <conditionalFormatting sqref="A111">
    <cfRule type="duplicateValues" priority="10" dxfId="0">
      <formula>AND(COUNTIF($A$111,A111)&gt;1,NOT(ISBLANK(A111)))</formula>
    </cfRule>
  </conditionalFormatting>
  <conditionalFormatting sqref="A103">
    <cfRule type="duplicateValues" priority="91" dxfId="0">
      <formula>AND(COUNTIF($A$103,A103)&gt;1,NOT(ISBLANK(A103)))</formula>
    </cfRule>
  </conditionalFormatting>
  <conditionalFormatting sqref="A129">
    <cfRule type="duplicateValues" priority="79" dxfId="0">
      <formula>AND(COUNTIF($A$129,A129)&gt;1,NOT(ISBLANK(A129)))</formula>
    </cfRule>
  </conditionalFormatting>
  <conditionalFormatting sqref="A131">
    <cfRule type="duplicateValues" priority="77" dxfId="0">
      <formula>AND(COUNTIF($A$131,A131)&gt;1,NOT(ISBLANK(A131)))</formula>
    </cfRule>
  </conditionalFormatting>
  <conditionalFormatting sqref="A168">
    <cfRule type="duplicateValues" priority="44" dxfId="0">
      <formula>AND(COUNTIF($A$168,A168)&gt;1,NOT(ISBLANK(A168)))</formula>
    </cfRule>
  </conditionalFormatting>
  <conditionalFormatting sqref="A147">
    <cfRule type="duplicateValues" priority="63" dxfId="0">
      <formula>AND(COUNTIF($A$147,A147)&gt;1,NOT(ISBLANK(A147)))</formula>
    </cfRule>
  </conditionalFormatting>
  <conditionalFormatting sqref="A66">
    <cfRule type="duplicateValues" priority="125" dxfId="0">
      <formula>AND(COUNTIF($A$66,A66)&gt;1,NOT(ISBLANK(A66)))</formula>
    </cfRule>
  </conditionalFormatting>
  <conditionalFormatting sqref="S43:T43">
    <cfRule type="duplicateValues" priority="161" dxfId="0">
      <formula>AND(COUNTIF($S$43:$T$43,S43)&gt;1,NOT(ISBLANK(S43)))</formula>
    </cfRule>
  </conditionalFormatting>
  <conditionalFormatting sqref="A181">
    <cfRule type="duplicateValues" priority="32" dxfId="0">
      <formula>AND(COUNTIF($A$181,A181)&gt;1,NOT(ISBLANK(A181)))</formula>
    </cfRule>
  </conditionalFormatting>
  <conditionalFormatting sqref="A144">
    <cfRule type="duplicateValues" priority="65" dxfId="0">
      <formula>AND(COUNTIF($A$144,A144)&gt;1,NOT(ISBLANK(A144)))</formula>
    </cfRule>
  </conditionalFormatting>
  <conditionalFormatting sqref="A195">
    <cfRule type="duplicateValues" priority="20" dxfId="0">
      <formula>AND(COUNTIF($A$195,A195)&gt;1,NOT(ISBLANK(A195)))</formula>
    </cfRule>
  </conditionalFormatting>
  <conditionalFormatting sqref="A88">
    <cfRule type="duplicateValues" priority="105" dxfId="0">
      <formula>AND(COUNTIF($A$88,A88)&gt;1,NOT(ISBLANK(A88)))</formula>
    </cfRule>
  </conditionalFormatting>
  <conditionalFormatting sqref="A192">
    <cfRule type="duplicateValues" priority="23" dxfId="0">
      <formula>AND(COUNTIF($A$192,A192)&gt;1,NOT(ISBLANK(A192)))</formula>
    </cfRule>
  </conditionalFormatting>
  <conditionalFormatting sqref="A164">
    <cfRule type="duplicateValues" priority="47" dxfId="0">
      <formula>AND(COUNTIF($A$164,A164)&gt;1,NOT(ISBLANK(A164)))</formula>
    </cfRule>
  </conditionalFormatting>
  <conditionalFormatting sqref="A180">
    <cfRule type="duplicateValues" priority="33" dxfId="0">
      <formula>AND(COUNTIF($A$180,A180)&gt;1,NOT(ISBLANK(A180)))</formula>
    </cfRule>
  </conditionalFormatting>
  <conditionalFormatting sqref="A152">
    <cfRule type="duplicateValues" priority="58" dxfId="0">
      <formula>AND(COUNTIF($A$152,A152)&gt;1,NOT(ISBLANK(A152)))</formula>
    </cfRule>
  </conditionalFormatting>
  <conditionalFormatting sqref="S37:T37">
    <cfRule type="duplicateValues" priority="167" dxfId="0">
      <formula>AND(COUNTIF($S$37:$T$37,S37)&gt;1,NOT(ISBLANK(S37)))</formula>
    </cfRule>
  </conditionalFormatting>
  <conditionalFormatting sqref="A126">
    <cfRule type="duplicateValues" priority="82" dxfId="0">
      <formula>AND(COUNTIF($A$126,A126)&gt;1,NOT(ISBLANK(A126)))</formula>
    </cfRule>
  </conditionalFormatting>
  <conditionalFormatting sqref="A17">
    <cfRule type="duplicateValues" priority="147" dxfId="0">
      <formula>AND(COUNTIF($A$17,A17)&gt;1,NOT(ISBLANK(A17)))</formula>
    </cfRule>
  </conditionalFormatting>
  <conditionalFormatting sqref="A124">
    <cfRule type="duplicateValues" priority="83" dxfId="0">
      <formula>AND(COUNTIF($A$124,A124)&gt;1,NOT(ISBLANK(A124)))</formula>
    </cfRule>
  </conditionalFormatting>
  <conditionalFormatting sqref="S47:T47">
    <cfRule type="duplicateValues" priority="158" dxfId="0">
      <formula>AND(COUNTIF($S$47:$T$47,S47)&gt;1,NOT(ISBLANK(S47)))</formula>
    </cfRule>
  </conditionalFormatting>
  <conditionalFormatting sqref="A194">
    <cfRule type="duplicateValues" priority="21" dxfId="0">
      <formula>AND(COUNTIF($A$194,A194)&gt;1,NOT(ISBLANK(A194)))</formula>
    </cfRule>
  </conditionalFormatting>
  <conditionalFormatting sqref="A114">
    <cfRule type="duplicateValues" priority="8" dxfId="0">
      <formula>AND(COUNTIF($A$114,A114)&gt;1,NOT(ISBLANK(A114)))</formula>
    </cfRule>
  </conditionalFormatting>
  <conditionalFormatting sqref="A121">
    <cfRule type="duplicateValues" priority="86" dxfId="0">
      <formula>AND(COUNTIF($A$121,A121)&gt;1,NOT(ISBLANK(A121)))</formula>
    </cfRule>
  </conditionalFormatting>
  <conditionalFormatting sqref="A102">
    <cfRule type="duplicateValues" priority="92" dxfId="0">
      <formula>AND(COUNTIF($A$102,A102)&gt;1,NOT(ISBLANK(A102)))</formula>
    </cfRule>
  </conditionalFormatting>
  <conditionalFormatting sqref="A97">
    <cfRule type="duplicateValues" priority="97" dxfId="0">
      <formula>AND(COUNTIF($A$97,A97)&gt;1,NOT(ISBLANK(A97)))</formula>
    </cfRule>
  </conditionalFormatting>
  <conditionalFormatting sqref="A54">
    <cfRule type="duplicateValues" priority="136" dxfId="0">
      <formula>AND(COUNTIF($A$54,A54)&gt;1,NOT(ISBLANK(A54)))</formula>
    </cfRule>
  </conditionalFormatting>
  <conditionalFormatting sqref="A174">
    <cfRule type="duplicateValues" priority="38" dxfId="0">
      <formula>AND(COUNTIF($A$174,A174)&gt;1,NOT(ISBLANK(A174)))</formula>
    </cfRule>
  </conditionalFormatting>
  <conditionalFormatting sqref="A79">
    <cfRule type="duplicateValues" priority="113" dxfId="0">
      <formula>AND(COUNTIF($A$79,A79)&gt;1,NOT(ISBLANK(A79)))</formula>
    </cfRule>
  </conditionalFormatting>
  <conditionalFormatting sqref="A134">
    <cfRule type="duplicateValues" priority="75" dxfId="0">
      <formula>AND(COUNTIF($A$134,A134)&gt;1,NOT(ISBLANK(A134)))</formula>
    </cfRule>
  </conditionalFormatting>
  <conditionalFormatting sqref="A175">
    <cfRule type="duplicateValues" priority="37" dxfId="0">
      <formula>AND(COUNTIF($A$175,A175)&gt;1,NOT(ISBLANK(A175)))</formula>
    </cfRule>
  </conditionalFormatting>
  <conditionalFormatting sqref="A120">
    <cfRule type="duplicateValues" priority="87" dxfId="0">
      <formula>AND(COUNTIF($A$120,A120)&gt;1,NOT(ISBLANK(A120)))</formula>
    </cfRule>
  </conditionalFormatting>
  <conditionalFormatting sqref="A139">
    <cfRule type="duplicateValues" priority="70" dxfId="0">
      <formula>AND(COUNTIF($A$139,A139)&gt;1,NOT(ISBLANK(A139)))</formula>
    </cfRule>
  </conditionalFormatting>
  <conditionalFormatting sqref="A154">
    <cfRule type="duplicateValues" priority="56" dxfId="0">
      <formula>AND(COUNTIF($A$154,A154)&gt;1,NOT(ISBLANK(A154)))</formula>
    </cfRule>
  </conditionalFormatting>
  <conditionalFormatting sqref="A42">
    <cfRule type="duplicateValues" priority="2" dxfId="0">
      <formula>AND(COUNTIF($A$42,A42)&gt;1,NOT(ISBLANK(A42)))</formula>
    </cfRule>
  </conditionalFormatting>
  <conditionalFormatting sqref="A76">
    <cfRule type="duplicateValues" priority="116" dxfId="0">
      <formula>AND(COUNTIF($A$76,A76)&gt;1,NOT(ISBLANK(A76)))</formula>
    </cfRule>
  </conditionalFormatting>
  <conditionalFormatting sqref="A15">
    <cfRule type="duplicateValues" priority="145" dxfId="0">
      <formula>AND(COUNTIF($A$15,A15)&gt;1,NOT(ISBLANK(A15)))</formula>
    </cfRule>
  </conditionalFormatting>
  <conditionalFormatting sqref="A87">
    <cfRule type="duplicateValues" priority="106" dxfId="0">
      <formula>AND(COUNTIF($A$87,A87)&gt;1,NOT(ISBLANK(A87)))</formula>
    </cfRule>
  </conditionalFormatting>
  <conditionalFormatting sqref="A176">
    <cfRule type="duplicateValues" priority="36" dxfId="0">
      <formula>AND(COUNTIF($A$176,A176)&gt;1,NOT(ISBLANK(A176)))</formula>
    </cfRule>
  </conditionalFormatting>
  <conditionalFormatting sqref="A10">
    <cfRule type="duplicateValues" priority="140" dxfId="0">
      <formula>AND(COUNTIF($A$10,A10)&gt;1,NOT(ISBLANK(A10)))</formula>
    </cfRule>
  </conditionalFormatting>
  <conditionalFormatting sqref="A105">
    <cfRule type="duplicateValues" priority="16" dxfId="0">
      <formula>AND(COUNTIF($A$105,A105)&gt;1,NOT(ISBLANK(A105)))</formula>
    </cfRule>
  </conditionalFormatting>
  <conditionalFormatting sqref="A143">
    <cfRule type="duplicateValues" priority="66" dxfId="0">
      <formula>AND(COUNTIF($A$143,A143)&gt;1,NOT(ISBLANK(A143)))</formula>
    </cfRule>
  </conditionalFormatting>
  <conditionalFormatting sqref="A101">
    <cfRule type="duplicateValues" priority="93" dxfId="0">
      <formula>AND(COUNTIF($A$101,A101)&gt;1,NOT(ISBLANK(A101)))</formula>
    </cfRule>
  </conditionalFormatting>
  <conditionalFormatting sqref="A165">
    <cfRule type="duplicateValues" priority="46" dxfId="0">
      <formula>AND(COUNTIF($A$165,A165)&gt;1,NOT(ISBLANK(A165)))</formula>
    </cfRule>
  </conditionalFormatting>
  <conditionalFormatting sqref="A37">
    <cfRule type="duplicateValues" priority="7" dxfId="0">
      <formula>AND(COUNTIF($A$37,A37)&gt;1,NOT(ISBLANK(A37)))</formula>
    </cfRule>
  </conditionalFormatting>
  <conditionalFormatting sqref="A86">
    <cfRule type="duplicateValues" priority="107" dxfId="0">
      <formula>AND(COUNTIF($A$86,A86)&gt;1,NOT(ISBLANK(A86)))</formula>
    </cfRule>
  </conditionalFormatting>
  <conditionalFormatting sqref="A189">
    <cfRule type="duplicateValues" priority="25" dxfId="0">
      <formula>AND(COUNTIF($A$189,A189)&gt;1,NOT(ISBLANK(A189)))</formula>
    </cfRule>
  </conditionalFormatting>
  <conditionalFormatting sqref="A81">
    <cfRule type="duplicateValues" priority="111" dxfId="0">
      <formula>AND(COUNTIF($A$81,A81)&gt;1,NOT(ISBLANK(A81)))</formula>
    </cfRule>
  </conditionalFormatting>
  <conditionalFormatting sqref="S51:T51">
    <cfRule type="duplicateValues" priority="156" dxfId="0">
      <formula>AND(COUNTIF($S$51:$T$51,S51)&gt;1,NOT(ISBLANK(S51)))</formula>
    </cfRule>
  </conditionalFormatting>
  <conditionalFormatting sqref="A63">
    <cfRule type="duplicateValues" priority="128" dxfId="0">
      <formula>AND(COUNTIF($A$63,A63)&gt;1,NOT(ISBLANK(A63)))</formula>
    </cfRule>
  </conditionalFormatting>
  <conditionalFormatting sqref="A193">
    <cfRule type="duplicateValues" priority="22" dxfId="0">
      <formula>AND(COUNTIF($A$193,A193)&gt;1,NOT(ISBLANK(A193)))</formula>
    </cfRule>
  </conditionalFormatting>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L157"/>
  <sheetViews>
    <sheetView zoomScaleSheetLayoutView="100" workbookViewId="0" topLeftCell="A7">
      <selection activeCell="H19" sqref="H19"/>
    </sheetView>
  </sheetViews>
  <sheetFormatPr defaultColWidth="9.00390625" defaultRowHeight="14.25"/>
  <cols>
    <col min="1" max="1" width="12.375" style="0" customWidth="1"/>
    <col min="2" max="2" width="10.75390625" style="0" customWidth="1"/>
    <col min="3" max="3" width="11.875" style="0" customWidth="1"/>
    <col min="4" max="4" width="16.625" style="0" customWidth="1"/>
    <col min="5" max="5" width="13.25390625" style="0" customWidth="1"/>
    <col min="10" max="10" width="12.375" style="0" customWidth="1"/>
  </cols>
  <sheetData>
    <row r="1" spans="1:11" s="245" customFormat="1" ht="14.25">
      <c r="A1" s="528" t="s">
        <v>494</v>
      </c>
      <c r="B1" s="529"/>
      <c r="C1" s="529"/>
      <c r="D1" s="529"/>
      <c r="E1" s="529"/>
      <c r="F1" s="529"/>
      <c r="G1" s="529"/>
      <c r="H1" s="529"/>
      <c r="J1" s="565" t="s">
        <v>495</v>
      </c>
      <c r="K1" s="566"/>
    </row>
    <row r="2" spans="1:11" s="245" customFormat="1" ht="14.25">
      <c r="A2" s="528"/>
      <c r="B2" s="529"/>
      <c r="C2" s="529"/>
      <c r="D2" s="529"/>
      <c r="E2" s="529"/>
      <c r="F2" s="529"/>
      <c r="G2" s="529"/>
      <c r="H2" s="529"/>
      <c r="J2" s="566"/>
      <c r="K2" s="566"/>
    </row>
    <row r="3" spans="1:11" s="245" customFormat="1" ht="14.25">
      <c r="A3" s="530" t="s">
        <v>496</v>
      </c>
      <c r="B3" s="531"/>
      <c r="C3" s="531"/>
      <c r="D3" s="531"/>
      <c r="E3" s="531"/>
      <c r="F3" s="531"/>
      <c r="G3" s="531"/>
      <c r="H3" s="562"/>
      <c r="J3" s="567" t="s">
        <v>496</v>
      </c>
      <c r="K3" s="568"/>
    </row>
    <row r="4" spans="1:11" s="245" customFormat="1" ht="14.25">
      <c r="A4" s="532" t="s">
        <v>497</v>
      </c>
      <c r="B4" s="297" t="s">
        <v>498</v>
      </c>
      <c r="C4" s="533" t="s">
        <v>499</v>
      </c>
      <c r="D4" s="533" t="s">
        <v>500</v>
      </c>
      <c r="E4" s="533" t="s">
        <v>501</v>
      </c>
      <c r="F4" s="533" t="s">
        <v>502</v>
      </c>
      <c r="G4" s="533" t="s">
        <v>503</v>
      </c>
      <c r="H4" s="533" t="s">
        <v>504</v>
      </c>
      <c r="J4" s="532" t="s">
        <v>505</v>
      </c>
      <c r="K4" s="533" t="s">
        <v>506</v>
      </c>
    </row>
    <row r="5" spans="1:11" s="372" customFormat="1" ht="15">
      <c r="A5" s="534" t="s">
        <v>507</v>
      </c>
      <c r="B5" s="535">
        <v>207168</v>
      </c>
      <c r="C5" s="535">
        <v>16098</v>
      </c>
      <c r="D5" s="535"/>
      <c r="E5" s="535">
        <v>1609.27</v>
      </c>
      <c r="F5" s="535">
        <v>260</v>
      </c>
      <c r="G5" s="535">
        <v>448401.26999999996</v>
      </c>
      <c r="H5" s="563">
        <v>448401</v>
      </c>
      <c r="I5" s="569" t="s">
        <v>508</v>
      </c>
      <c r="J5" s="534" t="s">
        <v>507</v>
      </c>
      <c r="K5" s="535">
        <v>615700</v>
      </c>
    </row>
    <row r="6" spans="1:11" s="523" customFormat="1" ht="15.75">
      <c r="A6" s="536" t="s">
        <v>509</v>
      </c>
      <c r="B6" s="537">
        <v>7788</v>
      </c>
      <c r="C6" s="538">
        <v>605</v>
      </c>
      <c r="D6" s="538">
        <v>8393</v>
      </c>
      <c r="E6" s="538">
        <v>81.27</v>
      </c>
      <c r="F6" s="538">
        <v>53.94490000000001</v>
      </c>
      <c r="G6" s="543">
        <v>16921.2149</v>
      </c>
      <c r="H6" s="543">
        <v>16921</v>
      </c>
      <c r="I6" s="563">
        <v>230931</v>
      </c>
      <c r="J6" s="570" t="s">
        <v>510</v>
      </c>
      <c r="K6" s="571">
        <v>2960</v>
      </c>
    </row>
    <row r="7" spans="1:12" s="245" customFormat="1" ht="28.5">
      <c r="A7" s="539" t="s">
        <v>227</v>
      </c>
      <c r="B7" s="540">
        <v>864</v>
      </c>
      <c r="C7" s="541">
        <v>67</v>
      </c>
      <c r="D7" s="541">
        <v>931</v>
      </c>
      <c r="E7" s="282">
        <v>9.27</v>
      </c>
      <c r="F7" s="282">
        <v>0</v>
      </c>
      <c r="G7" s="282">
        <v>1871.27</v>
      </c>
      <c r="H7" s="282">
        <v>1871</v>
      </c>
      <c r="J7" s="540" t="s">
        <v>511</v>
      </c>
      <c r="K7" s="541">
        <v>955</v>
      </c>
      <c r="L7" s="572" t="s">
        <v>512</v>
      </c>
    </row>
    <row r="8" spans="1:12" s="245" customFormat="1" ht="28.5">
      <c r="A8" s="539" t="s">
        <v>228</v>
      </c>
      <c r="B8" s="540">
        <v>1628</v>
      </c>
      <c r="C8" s="541">
        <v>126</v>
      </c>
      <c r="D8" s="541">
        <v>1754</v>
      </c>
      <c r="E8" s="282">
        <v>17</v>
      </c>
      <c r="F8" s="282">
        <v>11.6637</v>
      </c>
      <c r="G8" s="282">
        <v>3536.6637</v>
      </c>
      <c r="H8" s="282">
        <v>3537</v>
      </c>
      <c r="J8" s="540" t="s">
        <v>513</v>
      </c>
      <c r="K8" s="541">
        <v>978</v>
      </c>
      <c r="L8" s="573" t="s">
        <v>408</v>
      </c>
    </row>
    <row r="9" spans="1:12" s="245" customFormat="1" ht="28.5">
      <c r="A9" s="539" t="s">
        <v>229</v>
      </c>
      <c r="B9" s="540">
        <v>1266</v>
      </c>
      <c r="C9" s="541">
        <v>98</v>
      </c>
      <c r="D9" s="541">
        <v>1364</v>
      </c>
      <c r="E9" s="282">
        <v>13</v>
      </c>
      <c r="F9" s="282">
        <v>6.3871</v>
      </c>
      <c r="G9" s="282">
        <v>2747.3871</v>
      </c>
      <c r="H9" s="282">
        <v>2747</v>
      </c>
      <c r="J9" s="540" t="s">
        <v>514</v>
      </c>
      <c r="K9" s="541">
        <v>723</v>
      </c>
      <c r="L9" s="574"/>
    </row>
    <row r="10" spans="1:12" s="245" customFormat="1" ht="42.75">
      <c r="A10" s="539" t="s">
        <v>230</v>
      </c>
      <c r="B10" s="540">
        <v>757</v>
      </c>
      <c r="C10" s="541">
        <v>59</v>
      </c>
      <c r="D10" s="541">
        <v>816</v>
      </c>
      <c r="E10" s="282">
        <v>8</v>
      </c>
      <c r="F10" s="282">
        <v>6.0839</v>
      </c>
      <c r="G10" s="282">
        <v>1646.0839</v>
      </c>
      <c r="H10" s="282">
        <v>1646</v>
      </c>
      <c r="J10" s="540" t="s">
        <v>515</v>
      </c>
      <c r="K10" s="541">
        <v>304</v>
      </c>
      <c r="L10" s="574"/>
    </row>
    <row r="11" spans="1:11" s="245" customFormat="1" ht="15.75">
      <c r="A11" s="539" t="s">
        <v>231</v>
      </c>
      <c r="B11" s="540">
        <v>509</v>
      </c>
      <c r="C11" s="541">
        <v>39</v>
      </c>
      <c r="D11" s="541">
        <v>548</v>
      </c>
      <c r="E11" s="282">
        <v>5</v>
      </c>
      <c r="F11" s="282">
        <v>6.3829</v>
      </c>
      <c r="G11" s="282">
        <v>1107.3829</v>
      </c>
      <c r="H11" s="282">
        <v>1107</v>
      </c>
      <c r="J11" s="259"/>
      <c r="K11" s="541"/>
    </row>
    <row r="12" spans="1:11" s="245" customFormat="1" ht="15.75">
      <c r="A12" s="539" t="s">
        <v>232</v>
      </c>
      <c r="B12" s="540">
        <v>659</v>
      </c>
      <c r="C12" s="541">
        <v>51</v>
      </c>
      <c r="D12" s="541">
        <v>710</v>
      </c>
      <c r="E12" s="282">
        <v>7</v>
      </c>
      <c r="F12" s="282">
        <v>8.3137</v>
      </c>
      <c r="G12" s="282">
        <v>1435.3137</v>
      </c>
      <c r="H12" s="282">
        <v>1435</v>
      </c>
      <c r="J12" s="259"/>
      <c r="K12" s="541"/>
    </row>
    <row r="13" spans="1:12" s="245" customFormat="1" ht="15.75">
      <c r="A13" s="539" t="s">
        <v>233</v>
      </c>
      <c r="B13" s="540">
        <v>188</v>
      </c>
      <c r="C13" s="541">
        <v>15</v>
      </c>
      <c r="D13" s="541">
        <v>203</v>
      </c>
      <c r="E13" s="282">
        <v>2</v>
      </c>
      <c r="F13" s="282">
        <v>1.5322</v>
      </c>
      <c r="G13" s="282">
        <v>409.5322</v>
      </c>
      <c r="H13" s="282">
        <v>410</v>
      </c>
      <c r="J13" s="259"/>
      <c r="K13" s="541"/>
      <c r="L13" s="372">
        <v>1064101.27</v>
      </c>
    </row>
    <row r="14" spans="1:11" s="245" customFormat="1" ht="15.75">
      <c r="A14" s="539" t="s">
        <v>234</v>
      </c>
      <c r="B14" s="540">
        <v>510</v>
      </c>
      <c r="C14" s="541">
        <v>40</v>
      </c>
      <c r="D14" s="541">
        <v>550</v>
      </c>
      <c r="E14" s="282">
        <v>5</v>
      </c>
      <c r="F14" s="282">
        <v>2.3727</v>
      </c>
      <c r="G14" s="282">
        <v>1107.3727</v>
      </c>
      <c r="H14" s="282">
        <v>1107</v>
      </c>
      <c r="J14" s="259"/>
      <c r="K14" s="541"/>
    </row>
    <row r="15" spans="1:11" s="245" customFormat="1" ht="15.75">
      <c r="A15" s="539" t="s">
        <v>235</v>
      </c>
      <c r="B15" s="540">
        <v>125</v>
      </c>
      <c r="C15" s="541">
        <v>10</v>
      </c>
      <c r="D15" s="541">
        <v>135</v>
      </c>
      <c r="E15" s="282">
        <v>1</v>
      </c>
      <c r="F15" s="282">
        <v>0.4296</v>
      </c>
      <c r="G15" s="282">
        <v>271.4296</v>
      </c>
      <c r="H15" s="282">
        <v>271</v>
      </c>
      <c r="J15" s="259"/>
      <c r="K15" s="541"/>
    </row>
    <row r="16" spans="1:12" s="245" customFormat="1" ht="15.75">
      <c r="A16" s="539" t="s">
        <v>236</v>
      </c>
      <c r="B16" s="540">
        <v>253</v>
      </c>
      <c r="C16" s="541">
        <v>20</v>
      </c>
      <c r="D16" s="541">
        <v>273</v>
      </c>
      <c r="E16" s="282">
        <v>3</v>
      </c>
      <c r="F16" s="282">
        <v>1.8342</v>
      </c>
      <c r="G16" s="282">
        <v>550.8342</v>
      </c>
      <c r="H16" s="282">
        <v>551</v>
      </c>
      <c r="J16" s="259"/>
      <c r="K16" s="541"/>
      <c r="L16" s="245">
        <v>1064101</v>
      </c>
    </row>
    <row r="17" spans="1:11" s="245" customFormat="1" ht="15.75">
      <c r="A17" s="539" t="s">
        <v>237</v>
      </c>
      <c r="B17" s="540">
        <v>672</v>
      </c>
      <c r="C17" s="541">
        <v>52</v>
      </c>
      <c r="D17" s="541">
        <v>724</v>
      </c>
      <c r="E17" s="282">
        <v>7</v>
      </c>
      <c r="F17" s="282">
        <v>7.0953</v>
      </c>
      <c r="G17" s="282">
        <v>1462.0953</v>
      </c>
      <c r="H17" s="282">
        <v>1462</v>
      </c>
      <c r="J17" s="259"/>
      <c r="K17" s="541"/>
    </row>
    <row r="18" spans="1:11" s="245" customFormat="1" ht="15.75">
      <c r="A18" s="539" t="s">
        <v>238</v>
      </c>
      <c r="B18" s="540">
        <v>357</v>
      </c>
      <c r="C18" s="541">
        <v>28</v>
      </c>
      <c r="D18" s="541">
        <v>385</v>
      </c>
      <c r="E18" s="282">
        <v>4</v>
      </c>
      <c r="F18" s="282">
        <v>1.8496</v>
      </c>
      <c r="G18" s="282">
        <v>775.8496</v>
      </c>
      <c r="H18" s="282">
        <v>776</v>
      </c>
      <c r="J18" s="259"/>
      <c r="K18" s="541"/>
    </row>
    <row r="19" spans="1:11" s="524" customFormat="1" ht="24" customHeight="1">
      <c r="A19" s="536" t="s">
        <v>516</v>
      </c>
      <c r="B19" s="537">
        <v>867</v>
      </c>
      <c r="C19" s="542">
        <v>67</v>
      </c>
      <c r="D19" s="537">
        <v>934</v>
      </c>
      <c r="E19" s="542">
        <v>10</v>
      </c>
      <c r="F19" s="537">
        <v>0.6404000000000001</v>
      </c>
      <c r="G19" s="543">
        <v>1878.6404</v>
      </c>
      <c r="H19" s="543">
        <v>1879</v>
      </c>
      <c r="J19" s="575"/>
      <c r="K19" s="555"/>
    </row>
    <row r="20" spans="1:11" s="245" customFormat="1" ht="15.75">
      <c r="A20" s="539" t="s">
        <v>240</v>
      </c>
      <c r="B20" s="540">
        <v>62</v>
      </c>
      <c r="C20" s="541">
        <v>5</v>
      </c>
      <c r="D20" s="541">
        <v>67</v>
      </c>
      <c r="E20" s="282">
        <v>1</v>
      </c>
      <c r="F20" s="282">
        <v>0</v>
      </c>
      <c r="G20" s="282">
        <v>135</v>
      </c>
      <c r="H20" s="282">
        <v>135</v>
      </c>
      <c r="J20" s="259"/>
      <c r="K20" s="541"/>
    </row>
    <row r="21" spans="1:11" s="245" customFormat="1" ht="15.75">
      <c r="A21" s="539" t="s">
        <v>243</v>
      </c>
      <c r="B21" s="540">
        <v>3</v>
      </c>
      <c r="C21" s="541"/>
      <c r="D21" s="541">
        <v>3</v>
      </c>
      <c r="E21" s="282"/>
      <c r="F21" s="282">
        <v>0</v>
      </c>
      <c r="G21" s="282">
        <v>6</v>
      </c>
      <c r="H21" s="282">
        <v>6</v>
      </c>
      <c r="J21" s="259"/>
      <c r="K21" s="541"/>
    </row>
    <row r="22" spans="1:11" s="245" customFormat="1" ht="15.75">
      <c r="A22" s="539" t="s">
        <v>244</v>
      </c>
      <c r="B22" s="540">
        <v>248</v>
      </c>
      <c r="C22" s="541">
        <v>19</v>
      </c>
      <c r="D22" s="541">
        <v>267</v>
      </c>
      <c r="E22" s="282">
        <v>3</v>
      </c>
      <c r="F22" s="282">
        <v>0.2</v>
      </c>
      <c r="G22" s="282">
        <v>537.2</v>
      </c>
      <c r="H22" s="282">
        <v>537</v>
      </c>
      <c r="J22" s="259"/>
      <c r="K22" s="541"/>
    </row>
    <row r="23" spans="1:11" s="245" customFormat="1" ht="15.75">
      <c r="A23" s="539" t="s">
        <v>245</v>
      </c>
      <c r="B23" s="540">
        <v>89</v>
      </c>
      <c r="C23" s="541">
        <v>7</v>
      </c>
      <c r="D23" s="541">
        <v>96</v>
      </c>
      <c r="E23" s="282">
        <v>1</v>
      </c>
      <c r="F23" s="282">
        <v>0.0664</v>
      </c>
      <c r="G23" s="282">
        <v>193.0664</v>
      </c>
      <c r="H23" s="282">
        <v>193</v>
      </c>
      <c r="J23" s="259"/>
      <c r="K23" s="541"/>
    </row>
    <row r="24" spans="1:11" s="245" customFormat="1" ht="15.75">
      <c r="A24" s="539" t="s">
        <v>246</v>
      </c>
      <c r="B24" s="540">
        <v>465</v>
      </c>
      <c r="C24" s="541">
        <v>36</v>
      </c>
      <c r="D24" s="541">
        <v>501</v>
      </c>
      <c r="E24" s="282">
        <v>5</v>
      </c>
      <c r="F24" s="282">
        <v>0.374</v>
      </c>
      <c r="G24" s="282">
        <v>1007.374</v>
      </c>
      <c r="H24" s="282">
        <v>1007</v>
      </c>
      <c r="J24" s="259"/>
      <c r="K24" s="541"/>
    </row>
    <row r="25" spans="1:11" s="524" customFormat="1" ht="18" customHeight="1">
      <c r="A25" s="536" t="s">
        <v>517</v>
      </c>
      <c r="B25" s="537">
        <v>1951</v>
      </c>
      <c r="C25" s="542">
        <v>152</v>
      </c>
      <c r="D25" s="543">
        <v>2103</v>
      </c>
      <c r="E25" s="542">
        <v>21</v>
      </c>
      <c r="F25" s="537">
        <v>6.6034</v>
      </c>
      <c r="G25" s="543">
        <v>4233.6034</v>
      </c>
      <c r="H25" s="543">
        <v>4234</v>
      </c>
      <c r="J25" s="575"/>
      <c r="K25" s="555"/>
    </row>
    <row r="26" spans="1:11" s="245" customFormat="1" ht="15.75">
      <c r="A26" s="539" t="s">
        <v>248</v>
      </c>
      <c r="B26" s="540">
        <v>33</v>
      </c>
      <c r="C26" s="541">
        <v>3</v>
      </c>
      <c r="D26" s="541">
        <v>36</v>
      </c>
      <c r="E26" s="282"/>
      <c r="F26" s="282">
        <v>0</v>
      </c>
      <c r="G26" s="282">
        <v>72</v>
      </c>
      <c r="H26" s="282">
        <v>72</v>
      </c>
      <c r="J26" s="259"/>
      <c r="K26" s="541"/>
    </row>
    <row r="27" spans="1:11" s="245" customFormat="1" ht="15.75">
      <c r="A27" s="539" t="s">
        <v>249</v>
      </c>
      <c r="B27" s="540">
        <v>240</v>
      </c>
      <c r="C27" s="541">
        <v>19</v>
      </c>
      <c r="D27" s="541">
        <v>259</v>
      </c>
      <c r="E27" s="282">
        <v>3</v>
      </c>
      <c r="F27" s="282">
        <v>0.5403</v>
      </c>
      <c r="G27" s="282">
        <v>521.5403</v>
      </c>
      <c r="H27" s="282">
        <v>522</v>
      </c>
      <c r="J27" s="259"/>
      <c r="K27" s="541"/>
    </row>
    <row r="28" spans="1:11" s="245" customFormat="1" ht="15">
      <c r="A28" s="540" t="s">
        <v>250</v>
      </c>
      <c r="B28" s="540">
        <v>579</v>
      </c>
      <c r="C28" s="541">
        <v>45</v>
      </c>
      <c r="D28" s="541">
        <v>624</v>
      </c>
      <c r="E28" s="282">
        <v>6</v>
      </c>
      <c r="F28" s="282">
        <v>1.5926</v>
      </c>
      <c r="G28" s="282">
        <v>1255.5926</v>
      </c>
      <c r="H28" s="282">
        <v>1256</v>
      </c>
      <c r="J28" s="259"/>
      <c r="K28" s="541"/>
    </row>
    <row r="29" spans="1:11" s="525" customFormat="1" ht="15.75">
      <c r="A29" s="544" t="s">
        <v>251</v>
      </c>
      <c r="B29" s="545">
        <v>532</v>
      </c>
      <c r="C29" s="546">
        <v>41</v>
      </c>
      <c r="D29" s="541">
        <v>573</v>
      </c>
      <c r="E29" s="564">
        <v>6</v>
      </c>
      <c r="F29" s="564">
        <v>2.6426</v>
      </c>
      <c r="G29" s="282">
        <v>1154.6426</v>
      </c>
      <c r="H29" s="282">
        <v>1155</v>
      </c>
      <c r="J29" s="576"/>
      <c r="K29" s="546"/>
    </row>
    <row r="30" spans="1:11" s="245" customFormat="1" ht="15">
      <c r="A30" s="540" t="s">
        <v>252</v>
      </c>
      <c r="B30" s="540">
        <v>284</v>
      </c>
      <c r="C30" s="541">
        <v>22</v>
      </c>
      <c r="D30" s="541">
        <v>306</v>
      </c>
      <c r="E30" s="282">
        <v>3</v>
      </c>
      <c r="F30" s="282">
        <v>0.9251</v>
      </c>
      <c r="G30" s="282">
        <v>615.9251</v>
      </c>
      <c r="H30" s="282">
        <v>616</v>
      </c>
      <c r="J30" s="259"/>
      <c r="K30" s="541"/>
    </row>
    <row r="31" spans="1:11" s="245" customFormat="1" ht="15">
      <c r="A31" s="540" t="s">
        <v>253</v>
      </c>
      <c r="B31" s="540">
        <v>283</v>
      </c>
      <c r="C31" s="541">
        <v>22</v>
      </c>
      <c r="D31" s="541">
        <v>305</v>
      </c>
      <c r="E31" s="282">
        <v>3</v>
      </c>
      <c r="F31" s="282">
        <v>0.9028</v>
      </c>
      <c r="G31" s="282">
        <v>613.9028</v>
      </c>
      <c r="H31" s="282">
        <v>614</v>
      </c>
      <c r="J31" s="259"/>
      <c r="K31" s="541"/>
    </row>
    <row r="32" spans="1:11" s="526" customFormat="1" ht="15.75">
      <c r="A32" s="547" t="s">
        <v>254</v>
      </c>
      <c r="B32" s="537">
        <v>1244</v>
      </c>
      <c r="C32" s="542">
        <v>97</v>
      </c>
      <c r="D32" s="543">
        <v>1341</v>
      </c>
      <c r="E32" s="542">
        <v>13</v>
      </c>
      <c r="F32" s="542">
        <v>15.9377</v>
      </c>
      <c r="G32" s="543">
        <v>2710.9377</v>
      </c>
      <c r="H32" s="543">
        <v>2711</v>
      </c>
      <c r="J32" s="577"/>
      <c r="K32" s="578"/>
    </row>
    <row r="33" spans="1:11" s="526" customFormat="1" ht="15.75">
      <c r="A33" s="547" t="s">
        <v>255</v>
      </c>
      <c r="B33" s="537">
        <v>1000</v>
      </c>
      <c r="C33" s="542">
        <v>78</v>
      </c>
      <c r="D33" s="543">
        <v>1078</v>
      </c>
      <c r="E33" s="542">
        <v>11</v>
      </c>
      <c r="F33" s="542">
        <v>1.6436</v>
      </c>
      <c r="G33" s="543">
        <v>2168.6436</v>
      </c>
      <c r="H33" s="543">
        <v>2169</v>
      </c>
      <c r="J33" s="577"/>
      <c r="K33" s="578"/>
    </row>
    <row r="34" spans="1:11" s="526" customFormat="1" ht="24" customHeight="1">
      <c r="A34" s="548" t="s">
        <v>518</v>
      </c>
      <c r="B34" s="549">
        <v>4892</v>
      </c>
      <c r="C34" s="542">
        <v>380</v>
      </c>
      <c r="D34" s="543">
        <v>5272</v>
      </c>
      <c r="E34" s="542">
        <v>53</v>
      </c>
      <c r="F34" s="549">
        <v>1.1825999999999999</v>
      </c>
      <c r="G34" s="543">
        <v>10598.1826</v>
      </c>
      <c r="H34" s="543">
        <v>10598</v>
      </c>
      <c r="J34" s="548" t="s">
        <v>518</v>
      </c>
      <c r="K34" s="542">
        <v>11008</v>
      </c>
    </row>
    <row r="35" spans="1:11" s="245" customFormat="1" ht="15">
      <c r="A35" s="550" t="s">
        <v>519</v>
      </c>
      <c r="B35" s="540">
        <v>13</v>
      </c>
      <c r="C35" s="541">
        <v>1</v>
      </c>
      <c r="D35" s="541">
        <v>14</v>
      </c>
      <c r="E35" s="282"/>
      <c r="F35" s="282">
        <v>0</v>
      </c>
      <c r="G35" s="282">
        <v>28</v>
      </c>
      <c r="H35" s="282">
        <v>28</v>
      </c>
      <c r="J35" s="550" t="s">
        <v>519</v>
      </c>
      <c r="K35" s="546">
        <v>140</v>
      </c>
    </row>
    <row r="36" spans="1:11" s="245" customFormat="1" ht="15">
      <c r="A36" s="550" t="s">
        <v>315</v>
      </c>
      <c r="B36" s="540">
        <v>191</v>
      </c>
      <c r="C36" s="541">
        <v>15</v>
      </c>
      <c r="D36" s="541">
        <v>206</v>
      </c>
      <c r="E36" s="282">
        <v>2</v>
      </c>
      <c r="F36" s="282">
        <v>0.0517</v>
      </c>
      <c r="G36" s="282">
        <v>414.0517</v>
      </c>
      <c r="H36" s="282">
        <v>414</v>
      </c>
      <c r="J36" s="541"/>
      <c r="K36" s="541"/>
    </row>
    <row r="37" spans="1:11" s="245" customFormat="1" ht="15">
      <c r="A37" s="550" t="s">
        <v>316</v>
      </c>
      <c r="B37" s="540">
        <v>89</v>
      </c>
      <c r="C37" s="541">
        <v>7</v>
      </c>
      <c r="D37" s="541">
        <v>96</v>
      </c>
      <c r="E37" s="282">
        <v>1</v>
      </c>
      <c r="F37" s="282">
        <v>0.0433</v>
      </c>
      <c r="G37" s="282">
        <v>193.0433</v>
      </c>
      <c r="H37" s="282">
        <v>193</v>
      </c>
      <c r="J37" s="541"/>
      <c r="K37" s="541"/>
    </row>
    <row r="38" spans="1:11" s="245" customFormat="1" ht="15">
      <c r="A38" s="550" t="s">
        <v>317</v>
      </c>
      <c r="B38" s="540">
        <v>819</v>
      </c>
      <c r="C38" s="541">
        <v>64</v>
      </c>
      <c r="D38" s="541">
        <v>883</v>
      </c>
      <c r="E38" s="282">
        <v>9</v>
      </c>
      <c r="F38" s="282">
        <v>0.1959</v>
      </c>
      <c r="G38" s="282">
        <v>1775.1959</v>
      </c>
      <c r="H38" s="282">
        <v>1775</v>
      </c>
      <c r="J38" s="541"/>
      <c r="K38" s="541"/>
    </row>
    <row r="39" spans="1:11" s="245" customFormat="1" ht="15">
      <c r="A39" s="550" t="s">
        <v>100</v>
      </c>
      <c r="B39" s="540">
        <v>440</v>
      </c>
      <c r="C39" s="541">
        <v>34</v>
      </c>
      <c r="D39" s="541">
        <v>474</v>
      </c>
      <c r="E39" s="282">
        <v>5</v>
      </c>
      <c r="F39" s="282">
        <v>0.0853</v>
      </c>
      <c r="G39" s="282">
        <v>953.0853</v>
      </c>
      <c r="H39" s="282">
        <v>953</v>
      </c>
      <c r="J39" s="541"/>
      <c r="K39" s="541"/>
    </row>
    <row r="40" spans="1:11" s="245" customFormat="1" ht="15">
      <c r="A40" s="551" t="s">
        <v>520</v>
      </c>
      <c r="B40" s="540">
        <v>1577</v>
      </c>
      <c r="C40" s="541">
        <v>122</v>
      </c>
      <c r="D40" s="541">
        <v>1699</v>
      </c>
      <c r="E40" s="282">
        <v>17</v>
      </c>
      <c r="F40" s="282">
        <v>0.4266</v>
      </c>
      <c r="G40" s="282">
        <v>3415.4266</v>
      </c>
      <c r="H40" s="282">
        <v>3415</v>
      </c>
      <c r="J40" s="551" t="s">
        <v>520</v>
      </c>
      <c r="K40" s="541">
        <v>5131</v>
      </c>
    </row>
    <row r="41" spans="1:11" s="245" customFormat="1" ht="15">
      <c r="A41" s="551" t="s">
        <v>521</v>
      </c>
      <c r="B41" s="540">
        <v>772</v>
      </c>
      <c r="C41" s="541">
        <v>60</v>
      </c>
      <c r="D41" s="541">
        <v>832</v>
      </c>
      <c r="E41" s="282">
        <v>8</v>
      </c>
      <c r="F41" s="282">
        <v>0.2584</v>
      </c>
      <c r="G41" s="282">
        <v>1672.2584</v>
      </c>
      <c r="H41" s="282">
        <v>1672</v>
      </c>
      <c r="J41" s="551" t="s">
        <v>521</v>
      </c>
      <c r="K41" s="541">
        <v>2512</v>
      </c>
    </row>
    <row r="42" spans="1:11" s="245" customFormat="1" ht="15">
      <c r="A42" s="551" t="s">
        <v>522</v>
      </c>
      <c r="B42" s="540">
        <v>991</v>
      </c>
      <c r="C42" s="541">
        <v>77</v>
      </c>
      <c r="D42" s="541">
        <v>1068</v>
      </c>
      <c r="E42" s="282">
        <v>11</v>
      </c>
      <c r="F42" s="282">
        <v>0.1214</v>
      </c>
      <c r="G42" s="282">
        <v>2147.1214</v>
      </c>
      <c r="H42" s="282">
        <v>2147</v>
      </c>
      <c r="J42" s="551" t="s">
        <v>522</v>
      </c>
      <c r="K42" s="541">
        <v>3225</v>
      </c>
    </row>
    <row r="43" spans="1:11" s="527" customFormat="1" ht="21.75" customHeight="1">
      <c r="A43" s="548" t="s">
        <v>523</v>
      </c>
      <c r="B43" s="549">
        <v>8156</v>
      </c>
      <c r="C43" s="542">
        <v>634</v>
      </c>
      <c r="D43" s="543">
        <v>8790</v>
      </c>
      <c r="E43" s="542">
        <v>88</v>
      </c>
      <c r="F43" s="549">
        <v>22.378899999999998</v>
      </c>
      <c r="G43" s="543">
        <v>17690.3789</v>
      </c>
      <c r="H43" s="543">
        <v>17690</v>
      </c>
      <c r="J43" s="548" t="s">
        <v>523</v>
      </c>
      <c r="K43" s="542">
        <v>21043</v>
      </c>
    </row>
    <row r="44" spans="1:11" s="245" customFormat="1" ht="15">
      <c r="A44" s="550" t="s">
        <v>524</v>
      </c>
      <c r="B44" s="540">
        <v>243</v>
      </c>
      <c r="C44" s="541">
        <v>19</v>
      </c>
      <c r="D44" s="541">
        <v>262</v>
      </c>
      <c r="E44" s="282">
        <v>3</v>
      </c>
      <c r="F44" s="282">
        <v>0.4668</v>
      </c>
      <c r="G44" s="282">
        <v>527.4668</v>
      </c>
      <c r="H44" s="282">
        <v>527</v>
      </c>
      <c r="J44" s="550" t="s">
        <v>524</v>
      </c>
      <c r="K44" s="541">
        <v>921</v>
      </c>
    </row>
    <row r="45" spans="1:11" s="245" customFormat="1" ht="15">
      <c r="A45" s="552" t="s">
        <v>300</v>
      </c>
      <c r="B45" s="540">
        <v>1083</v>
      </c>
      <c r="C45" s="541">
        <v>84</v>
      </c>
      <c r="D45" s="541">
        <v>1167</v>
      </c>
      <c r="E45" s="282">
        <v>12</v>
      </c>
      <c r="F45" s="282">
        <v>2.5659</v>
      </c>
      <c r="G45" s="282">
        <v>2348.5659</v>
      </c>
      <c r="H45" s="282">
        <v>2349</v>
      </c>
      <c r="J45" s="541"/>
      <c r="K45" s="541"/>
    </row>
    <row r="46" spans="1:11" s="245" customFormat="1" ht="15">
      <c r="A46" s="552" t="s">
        <v>301</v>
      </c>
      <c r="B46" s="540">
        <v>559</v>
      </c>
      <c r="C46" s="541">
        <v>43</v>
      </c>
      <c r="D46" s="541">
        <v>602</v>
      </c>
      <c r="E46" s="282">
        <v>6</v>
      </c>
      <c r="F46" s="282">
        <v>0.8291</v>
      </c>
      <c r="G46" s="282">
        <v>1210.8291</v>
      </c>
      <c r="H46" s="282">
        <v>1211</v>
      </c>
      <c r="J46" s="541"/>
      <c r="K46" s="541"/>
    </row>
    <row r="47" spans="1:11" s="245" customFormat="1" ht="15">
      <c r="A47" s="540" t="s">
        <v>525</v>
      </c>
      <c r="B47" s="540">
        <v>3220</v>
      </c>
      <c r="C47" s="541">
        <v>250</v>
      </c>
      <c r="D47" s="541">
        <v>3470</v>
      </c>
      <c r="E47" s="282">
        <v>34</v>
      </c>
      <c r="F47" s="282">
        <v>10.3995</v>
      </c>
      <c r="G47" s="282">
        <v>6984.3995</v>
      </c>
      <c r="H47" s="282">
        <v>6984</v>
      </c>
      <c r="J47" s="540" t="s">
        <v>525</v>
      </c>
      <c r="K47" s="541">
        <v>10337</v>
      </c>
    </row>
    <row r="48" spans="1:11" s="245" customFormat="1" ht="15">
      <c r="A48" s="540" t="s">
        <v>526</v>
      </c>
      <c r="B48" s="540">
        <v>1474</v>
      </c>
      <c r="C48" s="541">
        <v>115</v>
      </c>
      <c r="D48" s="541">
        <v>1589</v>
      </c>
      <c r="E48" s="282">
        <v>16</v>
      </c>
      <c r="F48" s="282">
        <v>5.5364</v>
      </c>
      <c r="G48" s="282">
        <v>3199.5364</v>
      </c>
      <c r="H48" s="282">
        <v>3200</v>
      </c>
      <c r="J48" s="540" t="s">
        <v>526</v>
      </c>
      <c r="K48" s="541">
        <v>4726</v>
      </c>
    </row>
    <row r="49" spans="1:11" s="525" customFormat="1" ht="15">
      <c r="A49" s="553" t="s">
        <v>304</v>
      </c>
      <c r="B49" s="554">
        <v>1577</v>
      </c>
      <c r="C49" s="555">
        <v>123</v>
      </c>
      <c r="D49" s="541">
        <v>1700</v>
      </c>
      <c r="E49" s="555">
        <v>17</v>
      </c>
      <c r="F49" s="555">
        <v>2.5812</v>
      </c>
      <c r="G49" s="535">
        <v>3419.5812</v>
      </c>
      <c r="H49" s="535">
        <v>3420</v>
      </c>
      <c r="J49" s="553" t="s">
        <v>304</v>
      </c>
      <c r="K49" s="555">
        <v>5059</v>
      </c>
    </row>
    <row r="50" spans="1:11" s="526" customFormat="1" ht="21.75" customHeight="1">
      <c r="A50" s="548" t="s">
        <v>527</v>
      </c>
      <c r="B50" s="549">
        <v>10466</v>
      </c>
      <c r="C50" s="542">
        <v>813</v>
      </c>
      <c r="D50" s="543">
        <v>11279</v>
      </c>
      <c r="E50" s="542">
        <v>112</v>
      </c>
      <c r="F50" s="542"/>
      <c r="G50" s="543">
        <v>22670</v>
      </c>
      <c r="H50" s="543">
        <v>22670</v>
      </c>
      <c r="J50" s="548" t="s">
        <v>527</v>
      </c>
      <c r="K50" s="542">
        <v>25813</v>
      </c>
    </row>
    <row r="51" spans="1:11" s="245" customFormat="1" ht="15">
      <c r="A51" s="551" t="s">
        <v>528</v>
      </c>
      <c r="B51" s="540">
        <v>24</v>
      </c>
      <c r="C51" s="541">
        <v>2</v>
      </c>
      <c r="D51" s="541">
        <v>26</v>
      </c>
      <c r="E51" s="282"/>
      <c r="F51" s="282"/>
      <c r="G51" s="282">
        <v>52</v>
      </c>
      <c r="H51" s="282">
        <v>52</v>
      </c>
      <c r="J51" s="551" t="s">
        <v>528</v>
      </c>
      <c r="K51" s="546">
        <v>275</v>
      </c>
    </row>
    <row r="52" spans="1:11" s="245" customFormat="1" ht="15">
      <c r="A52" s="551" t="s">
        <v>353</v>
      </c>
      <c r="B52" s="540">
        <v>238</v>
      </c>
      <c r="C52" s="541">
        <v>19</v>
      </c>
      <c r="D52" s="541">
        <v>257</v>
      </c>
      <c r="E52" s="282">
        <v>3</v>
      </c>
      <c r="F52" s="282"/>
      <c r="G52" s="282">
        <v>517</v>
      </c>
      <c r="H52" s="282">
        <v>517</v>
      </c>
      <c r="J52" s="259"/>
      <c r="K52" s="541"/>
    </row>
    <row r="53" spans="1:11" s="245" customFormat="1" ht="15">
      <c r="A53" s="551" t="s">
        <v>354</v>
      </c>
      <c r="B53" s="540">
        <v>159</v>
      </c>
      <c r="C53" s="541">
        <v>12</v>
      </c>
      <c r="D53" s="541">
        <v>171</v>
      </c>
      <c r="E53" s="282">
        <v>2</v>
      </c>
      <c r="F53" s="282"/>
      <c r="G53" s="282">
        <v>344</v>
      </c>
      <c r="H53" s="282">
        <v>344</v>
      </c>
      <c r="J53" s="259"/>
      <c r="K53" s="541"/>
    </row>
    <row r="54" spans="1:11" s="245" customFormat="1" ht="15">
      <c r="A54" s="551" t="s">
        <v>139</v>
      </c>
      <c r="B54" s="540">
        <v>1040</v>
      </c>
      <c r="C54" s="541">
        <v>81</v>
      </c>
      <c r="D54" s="541">
        <v>1121</v>
      </c>
      <c r="E54" s="282">
        <v>11</v>
      </c>
      <c r="F54" s="282"/>
      <c r="G54" s="282">
        <v>2253</v>
      </c>
      <c r="H54" s="282">
        <v>2253</v>
      </c>
      <c r="J54" s="259"/>
      <c r="K54" s="541"/>
    </row>
    <row r="55" spans="1:11" s="245" customFormat="1" ht="15">
      <c r="A55" s="551" t="s">
        <v>355</v>
      </c>
      <c r="B55" s="540">
        <v>1057</v>
      </c>
      <c r="C55" s="541">
        <v>82</v>
      </c>
      <c r="D55" s="541">
        <v>1139</v>
      </c>
      <c r="E55" s="282">
        <v>11</v>
      </c>
      <c r="F55" s="282"/>
      <c r="G55" s="282">
        <v>2289</v>
      </c>
      <c r="H55" s="282">
        <v>2289</v>
      </c>
      <c r="J55" s="259"/>
      <c r="K55" s="541"/>
    </row>
    <row r="56" spans="1:11" s="245" customFormat="1" ht="15">
      <c r="A56" s="556" t="s">
        <v>356</v>
      </c>
      <c r="B56" s="557">
        <v>1614</v>
      </c>
      <c r="C56" s="535">
        <v>125</v>
      </c>
      <c r="D56" s="541">
        <v>1739</v>
      </c>
      <c r="E56" s="535">
        <v>17</v>
      </c>
      <c r="F56" s="535"/>
      <c r="G56" s="535">
        <v>3495</v>
      </c>
      <c r="H56" s="535">
        <v>3495</v>
      </c>
      <c r="J56" s="579" t="s">
        <v>529</v>
      </c>
      <c r="K56" s="535">
        <v>5187</v>
      </c>
    </row>
    <row r="57" spans="1:11" s="245" customFormat="1" ht="15">
      <c r="A57" s="556" t="s">
        <v>357</v>
      </c>
      <c r="B57" s="557">
        <v>1648</v>
      </c>
      <c r="C57" s="535">
        <v>128</v>
      </c>
      <c r="D57" s="541">
        <v>1776</v>
      </c>
      <c r="E57" s="535">
        <v>18</v>
      </c>
      <c r="F57" s="535"/>
      <c r="G57" s="535">
        <v>3570</v>
      </c>
      <c r="H57" s="535">
        <v>3570</v>
      </c>
      <c r="J57" s="579" t="s">
        <v>530</v>
      </c>
      <c r="K57" s="535">
        <v>5294</v>
      </c>
    </row>
    <row r="58" spans="1:11" s="245" customFormat="1" ht="15">
      <c r="A58" s="556" t="s">
        <v>358</v>
      </c>
      <c r="B58" s="557">
        <v>3282</v>
      </c>
      <c r="C58" s="535">
        <v>255</v>
      </c>
      <c r="D58" s="541">
        <v>3537</v>
      </c>
      <c r="E58" s="535">
        <v>35</v>
      </c>
      <c r="F58" s="535"/>
      <c r="G58" s="535">
        <v>7109</v>
      </c>
      <c r="H58" s="535">
        <v>7109</v>
      </c>
      <c r="J58" s="579" t="s">
        <v>531</v>
      </c>
      <c r="K58" s="535">
        <v>10549</v>
      </c>
    </row>
    <row r="59" spans="1:11" s="245" customFormat="1" ht="15">
      <c r="A59" s="558" t="s">
        <v>359</v>
      </c>
      <c r="B59" s="557">
        <v>1404</v>
      </c>
      <c r="C59" s="535">
        <v>109</v>
      </c>
      <c r="D59" s="541">
        <v>1513</v>
      </c>
      <c r="E59" s="535">
        <v>15</v>
      </c>
      <c r="F59" s="535"/>
      <c r="G59" s="535">
        <v>3041</v>
      </c>
      <c r="H59" s="535">
        <v>3041</v>
      </c>
      <c r="J59" s="580" t="s">
        <v>532</v>
      </c>
      <c r="K59" s="535">
        <v>4508</v>
      </c>
    </row>
    <row r="60" spans="1:11" s="245" customFormat="1" ht="15">
      <c r="A60" s="559" t="s">
        <v>533</v>
      </c>
      <c r="B60" s="560">
        <v>12682</v>
      </c>
      <c r="C60" s="543">
        <v>985</v>
      </c>
      <c r="D60" s="543">
        <v>13667</v>
      </c>
      <c r="E60" s="543">
        <v>134</v>
      </c>
      <c r="F60" s="560">
        <v>16.1775</v>
      </c>
      <c r="G60" s="543">
        <v>27484.1775</v>
      </c>
      <c r="H60" s="543">
        <v>27484</v>
      </c>
      <c r="J60" s="581" t="s">
        <v>534</v>
      </c>
      <c r="K60" s="543">
        <v>40857</v>
      </c>
    </row>
    <row r="61" spans="1:11" s="245" customFormat="1" ht="15">
      <c r="A61" s="551" t="s">
        <v>535</v>
      </c>
      <c r="B61" s="540">
        <v>110</v>
      </c>
      <c r="C61" s="541">
        <v>8</v>
      </c>
      <c r="D61" s="541">
        <v>118</v>
      </c>
      <c r="E61" s="282">
        <v>1</v>
      </c>
      <c r="F61" s="282">
        <v>0</v>
      </c>
      <c r="G61" s="282">
        <v>237</v>
      </c>
      <c r="H61" s="282">
        <v>237</v>
      </c>
      <c r="J61" s="582" t="s">
        <v>535</v>
      </c>
      <c r="K61" s="541">
        <v>354</v>
      </c>
    </row>
    <row r="62" spans="1:11" s="245" customFormat="1" ht="15">
      <c r="A62" s="561" t="s">
        <v>536</v>
      </c>
      <c r="B62" s="540">
        <v>1205</v>
      </c>
      <c r="C62" s="541">
        <v>94</v>
      </c>
      <c r="D62" s="541">
        <v>1299</v>
      </c>
      <c r="E62" s="282">
        <v>13</v>
      </c>
      <c r="F62" s="282">
        <v>1.7683</v>
      </c>
      <c r="G62" s="282">
        <v>2612.7683</v>
      </c>
      <c r="H62" s="282">
        <v>2613</v>
      </c>
      <c r="J62" s="583" t="s">
        <v>536</v>
      </c>
      <c r="K62" s="541">
        <v>3896</v>
      </c>
    </row>
    <row r="63" spans="1:11" s="245" customFormat="1" ht="15">
      <c r="A63" s="551" t="s">
        <v>537</v>
      </c>
      <c r="B63" s="540">
        <v>401</v>
      </c>
      <c r="C63" s="541">
        <v>31</v>
      </c>
      <c r="D63" s="541">
        <v>432</v>
      </c>
      <c r="E63" s="282">
        <v>4</v>
      </c>
      <c r="F63" s="282">
        <v>0.238</v>
      </c>
      <c r="G63" s="282">
        <v>868.238</v>
      </c>
      <c r="H63" s="282">
        <v>868</v>
      </c>
      <c r="J63" s="582" t="s">
        <v>537</v>
      </c>
      <c r="K63" s="541">
        <v>1295</v>
      </c>
    </row>
    <row r="64" spans="1:11" s="245" customFormat="1" ht="15">
      <c r="A64" s="551" t="s">
        <v>538</v>
      </c>
      <c r="B64" s="540">
        <v>592</v>
      </c>
      <c r="C64" s="541">
        <v>46</v>
      </c>
      <c r="D64" s="541">
        <v>638</v>
      </c>
      <c r="E64" s="282">
        <v>6</v>
      </c>
      <c r="F64" s="282">
        <v>1.0676</v>
      </c>
      <c r="G64" s="282">
        <v>1283.0676</v>
      </c>
      <c r="H64" s="282">
        <v>1283</v>
      </c>
      <c r="J64" s="582" t="s">
        <v>538</v>
      </c>
      <c r="K64" s="541">
        <v>1914</v>
      </c>
    </row>
    <row r="65" spans="1:11" s="245" customFormat="1" ht="15">
      <c r="A65" s="551" t="s">
        <v>539</v>
      </c>
      <c r="B65" s="540">
        <v>1554</v>
      </c>
      <c r="C65" s="541">
        <v>121</v>
      </c>
      <c r="D65" s="541">
        <v>1675</v>
      </c>
      <c r="E65" s="282">
        <v>16</v>
      </c>
      <c r="F65" s="282">
        <v>1.1144</v>
      </c>
      <c r="G65" s="282">
        <v>3367.1144</v>
      </c>
      <c r="H65" s="282">
        <v>3367</v>
      </c>
      <c r="J65" s="582" t="s">
        <v>539</v>
      </c>
      <c r="K65" s="541">
        <v>5008</v>
      </c>
    </row>
    <row r="66" spans="1:11" s="245" customFormat="1" ht="15">
      <c r="A66" s="551" t="s">
        <v>540</v>
      </c>
      <c r="B66" s="540">
        <v>4462</v>
      </c>
      <c r="C66" s="541">
        <v>347</v>
      </c>
      <c r="D66" s="541">
        <v>4809</v>
      </c>
      <c r="E66" s="282">
        <v>47</v>
      </c>
      <c r="F66" s="282">
        <v>2.9361</v>
      </c>
      <c r="G66" s="282">
        <v>9667.9361</v>
      </c>
      <c r="H66" s="282">
        <v>9668</v>
      </c>
      <c r="J66" s="582" t="s">
        <v>540</v>
      </c>
      <c r="K66" s="541">
        <v>14357</v>
      </c>
    </row>
    <row r="67" spans="1:11" s="245" customFormat="1" ht="15">
      <c r="A67" s="551" t="s">
        <v>541</v>
      </c>
      <c r="B67" s="540">
        <v>4119</v>
      </c>
      <c r="C67" s="541">
        <v>320</v>
      </c>
      <c r="D67" s="541">
        <v>4439</v>
      </c>
      <c r="E67" s="282">
        <v>44</v>
      </c>
      <c r="F67" s="282">
        <v>8.6493</v>
      </c>
      <c r="G67" s="282">
        <v>8930.6493</v>
      </c>
      <c r="H67" s="282">
        <v>8931</v>
      </c>
      <c r="J67" s="582" t="s">
        <v>541</v>
      </c>
      <c r="K67" s="541">
        <v>13261</v>
      </c>
    </row>
    <row r="68" spans="1:11" s="245" customFormat="1" ht="15">
      <c r="A68" s="556" t="s">
        <v>264</v>
      </c>
      <c r="B68" s="557">
        <v>239</v>
      </c>
      <c r="C68" s="535">
        <v>18</v>
      </c>
      <c r="D68" s="541">
        <v>257</v>
      </c>
      <c r="E68" s="535">
        <v>3</v>
      </c>
      <c r="F68" s="535">
        <v>0.4038</v>
      </c>
      <c r="G68" s="535">
        <v>517.4038</v>
      </c>
      <c r="H68" s="535">
        <v>517</v>
      </c>
      <c r="J68" s="579" t="s">
        <v>542</v>
      </c>
      <c r="K68" s="535">
        <v>772</v>
      </c>
    </row>
    <row r="69" spans="1:11" s="245" customFormat="1" ht="15">
      <c r="A69" s="559" t="s">
        <v>543</v>
      </c>
      <c r="B69" s="560">
        <v>7970</v>
      </c>
      <c r="C69" s="543">
        <v>618</v>
      </c>
      <c r="D69" s="543">
        <v>8588</v>
      </c>
      <c r="E69" s="543">
        <v>84</v>
      </c>
      <c r="F69" s="560">
        <v>21.113300000000002</v>
      </c>
      <c r="G69" s="543">
        <v>17281.1133</v>
      </c>
      <c r="H69" s="543">
        <v>17281</v>
      </c>
      <c r="J69" s="581" t="s">
        <v>544</v>
      </c>
      <c r="K69" s="543">
        <v>25858</v>
      </c>
    </row>
    <row r="70" spans="1:11" s="245" customFormat="1" ht="15">
      <c r="A70" s="551" t="s">
        <v>545</v>
      </c>
      <c r="B70" s="540">
        <v>60</v>
      </c>
      <c r="C70" s="541">
        <v>5</v>
      </c>
      <c r="D70" s="541">
        <v>65</v>
      </c>
      <c r="E70" s="282">
        <v>1</v>
      </c>
      <c r="F70" s="282">
        <v>0</v>
      </c>
      <c r="G70" s="282">
        <v>131</v>
      </c>
      <c r="H70" s="282">
        <v>131</v>
      </c>
      <c r="J70" s="582" t="s">
        <v>545</v>
      </c>
      <c r="K70" s="541">
        <v>194</v>
      </c>
    </row>
    <row r="71" spans="1:11" s="245" customFormat="1" ht="15">
      <c r="A71" s="551" t="s">
        <v>546</v>
      </c>
      <c r="B71" s="540">
        <v>1060</v>
      </c>
      <c r="C71" s="541">
        <v>82</v>
      </c>
      <c r="D71" s="541">
        <v>1142</v>
      </c>
      <c r="E71" s="282">
        <v>11</v>
      </c>
      <c r="F71" s="282">
        <v>3.8348</v>
      </c>
      <c r="G71" s="282">
        <v>2298.8348</v>
      </c>
      <c r="H71" s="282">
        <v>2299</v>
      </c>
      <c r="J71" s="582" t="s">
        <v>546</v>
      </c>
      <c r="K71" s="541">
        <v>3439</v>
      </c>
    </row>
    <row r="72" spans="1:11" s="245" customFormat="1" ht="15">
      <c r="A72" s="551" t="s">
        <v>547</v>
      </c>
      <c r="B72" s="540">
        <v>591</v>
      </c>
      <c r="C72" s="541">
        <v>46</v>
      </c>
      <c r="D72" s="541">
        <v>637</v>
      </c>
      <c r="E72" s="282">
        <v>6</v>
      </c>
      <c r="F72" s="282">
        <v>0.9354</v>
      </c>
      <c r="G72" s="282">
        <v>1280.9354</v>
      </c>
      <c r="H72" s="282">
        <v>1281</v>
      </c>
      <c r="J72" s="582" t="s">
        <v>547</v>
      </c>
      <c r="K72" s="541">
        <v>1906</v>
      </c>
    </row>
    <row r="73" spans="1:11" s="245" customFormat="1" ht="15">
      <c r="A73" s="551" t="s">
        <v>548</v>
      </c>
      <c r="B73" s="540">
        <v>859</v>
      </c>
      <c r="C73" s="541">
        <v>67</v>
      </c>
      <c r="D73" s="541">
        <v>926</v>
      </c>
      <c r="E73" s="282">
        <v>9</v>
      </c>
      <c r="F73" s="282">
        <v>1.311</v>
      </c>
      <c r="G73" s="282">
        <v>1862.311</v>
      </c>
      <c r="H73" s="282">
        <v>1862</v>
      </c>
      <c r="J73" s="582" t="s">
        <v>548</v>
      </c>
      <c r="K73" s="541">
        <v>2788</v>
      </c>
    </row>
    <row r="74" spans="1:11" s="245" customFormat="1" ht="15">
      <c r="A74" s="551" t="s">
        <v>549</v>
      </c>
      <c r="B74" s="540">
        <v>573</v>
      </c>
      <c r="C74" s="541">
        <v>44</v>
      </c>
      <c r="D74" s="541">
        <v>617</v>
      </c>
      <c r="E74" s="282">
        <v>6</v>
      </c>
      <c r="F74" s="282">
        <v>2.0293</v>
      </c>
      <c r="G74" s="282">
        <v>1242.0293</v>
      </c>
      <c r="H74" s="282">
        <v>1242</v>
      </c>
      <c r="J74" s="582" t="s">
        <v>549</v>
      </c>
      <c r="K74" s="541">
        <v>1862</v>
      </c>
    </row>
    <row r="75" spans="1:11" s="245" customFormat="1" ht="15">
      <c r="A75" s="551" t="s">
        <v>550</v>
      </c>
      <c r="B75" s="540">
        <v>230</v>
      </c>
      <c r="C75" s="541">
        <v>18</v>
      </c>
      <c r="D75" s="541">
        <v>248</v>
      </c>
      <c r="E75" s="282">
        <v>2</v>
      </c>
      <c r="F75" s="282">
        <v>0.3115</v>
      </c>
      <c r="G75" s="282">
        <v>498.3115</v>
      </c>
      <c r="H75" s="282">
        <v>498</v>
      </c>
      <c r="J75" s="582" t="s">
        <v>550</v>
      </c>
      <c r="K75" s="541">
        <v>745</v>
      </c>
    </row>
    <row r="76" spans="1:11" s="245" customFormat="1" ht="15">
      <c r="A76" s="551" t="s">
        <v>551</v>
      </c>
      <c r="B76" s="540">
        <v>262</v>
      </c>
      <c r="C76" s="541">
        <v>20</v>
      </c>
      <c r="D76" s="541">
        <v>282</v>
      </c>
      <c r="E76" s="282">
        <v>3</v>
      </c>
      <c r="F76" s="282">
        <v>0.7908</v>
      </c>
      <c r="G76" s="282">
        <v>567.7908</v>
      </c>
      <c r="H76" s="282">
        <v>568</v>
      </c>
      <c r="J76" s="582" t="s">
        <v>551</v>
      </c>
      <c r="K76" s="541">
        <v>852</v>
      </c>
    </row>
    <row r="77" spans="1:11" s="245" customFormat="1" ht="15">
      <c r="A77" s="584" t="s">
        <v>273</v>
      </c>
      <c r="B77" s="557">
        <v>1448</v>
      </c>
      <c r="C77" s="535">
        <v>112</v>
      </c>
      <c r="D77" s="541">
        <v>1560</v>
      </c>
      <c r="E77" s="535">
        <v>15</v>
      </c>
      <c r="F77" s="535">
        <v>1.595</v>
      </c>
      <c r="G77" s="535">
        <v>3136.595</v>
      </c>
      <c r="H77" s="535">
        <v>3137</v>
      </c>
      <c r="J77" s="589" t="s">
        <v>273</v>
      </c>
      <c r="K77" s="535">
        <v>4703</v>
      </c>
    </row>
    <row r="78" spans="1:11" s="245" customFormat="1" ht="15">
      <c r="A78" s="584" t="s">
        <v>274</v>
      </c>
      <c r="B78" s="557">
        <v>1590</v>
      </c>
      <c r="C78" s="535">
        <v>123</v>
      </c>
      <c r="D78" s="541">
        <v>1713</v>
      </c>
      <c r="E78" s="535">
        <v>17</v>
      </c>
      <c r="F78" s="535">
        <v>3.5255</v>
      </c>
      <c r="G78" s="535">
        <v>3446.5255</v>
      </c>
      <c r="H78" s="535">
        <v>3447</v>
      </c>
      <c r="J78" s="589" t="s">
        <v>274</v>
      </c>
      <c r="K78" s="535">
        <v>5163</v>
      </c>
    </row>
    <row r="79" spans="1:11" s="245" customFormat="1" ht="15">
      <c r="A79" s="558" t="s">
        <v>275</v>
      </c>
      <c r="B79" s="557">
        <v>630</v>
      </c>
      <c r="C79" s="535">
        <v>49</v>
      </c>
      <c r="D79" s="541">
        <v>679</v>
      </c>
      <c r="E79" s="535">
        <v>7</v>
      </c>
      <c r="F79" s="535">
        <v>2.9389</v>
      </c>
      <c r="G79" s="535">
        <v>1367.9389</v>
      </c>
      <c r="H79" s="535">
        <v>1368</v>
      </c>
      <c r="J79" s="590" t="s">
        <v>275</v>
      </c>
      <c r="K79" s="535">
        <v>2043</v>
      </c>
    </row>
    <row r="80" spans="1:11" s="245" customFormat="1" ht="15">
      <c r="A80" s="558" t="s">
        <v>456</v>
      </c>
      <c r="B80" s="557">
        <v>667</v>
      </c>
      <c r="C80" s="535">
        <v>52</v>
      </c>
      <c r="D80" s="541">
        <v>719</v>
      </c>
      <c r="E80" s="535">
        <v>7</v>
      </c>
      <c r="F80" s="535">
        <v>3.8411</v>
      </c>
      <c r="G80" s="535">
        <v>1448.8411</v>
      </c>
      <c r="H80" s="535">
        <v>1449</v>
      </c>
      <c r="J80" s="590" t="s">
        <v>456</v>
      </c>
      <c r="K80" s="535">
        <v>2163</v>
      </c>
    </row>
    <row r="81" spans="1:11" s="245" customFormat="1" ht="15">
      <c r="A81" s="559" t="s">
        <v>552</v>
      </c>
      <c r="B81" s="560">
        <v>12112</v>
      </c>
      <c r="C81" s="543">
        <v>941</v>
      </c>
      <c r="D81" s="543">
        <v>13053</v>
      </c>
      <c r="E81" s="543">
        <v>130</v>
      </c>
      <c r="F81" s="560">
        <v>40.5941</v>
      </c>
      <c r="G81" s="543">
        <v>26276.5941</v>
      </c>
      <c r="H81" s="543">
        <v>26277</v>
      </c>
      <c r="J81" s="591" t="s">
        <v>553</v>
      </c>
      <c r="K81" s="543">
        <v>39437</v>
      </c>
    </row>
    <row r="82" spans="1:11" s="245" customFormat="1" ht="15">
      <c r="A82" s="551" t="s">
        <v>554</v>
      </c>
      <c r="B82" s="540">
        <v>264</v>
      </c>
      <c r="C82" s="541">
        <v>20</v>
      </c>
      <c r="D82" s="541">
        <v>284</v>
      </c>
      <c r="E82" s="282">
        <v>3</v>
      </c>
      <c r="F82" s="282">
        <v>1.7782</v>
      </c>
      <c r="G82" s="282">
        <v>572.7782</v>
      </c>
      <c r="H82" s="282">
        <v>573</v>
      </c>
      <c r="J82" s="582" t="s">
        <v>554</v>
      </c>
      <c r="K82" s="541">
        <v>853</v>
      </c>
    </row>
    <row r="83" spans="1:11" s="245" customFormat="1" ht="15">
      <c r="A83" s="551" t="s">
        <v>555</v>
      </c>
      <c r="B83" s="540">
        <v>538</v>
      </c>
      <c r="C83" s="541">
        <v>42</v>
      </c>
      <c r="D83" s="541">
        <v>580</v>
      </c>
      <c r="E83" s="282">
        <v>6</v>
      </c>
      <c r="F83" s="282">
        <v>0.4416</v>
      </c>
      <c r="G83" s="282">
        <v>1166.4416</v>
      </c>
      <c r="H83" s="282">
        <v>1166</v>
      </c>
      <c r="J83" s="582" t="s">
        <v>555</v>
      </c>
      <c r="K83" s="541">
        <v>1744</v>
      </c>
    </row>
    <row r="84" spans="1:11" s="245" customFormat="1" ht="15">
      <c r="A84" s="551" t="s">
        <v>556</v>
      </c>
      <c r="B84" s="540">
        <v>2835</v>
      </c>
      <c r="C84" s="541">
        <v>220</v>
      </c>
      <c r="D84" s="541">
        <v>3055</v>
      </c>
      <c r="E84" s="282">
        <v>30</v>
      </c>
      <c r="F84" s="282">
        <v>10.7086</v>
      </c>
      <c r="G84" s="282">
        <v>6150.7086</v>
      </c>
      <c r="H84" s="282">
        <v>6151</v>
      </c>
      <c r="J84" s="582" t="s">
        <v>556</v>
      </c>
      <c r="K84" s="541">
        <v>9207</v>
      </c>
    </row>
    <row r="85" spans="1:11" s="245" customFormat="1" ht="15">
      <c r="A85" s="551" t="s">
        <v>557</v>
      </c>
      <c r="B85" s="540">
        <v>1837</v>
      </c>
      <c r="C85" s="541">
        <v>143</v>
      </c>
      <c r="D85" s="541">
        <v>1980</v>
      </c>
      <c r="E85" s="282">
        <v>20</v>
      </c>
      <c r="F85" s="282">
        <v>6.9793</v>
      </c>
      <c r="G85" s="282">
        <v>3986.9793</v>
      </c>
      <c r="H85" s="282">
        <v>3987</v>
      </c>
      <c r="J85" s="582" t="s">
        <v>557</v>
      </c>
      <c r="K85" s="541">
        <v>5987</v>
      </c>
    </row>
    <row r="86" spans="1:11" s="245" customFormat="1" ht="15">
      <c r="A86" s="556" t="s">
        <v>283</v>
      </c>
      <c r="B86" s="557">
        <v>1612</v>
      </c>
      <c r="C86" s="535">
        <v>125</v>
      </c>
      <c r="D86" s="541">
        <v>1737</v>
      </c>
      <c r="E86" s="535">
        <v>17</v>
      </c>
      <c r="F86" s="535">
        <v>7.4894</v>
      </c>
      <c r="G86" s="535">
        <v>3498.4894</v>
      </c>
      <c r="H86" s="535">
        <v>3498</v>
      </c>
      <c r="J86" s="579" t="s">
        <v>558</v>
      </c>
      <c r="K86" s="535">
        <v>5257</v>
      </c>
    </row>
    <row r="87" spans="1:11" s="245" customFormat="1" ht="15">
      <c r="A87" s="558" t="s">
        <v>284</v>
      </c>
      <c r="B87" s="557">
        <v>3047</v>
      </c>
      <c r="C87" s="535">
        <v>237</v>
      </c>
      <c r="D87" s="541">
        <v>3284</v>
      </c>
      <c r="E87" s="535">
        <v>33</v>
      </c>
      <c r="F87" s="535">
        <v>5.3453</v>
      </c>
      <c r="G87" s="535">
        <v>6606.3453</v>
      </c>
      <c r="H87" s="535">
        <v>6606</v>
      </c>
      <c r="J87" s="580" t="s">
        <v>559</v>
      </c>
      <c r="K87" s="535">
        <v>9935</v>
      </c>
    </row>
    <row r="88" spans="1:11" s="245" customFormat="1" ht="15">
      <c r="A88" s="558" t="s">
        <v>285</v>
      </c>
      <c r="B88" s="557">
        <v>1979</v>
      </c>
      <c r="C88" s="535">
        <v>154</v>
      </c>
      <c r="D88" s="541">
        <v>2133</v>
      </c>
      <c r="E88" s="535">
        <v>21</v>
      </c>
      <c r="F88" s="535">
        <v>7.8517</v>
      </c>
      <c r="G88" s="535">
        <v>4294.8517</v>
      </c>
      <c r="H88" s="535">
        <v>4295</v>
      </c>
      <c r="J88" s="580" t="s">
        <v>560</v>
      </c>
      <c r="K88" s="535">
        <v>6454</v>
      </c>
    </row>
    <row r="89" spans="1:11" s="245" customFormat="1" ht="15">
      <c r="A89" s="559" t="s">
        <v>561</v>
      </c>
      <c r="B89" s="560">
        <v>16807</v>
      </c>
      <c r="C89" s="543">
        <v>1306</v>
      </c>
      <c r="D89" s="543">
        <v>18113</v>
      </c>
      <c r="E89" s="543">
        <v>179</v>
      </c>
      <c r="F89" s="560">
        <v>5.333399999999999</v>
      </c>
      <c r="G89" s="543">
        <v>36410.3334</v>
      </c>
      <c r="H89" s="543">
        <v>36410</v>
      </c>
      <c r="J89" s="592" t="s">
        <v>561</v>
      </c>
      <c r="K89" s="543">
        <v>54598</v>
      </c>
    </row>
    <row r="90" spans="1:11" s="245" customFormat="1" ht="15">
      <c r="A90" s="551" t="s">
        <v>562</v>
      </c>
      <c r="B90" s="540">
        <v>21</v>
      </c>
      <c r="C90" s="541">
        <v>2</v>
      </c>
      <c r="D90" s="541">
        <v>23</v>
      </c>
      <c r="E90" s="282"/>
      <c r="F90" s="282">
        <v>0</v>
      </c>
      <c r="G90" s="282">
        <v>46</v>
      </c>
      <c r="H90" s="282">
        <v>46</v>
      </c>
      <c r="J90" s="582" t="s">
        <v>562</v>
      </c>
      <c r="K90" s="541">
        <v>69</v>
      </c>
    </row>
    <row r="91" spans="1:11" s="245" customFormat="1" ht="15">
      <c r="A91" s="585" t="s">
        <v>563</v>
      </c>
      <c r="B91" s="540">
        <v>488</v>
      </c>
      <c r="C91" s="541">
        <v>38</v>
      </c>
      <c r="D91" s="541">
        <v>526</v>
      </c>
      <c r="E91" s="282">
        <v>5</v>
      </c>
      <c r="F91" s="282">
        <v>0.3288</v>
      </c>
      <c r="G91" s="282">
        <v>1057.3288</v>
      </c>
      <c r="H91" s="282">
        <v>1057</v>
      </c>
      <c r="J91" s="593" t="s">
        <v>563</v>
      </c>
      <c r="K91" s="541">
        <v>1592</v>
      </c>
    </row>
    <row r="92" spans="1:11" s="245" customFormat="1" ht="15">
      <c r="A92" s="585" t="s">
        <v>564</v>
      </c>
      <c r="B92" s="540">
        <v>1775</v>
      </c>
      <c r="C92" s="541">
        <v>138</v>
      </c>
      <c r="D92" s="541">
        <v>1913</v>
      </c>
      <c r="E92" s="282">
        <v>19</v>
      </c>
      <c r="F92" s="282">
        <v>0.6279</v>
      </c>
      <c r="G92" s="282">
        <v>3845.6279</v>
      </c>
      <c r="H92" s="282">
        <v>3846</v>
      </c>
      <c r="J92" s="593" t="s">
        <v>564</v>
      </c>
      <c r="K92" s="541">
        <v>5745</v>
      </c>
    </row>
    <row r="93" spans="1:11" s="245" customFormat="1" ht="15">
      <c r="A93" s="585" t="s">
        <v>565</v>
      </c>
      <c r="B93" s="540">
        <v>857</v>
      </c>
      <c r="C93" s="541">
        <v>67</v>
      </c>
      <c r="D93" s="541">
        <v>924</v>
      </c>
      <c r="E93" s="282">
        <v>9</v>
      </c>
      <c r="F93" s="282">
        <v>0.238</v>
      </c>
      <c r="G93" s="282">
        <v>1857.238</v>
      </c>
      <c r="H93" s="282">
        <v>1857</v>
      </c>
      <c r="J93" s="593" t="s">
        <v>565</v>
      </c>
      <c r="K93" s="541">
        <v>2786</v>
      </c>
    </row>
    <row r="94" spans="1:11" s="245" customFormat="1" ht="15">
      <c r="A94" s="585" t="s">
        <v>566</v>
      </c>
      <c r="B94" s="540">
        <v>634</v>
      </c>
      <c r="C94" s="541">
        <v>49</v>
      </c>
      <c r="D94" s="541">
        <v>683</v>
      </c>
      <c r="E94" s="282">
        <v>7</v>
      </c>
      <c r="F94" s="282">
        <v>0.444</v>
      </c>
      <c r="G94" s="282">
        <v>1373.444</v>
      </c>
      <c r="H94" s="282">
        <v>1373</v>
      </c>
      <c r="J94" s="593" t="s">
        <v>566</v>
      </c>
      <c r="K94" s="541">
        <v>2062</v>
      </c>
    </row>
    <row r="95" spans="1:11" s="245" customFormat="1" ht="15">
      <c r="A95" s="586" t="s">
        <v>292</v>
      </c>
      <c r="B95" s="557">
        <v>4407</v>
      </c>
      <c r="C95" s="535">
        <v>342</v>
      </c>
      <c r="D95" s="541">
        <v>4749</v>
      </c>
      <c r="E95" s="535">
        <v>47</v>
      </c>
      <c r="F95" s="535">
        <v>1.7887</v>
      </c>
      <c r="G95" s="535">
        <v>9546.7887</v>
      </c>
      <c r="H95" s="535">
        <v>9547</v>
      </c>
      <c r="J95" s="594" t="s">
        <v>567</v>
      </c>
      <c r="K95" s="535">
        <v>14352</v>
      </c>
    </row>
    <row r="96" spans="1:11" s="245" customFormat="1" ht="15">
      <c r="A96" s="586" t="s">
        <v>293</v>
      </c>
      <c r="B96" s="557">
        <v>2076</v>
      </c>
      <c r="C96" s="535">
        <v>161</v>
      </c>
      <c r="D96" s="541">
        <v>2237</v>
      </c>
      <c r="E96" s="535">
        <v>22</v>
      </c>
      <c r="F96" s="535">
        <v>0.6147</v>
      </c>
      <c r="G96" s="535">
        <v>4496.6147</v>
      </c>
      <c r="H96" s="535">
        <v>4497</v>
      </c>
      <c r="J96" s="594" t="s">
        <v>568</v>
      </c>
      <c r="K96" s="535">
        <v>6707</v>
      </c>
    </row>
    <row r="97" spans="1:11" s="245" customFormat="1" ht="15">
      <c r="A97" s="558" t="s">
        <v>294</v>
      </c>
      <c r="B97" s="557">
        <v>4592</v>
      </c>
      <c r="C97" s="535">
        <v>357</v>
      </c>
      <c r="D97" s="541">
        <v>4949</v>
      </c>
      <c r="E97" s="535">
        <v>49</v>
      </c>
      <c r="F97" s="535">
        <v>0.3439</v>
      </c>
      <c r="G97" s="535">
        <v>9947.3439</v>
      </c>
      <c r="H97" s="535">
        <v>9947</v>
      </c>
      <c r="J97" s="580" t="s">
        <v>569</v>
      </c>
      <c r="K97" s="535">
        <v>14963</v>
      </c>
    </row>
    <row r="98" spans="1:11" s="245" customFormat="1" ht="15">
      <c r="A98" s="558" t="s">
        <v>295</v>
      </c>
      <c r="B98" s="557">
        <v>1957</v>
      </c>
      <c r="C98" s="535">
        <v>152</v>
      </c>
      <c r="D98" s="541">
        <v>2109</v>
      </c>
      <c r="E98" s="535">
        <v>21</v>
      </c>
      <c r="F98" s="535">
        <v>0.9474</v>
      </c>
      <c r="G98" s="535">
        <v>4239.9474</v>
      </c>
      <c r="H98" s="535">
        <v>4240</v>
      </c>
      <c r="J98" s="580" t="s">
        <v>570</v>
      </c>
      <c r="K98" s="535">
        <v>6322</v>
      </c>
    </row>
    <row r="99" spans="1:11" s="245" customFormat="1" ht="15">
      <c r="A99" s="559" t="s">
        <v>571</v>
      </c>
      <c r="B99" s="560">
        <v>14059</v>
      </c>
      <c r="C99" s="543">
        <v>1092</v>
      </c>
      <c r="D99" s="543">
        <v>15151</v>
      </c>
      <c r="E99" s="543">
        <v>24</v>
      </c>
      <c r="F99" s="560">
        <v>10.3962</v>
      </c>
      <c r="G99" s="543">
        <v>30336.3962</v>
      </c>
      <c r="H99" s="543">
        <v>30336</v>
      </c>
      <c r="J99" s="592" t="s">
        <v>571</v>
      </c>
      <c r="K99" s="543">
        <v>45937</v>
      </c>
    </row>
    <row r="100" spans="1:11" s="245" customFormat="1" ht="15">
      <c r="A100" s="550" t="s">
        <v>572</v>
      </c>
      <c r="B100" s="540">
        <v>489</v>
      </c>
      <c r="C100" s="541">
        <v>38</v>
      </c>
      <c r="D100" s="541">
        <v>527</v>
      </c>
      <c r="E100" s="282"/>
      <c r="F100" s="282">
        <v>2.0782</v>
      </c>
      <c r="G100" s="282">
        <v>1056.0782</v>
      </c>
      <c r="H100" s="282">
        <v>1056</v>
      </c>
      <c r="J100" s="595" t="s">
        <v>572</v>
      </c>
      <c r="K100" s="541">
        <v>1592</v>
      </c>
    </row>
    <row r="101" spans="1:11" s="245" customFormat="1" ht="15">
      <c r="A101" s="550" t="s">
        <v>573</v>
      </c>
      <c r="B101" s="540">
        <v>911</v>
      </c>
      <c r="C101" s="541">
        <v>71</v>
      </c>
      <c r="D101" s="541">
        <v>982</v>
      </c>
      <c r="E101" s="282">
        <v>10</v>
      </c>
      <c r="F101" s="282">
        <v>1.3691</v>
      </c>
      <c r="G101" s="282">
        <v>1975.3691</v>
      </c>
      <c r="H101" s="282">
        <v>1975</v>
      </c>
      <c r="J101" s="595" t="s">
        <v>573</v>
      </c>
      <c r="K101" s="541">
        <v>2978</v>
      </c>
    </row>
    <row r="102" spans="1:11" s="245" customFormat="1" ht="15">
      <c r="A102" s="587" t="s">
        <v>310</v>
      </c>
      <c r="B102" s="557">
        <v>4446</v>
      </c>
      <c r="C102" s="535">
        <v>345</v>
      </c>
      <c r="D102" s="541">
        <v>4791</v>
      </c>
      <c r="E102" s="535"/>
      <c r="F102" s="535">
        <v>1.494</v>
      </c>
      <c r="G102" s="535">
        <v>9583.494</v>
      </c>
      <c r="H102" s="535">
        <v>9583</v>
      </c>
      <c r="J102" s="596" t="s">
        <v>574</v>
      </c>
      <c r="K102" s="535">
        <v>14528</v>
      </c>
    </row>
    <row r="103" spans="1:11" s="245" customFormat="1" ht="15">
      <c r="A103" s="587" t="s">
        <v>311</v>
      </c>
      <c r="B103" s="557">
        <v>1328</v>
      </c>
      <c r="C103" s="535">
        <v>103</v>
      </c>
      <c r="D103" s="541">
        <v>1431</v>
      </c>
      <c r="E103" s="535">
        <v>14</v>
      </c>
      <c r="F103" s="535">
        <v>0.5894</v>
      </c>
      <c r="G103" s="535">
        <v>2876.5894</v>
      </c>
      <c r="H103" s="535">
        <v>2877</v>
      </c>
      <c r="J103" s="596" t="s">
        <v>575</v>
      </c>
      <c r="K103" s="535">
        <v>4338</v>
      </c>
    </row>
    <row r="104" spans="1:11" s="245" customFormat="1" ht="15">
      <c r="A104" s="588" t="s">
        <v>312</v>
      </c>
      <c r="B104" s="557">
        <v>6885</v>
      </c>
      <c r="C104" s="535">
        <v>535</v>
      </c>
      <c r="D104" s="541">
        <v>7420</v>
      </c>
      <c r="E104" s="535"/>
      <c r="F104" s="535">
        <v>4.8655</v>
      </c>
      <c r="G104" s="535">
        <v>14844.8655</v>
      </c>
      <c r="H104" s="535">
        <v>14845</v>
      </c>
      <c r="J104" s="597" t="s">
        <v>576</v>
      </c>
      <c r="K104" s="535">
        <v>22501</v>
      </c>
    </row>
    <row r="105" spans="1:11" s="245" customFormat="1" ht="15">
      <c r="A105" s="559" t="s">
        <v>577</v>
      </c>
      <c r="B105" s="560">
        <v>10656</v>
      </c>
      <c r="C105" s="543">
        <v>828</v>
      </c>
      <c r="D105" s="543">
        <v>11484</v>
      </c>
      <c r="E105" s="543">
        <v>114</v>
      </c>
      <c r="F105" s="560"/>
      <c r="G105" s="543">
        <v>23082</v>
      </c>
      <c r="H105" s="543">
        <v>23082</v>
      </c>
      <c r="J105" s="592" t="s">
        <v>577</v>
      </c>
      <c r="K105" s="543">
        <v>34548</v>
      </c>
    </row>
    <row r="106" spans="1:11" s="245" customFormat="1" ht="15">
      <c r="A106" s="550" t="s">
        <v>578</v>
      </c>
      <c r="B106" s="540">
        <v>581</v>
      </c>
      <c r="C106" s="541">
        <v>45</v>
      </c>
      <c r="D106" s="541">
        <v>626</v>
      </c>
      <c r="E106" s="282">
        <v>6</v>
      </c>
      <c r="F106" s="282"/>
      <c r="G106" s="282">
        <v>1258</v>
      </c>
      <c r="H106" s="282">
        <v>1258</v>
      </c>
      <c r="J106" s="595" t="s">
        <v>578</v>
      </c>
      <c r="K106" s="541">
        <v>1880</v>
      </c>
    </row>
    <row r="107" spans="1:11" s="245" customFormat="1" ht="15">
      <c r="A107" s="550" t="s">
        <v>579</v>
      </c>
      <c r="B107" s="540">
        <v>2201</v>
      </c>
      <c r="C107" s="541">
        <v>171</v>
      </c>
      <c r="D107" s="541">
        <v>2372</v>
      </c>
      <c r="E107" s="282">
        <v>24</v>
      </c>
      <c r="F107" s="282"/>
      <c r="G107" s="282">
        <v>4768</v>
      </c>
      <c r="H107" s="282">
        <v>4768</v>
      </c>
      <c r="J107" s="595" t="s">
        <v>579</v>
      </c>
      <c r="K107" s="541">
        <v>7123</v>
      </c>
    </row>
    <row r="108" spans="1:11" s="245" customFormat="1" ht="15">
      <c r="A108" s="550" t="s">
        <v>580</v>
      </c>
      <c r="B108" s="540">
        <v>1791</v>
      </c>
      <c r="C108" s="541">
        <v>139</v>
      </c>
      <c r="D108" s="541">
        <v>1930</v>
      </c>
      <c r="E108" s="282">
        <v>19</v>
      </c>
      <c r="F108" s="282"/>
      <c r="G108" s="282">
        <v>3879</v>
      </c>
      <c r="H108" s="282">
        <v>3879</v>
      </c>
      <c r="J108" s="595" t="s">
        <v>580</v>
      </c>
      <c r="K108" s="541">
        <v>5812</v>
      </c>
    </row>
    <row r="109" spans="1:11" s="245" customFormat="1" ht="15">
      <c r="A109" s="550" t="s">
        <v>581</v>
      </c>
      <c r="B109" s="540">
        <v>1464</v>
      </c>
      <c r="C109" s="541">
        <v>114</v>
      </c>
      <c r="D109" s="541">
        <v>1578</v>
      </c>
      <c r="E109" s="282">
        <v>16</v>
      </c>
      <c r="F109" s="282"/>
      <c r="G109" s="282">
        <v>3172</v>
      </c>
      <c r="H109" s="282">
        <v>3172</v>
      </c>
      <c r="J109" s="595" t="s">
        <v>581</v>
      </c>
      <c r="K109" s="541">
        <v>4746</v>
      </c>
    </row>
    <row r="110" spans="1:11" s="245" customFormat="1" ht="15">
      <c r="A110" s="558" t="s">
        <v>328</v>
      </c>
      <c r="B110" s="557">
        <v>4619</v>
      </c>
      <c r="C110" s="535">
        <v>359</v>
      </c>
      <c r="D110" s="541">
        <v>4978</v>
      </c>
      <c r="E110" s="535">
        <v>49</v>
      </c>
      <c r="F110" s="535"/>
      <c r="G110" s="535">
        <v>10005</v>
      </c>
      <c r="H110" s="535">
        <v>10005</v>
      </c>
      <c r="J110" s="580" t="s">
        <v>582</v>
      </c>
      <c r="K110" s="535">
        <v>14987</v>
      </c>
    </row>
    <row r="111" spans="1:11" s="245" customFormat="1" ht="15">
      <c r="A111" s="559" t="s">
        <v>583</v>
      </c>
      <c r="B111" s="560">
        <v>29997</v>
      </c>
      <c r="C111" s="543">
        <v>2331</v>
      </c>
      <c r="D111" s="543">
        <v>32328</v>
      </c>
      <c r="E111" s="543">
        <v>140</v>
      </c>
      <c r="F111" s="560">
        <v>24.3407</v>
      </c>
      <c r="G111" s="543">
        <v>64820.3407</v>
      </c>
      <c r="H111" s="543">
        <v>64820</v>
      </c>
      <c r="J111" s="581" t="s">
        <v>584</v>
      </c>
      <c r="K111" s="543">
        <v>97692</v>
      </c>
    </row>
    <row r="112" spans="1:11" s="245" customFormat="1" ht="15">
      <c r="A112" s="551" t="s">
        <v>585</v>
      </c>
      <c r="B112" s="540">
        <v>860</v>
      </c>
      <c r="C112" s="541">
        <v>67</v>
      </c>
      <c r="D112" s="541">
        <v>927</v>
      </c>
      <c r="E112" s="282">
        <v>9</v>
      </c>
      <c r="F112" s="282">
        <v>0.0072</v>
      </c>
      <c r="G112" s="282">
        <v>1863.0072</v>
      </c>
      <c r="H112" s="282">
        <v>1863</v>
      </c>
      <c r="J112" s="582" t="s">
        <v>585</v>
      </c>
      <c r="K112" s="541">
        <v>2785</v>
      </c>
    </row>
    <row r="113" spans="1:11" s="245" customFormat="1" ht="15">
      <c r="A113" s="551" t="s">
        <v>586</v>
      </c>
      <c r="B113" s="540">
        <v>3139</v>
      </c>
      <c r="C113" s="541">
        <v>244</v>
      </c>
      <c r="D113" s="541">
        <v>3383</v>
      </c>
      <c r="E113" s="282">
        <v>34</v>
      </c>
      <c r="F113" s="282">
        <v>0.7237</v>
      </c>
      <c r="G113" s="282">
        <v>6800.7237</v>
      </c>
      <c r="H113" s="282">
        <v>6801</v>
      </c>
      <c r="J113" s="582" t="s">
        <v>586</v>
      </c>
      <c r="K113" s="541">
        <v>10235</v>
      </c>
    </row>
    <row r="114" spans="1:11" s="245" customFormat="1" ht="15">
      <c r="A114" s="551" t="s">
        <v>587</v>
      </c>
      <c r="B114" s="540">
        <v>3411</v>
      </c>
      <c r="C114" s="541">
        <v>265</v>
      </c>
      <c r="D114" s="541">
        <v>3676</v>
      </c>
      <c r="E114" s="282"/>
      <c r="F114" s="282">
        <v>2.6253</v>
      </c>
      <c r="G114" s="282">
        <v>7354.6253</v>
      </c>
      <c r="H114" s="282">
        <v>7355</v>
      </c>
      <c r="J114" s="582" t="s">
        <v>587</v>
      </c>
      <c r="K114" s="541">
        <v>11126</v>
      </c>
    </row>
    <row r="115" spans="1:11" s="245" customFormat="1" ht="15">
      <c r="A115" s="551" t="s">
        <v>588</v>
      </c>
      <c r="B115" s="540">
        <v>163</v>
      </c>
      <c r="C115" s="541">
        <v>13</v>
      </c>
      <c r="D115" s="541">
        <v>176</v>
      </c>
      <c r="E115" s="282">
        <v>2</v>
      </c>
      <c r="F115" s="282">
        <v>0.2974</v>
      </c>
      <c r="G115" s="282">
        <v>354.2974</v>
      </c>
      <c r="H115" s="282">
        <v>354</v>
      </c>
      <c r="J115" s="582" t="s">
        <v>588</v>
      </c>
      <c r="K115" s="541">
        <v>531</v>
      </c>
    </row>
    <row r="116" spans="1:11" s="245" customFormat="1" ht="15">
      <c r="A116" s="551" t="s">
        <v>589</v>
      </c>
      <c r="B116" s="540">
        <v>304</v>
      </c>
      <c r="C116" s="541">
        <v>24</v>
      </c>
      <c r="D116" s="541">
        <v>328</v>
      </c>
      <c r="E116" s="282">
        <v>3</v>
      </c>
      <c r="F116" s="282">
        <v>0.2199</v>
      </c>
      <c r="G116" s="282">
        <v>659.2199</v>
      </c>
      <c r="H116" s="282">
        <v>659</v>
      </c>
      <c r="J116" s="582" t="s">
        <v>589</v>
      </c>
      <c r="K116" s="541">
        <v>993</v>
      </c>
    </row>
    <row r="117" spans="1:11" s="245" customFormat="1" ht="15">
      <c r="A117" s="551" t="s">
        <v>590</v>
      </c>
      <c r="B117" s="540">
        <v>1173</v>
      </c>
      <c r="C117" s="541">
        <v>91</v>
      </c>
      <c r="D117" s="541">
        <v>1264</v>
      </c>
      <c r="E117" s="282">
        <v>13</v>
      </c>
      <c r="F117" s="282">
        <v>0.3947</v>
      </c>
      <c r="G117" s="282">
        <v>2541.3947</v>
      </c>
      <c r="H117" s="282">
        <v>2541</v>
      </c>
      <c r="J117" s="582" t="s">
        <v>590</v>
      </c>
      <c r="K117" s="541">
        <v>3826</v>
      </c>
    </row>
    <row r="118" spans="1:11" s="245" customFormat="1" ht="15">
      <c r="A118" s="551" t="s">
        <v>591</v>
      </c>
      <c r="B118" s="540">
        <v>902</v>
      </c>
      <c r="C118" s="541">
        <v>70</v>
      </c>
      <c r="D118" s="541">
        <v>972</v>
      </c>
      <c r="E118" s="282">
        <v>10</v>
      </c>
      <c r="F118" s="282">
        <v>0.8165</v>
      </c>
      <c r="G118" s="282">
        <v>1954.8165</v>
      </c>
      <c r="H118" s="282">
        <v>1955</v>
      </c>
      <c r="J118" s="582" t="s">
        <v>591</v>
      </c>
      <c r="K118" s="541">
        <v>2939</v>
      </c>
    </row>
    <row r="119" spans="1:11" s="245" customFormat="1" ht="15">
      <c r="A119" s="556" t="s">
        <v>338</v>
      </c>
      <c r="B119" s="557">
        <v>7725</v>
      </c>
      <c r="C119" s="535">
        <v>600</v>
      </c>
      <c r="D119" s="541">
        <v>8325</v>
      </c>
      <c r="E119" s="535"/>
      <c r="F119" s="535">
        <v>2.7776</v>
      </c>
      <c r="G119" s="535">
        <v>16652.7776</v>
      </c>
      <c r="H119" s="535">
        <v>16653</v>
      </c>
      <c r="J119" s="598" t="s">
        <v>338</v>
      </c>
      <c r="K119" s="535">
        <v>25168</v>
      </c>
    </row>
    <row r="120" spans="1:11" s="245" customFormat="1" ht="15">
      <c r="A120" s="556" t="s">
        <v>339</v>
      </c>
      <c r="B120" s="557">
        <v>5873</v>
      </c>
      <c r="C120" s="535">
        <v>456</v>
      </c>
      <c r="D120" s="541">
        <v>6329</v>
      </c>
      <c r="E120" s="535"/>
      <c r="F120" s="535">
        <v>0.8643</v>
      </c>
      <c r="G120" s="535">
        <v>12658.8643</v>
      </c>
      <c r="H120" s="535">
        <v>12659</v>
      </c>
      <c r="J120" s="579" t="s">
        <v>592</v>
      </c>
      <c r="K120" s="535">
        <v>19087</v>
      </c>
    </row>
    <row r="121" spans="1:11" s="245" customFormat="1" ht="15">
      <c r="A121" s="558" t="s">
        <v>340</v>
      </c>
      <c r="B121" s="557">
        <v>6447</v>
      </c>
      <c r="C121" s="535">
        <v>501</v>
      </c>
      <c r="D121" s="541">
        <v>6948</v>
      </c>
      <c r="E121" s="535">
        <v>69</v>
      </c>
      <c r="F121" s="535">
        <v>15.6141</v>
      </c>
      <c r="G121" s="535">
        <v>13980.6141</v>
      </c>
      <c r="H121" s="535">
        <v>13981</v>
      </c>
      <c r="J121" s="580" t="s">
        <v>593</v>
      </c>
      <c r="K121" s="535">
        <v>21002</v>
      </c>
    </row>
    <row r="122" spans="1:11" s="245" customFormat="1" ht="15">
      <c r="A122" s="559" t="s">
        <v>594</v>
      </c>
      <c r="B122" s="560">
        <v>19825</v>
      </c>
      <c r="C122" s="543">
        <v>1541</v>
      </c>
      <c r="D122" s="543">
        <v>21366</v>
      </c>
      <c r="E122" s="543"/>
      <c r="F122" s="560">
        <v>4.8251</v>
      </c>
      <c r="G122" s="543">
        <v>42736.8251</v>
      </c>
      <c r="H122" s="543">
        <v>42737</v>
      </c>
      <c r="J122" s="581" t="s">
        <v>595</v>
      </c>
      <c r="K122" s="543">
        <v>64745</v>
      </c>
    </row>
    <row r="123" spans="1:11" s="245" customFormat="1" ht="15">
      <c r="A123" s="550" t="s">
        <v>596</v>
      </c>
      <c r="B123" s="540">
        <v>753</v>
      </c>
      <c r="C123" s="541">
        <v>58</v>
      </c>
      <c r="D123" s="541">
        <v>811</v>
      </c>
      <c r="E123" s="282"/>
      <c r="F123" s="282">
        <v>0.2981</v>
      </c>
      <c r="G123" s="282">
        <v>1622.2981</v>
      </c>
      <c r="H123" s="282">
        <v>1622</v>
      </c>
      <c r="J123" s="595" t="s">
        <v>596</v>
      </c>
      <c r="K123" s="541">
        <v>2442</v>
      </c>
    </row>
    <row r="124" spans="1:11" s="245" customFormat="1" ht="15">
      <c r="A124" s="550" t="s">
        <v>597</v>
      </c>
      <c r="B124" s="540">
        <v>2466</v>
      </c>
      <c r="C124" s="541">
        <v>192</v>
      </c>
      <c r="D124" s="541">
        <v>2658</v>
      </c>
      <c r="E124" s="282"/>
      <c r="F124" s="282">
        <v>0.0988</v>
      </c>
      <c r="G124" s="282">
        <v>5316.0988</v>
      </c>
      <c r="H124" s="282">
        <v>5316</v>
      </c>
      <c r="J124" s="595" t="s">
        <v>597</v>
      </c>
      <c r="K124" s="541">
        <v>8056</v>
      </c>
    </row>
    <row r="125" spans="1:11" s="245" customFormat="1" ht="15">
      <c r="A125" s="550" t="s">
        <v>598</v>
      </c>
      <c r="B125" s="540">
        <v>4209</v>
      </c>
      <c r="C125" s="541">
        <v>327</v>
      </c>
      <c r="D125" s="541">
        <v>4536</v>
      </c>
      <c r="E125" s="282"/>
      <c r="F125" s="282">
        <v>1.1641</v>
      </c>
      <c r="G125" s="282">
        <v>9073.1641</v>
      </c>
      <c r="H125" s="282">
        <v>9073</v>
      </c>
      <c r="J125" s="595" t="s">
        <v>598</v>
      </c>
      <c r="K125" s="541">
        <v>13748</v>
      </c>
    </row>
    <row r="126" spans="1:11" s="245" customFormat="1" ht="15">
      <c r="A126" s="550" t="s">
        <v>599</v>
      </c>
      <c r="B126" s="540">
        <v>3629</v>
      </c>
      <c r="C126" s="541">
        <v>282</v>
      </c>
      <c r="D126" s="541">
        <v>3911</v>
      </c>
      <c r="E126" s="282"/>
      <c r="F126" s="282">
        <v>1.469</v>
      </c>
      <c r="G126" s="282">
        <v>7823.469</v>
      </c>
      <c r="H126" s="282">
        <v>7823</v>
      </c>
      <c r="J126" s="595" t="s">
        <v>599</v>
      </c>
      <c r="K126" s="541">
        <v>11847</v>
      </c>
    </row>
    <row r="127" spans="1:11" s="245" customFormat="1" ht="15">
      <c r="A127" s="587" t="s">
        <v>348</v>
      </c>
      <c r="B127" s="557">
        <v>4371</v>
      </c>
      <c r="C127" s="535">
        <v>340</v>
      </c>
      <c r="D127" s="541">
        <v>4711</v>
      </c>
      <c r="E127" s="535"/>
      <c r="F127" s="535">
        <v>0.6218</v>
      </c>
      <c r="G127" s="282">
        <v>9422.6218</v>
      </c>
      <c r="H127" s="282">
        <v>9423</v>
      </c>
      <c r="J127" s="596" t="s">
        <v>600</v>
      </c>
      <c r="K127" s="535">
        <v>14284</v>
      </c>
    </row>
    <row r="128" spans="1:11" s="245" customFormat="1" ht="15">
      <c r="A128" s="558" t="s">
        <v>349</v>
      </c>
      <c r="B128" s="557">
        <v>4397</v>
      </c>
      <c r="C128" s="535">
        <v>342</v>
      </c>
      <c r="D128" s="541">
        <v>4739</v>
      </c>
      <c r="E128" s="535"/>
      <c r="F128" s="535">
        <v>1.1733</v>
      </c>
      <c r="G128" s="535">
        <v>9479.1733</v>
      </c>
      <c r="H128" s="535">
        <v>9479</v>
      </c>
      <c r="J128" s="580" t="s">
        <v>601</v>
      </c>
      <c r="K128" s="535">
        <v>14368</v>
      </c>
    </row>
    <row r="129" spans="1:11" s="245" customFormat="1" ht="15">
      <c r="A129" s="559" t="s">
        <v>602</v>
      </c>
      <c r="B129" s="560">
        <v>12814</v>
      </c>
      <c r="C129" s="543">
        <v>997</v>
      </c>
      <c r="D129" s="543">
        <v>13811</v>
      </c>
      <c r="E129" s="543">
        <v>53</v>
      </c>
      <c r="F129" s="560">
        <v>7.162999999999999</v>
      </c>
      <c r="G129" s="543">
        <v>27682.163</v>
      </c>
      <c r="H129" s="543">
        <v>27682</v>
      </c>
      <c r="J129" s="600" t="s">
        <v>602</v>
      </c>
      <c r="K129" s="543">
        <v>41514</v>
      </c>
    </row>
    <row r="130" spans="1:11" s="245" customFormat="1" ht="15">
      <c r="A130" s="561" t="s">
        <v>603</v>
      </c>
      <c r="B130" s="540">
        <v>58</v>
      </c>
      <c r="C130" s="541">
        <v>5</v>
      </c>
      <c r="D130" s="541">
        <v>63</v>
      </c>
      <c r="E130" s="282">
        <v>1</v>
      </c>
      <c r="F130" s="282">
        <v>0</v>
      </c>
      <c r="G130" s="282">
        <v>127</v>
      </c>
      <c r="H130" s="282">
        <v>127</v>
      </c>
      <c r="J130" s="583" t="s">
        <v>603</v>
      </c>
      <c r="K130" s="541">
        <v>186</v>
      </c>
    </row>
    <row r="131" spans="1:11" s="245" customFormat="1" ht="15">
      <c r="A131" s="585" t="s">
        <v>604</v>
      </c>
      <c r="B131" s="540">
        <v>1024</v>
      </c>
      <c r="C131" s="541">
        <v>80</v>
      </c>
      <c r="D131" s="541">
        <v>1104</v>
      </c>
      <c r="E131" s="282">
        <v>11</v>
      </c>
      <c r="F131" s="282">
        <v>0.3036</v>
      </c>
      <c r="G131" s="282">
        <v>2219.3036</v>
      </c>
      <c r="H131" s="282">
        <v>2219</v>
      </c>
      <c r="J131" s="593" t="s">
        <v>604</v>
      </c>
      <c r="K131" s="541">
        <v>3327</v>
      </c>
    </row>
    <row r="132" spans="1:11" s="245" customFormat="1" ht="15">
      <c r="A132" s="585" t="s">
        <v>605</v>
      </c>
      <c r="B132" s="540">
        <v>2340</v>
      </c>
      <c r="C132" s="541">
        <v>182</v>
      </c>
      <c r="D132" s="541">
        <v>2522</v>
      </c>
      <c r="E132" s="282"/>
      <c r="F132" s="282">
        <v>0.5373</v>
      </c>
      <c r="G132" s="282">
        <v>5044.5373</v>
      </c>
      <c r="H132" s="282">
        <v>5045</v>
      </c>
      <c r="J132" s="593" t="s">
        <v>605</v>
      </c>
      <c r="K132" s="541">
        <v>7606</v>
      </c>
    </row>
    <row r="133" spans="1:11" s="245" customFormat="1" ht="15">
      <c r="A133" s="585" t="s">
        <v>606</v>
      </c>
      <c r="B133" s="540">
        <v>1197</v>
      </c>
      <c r="C133" s="541">
        <v>93</v>
      </c>
      <c r="D133" s="541">
        <v>1290</v>
      </c>
      <c r="E133" s="282">
        <v>13</v>
      </c>
      <c r="F133" s="282">
        <v>1.1283</v>
      </c>
      <c r="G133" s="282">
        <v>2594.1283</v>
      </c>
      <c r="H133" s="282">
        <v>2594</v>
      </c>
      <c r="J133" s="593" t="s">
        <v>606</v>
      </c>
      <c r="K133" s="541">
        <v>3846</v>
      </c>
    </row>
    <row r="134" spans="1:11" s="245" customFormat="1" ht="15">
      <c r="A134" s="585" t="s">
        <v>607</v>
      </c>
      <c r="B134" s="540">
        <v>1867</v>
      </c>
      <c r="C134" s="541">
        <v>145</v>
      </c>
      <c r="D134" s="541">
        <v>2012</v>
      </c>
      <c r="E134" s="282"/>
      <c r="F134" s="282">
        <v>0.6804</v>
      </c>
      <c r="G134" s="282">
        <v>4024.6804</v>
      </c>
      <c r="H134" s="282">
        <v>4025</v>
      </c>
      <c r="J134" s="593" t="s">
        <v>607</v>
      </c>
      <c r="K134" s="541">
        <v>6067</v>
      </c>
    </row>
    <row r="135" spans="1:11" s="245" customFormat="1" ht="15">
      <c r="A135" s="585" t="s">
        <v>608</v>
      </c>
      <c r="B135" s="540">
        <v>1654</v>
      </c>
      <c r="C135" s="541">
        <v>129</v>
      </c>
      <c r="D135" s="541">
        <v>1783</v>
      </c>
      <c r="E135" s="282">
        <v>18</v>
      </c>
      <c r="F135" s="282">
        <v>1.0749</v>
      </c>
      <c r="G135" s="282">
        <v>3585.0749</v>
      </c>
      <c r="H135" s="282">
        <v>3585</v>
      </c>
      <c r="J135" s="593" t="s">
        <v>608</v>
      </c>
      <c r="K135" s="541">
        <v>5375</v>
      </c>
    </row>
    <row r="136" spans="1:11" s="245" customFormat="1" ht="15">
      <c r="A136" s="586" t="s">
        <v>367</v>
      </c>
      <c r="B136" s="557">
        <v>3803</v>
      </c>
      <c r="C136" s="535">
        <v>296</v>
      </c>
      <c r="D136" s="541">
        <v>4099</v>
      </c>
      <c r="E136" s="535"/>
      <c r="F136" s="535">
        <v>1.6681</v>
      </c>
      <c r="G136" s="535">
        <v>8199.6681</v>
      </c>
      <c r="H136" s="535">
        <v>8200</v>
      </c>
      <c r="J136" s="594" t="s">
        <v>609</v>
      </c>
      <c r="K136" s="535">
        <v>12294</v>
      </c>
    </row>
    <row r="137" spans="1:11" s="245" customFormat="1" ht="15">
      <c r="A137" s="586" t="s">
        <v>489</v>
      </c>
      <c r="B137" s="557">
        <v>338</v>
      </c>
      <c r="C137" s="535">
        <v>26</v>
      </c>
      <c r="D137" s="541">
        <v>364</v>
      </c>
      <c r="E137" s="535">
        <v>4</v>
      </c>
      <c r="F137" s="535">
        <v>0.7349</v>
      </c>
      <c r="G137" s="535">
        <v>732.7349</v>
      </c>
      <c r="H137" s="535">
        <v>733</v>
      </c>
      <c r="J137" s="594" t="s">
        <v>610</v>
      </c>
      <c r="K137" s="535">
        <v>1094</v>
      </c>
    </row>
    <row r="138" spans="1:11" s="245" customFormat="1" ht="15">
      <c r="A138" s="558" t="s">
        <v>490</v>
      </c>
      <c r="B138" s="557">
        <v>533</v>
      </c>
      <c r="C138" s="535">
        <v>41</v>
      </c>
      <c r="D138" s="541">
        <v>574</v>
      </c>
      <c r="E138" s="535">
        <v>6</v>
      </c>
      <c r="F138" s="535">
        <v>1.0355</v>
      </c>
      <c r="G138" s="535">
        <v>1155.0355</v>
      </c>
      <c r="H138" s="535">
        <v>1155</v>
      </c>
      <c r="J138" s="580" t="s">
        <v>611</v>
      </c>
      <c r="K138" s="535">
        <v>1719</v>
      </c>
    </row>
    <row r="139" spans="1:11" s="245" customFormat="1" ht="15">
      <c r="A139" s="559" t="s">
        <v>612</v>
      </c>
      <c r="B139" s="560">
        <v>5286</v>
      </c>
      <c r="C139" s="543">
        <v>411</v>
      </c>
      <c r="D139" s="543">
        <v>5697</v>
      </c>
      <c r="E139" s="543">
        <v>57</v>
      </c>
      <c r="F139" s="560">
        <v>8.6643</v>
      </c>
      <c r="G139" s="543">
        <v>11459.6643</v>
      </c>
      <c r="H139" s="543">
        <v>11460</v>
      </c>
      <c r="J139" s="581" t="s">
        <v>613</v>
      </c>
      <c r="K139" s="543">
        <v>17132</v>
      </c>
    </row>
    <row r="140" spans="1:11" s="245" customFormat="1" ht="15">
      <c r="A140" s="561" t="s">
        <v>614</v>
      </c>
      <c r="B140" s="540">
        <v>88</v>
      </c>
      <c r="C140" s="541">
        <v>7</v>
      </c>
      <c r="D140" s="541">
        <v>95</v>
      </c>
      <c r="E140" s="282">
        <v>1</v>
      </c>
      <c r="F140" s="282">
        <v>0.0424</v>
      </c>
      <c r="G140" s="282">
        <v>191.0424</v>
      </c>
      <c r="H140" s="282">
        <v>191</v>
      </c>
      <c r="J140" s="583" t="s">
        <v>614</v>
      </c>
      <c r="K140" s="541">
        <v>288</v>
      </c>
    </row>
    <row r="141" spans="1:11" s="245" customFormat="1" ht="15">
      <c r="A141" s="551" t="s">
        <v>615</v>
      </c>
      <c r="B141" s="540">
        <v>2199</v>
      </c>
      <c r="C141" s="541">
        <v>171</v>
      </c>
      <c r="D141" s="541">
        <v>2370</v>
      </c>
      <c r="E141" s="282">
        <v>24</v>
      </c>
      <c r="F141" s="282">
        <v>2.2579</v>
      </c>
      <c r="G141" s="282">
        <v>4766.2579</v>
      </c>
      <c r="H141" s="282">
        <v>4766</v>
      </c>
      <c r="J141" s="582" t="s">
        <v>615</v>
      </c>
      <c r="K141" s="541">
        <v>7056</v>
      </c>
    </row>
    <row r="142" spans="1:11" s="245" customFormat="1" ht="15">
      <c r="A142" s="551" t="s">
        <v>616</v>
      </c>
      <c r="B142" s="540">
        <v>504</v>
      </c>
      <c r="C142" s="541">
        <v>39</v>
      </c>
      <c r="D142" s="541">
        <v>543</v>
      </c>
      <c r="E142" s="282">
        <v>5</v>
      </c>
      <c r="F142" s="282">
        <v>0.4945</v>
      </c>
      <c r="G142" s="282">
        <v>1091.4945</v>
      </c>
      <c r="H142" s="282">
        <v>1091</v>
      </c>
      <c r="J142" s="582" t="s">
        <v>616</v>
      </c>
      <c r="K142" s="541">
        <v>1643</v>
      </c>
    </row>
    <row r="143" spans="1:11" s="245" customFormat="1" ht="15">
      <c r="A143" s="558" t="s">
        <v>375</v>
      </c>
      <c r="B143" s="557">
        <v>2495</v>
      </c>
      <c r="C143" s="535">
        <v>194</v>
      </c>
      <c r="D143" s="541">
        <v>2689</v>
      </c>
      <c r="E143" s="535">
        <v>27</v>
      </c>
      <c r="F143" s="535">
        <v>5.8695</v>
      </c>
      <c r="G143" s="535">
        <v>5410.8695</v>
      </c>
      <c r="H143" s="535">
        <v>5411</v>
      </c>
      <c r="J143" s="580" t="s">
        <v>617</v>
      </c>
      <c r="K143" s="535">
        <v>8145</v>
      </c>
    </row>
    <row r="144" spans="1:11" s="245" customFormat="1" ht="15">
      <c r="A144" s="599" t="s">
        <v>618</v>
      </c>
      <c r="B144" s="560">
        <v>18048</v>
      </c>
      <c r="C144" s="543">
        <v>1402</v>
      </c>
      <c r="D144" s="543">
        <v>19450</v>
      </c>
      <c r="E144" s="543">
        <v>193</v>
      </c>
      <c r="F144" s="543"/>
      <c r="G144" s="543">
        <v>39093</v>
      </c>
      <c r="H144" s="543">
        <v>39093</v>
      </c>
      <c r="J144" s="601" t="s">
        <v>619</v>
      </c>
      <c r="K144" s="543">
        <v>58463</v>
      </c>
    </row>
    <row r="145" spans="1:11" s="245" customFormat="1" ht="15">
      <c r="A145" s="550" t="s">
        <v>620</v>
      </c>
      <c r="B145" s="540">
        <v>78</v>
      </c>
      <c r="C145" s="541">
        <v>6</v>
      </c>
      <c r="D145" s="541">
        <v>84</v>
      </c>
      <c r="E145" s="282">
        <v>1</v>
      </c>
      <c r="F145" s="282"/>
      <c r="G145" s="282">
        <v>169</v>
      </c>
      <c r="H145" s="282">
        <v>169</v>
      </c>
      <c r="J145" s="595" t="s">
        <v>620</v>
      </c>
      <c r="K145" s="541">
        <v>253</v>
      </c>
    </row>
    <row r="146" spans="1:11" s="245" customFormat="1" ht="15">
      <c r="A146" s="550" t="s">
        <v>621</v>
      </c>
      <c r="B146" s="540">
        <v>1535</v>
      </c>
      <c r="C146" s="541">
        <v>119</v>
      </c>
      <c r="D146" s="541">
        <v>1654</v>
      </c>
      <c r="E146" s="282">
        <v>16</v>
      </c>
      <c r="F146" s="282"/>
      <c r="G146" s="282">
        <v>3324</v>
      </c>
      <c r="H146" s="282">
        <v>3324</v>
      </c>
      <c r="J146" s="595" t="s">
        <v>621</v>
      </c>
      <c r="K146" s="541">
        <v>4987</v>
      </c>
    </row>
    <row r="147" spans="1:11" s="245" customFormat="1" ht="15">
      <c r="A147" s="550" t="s">
        <v>622</v>
      </c>
      <c r="B147" s="540">
        <v>3051</v>
      </c>
      <c r="C147" s="541">
        <v>237</v>
      </c>
      <c r="D147" s="541">
        <v>3288</v>
      </c>
      <c r="E147" s="282">
        <v>33</v>
      </c>
      <c r="F147" s="282"/>
      <c r="G147" s="282">
        <v>6609</v>
      </c>
      <c r="H147" s="282">
        <v>6609</v>
      </c>
      <c r="J147" s="595" t="s">
        <v>622</v>
      </c>
      <c r="K147" s="541">
        <v>9880</v>
      </c>
    </row>
    <row r="148" spans="1:11" s="245" customFormat="1" ht="15">
      <c r="A148" s="587" t="s">
        <v>380</v>
      </c>
      <c r="B148" s="557">
        <v>6280</v>
      </c>
      <c r="C148" s="535">
        <v>488</v>
      </c>
      <c r="D148" s="541">
        <v>6768</v>
      </c>
      <c r="E148" s="535">
        <v>67</v>
      </c>
      <c r="F148" s="535"/>
      <c r="G148" s="535">
        <v>13603</v>
      </c>
      <c r="H148" s="535">
        <v>13603</v>
      </c>
      <c r="J148" s="596" t="s">
        <v>623</v>
      </c>
      <c r="K148" s="535">
        <v>20384</v>
      </c>
    </row>
    <row r="149" spans="1:11" s="245" customFormat="1" ht="15">
      <c r="A149" s="588" t="s">
        <v>381</v>
      </c>
      <c r="B149" s="557">
        <v>4049</v>
      </c>
      <c r="C149" s="535">
        <v>315</v>
      </c>
      <c r="D149" s="541">
        <v>4364</v>
      </c>
      <c r="E149" s="535">
        <v>43</v>
      </c>
      <c r="F149" s="535"/>
      <c r="G149" s="535">
        <v>8771</v>
      </c>
      <c r="H149" s="535">
        <v>8771</v>
      </c>
      <c r="J149" s="597" t="s">
        <v>624</v>
      </c>
      <c r="K149" s="535">
        <v>13049</v>
      </c>
    </row>
    <row r="150" spans="1:11" s="245" customFormat="1" ht="15">
      <c r="A150" s="558" t="s">
        <v>382</v>
      </c>
      <c r="B150" s="557">
        <v>3055</v>
      </c>
      <c r="C150" s="535">
        <v>237</v>
      </c>
      <c r="D150" s="541">
        <v>3292</v>
      </c>
      <c r="E150" s="535">
        <v>33</v>
      </c>
      <c r="F150" s="535"/>
      <c r="G150" s="535">
        <v>6617</v>
      </c>
      <c r="H150" s="535">
        <v>6617</v>
      </c>
      <c r="J150" s="580" t="s">
        <v>625</v>
      </c>
      <c r="K150" s="535">
        <v>9910</v>
      </c>
    </row>
    <row r="151" spans="1:11" s="245" customFormat="1" ht="15">
      <c r="A151" s="599" t="s">
        <v>626</v>
      </c>
      <c r="B151" s="560">
        <v>10548</v>
      </c>
      <c r="C151" s="543">
        <v>820</v>
      </c>
      <c r="D151" s="543">
        <v>11368</v>
      </c>
      <c r="E151" s="543">
        <v>112</v>
      </c>
      <c r="F151" s="560">
        <v>19.0609</v>
      </c>
      <c r="G151" s="543">
        <v>22867.0609</v>
      </c>
      <c r="H151" s="543">
        <v>22867</v>
      </c>
      <c r="J151" s="602" t="s">
        <v>626</v>
      </c>
      <c r="K151" s="543">
        <v>34095</v>
      </c>
    </row>
    <row r="152" spans="1:11" s="245" customFormat="1" ht="15">
      <c r="A152" s="551" t="s">
        <v>627</v>
      </c>
      <c r="B152" s="540">
        <v>5</v>
      </c>
      <c r="C152" s="541"/>
      <c r="D152" s="541">
        <v>5</v>
      </c>
      <c r="E152" s="282"/>
      <c r="F152" s="282">
        <v>0</v>
      </c>
      <c r="G152" s="282">
        <v>10</v>
      </c>
      <c r="H152" s="282">
        <v>10</v>
      </c>
      <c r="J152" s="582" t="s">
        <v>627</v>
      </c>
      <c r="K152" s="541">
        <v>17</v>
      </c>
    </row>
    <row r="153" spans="1:11" s="245" customFormat="1" ht="15">
      <c r="A153" s="551" t="s">
        <v>628</v>
      </c>
      <c r="B153" s="540">
        <v>946</v>
      </c>
      <c r="C153" s="541">
        <v>74</v>
      </c>
      <c r="D153" s="541">
        <v>1020</v>
      </c>
      <c r="E153" s="282">
        <v>10</v>
      </c>
      <c r="F153" s="282">
        <v>3.8393</v>
      </c>
      <c r="G153" s="282">
        <v>2053.8393</v>
      </c>
      <c r="H153" s="282">
        <v>2054</v>
      </c>
      <c r="J153" s="582" t="s">
        <v>628</v>
      </c>
      <c r="K153" s="541">
        <v>3053</v>
      </c>
    </row>
    <row r="154" spans="1:11" s="245" customFormat="1" ht="15">
      <c r="A154" s="551" t="s">
        <v>629</v>
      </c>
      <c r="B154" s="540">
        <v>1632</v>
      </c>
      <c r="C154" s="541">
        <v>127</v>
      </c>
      <c r="D154" s="541">
        <v>1759</v>
      </c>
      <c r="E154" s="282">
        <v>17</v>
      </c>
      <c r="F154" s="282">
        <v>2.4864</v>
      </c>
      <c r="G154" s="282">
        <v>3537.4864</v>
      </c>
      <c r="H154" s="282">
        <v>3537</v>
      </c>
      <c r="J154" s="582" t="s">
        <v>629</v>
      </c>
      <c r="K154" s="541">
        <v>5287</v>
      </c>
    </row>
    <row r="155" spans="1:11" s="245" customFormat="1" ht="15">
      <c r="A155" s="551" t="s">
        <v>630</v>
      </c>
      <c r="B155" s="540">
        <v>1492</v>
      </c>
      <c r="C155" s="541">
        <v>116</v>
      </c>
      <c r="D155" s="541">
        <v>1608</v>
      </c>
      <c r="E155" s="282">
        <v>16</v>
      </c>
      <c r="F155" s="282">
        <v>3.6682</v>
      </c>
      <c r="G155" s="282">
        <v>3235.6682</v>
      </c>
      <c r="H155" s="282">
        <v>3236</v>
      </c>
      <c r="J155" s="582" t="s">
        <v>630</v>
      </c>
      <c r="K155" s="541">
        <v>4829</v>
      </c>
    </row>
    <row r="156" spans="1:11" s="245" customFormat="1" ht="15">
      <c r="A156" s="556" t="s">
        <v>388</v>
      </c>
      <c r="B156" s="557">
        <v>4957</v>
      </c>
      <c r="C156" s="535">
        <v>385</v>
      </c>
      <c r="D156" s="541">
        <v>5342</v>
      </c>
      <c r="E156" s="535">
        <v>53</v>
      </c>
      <c r="F156" s="535">
        <v>8.049</v>
      </c>
      <c r="G156" s="535">
        <v>10745.049</v>
      </c>
      <c r="H156" s="535">
        <v>10745</v>
      </c>
      <c r="J156" s="579" t="s">
        <v>631</v>
      </c>
      <c r="K156" s="535">
        <v>16026</v>
      </c>
    </row>
    <row r="157" spans="1:11" s="245" customFormat="1" ht="15">
      <c r="A157" s="558" t="s">
        <v>389</v>
      </c>
      <c r="B157" s="557">
        <v>1516</v>
      </c>
      <c r="C157" s="535">
        <v>118</v>
      </c>
      <c r="D157" s="541">
        <v>1634</v>
      </c>
      <c r="E157" s="535">
        <v>16</v>
      </c>
      <c r="F157" s="535">
        <v>1.018</v>
      </c>
      <c r="G157" s="535">
        <v>3285.018</v>
      </c>
      <c r="H157" s="535">
        <v>3285</v>
      </c>
      <c r="J157" s="580" t="s">
        <v>632</v>
      </c>
      <c r="K157" s="535">
        <v>4883</v>
      </c>
    </row>
    <row r="158" s="245" customFormat="1" ht="14.25"/>
    <row r="159" s="245" customFormat="1" ht="14.25"/>
    <row r="160" s="245" customFormat="1" ht="14.25"/>
    <row r="161" s="245" customFormat="1" ht="14.25"/>
    <row r="162" s="245" customFormat="1" ht="14.25"/>
    <row r="163" s="245" customFormat="1" ht="14.25"/>
    <row r="164" s="245" customFormat="1" ht="14.25"/>
    <row r="165" s="245" customFormat="1" ht="14.25"/>
    <row r="166" s="245" customFormat="1" ht="14.25"/>
    <row r="167" s="245" customFormat="1" ht="14.25"/>
    <row r="168" s="245" customFormat="1" ht="14.25"/>
    <row r="169" s="245" customFormat="1" ht="14.25"/>
    <row r="170" s="245" customFormat="1" ht="14.25"/>
    <row r="171" s="245" customFormat="1" ht="14.25"/>
    <row r="172" s="245" customFormat="1" ht="14.25"/>
    <row r="173" s="245" customFormat="1" ht="14.25"/>
    <row r="174" s="245" customFormat="1" ht="14.25"/>
    <row r="175" s="245" customFormat="1" ht="14.25"/>
    <row r="176" s="245" customFormat="1" ht="14.25"/>
    <row r="177" s="245" customFormat="1" ht="14.25"/>
    <row r="178" s="245" customFormat="1" ht="14.25"/>
    <row r="179" s="245" customFormat="1" ht="14.25"/>
    <row r="180" s="245" customFormat="1" ht="14.25"/>
    <row r="181" s="245" customFormat="1" ht="14.25"/>
    <row r="182" s="245" customFormat="1" ht="14.25"/>
    <row r="183" s="245" customFormat="1" ht="14.25"/>
    <row r="184" s="245" customFormat="1" ht="14.25"/>
    <row r="185" s="245" customFormat="1" ht="14.25"/>
    <row r="186" s="245" customFormat="1" ht="14.25"/>
    <row r="187" s="245" customFormat="1" ht="14.25"/>
    <row r="188" s="245" customFormat="1" ht="14.25"/>
    <row r="189" s="245" customFormat="1" ht="14.25"/>
    <row r="190" s="245" customFormat="1" ht="14.25"/>
    <row r="191" s="245" customFormat="1" ht="14.25"/>
    <row r="192" s="245" customFormat="1" ht="14.25"/>
    <row r="193" s="245" customFormat="1" ht="14.25"/>
    <row r="194" s="245" customFormat="1" ht="14.25"/>
    <row r="195" s="245" customFormat="1" ht="14.25"/>
    <row r="196" s="245" customFormat="1" ht="14.25"/>
    <row r="197" s="245" customFormat="1" ht="14.25"/>
    <row r="198" s="245" customFormat="1" ht="14.25"/>
    <row r="199" s="245" customFormat="1" ht="14.25"/>
    <row r="200" s="245" customFormat="1" ht="14.25"/>
    <row r="201" s="245" customFormat="1" ht="14.25"/>
    <row r="202" s="245" customFormat="1" ht="14.25"/>
    <row r="203" s="245" customFormat="1" ht="14.25"/>
    <row r="204" s="245" customFormat="1" ht="14.25"/>
    <row r="205" s="245" customFormat="1" ht="14.25"/>
    <row r="206" s="245" customFormat="1" ht="14.25"/>
    <row r="207" s="245" customFormat="1" ht="14.25"/>
    <row r="208" s="245" customFormat="1" ht="14.25"/>
    <row r="209" s="245" customFormat="1" ht="14.25"/>
    <row r="210" s="245" customFormat="1" ht="14.25"/>
    <row r="211" s="245" customFormat="1" ht="14.25"/>
    <row r="212" s="245" customFormat="1" ht="14.25"/>
    <row r="213" s="245" customFormat="1" ht="14.25"/>
    <row r="214" s="245" customFormat="1" ht="14.25"/>
    <row r="215" s="245" customFormat="1" ht="14.25"/>
    <row r="216" s="245" customFormat="1" ht="14.25"/>
    <row r="217" s="245" customFormat="1" ht="14.25"/>
    <row r="218" s="245" customFormat="1" ht="14.25"/>
    <row r="219" s="245" customFormat="1" ht="14.25"/>
    <row r="220" s="245" customFormat="1" ht="14.25"/>
    <row r="221" s="245" customFormat="1" ht="14.25"/>
    <row r="222" s="245" customFormat="1" ht="14.25"/>
    <row r="223" s="245" customFormat="1" ht="14.25"/>
    <row r="224" s="245" customFormat="1" ht="14.25"/>
    <row r="225" s="245" customFormat="1" ht="14.25"/>
    <row r="226" s="245" customFormat="1" ht="14.25"/>
    <row r="227" s="245" customFormat="1" ht="14.25"/>
    <row r="228" s="245" customFormat="1" ht="14.25"/>
    <row r="229" s="245" customFormat="1" ht="14.25"/>
    <row r="230" s="245" customFormat="1" ht="14.25"/>
    <row r="231" s="245" customFormat="1" ht="14.25"/>
    <row r="232" s="245" customFormat="1" ht="14.25"/>
    <row r="233" s="245" customFormat="1" ht="14.25"/>
    <row r="234" s="245" customFormat="1" ht="14.25"/>
    <row r="235" s="245" customFormat="1" ht="14.25"/>
    <row r="236" s="245" customFormat="1" ht="14.25"/>
    <row r="237" s="245" customFormat="1" ht="14.25"/>
    <row r="238" s="245" customFormat="1" ht="14.25"/>
    <row r="239" s="245" customFormat="1" ht="14.25"/>
    <row r="240" s="245" customFormat="1" ht="14.25"/>
    <row r="241" s="245" customFormat="1" ht="14.25"/>
    <row r="242" s="245" customFormat="1" ht="14.25"/>
    <row r="243" s="245" customFormat="1" ht="14.25"/>
    <row r="244" s="245" customFormat="1" ht="14.25"/>
    <row r="245" s="245" customFormat="1" ht="14.25"/>
    <row r="246" s="245" customFormat="1" ht="14.25"/>
    <row r="247" s="245" customFormat="1" ht="14.25"/>
    <row r="248" s="245" customFormat="1" ht="14.25"/>
    <row r="249" s="245" customFormat="1" ht="14.25"/>
    <row r="250" s="245" customFormat="1" ht="14.25"/>
    <row r="251" s="245" customFormat="1" ht="14.25"/>
    <row r="252" s="245" customFormat="1" ht="14.25"/>
    <row r="253" s="245" customFormat="1" ht="14.25"/>
    <row r="254" s="245" customFormat="1" ht="14.25"/>
    <row r="255" s="245" customFormat="1" ht="14.25"/>
    <row r="256" s="245" customFormat="1" ht="14.25"/>
  </sheetData>
  <mergeCells count="5">
    <mergeCell ref="A3:H3"/>
    <mergeCell ref="J3:K3"/>
    <mergeCell ref="L8:L10"/>
    <mergeCell ref="A1:H2"/>
    <mergeCell ref="J1:K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5"/>
  <sheetViews>
    <sheetView zoomScaleSheetLayoutView="100" workbookViewId="0" topLeftCell="A1">
      <selection activeCell="M17" sqref="M17"/>
    </sheetView>
  </sheetViews>
  <sheetFormatPr defaultColWidth="8.75390625" defaultRowHeight="14.25"/>
  <cols>
    <col min="1" max="1" width="19.875" style="511" customWidth="1"/>
    <col min="2" max="2" width="18.00390625" style="511" customWidth="1"/>
    <col min="3" max="3" width="19.75390625" style="511" customWidth="1"/>
    <col min="4" max="4" width="8.75390625" style="510" customWidth="1"/>
    <col min="5" max="6" width="12.625" style="510" bestFit="1" customWidth="1"/>
    <col min="7" max="256" width="8.75390625" style="510" customWidth="1"/>
  </cols>
  <sheetData>
    <row r="1" spans="1:3" s="510" customFormat="1" ht="60" customHeight="1">
      <c r="A1" s="512" t="s">
        <v>633</v>
      </c>
      <c r="B1" s="512" t="s">
        <v>634</v>
      </c>
      <c r="C1" s="513" t="s">
        <v>635</v>
      </c>
    </row>
    <row r="2" spans="1:3" s="510" customFormat="1" ht="33" customHeight="1">
      <c r="A2" s="514" t="s">
        <v>391</v>
      </c>
      <c r="B2" s="515" t="s">
        <v>636</v>
      </c>
      <c r="C2" s="515"/>
    </row>
    <row r="3" spans="1:3" s="510" customFormat="1" ht="32.25" customHeight="1">
      <c r="A3" s="514"/>
      <c r="B3" s="515"/>
      <c r="C3" s="515"/>
    </row>
    <row r="4" spans="1:3" s="510" customFormat="1" ht="26.25" customHeight="1">
      <c r="A4" s="514"/>
      <c r="B4" s="514" t="s">
        <v>637</v>
      </c>
      <c r="C4" s="513" t="s">
        <v>637</v>
      </c>
    </row>
    <row r="5" spans="1:3" s="510" customFormat="1" ht="22.5" customHeight="1">
      <c r="A5" s="516" t="s">
        <v>227</v>
      </c>
      <c r="B5" s="517">
        <v>1269.9247398146624</v>
      </c>
      <c r="C5" s="518">
        <v>1073.400127582017</v>
      </c>
    </row>
    <row r="6" spans="1:3" s="510" customFormat="1" ht="22.5" customHeight="1">
      <c r="A6" s="519" t="s">
        <v>638</v>
      </c>
      <c r="B6" s="520">
        <v>1494.0630294117648</v>
      </c>
      <c r="C6" s="521"/>
    </row>
    <row r="7" spans="1:3" s="510" customFormat="1" ht="22.5" customHeight="1">
      <c r="A7" s="519" t="s">
        <v>240</v>
      </c>
      <c r="B7" s="520">
        <v>1130.6384720327421</v>
      </c>
      <c r="C7" s="522">
        <v>1035.3165033911077</v>
      </c>
    </row>
    <row r="8" spans="1:3" s="510" customFormat="1" ht="22.5" customHeight="1">
      <c r="A8" s="519" t="s">
        <v>257</v>
      </c>
      <c r="B8" s="520">
        <v>763.0415730337079</v>
      </c>
      <c r="C8" s="522">
        <v>492.84190996999</v>
      </c>
    </row>
    <row r="9" spans="1:3" s="510" customFormat="1" ht="22.5" customHeight="1">
      <c r="A9" s="519" t="s">
        <v>248</v>
      </c>
      <c r="B9" s="520">
        <v>1230.4968659594986</v>
      </c>
      <c r="C9" s="522">
        <v>1210.909288430201</v>
      </c>
    </row>
    <row r="10" spans="1:6" s="510" customFormat="1" ht="22.5" customHeight="1">
      <c r="A10" s="519" t="s">
        <v>266</v>
      </c>
      <c r="B10" s="520">
        <v>733.3135666264437</v>
      </c>
      <c r="C10" s="522">
        <v>491.9485238987816</v>
      </c>
      <c r="E10" s="510">
        <f>AVERAGE(B5:B25)</f>
        <v>885.4787682987147</v>
      </c>
      <c r="F10" s="510">
        <f>AVERAGE(C5:C25)</f>
        <v>647.0034736291536</v>
      </c>
    </row>
    <row r="11" spans="1:3" s="510" customFormat="1" ht="22.5" customHeight="1">
      <c r="A11" s="519" t="s">
        <v>278</v>
      </c>
      <c r="B11" s="520">
        <v>717.1538461538462</v>
      </c>
      <c r="C11" s="522">
        <v>482.1196344585343</v>
      </c>
    </row>
    <row r="12" spans="1:3" s="510" customFormat="1" ht="22.5" customHeight="1">
      <c r="A12" s="519" t="s">
        <v>287</v>
      </c>
      <c r="B12" s="520">
        <v>678.0753738783649</v>
      </c>
      <c r="C12" s="522">
        <v>359.8341501915201</v>
      </c>
    </row>
    <row r="13" spans="1:3" s="510" customFormat="1" ht="22.5" customHeight="1">
      <c r="A13" s="519" t="s">
        <v>297</v>
      </c>
      <c r="B13" s="520">
        <v>740.9641577060931</v>
      </c>
      <c r="C13" s="522">
        <v>664.7091942614816</v>
      </c>
    </row>
    <row r="14" spans="1:3" s="510" customFormat="1" ht="22.5" customHeight="1">
      <c r="A14" s="519" t="s">
        <v>306</v>
      </c>
      <c r="B14" s="520">
        <v>731.1865073884823</v>
      </c>
      <c r="C14" s="522">
        <v>504.03519817631656</v>
      </c>
    </row>
    <row r="15" spans="1:3" s="510" customFormat="1" ht="22.5" customHeight="1">
      <c r="A15" s="519" t="s">
        <v>254</v>
      </c>
      <c r="B15" s="520">
        <v>1170.3488876831254</v>
      </c>
      <c r="C15" s="522">
        <v>1058.6746398477846</v>
      </c>
    </row>
    <row r="16" spans="1:3" s="510" customFormat="1" ht="22.5" customHeight="1">
      <c r="A16" s="519" t="s">
        <v>255</v>
      </c>
      <c r="B16" s="520">
        <v>1357.7592592592594</v>
      </c>
      <c r="C16" s="522">
        <v>1279.3512727272728</v>
      </c>
    </row>
    <row r="17" spans="1:3" s="510" customFormat="1" ht="22.5" customHeight="1">
      <c r="A17" s="519" t="s">
        <v>314</v>
      </c>
      <c r="B17" s="520">
        <v>821.3362509117433</v>
      </c>
      <c r="C17" s="522">
        <v>677.3314497346416</v>
      </c>
    </row>
    <row r="18" spans="1:3" s="510" customFormat="1" ht="22.5" customHeight="1">
      <c r="A18" s="519" t="s">
        <v>322</v>
      </c>
      <c r="B18" s="520">
        <v>728.5879482283046</v>
      </c>
      <c r="C18" s="522">
        <v>448.7593698684519</v>
      </c>
    </row>
    <row r="19" spans="1:3" s="510" customFormat="1" ht="22.5" customHeight="1">
      <c r="A19" s="519" t="s">
        <v>330</v>
      </c>
      <c r="B19" s="520">
        <v>705.7781692725538</v>
      </c>
      <c r="C19" s="522">
        <v>418.2569151942819</v>
      </c>
    </row>
    <row r="20" spans="1:3" s="510" customFormat="1" ht="22.5" customHeight="1">
      <c r="A20" s="519" t="s">
        <v>342</v>
      </c>
      <c r="B20" s="520">
        <v>675.8975662913185</v>
      </c>
      <c r="C20" s="522">
        <v>348.11253210859286</v>
      </c>
    </row>
    <row r="21" spans="1:3" s="510" customFormat="1" ht="22.5" customHeight="1">
      <c r="A21" s="519" t="s">
        <v>351</v>
      </c>
      <c r="B21" s="520">
        <v>727.4543931050994</v>
      </c>
      <c r="C21" s="522">
        <v>644.1630252687421</v>
      </c>
    </row>
    <row r="22" spans="1:3" s="510" customFormat="1" ht="22.5" customHeight="1">
      <c r="A22" s="519" t="s">
        <v>361</v>
      </c>
      <c r="B22" s="520">
        <v>727.7173402255639</v>
      </c>
      <c r="C22" s="522">
        <v>500.30110567184335</v>
      </c>
    </row>
    <row r="23" spans="1:3" s="510" customFormat="1" ht="22.5" customHeight="1">
      <c r="A23" s="519" t="s">
        <v>371</v>
      </c>
      <c r="B23" s="520">
        <v>730.7875552282769</v>
      </c>
      <c r="C23" s="522">
        <v>380.75601863376124</v>
      </c>
    </row>
    <row r="24" spans="1:3" s="510" customFormat="1" ht="22.5" customHeight="1">
      <c r="A24" s="519" t="s">
        <v>377</v>
      </c>
      <c r="B24" s="520">
        <v>727.9801524293426</v>
      </c>
      <c r="C24" s="522">
        <v>443.36431660811826</v>
      </c>
    </row>
    <row r="25" spans="1:3" s="510" customFormat="1" ht="22.5" customHeight="1">
      <c r="A25" s="519" t="s">
        <v>384</v>
      </c>
      <c r="B25" s="520">
        <v>732.548479632817</v>
      </c>
      <c r="C25" s="522">
        <v>425.8842965596292</v>
      </c>
    </row>
  </sheetData>
  <mergeCells count="2">
    <mergeCell ref="A2:A4"/>
    <mergeCell ref="B2:C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G192"/>
  <sheetViews>
    <sheetView zoomScale="80" zoomScaleNormal="80" zoomScaleSheetLayoutView="100" workbookViewId="0" topLeftCell="A1">
      <selection activeCell="AO13" sqref="AO13:AO192"/>
    </sheetView>
  </sheetViews>
  <sheetFormatPr defaultColWidth="7.875" defaultRowHeight="14.25"/>
  <cols>
    <col min="1" max="1" width="13.125" style="377" customWidth="1"/>
    <col min="2" max="2" width="8.875" style="382" customWidth="1"/>
    <col min="3" max="3" width="6.625" style="382" customWidth="1"/>
    <col min="4" max="6" width="6.25390625" style="382" customWidth="1"/>
    <col min="7" max="7" width="7.375" style="382" customWidth="1"/>
    <col min="8" max="12" width="6.75390625" style="382" customWidth="1"/>
    <col min="13" max="13" width="5.75390625" style="382" customWidth="1"/>
    <col min="14" max="14" width="4.375" style="382" customWidth="1"/>
    <col min="15" max="15" width="6.50390625" style="382" customWidth="1"/>
    <col min="16" max="16" width="7.00390625" style="382" customWidth="1"/>
    <col min="17" max="17" width="6.00390625" style="382" customWidth="1"/>
    <col min="18" max="18" width="7.375" style="382" hidden="1" customWidth="1"/>
    <col min="19" max="20" width="7.375" style="382" customWidth="1"/>
    <col min="21" max="21" width="6.375" style="382" customWidth="1"/>
    <col min="22" max="22" width="6.375" style="382" hidden="1" customWidth="1"/>
    <col min="23" max="24" width="6.375" style="382" customWidth="1"/>
    <col min="25" max="25" width="6.375" style="382" hidden="1" customWidth="1"/>
    <col min="26" max="27" width="6.375" style="382" customWidth="1"/>
    <col min="28" max="28" width="6.375" style="382" hidden="1" customWidth="1"/>
    <col min="29" max="29" width="6.375" style="382" customWidth="1"/>
    <col min="30" max="30" width="6.625" style="382" customWidth="1"/>
    <col min="31" max="31" width="5.875" style="382" customWidth="1"/>
    <col min="32" max="32" width="6.625" style="382" customWidth="1"/>
    <col min="33" max="33" width="14.50390625" style="382" hidden="1" customWidth="1"/>
    <col min="34" max="34" width="8.50390625" style="382" customWidth="1"/>
    <col min="35" max="35" width="9.875" style="382" customWidth="1"/>
    <col min="36" max="36" width="7.75390625" style="382" customWidth="1"/>
    <col min="37" max="37" width="7.25390625" style="382" customWidth="1"/>
    <col min="38" max="38" width="8.25390625" style="383" customWidth="1"/>
    <col min="39" max="39" width="11.00390625" style="382" hidden="1" customWidth="1"/>
    <col min="40" max="40" width="10.00390625" style="382" customWidth="1"/>
    <col min="41" max="41" width="11.00390625" style="384" customWidth="1"/>
    <col min="42" max="42" width="7.625" style="382" customWidth="1"/>
    <col min="43" max="44" width="8.00390625" style="382" customWidth="1"/>
    <col min="45" max="45" width="7.875" style="377" customWidth="1"/>
    <col min="46" max="47" width="7.00390625" style="377" customWidth="1"/>
    <col min="48" max="50" width="7.875" style="377" customWidth="1"/>
    <col min="51" max="51" width="6.625" style="377" customWidth="1"/>
    <col min="52" max="52" width="6.875" style="377" customWidth="1"/>
    <col min="53" max="58" width="7.875" style="377" customWidth="1"/>
    <col min="59" max="59" width="8.125" style="377" bestFit="1" customWidth="1"/>
    <col min="60" max="256" width="7.875" style="377" customWidth="1"/>
  </cols>
  <sheetData>
    <row r="1" spans="1:59" s="377" customFormat="1" ht="25.5">
      <c r="A1" s="385" t="s">
        <v>639</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450"/>
      <c r="AM1" s="386"/>
      <c r="AN1" s="386"/>
      <c r="AO1" s="459"/>
      <c r="AP1" s="386"/>
      <c r="AQ1" s="386"/>
      <c r="AR1" s="386"/>
      <c r="AS1" s="468"/>
      <c r="AT1" s="468"/>
      <c r="AU1" s="468"/>
      <c r="AV1" s="468"/>
      <c r="AW1" s="468"/>
      <c r="AX1" s="468"/>
      <c r="AY1" s="468"/>
      <c r="AZ1" s="468"/>
      <c r="BA1" s="468"/>
      <c r="BB1" s="468"/>
      <c r="BC1" s="468"/>
      <c r="BD1" s="468"/>
      <c r="BE1" s="468"/>
      <c r="BF1" s="468"/>
      <c r="BG1" s="468"/>
    </row>
    <row r="2" spans="1:59" s="378" customFormat="1" ht="69.75" customHeight="1">
      <c r="A2" s="387" t="s">
        <v>640</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row>
    <row r="3" spans="1:59" s="378" customFormat="1" ht="25.5" customHeight="1">
      <c r="A3" s="388" t="s">
        <v>641</v>
      </c>
      <c r="B3" s="389" t="s">
        <v>642</v>
      </c>
      <c r="C3" s="390" t="s">
        <v>643</v>
      </c>
      <c r="D3" s="391"/>
      <c r="E3" s="391"/>
      <c r="F3" s="391"/>
      <c r="G3" s="391"/>
      <c r="H3" s="391"/>
      <c r="I3" s="391"/>
      <c r="J3" s="391"/>
      <c r="K3" s="391"/>
      <c r="L3" s="418"/>
      <c r="M3" s="427" t="s">
        <v>644</v>
      </c>
      <c r="N3" s="391"/>
      <c r="O3" s="391"/>
      <c r="P3" s="391"/>
      <c r="Q3" s="391"/>
      <c r="R3" s="391"/>
      <c r="S3" s="391"/>
      <c r="T3" s="391"/>
      <c r="U3" s="391"/>
      <c r="V3" s="391"/>
      <c r="W3" s="391"/>
      <c r="X3" s="391"/>
      <c r="Y3" s="391"/>
      <c r="Z3" s="391"/>
      <c r="AA3" s="391"/>
      <c r="AB3" s="391"/>
      <c r="AC3" s="391"/>
      <c r="AD3" s="391"/>
      <c r="AE3" s="391"/>
      <c r="AF3" s="439"/>
      <c r="AG3" s="390" t="s">
        <v>645</v>
      </c>
      <c r="AH3" s="391"/>
      <c r="AI3" s="391"/>
      <c r="AJ3" s="391"/>
      <c r="AK3" s="391"/>
      <c r="AL3" s="451"/>
      <c r="AM3" s="390" t="s">
        <v>646</v>
      </c>
      <c r="AN3" s="391"/>
      <c r="AO3" s="460"/>
      <c r="AP3" s="391"/>
      <c r="AQ3" s="391"/>
      <c r="AR3" s="418"/>
      <c r="AS3" s="469" t="s">
        <v>647</v>
      </c>
      <c r="AT3" s="469"/>
      <c r="AU3" s="469"/>
      <c r="AV3" s="469"/>
      <c r="AW3" s="469"/>
      <c r="AX3" s="469"/>
      <c r="AY3" s="469"/>
      <c r="AZ3" s="469"/>
      <c r="BA3" s="469"/>
      <c r="BB3" s="469"/>
      <c r="BC3" s="469"/>
      <c r="BD3" s="469"/>
      <c r="BE3" s="469"/>
      <c r="BF3" s="469"/>
      <c r="BG3" s="491"/>
    </row>
    <row r="4" spans="1:59" s="378" customFormat="1" ht="25.5" customHeight="1">
      <c r="A4" s="392"/>
      <c r="B4" s="393"/>
      <c r="C4" s="394" t="s">
        <v>648</v>
      </c>
      <c r="D4" s="395"/>
      <c r="E4" s="395"/>
      <c r="F4" s="395"/>
      <c r="G4" s="395" t="s">
        <v>649</v>
      </c>
      <c r="H4" s="395"/>
      <c r="I4" s="395"/>
      <c r="J4" s="395"/>
      <c r="K4" s="395" t="s">
        <v>650</v>
      </c>
      <c r="L4" s="419"/>
      <c r="M4" s="428" t="s">
        <v>651</v>
      </c>
      <c r="N4" s="395"/>
      <c r="O4" s="395"/>
      <c r="P4" s="395"/>
      <c r="Q4" s="395" t="s">
        <v>652</v>
      </c>
      <c r="R4" s="395"/>
      <c r="S4" s="395"/>
      <c r="T4" s="395"/>
      <c r="U4" s="395" t="s">
        <v>653</v>
      </c>
      <c r="V4" s="395"/>
      <c r="W4" s="395"/>
      <c r="X4" s="395"/>
      <c r="Y4" s="395"/>
      <c r="Z4" s="395"/>
      <c r="AA4" s="395"/>
      <c r="AB4" s="395"/>
      <c r="AC4" s="395"/>
      <c r="AD4" s="395"/>
      <c r="AE4" s="395" t="s">
        <v>650</v>
      </c>
      <c r="AF4" s="440"/>
      <c r="AG4" s="394" t="s">
        <v>654</v>
      </c>
      <c r="AH4" s="395" t="s">
        <v>655</v>
      </c>
      <c r="AI4" s="395" t="s">
        <v>656</v>
      </c>
      <c r="AJ4" s="395" t="s">
        <v>657</v>
      </c>
      <c r="AK4" s="395" t="s">
        <v>650</v>
      </c>
      <c r="AL4" s="452"/>
      <c r="AM4" s="394" t="s">
        <v>658</v>
      </c>
      <c r="AN4" s="395" t="s">
        <v>659</v>
      </c>
      <c r="AO4" s="461" t="s">
        <v>660</v>
      </c>
      <c r="AP4" s="395" t="s">
        <v>657</v>
      </c>
      <c r="AQ4" s="395" t="s">
        <v>650</v>
      </c>
      <c r="AR4" s="419"/>
      <c r="AS4" s="470" t="s">
        <v>661</v>
      </c>
      <c r="AT4" s="395" t="s">
        <v>662</v>
      </c>
      <c r="AU4" s="395" t="s">
        <v>657</v>
      </c>
      <c r="AV4" s="395" t="s">
        <v>650</v>
      </c>
      <c r="AW4" s="395"/>
      <c r="AX4" s="395" t="s">
        <v>663</v>
      </c>
      <c r="AY4" s="395" t="s">
        <v>662</v>
      </c>
      <c r="AZ4" s="395" t="s">
        <v>657</v>
      </c>
      <c r="BA4" s="395" t="s">
        <v>650</v>
      </c>
      <c r="BB4" s="395"/>
      <c r="BC4" s="395" t="s">
        <v>664</v>
      </c>
      <c r="BD4" s="395" t="s">
        <v>662</v>
      </c>
      <c r="BE4" s="395" t="s">
        <v>657</v>
      </c>
      <c r="BF4" s="395" t="s">
        <v>650</v>
      </c>
      <c r="BG4" s="419"/>
    </row>
    <row r="5" spans="1:59" s="378" customFormat="1" ht="24" customHeight="1">
      <c r="A5" s="392"/>
      <c r="B5" s="393"/>
      <c r="C5" s="394" t="s">
        <v>665</v>
      </c>
      <c r="D5" s="395" t="s">
        <v>666</v>
      </c>
      <c r="E5" s="395" t="s">
        <v>667</v>
      </c>
      <c r="F5" s="395" t="s">
        <v>657</v>
      </c>
      <c r="G5" s="395" t="s">
        <v>665</v>
      </c>
      <c r="H5" s="395" t="s">
        <v>666</v>
      </c>
      <c r="I5" s="395" t="s">
        <v>668</v>
      </c>
      <c r="J5" s="395" t="s">
        <v>657</v>
      </c>
      <c r="K5" s="395" t="s">
        <v>669</v>
      </c>
      <c r="L5" s="419" t="s">
        <v>670</v>
      </c>
      <c r="M5" s="428" t="s">
        <v>665</v>
      </c>
      <c r="N5" s="395"/>
      <c r="O5" s="395" t="s">
        <v>671</v>
      </c>
      <c r="P5" s="395" t="s">
        <v>657</v>
      </c>
      <c r="Q5" s="395" t="s">
        <v>665</v>
      </c>
      <c r="R5" s="395"/>
      <c r="S5" s="395" t="s">
        <v>672</v>
      </c>
      <c r="T5" s="395" t="s">
        <v>657</v>
      </c>
      <c r="U5" s="395" t="s">
        <v>673</v>
      </c>
      <c r="V5" s="395"/>
      <c r="W5" s="395"/>
      <c r="X5" s="395" t="s">
        <v>674</v>
      </c>
      <c r="Y5" s="395"/>
      <c r="Z5" s="395"/>
      <c r="AA5" s="395" t="s">
        <v>675</v>
      </c>
      <c r="AB5" s="395"/>
      <c r="AC5" s="395"/>
      <c r="AD5" s="395" t="s">
        <v>657</v>
      </c>
      <c r="AE5" s="395" t="s">
        <v>669</v>
      </c>
      <c r="AF5" s="440" t="s">
        <v>670</v>
      </c>
      <c r="AG5" s="394"/>
      <c r="AH5" s="395"/>
      <c r="AI5" s="395"/>
      <c r="AJ5" s="395"/>
      <c r="AK5" s="395" t="s">
        <v>669</v>
      </c>
      <c r="AL5" s="452" t="s">
        <v>670</v>
      </c>
      <c r="AM5" s="394"/>
      <c r="AN5" s="395"/>
      <c r="AO5" s="416"/>
      <c r="AP5" s="395"/>
      <c r="AQ5" s="395" t="s">
        <v>669</v>
      </c>
      <c r="AR5" s="419" t="s">
        <v>670</v>
      </c>
      <c r="AS5" s="428"/>
      <c r="AT5" s="395"/>
      <c r="AU5" s="395"/>
      <c r="AV5" s="395" t="s">
        <v>669</v>
      </c>
      <c r="AW5" s="395" t="s">
        <v>670</v>
      </c>
      <c r="AX5" s="395"/>
      <c r="AY5" s="395"/>
      <c r="AZ5" s="395"/>
      <c r="BA5" s="395" t="s">
        <v>669</v>
      </c>
      <c r="BB5" s="395" t="s">
        <v>670</v>
      </c>
      <c r="BC5" s="395"/>
      <c r="BD5" s="395"/>
      <c r="BE5" s="395"/>
      <c r="BF5" s="492" t="s">
        <v>669</v>
      </c>
      <c r="BG5" s="419" t="s">
        <v>670</v>
      </c>
    </row>
    <row r="6" spans="1:59" s="378" customFormat="1" ht="49.5" customHeight="1">
      <c r="A6" s="392"/>
      <c r="B6" s="393"/>
      <c r="C6" s="394"/>
      <c r="D6" s="395"/>
      <c r="E6" s="395"/>
      <c r="F6" s="395"/>
      <c r="G6" s="395"/>
      <c r="H6" s="395"/>
      <c r="I6" s="395"/>
      <c r="J6" s="395"/>
      <c r="K6" s="395"/>
      <c r="L6" s="419"/>
      <c r="M6" s="428"/>
      <c r="N6" s="395"/>
      <c r="O6" s="395"/>
      <c r="P6" s="395"/>
      <c r="Q6" s="395"/>
      <c r="R6" s="395"/>
      <c r="S6" s="395"/>
      <c r="T6" s="395"/>
      <c r="U6" s="395" t="s">
        <v>676</v>
      </c>
      <c r="V6" s="395"/>
      <c r="W6" s="437" t="s">
        <v>677</v>
      </c>
      <c r="X6" s="395" t="s">
        <v>676</v>
      </c>
      <c r="Y6" s="395"/>
      <c r="Z6" s="437" t="s">
        <v>678</v>
      </c>
      <c r="AA6" s="395" t="s">
        <v>676</v>
      </c>
      <c r="AB6" s="395"/>
      <c r="AC6" s="437" t="s">
        <v>679</v>
      </c>
      <c r="AD6" s="395"/>
      <c r="AE6" s="395"/>
      <c r="AF6" s="440"/>
      <c r="AG6" s="394"/>
      <c r="AH6" s="395"/>
      <c r="AI6" s="395"/>
      <c r="AJ6" s="395"/>
      <c r="AK6" s="395"/>
      <c r="AL6" s="452"/>
      <c r="AM6" s="394"/>
      <c r="AN6" s="395"/>
      <c r="AO6" s="416"/>
      <c r="AP6" s="395"/>
      <c r="AQ6" s="395"/>
      <c r="AR6" s="419"/>
      <c r="AS6" s="428"/>
      <c r="AT6" s="395"/>
      <c r="AU6" s="395"/>
      <c r="AV6" s="395"/>
      <c r="AW6" s="395"/>
      <c r="AX6" s="395"/>
      <c r="AY6" s="395"/>
      <c r="AZ6" s="395"/>
      <c r="BA6" s="395"/>
      <c r="BB6" s="395"/>
      <c r="BC6" s="395"/>
      <c r="BD6" s="395"/>
      <c r="BE6" s="395"/>
      <c r="BF6" s="470"/>
      <c r="BG6" s="419"/>
    </row>
    <row r="7" spans="1:59" s="379" customFormat="1" ht="21" customHeight="1">
      <c r="A7" s="396" t="s">
        <v>680</v>
      </c>
      <c r="B7" s="397" t="s">
        <v>681</v>
      </c>
      <c r="C7" s="398"/>
      <c r="D7" s="399" t="s">
        <v>682</v>
      </c>
      <c r="E7" s="399" t="s">
        <v>683</v>
      </c>
      <c r="F7" s="399" t="s">
        <v>681</v>
      </c>
      <c r="G7" s="399"/>
      <c r="H7" s="399" t="s">
        <v>682</v>
      </c>
      <c r="I7" s="399" t="s">
        <v>683</v>
      </c>
      <c r="J7" s="399" t="s">
        <v>681</v>
      </c>
      <c r="K7" s="399" t="s">
        <v>684</v>
      </c>
      <c r="L7" s="420" t="s">
        <v>681</v>
      </c>
      <c r="M7" s="429" t="s">
        <v>682</v>
      </c>
      <c r="N7" s="399"/>
      <c r="O7" s="399" t="s">
        <v>685</v>
      </c>
      <c r="P7" s="399" t="s">
        <v>681</v>
      </c>
      <c r="Q7" s="399" t="s">
        <v>682</v>
      </c>
      <c r="R7" s="399"/>
      <c r="S7" s="399" t="s">
        <v>685</v>
      </c>
      <c r="T7" s="399" t="s">
        <v>681</v>
      </c>
      <c r="U7" s="399" t="s">
        <v>682</v>
      </c>
      <c r="V7" s="399"/>
      <c r="W7" s="399" t="s">
        <v>683</v>
      </c>
      <c r="X7" s="399" t="s">
        <v>682</v>
      </c>
      <c r="Y7" s="399"/>
      <c r="Z7" s="399" t="s">
        <v>683</v>
      </c>
      <c r="AA7" s="399" t="s">
        <v>682</v>
      </c>
      <c r="AB7" s="399"/>
      <c r="AC7" s="399" t="s">
        <v>683</v>
      </c>
      <c r="AD7" s="399" t="s">
        <v>681</v>
      </c>
      <c r="AE7" s="399" t="s">
        <v>684</v>
      </c>
      <c r="AF7" s="441" t="s">
        <v>681</v>
      </c>
      <c r="AG7" s="398" t="s">
        <v>686</v>
      </c>
      <c r="AH7" s="399" t="s">
        <v>686</v>
      </c>
      <c r="AI7" s="399" t="s">
        <v>687</v>
      </c>
      <c r="AJ7" s="399" t="s">
        <v>681</v>
      </c>
      <c r="AK7" s="399" t="s">
        <v>684</v>
      </c>
      <c r="AL7" s="421" t="s">
        <v>681</v>
      </c>
      <c r="AM7" s="398" t="s">
        <v>688</v>
      </c>
      <c r="AN7" s="399" t="s">
        <v>689</v>
      </c>
      <c r="AO7" s="442" t="s">
        <v>690</v>
      </c>
      <c r="AP7" s="399" t="s">
        <v>681</v>
      </c>
      <c r="AQ7" s="399" t="s">
        <v>684</v>
      </c>
      <c r="AR7" s="420" t="s">
        <v>681</v>
      </c>
      <c r="AS7" s="429" t="s">
        <v>682</v>
      </c>
      <c r="AT7" s="399" t="s">
        <v>691</v>
      </c>
      <c r="AU7" s="399" t="s">
        <v>681</v>
      </c>
      <c r="AV7" s="399" t="s">
        <v>684</v>
      </c>
      <c r="AW7" s="399" t="s">
        <v>681</v>
      </c>
      <c r="AX7" s="429" t="s">
        <v>682</v>
      </c>
      <c r="AY7" s="399" t="s">
        <v>691</v>
      </c>
      <c r="AZ7" s="399" t="s">
        <v>681</v>
      </c>
      <c r="BA7" s="399" t="s">
        <v>684</v>
      </c>
      <c r="BB7" s="399" t="s">
        <v>681</v>
      </c>
      <c r="BC7" s="429" t="s">
        <v>682</v>
      </c>
      <c r="BD7" s="399" t="s">
        <v>691</v>
      </c>
      <c r="BE7" s="399" t="s">
        <v>681</v>
      </c>
      <c r="BF7" s="399" t="s">
        <v>684</v>
      </c>
      <c r="BG7" s="399" t="s">
        <v>681</v>
      </c>
    </row>
    <row r="8" spans="1:59" s="379" customFormat="1" ht="21" customHeight="1">
      <c r="A8" s="396" t="s">
        <v>692</v>
      </c>
      <c r="B8" s="400">
        <f>B11+B9+B10+AW11+BB11+BG11</f>
        <v>623285.92595521</v>
      </c>
      <c r="C8" s="398"/>
      <c r="D8" s="399"/>
      <c r="E8" s="399"/>
      <c r="F8" s="399"/>
      <c r="G8" s="399"/>
      <c r="H8" s="399"/>
      <c r="I8" s="399"/>
      <c r="J8" s="399"/>
      <c r="K8" s="399"/>
      <c r="L8" s="420"/>
      <c r="M8" s="429"/>
      <c r="N8" s="399"/>
      <c r="O8" s="399"/>
      <c r="P8" s="399"/>
      <c r="Q8" s="399"/>
      <c r="R8" s="399"/>
      <c r="S8" s="399"/>
      <c r="T8" s="399"/>
      <c r="U8" s="399"/>
      <c r="V8" s="399"/>
      <c r="W8" s="399"/>
      <c r="X8" s="399"/>
      <c r="Y8" s="399"/>
      <c r="Z8" s="399"/>
      <c r="AA8" s="399"/>
      <c r="AB8" s="399"/>
      <c r="AC8" s="399"/>
      <c r="AD8" s="399"/>
      <c r="AE8" s="442"/>
      <c r="AF8" s="441"/>
      <c r="AG8" s="398"/>
      <c r="AH8" s="399"/>
      <c r="AI8" s="399"/>
      <c r="AJ8" s="399"/>
      <c r="AK8" s="399"/>
      <c r="AL8" s="421"/>
      <c r="AM8" s="398"/>
      <c r="AN8" s="399"/>
      <c r="AO8" s="442"/>
      <c r="AP8" s="399"/>
      <c r="AQ8" s="399"/>
      <c r="AR8" s="420"/>
      <c r="AS8" s="399"/>
      <c r="AT8" s="399"/>
      <c r="AU8" s="442"/>
      <c r="AV8" s="442"/>
      <c r="AW8" s="442"/>
      <c r="AX8" s="399"/>
      <c r="AY8" s="482"/>
      <c r="AZ8" s="482"/>
      <c r="BA8" s="471"/>
      <c r="BB8" s="482"/>
      <c r="BC8" s="399"/>
      <c r="BD8" s="399"/>
      <c r="BE8" s="399"/>
      <c r="BF8" s="493"/>
      <c r="BG8" s="399"/>
    </row>
    <row r="9" spans="1:59" s="379" customFormat="1" ht="21" customHeight="1">
      <c r="A9" s="396" t="s">
        <v>693</v>
      </c>
      <c r="B9" s="401">
        <v>3000</v>
      </c>
      <c r="C9" s="398"/>
      <c r="D9" s="399"/>
      <c r="E9" s="399"/>
      <c r="F9" s="399"/>
      <c r="G9" s="399"/>
      <c r="H9" s="399"/>
      <c r="I9" s="399"/>
      <c r="J9" s="399"/>
      <c r="K9" s="399"/>
      <c r="L9" s="420"/>
      <c r="M9" s="429"/>
      <c r="N9" s="399"/>
      <c r="O9" s="399"/>
      <c r="P9" s="399"/>
      <c r="Q9" s="399"/>
      <c r="R9" s="399"/>
      <c r="S9" s="399"/>
      <c r="T9" s="399"/>
      <c r="U9" s="399"/>
      <c r="V9" s="399"/>
      <c r="W9" s="399"/>
      <c r="X9" s="399"/>
      <c r="Y9" s="399"/>
      <c r="Z9" s="399"/>
      <c r="AA9" s="399"/>
      <c r="AB9" s="399"/>
      <c r="AC9" s="399"/>
      <c r="AD9" s="399"/>
      <c r="AE9" s="442"/>
      <c r="AF9" s="441"/>
      <c r="AG9" s="398"/>
      <c r="AH9" s="399"/>
      <c r="AI9" s="399"/>
      <c r="AJ9" s="399"/>
      <c r="AK9" s="399"/>
      <c r="AL9" s="421"/>
      <c r="AM9" s="394"/>
      <c r="AN9" s="395"/>
      <c r="AO9" s="416"/>
      <c r="AP9" s="416"/>
      <c r="AQ9" s="462"/>
      <c r="AR9" s="463"/>
      <c r="AS9" s="442"/>
      <c r="AT9" s="442"/>
      <c r="AU9" s="442"/>
      <c r="AV9" s="471"/>
      <c r="AW9" s="442"/>
      <c r="AX9" s="442"/>
      <c r="AY9" s="442"/>
      <c r="AZ9" s="442"/>
      <c r="BA9" s="442"/>
      <c r="BB9" s="442"/>
      <c r="BC9" s="442"/>
      <c r="BD9" s="442"/>
      <c r="BE9" s="442"/>
      <c r="BF9" s="395"/>
      <c r="BG9" s="395"/>
    </row>
    <row r="10" spans="1:59" s="379" customFormat="1" ht="36" customHeight="1">
      <c r="A10" s="396" t="s">
        <v>694</v>
      </c>
      <c r="B10" s="401">
        <v>9760.77</v>
      </c>
      <c r="C10" s="398"/>
      <c r="D10" s="399"/>
      <c r="E10" s="399"/>
      <c r="F10" s="399"/>
      <c r="G10" s="399"/>
      <c r="H10" s="399"/>
      <c r="I10" s="399"/>
      <c r="J10" s="399"/>
      <c r="K10" s="399"/>
      <c r="L10" s="420"/>
      <c r="M10" s="429"/>
      <c r="N10" s="399"/>
      <c r="O10" s="399"/>
      <c r="P10" s="399"/>
      <c r="Q10" s="399"/>
      <c r="R10" s="399"/>
      <c r="S10" s="399"/>
      <c r="T10" s="399"/>
      <c r="U10" s="399"/>
      <c r="V10" s="399"/>
      <c r="W10" s="399"/>
      <c r="X10" s="399"/>
      <c r="Y10" s="399"/>
      <c r="Z10" s="399"/>
      <c r="AA10" s="399"/>
      <c r="AB10" s="399"/>
      <c r="AC10" s="399"/>
      <c r="AD10" s="399"/>
      <c r="AE10" s="442"/>
      <c r="AF10" s="441"/>
      <c r="AG10" s="398"/>
      <c r="AH10" s="399"/>
      <c r="AI10" s="399"/>
      <c r="AJ10" s="399"/>
      <c r="AK10" s="399"/>
      <c r="AL10" s="421"/>
      <c r="AM10" s="394"/>
      <c r="AN10" s="395"/>
      <c r="AO10" s="416"/>
      <c r="AP10" s="416"/>
      <c r="AQ10" s="462"/>
      <c r="AR10" s="463"/>
      <c r="AS10" s="395"/>
      <c r="AT10" s="395"/>
      <c r="AU10" s="395"/>
      <c r="AV10" s="395"/>
      <c r="AW10" s="395"/>
      <c r="AX10" s="395"/>
      <c r="AY10" s="395"/>
      <c r="AZ10" s="395"/>
      <c r="BA10" s="395"/>
      <c r="BB10" s="395"/>
      <c r="BC10" s="395"/>
      <c r="BD10" s="395"/>
      <c r="BE10" s="395"/>
      <c r="BF10" s="395"/>
      <c r="BG10" s="395"/>
    </row>
    <row r="11" spans="1:59" s="380" customFormat="1" ht="22.5" customHeight="1">
      <c r="A11" s="396" t="s">
        <v>695</v>
      </c>
      <c r="B11" s="402">
        <f>AR11+AL11+AF11+L11</f>
        <v>571700.10778081</v>
      </c>
      <c r="C11" s="403">
        <f aca="true" t="shared" si="0" ref="C11:M11">SUM(C12:C192)</f>
        <v>146315</v>
      </c>
      <c r="D11" s="404">
        <f t="shared" si="0"/>
        <v>150704.44999999998</v>
      </c>
      <c r="E11" s="404">
        <f t="shared" si="0"/>
        <v>117862</v>
      </c>
      <c r="F11" s="404">
        <f t="shared" si="0"/>
        <v>131606.31112800003</v>
      </c>
      <c r="G11" s="404">
        <f t="shared" si="0"/>
        <v>1125598</v>
      </c>
      <c r="H11" s="404">
        <f t="shared" si="0"/>
        <v>1159365.9400000004</v>
      </c>
      <c r="I11" s="404">
        <f t="shared" si="0"/>
        <v>71824</v>
      </c>
      <c r="J11" s="404">
        <f t="shared" si="0"/>
        <v>501699.5020560001</v>
      </c>
      <c r="K11" s="404">
        <f t="shared" si="0"/>
        <v>67.80000000000007</v>
      </c>
      <c r="L11" s="421">
        <f t="shared" si="0"/>
        <v>321401.04805439984</v>
      </c>
      <c r="M11" s="430">
        <f t="shared" si="0"/>
        <v>20531</v>
      </c>
      <c r="N11" s="404">
        <v>0</v>
      </c>
      <c r="O11" s="404"/>
      <c r="P11" s="404">
        <f aca="true" t="shared" si="1" ref="P11:U11">SUM(P12:P192)</f>
        <v>42618.955392</v>
      </c>
      <c r="Q11" s="404">
        <f t="shared" si="1"/>
        <v>196802</v>
      </c>
      <c r="R11" s="404">
        <v>0</v>
      </c>
      <c r="S11" s="404"/>
      <c r="T11" s="404">
        <f t="shared" si="1"/>
        <v>305205.524154</v>
      </c>
      <c r="U11" s="404">
        <f t="shared" si="1"/>
        <v>32599.95000000001</v>
      </c>
      <c r="V11" s="404"/>
      <c r="W11" s="404">
        <f aca="true" t="shared" si="2" ref="W11:AA11">SUM(W12:W192)</f>
        <v>207878.1840000003</v>
      </c>
      <c r="X11" s="404">
        <f t="shared" si="2"/>
        <v>39119.939999999995</v>
      </c>
      <c r="Y11" s="404"/>
      <c r="Z11" s="404">
        <f t="shared" si="2"/>
        <v>105674.76000000014</v>
      </c>
      <c r="AA11" s="404">
        <f t="shared" si="2"/>
        <v>145613.10999999996</v>
      </c>
      <c r="AB11" s="404"/>
      <c r="AC11" s="404">
        <f aca="true" t="shared" si="3" ref="AC11:AH11">SUM(AC12:AC192)</f>
        <v>7814.016000000014</v>
      </c>
      <c r="AD11" s="404">
        <f t="shared" si="3"/>
        <v>81896.72041439996</v>
      </c>
      <c r="AE11" s="404">
        <f t="shared" si="3"/>
        <v>67.80000000000007</v>
      </c>
      <c r="AF11" s="443">
        <f t="shared" si="3"/>
        <v>204314.06449229762</v>
      </c>
      <c r="AG11" s="448">
        <f t="shared" si="3"/>
        <v>153423</v>
      </c>
      <c r="AH11" s="404">
        <f t="shared" si="3"/>
        <v>153423</v>
      </c>
      <c r="AI11" s="404"/>
      <c r="AJ11" s="404">
        <f aca="true" t="shared" si="4" ref="AJ11:AN11">SUM(AJ12:AJ192)</f>
        <v>28920.235499999995</v>
      </c>
      <c r="AK11" s="404">
        <f t="shared" si="4"/>
        <v>67.80000000000007</v>
      </c>
      <c r="AL11" s="421">
        <f t="shared" si="4"/>
        <v>16209.0396</v>
      </c>
      <c r="AM11" s="448">
        <f t="shared" si="4"/>
        <v>512131</v>
      </c>
      <c r="AN11" s="404">
        <f t="shared" si="4"/>
        <v>34142.066666666695</v>
      </c>
      <c r="AO11" s="416"/>
      <c r="AP11" s="404">
        <f aca="true" t="shared" si="5" ref="AP11:AR11">SUM(AP12:AP192)</f>
        <v>128112.87604192004</v>
      </c>
      <c r="AQ11" s="404">
        <f t="shared" si="5"/>
        <v>67.80000000000007</v>
      </c>
      <c r="AR11" s="421">
        <f t="shared" si="5"/>
        <v>29775.955634111993</v>
      </c>
      <c r="AS11" s="404">
        <v>2646</v>
      </c>
      <c r="AT11" s="472">
        <v>2087.595</v>
      </c>
      <c r="AU11" s="404"/>
      <c r="AV11" s="473"/>
      <c r="AW11" s="483">
        <v>3977.1189864</v>
      </c>
      <c r="AX11" s="416">
        <v>5789</v>
      </c>
      <c r="AY11" s="484">
        <v>1406.565</v>
      </c>
      <c r="AZ11" s="472"/>
      <c r="BA11" s="473"/>
      <c r="BB11" s="483">
        <v>5862.6754452</v>
      </c>
      <c r="BC11" s="404">
        <v>28621</v>
      </c>
      <c r="BD11" s="484">
        <v>1406.565</v>
      </c>
      <c r="BE11" s="404"/>
      <c r="BF11" s="473"/>
      <c r="BG11" s="472">
        <v>28985.2537428</v>
      </c>
    </row>
    <row r="12" spans="1:59" s="381" customFormat="1" ht="18" customHeight="1">
      <c r="A12" s="405" t="s">
        <v>696</v>
      </c>
      <c r="B12" s="406"/>
      <c r="C12" s="407"/>
      <c r="D12" s="408"/>
      <c r="E12" s="408"/>
      <c r="F12" s="408"/>
      <c r="G12" s="408"/>
      <c r="H12" s="408"/>
      <c r="I12" s="408"/>
      <c r="J12" s="408"/>
      <c r="K12" s="408"/>
      <c r="L12" s="422"/>
      <c r="M12" s="431"/>
      <c r="N12" s="408"/>
      <c r="O12" s="408"/>
      <c r="P12" s="408"/>
      <c r="Q12" s="435"/>
      <c r="R12" s="408"/>
      <c r="S12" s="408"/>
      <c r="T12" s="408"/>
      <c r="U12" s="408"/>
      <c r="V12" s="408"/>
      <c r="W12" s="408"/>
      <c r="X12" s="408"/>
      <c r="Y12" s="408"/>
      <c r="Z12" s="408"/>
      <c r="AA12" s="408"/>
      <c r="AB12" s="408"/>
      <c r="AC12" s="408"/>
      <c r="AD12" s="408"/>
      <c r="AE12" s="408"/>
      <c r="AF12" s="444"/>
      <c r="AG12" s="449"/>
      <c r="AH12" s="408"/>
      <c r="AI12" s="408"/>
      <c r="AJ12" s="408"/>
      <c r="AK12" s="453"/>
      <c r="AL12" s="422"/>
      <c r="AM12" s="454"/>
      <c r="AN12" s="453"/>
      <c r="AO12" s="464"/>
      <c r="AP12" s="464"/>
      <c r="AQ12" s="453"/>
      <c r="AR12" s="465"/>
      <c r="AS12" s="415"/>
      <c r="AT12" s="458"/>
      <c r="AU12" s="458"/>
      <c r="AV12" s="415"/>
      <c r="AW12" s="415"/>
      <c r="AX12" s="415"/>
      <c r="AY12" s="458"/>
      <c r="AZ12" s="458"/>
      <c r="BA12" s="415"/>
      <c r="BB12" s="415"/>
      <c r="BC12" s="458"/>
      <c r="BD12" s="458"/>
      <c r="BE12" s="415"/>
      <c r="BF12" s="415"/>
      <c r="BG12" s="415"/>
    </row>
    <row r="13" spans="1:59" s="381" customFormat="1" ht="18" customHeight="1">
      <c r="A13" s="409" t="s">
        <v>697</v>
      </c>
      <c r="B13" s="410">
        <v>0</v>
      </c>
      <c r="C13" s="411">
        <v>0</v>
      </c>
      <c r="D13" s="412">
        <v>0</v>
      </c>
      <c r="E13" s="412">
        <v>912</v>
      </c>
      <c r="F13" s="412">
        <v>0</v>
      </c>
      <c r="G13" s="412">
        <v>0</v>
      </c>
      <c r="H13" s="412">
        <v>0</v>
      </c>
      <c r="I13" s="412">
        <v>722</v>
      </c>
      <c r="J13" s="412">
        <v>0</v>
      </c>
      <c r="K13" s="423">
        <v>0</v>
      </c>
      <c r="L13" s="424">
        <v>0</v>
      </c>
      <c r="M13" s="432">
        <v>0</v>
      </c>
      <c r="N13" s="412">
        <v>1981</v>
      </c>
      <c r="O13" s="412">
        <v>24247.44</v>
      </c>
      <c r="P13" s="412">
        <v>0</v>
      </c>
      <c r="Q13" s="436">
        <v>0</v>
      </c>
      <c r="R13" s="412">
        <v>1981</v>
      </c>
      <c r="S13" s="412">
        <v>24604.02</v>
      </c>
      <c r="T13" s="412">
        <v>4874.056362</v>
      </c>
      <c r="U13" s="412">
        <v>0</v>
      </c>
      <c r="V13" s="412">
        <v>1380</v>
      </c>
      <c r="W13" s="412">
        <v>1490.4</v>
      </c>
      <c r="X13" s="412">
        <v>0</v>
      </c>
      <c r="Y13" s="412">
        <v>690</v>
      </c>
      <c r="Z13" s="412">
        <v>745.2</v>
      </c>
      <c r="AA13" s="412">
        <v>0</v>
      </c>
      <c r="AB13" s="412">
        <v>46</v>
      </c>
      <c r="AC13" s="412">
        <v>49.68</v>
      </c>
      <c r="AD13" s="412">
        <v>0</v>
      </c>
      <c r="AE13" s="423">
        <v>0</v>
      </c>
      <c r="AF13" s="445">
        <v>0</v>
      </c>
      <c r="AG13" s="411">
        <v>0</v>
      </c>
      <c r="AH13" s="412">
        <v>0</v>
      </c>
      <c r="AI13" s="412">
        <v>1885</v>
      </c>
      <c r="AJ13" s="412">
        <v>0</v>
      </c>
      <c r="AK13" s="423">
        <v>0</v>
      </c>
      <c r="AL13" s="424">
        <v>0</v>
      </c>
      <c r="AM13" s="455">
        <v>66925</v>
      </c>
      <c r="AN13" s="456">
        <v>4461.66666666667</v>
      </c>
      <c r="AO13" s="456">
        <v>3471.4</v>
      </c>
      <c r="AP13" s="456">
        <v>18585.8756</v>
      </c>
      <c r="AQ13" s="423">
        <v>0</v>
      </c>
      <c r="AR13" s="466">
        <v>0</v>
      </c>
      <c r="AS13" s="404"/>
      <c r="AT13" s="472"/>
      <c r="AU13" s="472"/>
      <c r="AV13" s="474"/>
      <c r="AW13" s="485"/>
      <c r="AX13" s="416"/>
      <c r="AY13" s="484"/>
      <c r="AZ13" s="484"/>
      <c r="BA13" s="474"/>
      <c r="BB13" s="484"/>
      <c r="BC13" s="479"/>
      <c r="BD13" s="484"/>
      <c r="BE13" s="472"/>
      <c r="BF13" s="474"/>
      <c r="BG13" s="484"/>
    </row>
    <row r="14" spans="1:59" s="381" customFormat="1" ht="18" customHeight="1">
      <c r="A14" s="409" t="s">
        <v>698</v>
      </c>
      <c r="B14" s="410">
        <v>0</v>
      </c>
      <c r="C14" s="411">
        <v>4578</v>
      </c>
      <c r="D14" s="412">
        <v>4715.34</v>
      </c>
      <c r="E14" s="412">
        <v>912</v>
      </c>
      <c r="F14" s="412">
        <v>5160.468096</v>
      </c>
      <c r="G14" s="412">
        <v>0</v>
      </c>
      <c r="H14" s="412">
        <v>0</v>
      </c>
      <c r="I14" s="412">
        <v>722</v>
      </c>
      <c r="J14" s="412">
        <v>0</v>
      </c>
      <c r="K14" s="423">
        <v>0</v>
      </c>
      <c r="L14" s="424">
        <v>0</v>
      </c>
      <c r="M14" s="432">
        <v>966</v>
      </c>
      <c r="N14" s="412">
        <v>1981</v>
      </c>
      <c r="O14" s="412">
        <v>24247.44</v>
      </c>
      <c r="P14" s="412">
        <v>2342.302704</v>
      </c>
      <c r="Q14" s="436">
        <v>0</v>
      </c>
      <c r="R14" s="412">
        <v>1981</v>
      </c>
      <c r="S14" s="412">
        <v>24604.02</v>
      </c>
      <c r="T14" s="412">
        <v>4874.056362</v>
      </c>
      <c r="U14" s="412">
        <v>144.9</v>
      </c>
      <c r="V14" s="412">
        <v>1380</v>
      </c>
      <c r="W14" s="412">
        <v>1490.4</v>
      </c>
      <c r="X14" s="412">
        <v>173.88</v>
      </c>
      <c r="Y14" s="412">
        <v>690</v>
      </c>
      <c r="Z14" s="412">
        <v>745.2</v>
      </c>
      <c r="AA14" s="412">
        <v>647.22</v>
      </c>
      <c r="AB14" s="412">
        <v>46</v>
      </c>
      <c r="AC14" s="412">
        <v>49.68</v>
      </c>
      <c r="AD14" s="412">
        <v>453.22587072</v>
      </c>
      <c r="AE14" s="423">
        <v>0</v>
      </c>
      <c r="AF14" s="445">
        <v>0</v>
      </c>
      <c r="AG14" s="411">
        <v>114</v>
      </c>
      <c r="AH14" s="412">
        <v>114</v>
      </c>
      <c r="AI14" s="412">
        <v>1885</v>
      </c>
      <c r="AJ14" s="412">
        <v>21.489</v>
      </c>
      <c r="AK14" s="423">
        <v>0</v>
      </c>
      <c r="AL14" s="424">
        <v>0</v>
      </c>
      <c r="AM14" s="455">
        <v>100</v>
      </c>
      <c r="AN14" s="456">
        <v>6.66666666666667</v>
      </c>
      <c r="AO14" s="456">
        <v>3471.4</v>
      </c>
      <c r="AP14" s="456">
        <v>27.7712</v>
      </c>
      <c r="AQ14" s="423">
        <v>0</v>
      </c>
      <c r="AR14" s="466">
        <v>0</v>
      </c>
      <c r="AS14" s="475"/>
      <c r="AT14" s="472"/>
      <c r="AU14" s="472"/>
      <c r="AV14" s="474"/>
      <c r="AW14" s="485"/>
      <c r="AX14" s="486"/>
      <c r="AY14" s="484"/>
      <c r="AZ14" s="484"/>
      <c r="BA14" s="474"/>
      <c r="BB14" s="484"/>
      <c r="BC14" s="479"/>
      <c r="BD14" s="484"/>
      <c r="BE14" s="472"/>
      <c r="BF14" s="474"/>
      <c r="BG14" s="484"/>
    </row>
    <row r="15" spans="1:59" s="381" customFormat="1" ht="18" customHeight="1">
      <c r="A15" s="409" t="s">
        <v>699</v>
      </c>
      <c r="B15" s="410">
        <v>0</v>
      </c>
      <c r="C15" s="411">
        <v>4561</v>
      </c>
      <c r="D15" s="412">
        <v>4697.83</v>
      </c>
      <c r="E15" s="412">
        <v>912</v>
      </c>
      <c r="F15" s="412">
        <v>5141.305152</v>
      </c>
      <c r="G15" s="412">
        <v>0</v>
      </c>
      <c r="H15" s="412">
        <v>0</v>
      </c>
      <c r="I15" s="412">
        <v>722</v>
      </c>
      <c r="J15" s="412">
        <v>0</v>
      </c>
      <c r="K15" s="423">
        <v>0</v>
      </c>
      <c r="L15" s="424">
        <v>0</v>
      </c>
      <c r="M15" s="432">
        <v>1355</v>
      </c>
      <c r="N15" s="412">
        <v>1981</v>
      </c>
      <c r="O15" s="412">
        <v>24247.44</v>
      </c>
      <c r="P15" s="412">
        <v>3285.52812</v>
      </c>
      <c r="Q15" s="436">
        <v>0</v>
      </c>
      <c r="R15" s="412">
        <v>1981</v>
      </c>
      <c r="S15" s="412">
        <v>24604.02</v>
      </c>
      <c r="T15" s="412">
        <v>4874.056362</v>
      </c>
      <c r="U15" s="412">
        <v>203.25</v>
      </c>
      <c r="V15" s="412">
        <v>1380</v>
      </c>
      <c r="W15" s="412">
        <v>1490.4</v>
      </c>
      <c r="X15" s="412">
        <v>243.9</v>
      </c>
      <c r="Y15" s="412">
        <v>690</v>
      </c>
      <c r="Z15" s="412">
        <v>745.2</v>
      </c>
      <c r="AA15" s="412">
        <v>907.85</v>
      </c>
      <c r="AB15" s="412">
        <v>46</v>
      </c>
      <c r="AC15" s="412">
        <v>49.68</v>
      </c>
      <c r="AD15" s="412">
        <v>635.7360816</v>
      </c>
      <c r="AE15" s="423">
        <v>0</v>
      </c>
      <c r="AF15" s="445">
        <v>0</v>
      </c>
      <c r="AG15" s="411">
        <v>446</v>
      </c>
      <c r="AH15" s="412">
        <v>446</v>
      </c>
      <c r="AI15" s="412">
        <v>1885</v>
      </c>
      <c r="AJ15" s="412">
        <v>84.071</v>
      </c>
      <c r="AK15" s="423">
        <v>0</v>
      </c>
      <c r="AL15" s="424">
        <v>0</v>
      </c>
      <c r="AM15" s="455">
        <v>1512</v>
      </c>
      <c r="AN15" s="456">
        <v>100.8</v>
      </c>
      <c r="AO15" s="456">
        <v>3471.4</v>
      </c>
      <c r="AP15" s="456">
        <v>419.900544</v>
      </c>
      <c r="AQ15" s="423">
        <v>0</v>
      </c>
      <c r="AR15" s="466">
        <v>0</v>
      </c>
      <c r="AS15" s="475"/>
      <c r="AT15" s="472"/>
      <c r="AU15" s="472"/>
      <c r="AV15" s="474"/>
      <c r="AW15" s="485"/>
      <c r="AX15" s="486"/>
      <c r="AY15" s="484"/>
      <c r="AZ15" s="484"/>
      <c r="BA15" s="474"/>
      <c r="BB15" s="484"/>
      <c r="BC15" s="479"/>
      <c r="BD15" s="484"/>
      <c r="BE15" s="472"/>
      <c r="BF15" s="474"/>
      <c r="BG15" s="484"/>
    </row>
    <row r="16" spans="1:59" s="381" customFormat="1" ht="18" customHeight="1">
      <c r="A16" s="409" t="s">
        <v>700</v>
      </c>
      <c r="B16" s="410">
        <v>0</v>
      </c>
      <c r="C16" s="411">
        <v>3262</v>
      </c>
      <c r="D16" s="412">
        <v>3359.86</v>
      </c>
      <c r="E16" s="412">
        <v>912</v>
      </c>
      <c r="F16" s="412">
        <v>3677.030784</v>
      </c>
      <c r="G16" s="412">
        <v>0</v>
      </c>
      <c r="H16" s="412">
        <v>0</v>
      </c>
      <c r="I16" s="412">
        <v>722</v>
      </c>
      <c r="J16" s="412">
        <v>0</v>
      </c>
      <c r="K16" s="423">
        <v>0</v>
      </c>
      <c r="L16" s="424">
        <v>0</v>
      </c>
      <c r="M16" s="432">
        <v>922</v>
      </c>
      <c r="N16" s="412">
        <v>1981</v>
      </c>
      <c r="O16" s="412">
        <v>24247.44</v>
      </c>
      <c r="P16" s="412">
        <v>2235.613968</v>
      </c>
      <c r="Q16" s="436">
        <v>0</v>
      </c>
      <c r="R16" s="412">
        <v>1981</v>
      </c>
      <c r="S16" s="412">
        <v>24604.02</v>
      </c>
      <c r="T16" s="412">
        <v>4874.056362</v>
      </c>
      <c r="U16" s="412">
        <v>138.3</v>
      </c>
      <c r="V16" s="412">
        <v>1380</v>
      </c>
      <c r="W16" s="412">
        <v>1490.4</v>
      </c>
      <c r="X16" s="412">
        <v>165.96</v>
      </c>
      <c r="Y16" s="412">
        <v>690</v>
      </c>
      <c r="Z16" s="412">
        <v>745.2</v>
      </c>
      <c r="AA16" s="412">
        <v>617.74</v>
      </c>
      <c r="AB16" s="412">
        <v>46</v>
      </c>
      <c r="AC16" s="412">
        <v>49.68</v>
      </c>
      <c r="AD16" s="412">
        <v>432.58204224</v>
      </c>
      <c r="AE16" s="423">
        <v>0</v>
      </c>
      <c r="AF16" s="445">
        <v>0</v>
      </c>
      <c r="AG16" s="411">
        <v>129</v>
      </c>
      <c r="AH16" s="412">
        <v>129</v>
      </c>
      <c r="AI16" s="412">
        <v>1885</v>
      </c>
      <c r="AJ16" s="412">
        <v>24.3165</v>
      </c>
      <c r="AK16" s="423">
        <v>0</v>
      </c>
      <c r="AL16" s="424">
        <v>0</v>
      </c>
      <c r="AM16" s="455">
        <v>817</v>
      </c>
      <c r="AN16" s="456">
        <v>54.4666666666667</v>
      </c>
      <c r="AO16" s="456">
        <v>3471.4</v>
      </c>
      <c r="AP16" s="456">
        <v>226.890704</v>
      </c>
      <c r="AQ16" s="423">
        <v>0</v>
      </c>
      <c r="AR16" s="466">
        <v>0</v>
      </c>
      <c r="AS16" s="475"/>
      <c r="AT16" s="472"/>
      <c r="AU16" s="472"/>
      <c r="AV16" s="474"/>
      <c r="AW16" s="485"/>
      <c r="AX16" s="486"/>
      <c r="AY16" s="484"/>
      <c r="AZ16" s="484"/>
      <c r="BA16" s="474"/>
      <c r="BB16" s="484"/>
      <c r="BC16" s="479"/>
      <c r="BD16" s="484"/>
      <c r="BE16" s="472"/>
      <c r="BF16" s="474"/>
      <c r="BG16" s="484"/>
    </row>
    <row r="17" spans="1:59" s="381" customFormat="1" ht="18" customHeight="1">
      <c r="A17" s="409" t="s">
        <v>701</v>
      </c>
      <c r="B17" s="410">
        <v>0</v>
      </c>
      <c r="C17" s="411">
        <v>914</v>
      </c>
      <c r="D17" s="412">
        <v>941.42</v>
      </c>
      <c r="E17" s="412">
        <v>912</v>
      </c>
      <c r="F17" s="412">
        <v>1030.290048</v>
      </c>
      <c r="G17" s="412">
        <v>0</v>
      </c>
      <c r="H17" s="412">
        <v>0</v>
      </c>
      <c r="I17" s="412">
        <v>722</v>
      </c>
      <c r="J17" s="412">
        <v>0</v>
      </c>
      <c r="K17" s="423">
        <v>0</v>
      </c>
      <c r="L17" s="424">
        <v>0</v>
      </c>
      <c r="M17" s="432">
        <v>762</v>
      </c>
      <c r="N17" s="412">
        <v>1981</v>
      </c>
      <c r="O17" s="412">
        <v>24247.44</v>
      </c>
      <c r="P17" s="412">
        <v>1847.654928</v>
      </c>
      <c r="Q17" s="436">
        <v>0</v>
      </c>
      <c r="R17" s="412">
        <v>1981</v>
      </c>
      <c r="S17" s="412">
        <v>24604.02</v>
      </c>
      <c r="T17" s="412">
        <v>4874.056362</v>
      </c>
      <c r="U17" s="412">
        <v>114.3</v>
      </c>
      <c r="V17" s="412">
        <v>1380</v>
      </c>
      <c r="W17" s="412">
        <v>1490.4</v>
      </c>
      <c r="X17" s="412">
        <v>137.16</v>
      </c>
      <c r="Y17" s="412">
        <v>690</v>
      </c>
      <c r="Z17" s="412">
        <v>745.2</v>
      </c>
      <c r="AA17" s="412">
        <v>510.54</v>
      </c>
      <c r="AB17" s="412">
        <v>46</v>
      </c>
      <c r="AC17" s="412">
        <v>49.68</v>
      </c>
      <c r="AD17" s="412">
        <v>357.51357504</v>
      </c>
      <c r="AE17" s="423">
        <v>0</v>
      </c>
      <c r="AF17" s="445">
        <v>0</v>
      </c>
      <c r="AG17" s="411">
        <v>54</v>
      </c>
      <c r="AH17" s="412">
        <v>54</v>
      </c>
      <c r="AI17" s="412">
        <v>1885</v>
      </c>
      <c r="AJ17" s="412">
        <v>10.179</v>
      </c>
      <c r="AK17" s="423">
        <v>0</v>
      </c>
      <c r="AL17" s="424">
        <v>0</v>
      </c>
      <c r="AM17" s="455">
        <v>706</v>
      </c>
      <c r="AN17" s="456">
        <v>47.0666666666667</v>
      </c>
      <c r="AO17" s="456">
        <v>3471.4</v>
      </c>
      <c r="AP17" s="456">
        <v>196.064672</v>
      </c>
      <c r="AQ17" s="423">
        <v>0</v>
      </c>
      <c r="AR17" s="466">
        <v>0</v>
      </c>
      <c r="AS17" s="475"/>
      <c r="AT17" s="472"/>
      <c r="AU17" s="472"/>
      <c r="AV17" s="474"/>
      <c r="AW17" s="485"/>
      <c r="AX17" s="486"/>
      <c r="AY17" s="484"/>
      <c r="AZ17" s="484"/>
      <c r="BA17" s="474"/>
      <c r="BB17" s="484"/>
      <c r="BC17" s="479"/>
      <c r="BD17" s="484"/>
      <c r="BE17" s="472"/>
      <c r="BF17" s="474"/>
      <c r="BG17" s="484"/>
    </row>
    <row r="18" spans="1:59" s="381" customFormat="1" ht="18" customHeight="1">
      <c r="A18" s="409" t="s">
        <v>702</v>
      </c>
      <c r="B18" s="410">
        <v>0</v>
      </c>
      <c r="C18" s="411">
        <v>1969</v>
      </c>
      <c r="D18" s="412">
        <v>2028.07</v>
      </c>
      <c r="E18" s="412">
        <v>912</v>
      </c>
      <c r="F18" s="412">
        <v>2219.519808</v>
      </c>
      <c r="G18" s="412">
        <v>1067</v>
      </c>
      <c r="H18" s="412">
        <v>1099.01</v>
      </c>
      <c r="I18" s="412">
        <v>722</v>
      </c>
      <c r="J18" s="412">
        <v>952.182264</v>
      </c>
      <c r="K18" s="423">
        <v>0</v>
      </c>
      <c r="L18" s="424">
        <v>0</v>
      </c>
      <c r="M18" s="432">
        <v>1180</v>
      </c>
      <c r="N18" s="412">
        <v>1981</v>
      </c>
      <c r="O18" s="412">
        <v>24247.44</v>
      </c>
      <c r="P18" s="412">
        <v>2861.19792</v>
      </c>
      <c r="Q18" s="436">
        <v>154</v>
      </c>
      <c r="R18" s="412">
        <v>1981</v>
      </c>
      <c r="S18" s="412">
        <v>24604.02</v>
      </c>
      <c r="T18" s="412">
        <v>378.901908</v>
      </c>
      <c r="U18" s="412">
        <v>200.1</v>
      </c>
      <c r="V18" s="412">
        <v>1380</v>
      </c>
      <c r="W18" s="412">
        <v>1490.4</v>
      </c>
      <c r="X18" s="412">
        <v>240.12</v>
      </c>
      <c r="Y18" s="412">
        <v>690</v>
      </c>
      <c r="Z18" s="412">
        <v>745.2</v>
      </c>
      <c r="AA18" s="412">
        <v>893.78</v>
      </c>
      <c r="AB18" s="412">
        <v>46</v>
      </c>
      <c r="AC18" s="412">
        <v>49.68</v>
      </c>
      <c r="AD18" s="412">
        <v>625.88334528</v>
      </c>
      <c r="AE18" s="423">
        <v>0</v>
      </c>
      <c r="AF18" s="445">
        <v>0</v>
      </c>
      <c r="AG18" s="411">
        <v>75</v>
      </c>
      <c r="AH18" s="412">
        <v>75</v>
      </c>
      <c r="AI18" s="412">
        <v>1885</v>
      </c>
      <c r="AJ18" s="412">
        <v>14.1375</v>
      </c>
      <c r="AK18" s="423">
        <v>0</v>
      </c>
      <c r="AL18" s="424">
        <v>0</v>
      </c>
      <c r="AM18" s="455">
        <v>673</v>
      </c>
      <c r="AN18" s="456">
        <v>44.8666666666667</v>
      </c>
      <c r="AO18" s="456">
        <v>3471.4</v>
      </c>
      <c r="AP18" s="456">
        <v>186.900176</v>
      </c>
      <c r="AQ18" s="423">
        <v>0</v>
      </c>
      <c r="AR18" s="466">
        <v>0</v>
      </c>
      <c r="AS18" s="475"/>
      <c r="AT18" s="472"/>
      <c r="AU18" s="472"/>
      <c r="AV18" s="474"/>
      <c r="AW18" s="485"/>
      <c r="AX18" s="486"/>
      <c r="AY18" s="484"/>
      <c r="AZ18" s="484"/>
      <c r="BA18" s="474"/>
      <c r="BB18" s="484"/>
      <c r="BC18" s="479"/>
      <c r="BD18" s="484"/>
      <c r="BE18" s="472"/>
      <c r="BF18" s="474"/>
      <c r="BG18" s="484"/>
    </row>
    <row r="19" spans="1:59" s="381" customFormat="1" ht="18" customHeight="1">
      <c r="A19" s="409" t="s">
        <v>703</v>
      </c>
      <c r="B19" s="410">
        <v>0</v>
      </c>
      <c r="C19" s="411">
        <v>558</v>
      </c>
      <c r="D19" s="412">
        <v>574.74</v>
      </c>
      <c r="E19" s="412">
        <v>912</v>
      </c>
      <c r="F19" s="412">
        <v>628.995456</v>
      </c>
      <c r="G19" s="412">
        <v>243</v>
      </c>
      <c r="H19" s="412">
        <v>250.29</v>
      </c>
      <c r="I19" s="412">
        <v>722</v>
      </c>
      <c r="J19" s="412">
        <v>216.851256</v>
      </c>
      <c r="K19" s="423">
        <v>0</v>
      </c>
      <c r="L19" s="424">
        <v>0</v>
      </c>
      <c r="M19" s="432">
        <v>82</v>
      </c>
      <c r="N19" s="412">
        <v>1981</v>
      </c>
      <c r="O19" s="412">
        <v>24247.44</v>
      </c>
      <c r="P19" s="412">
        <v>198.829008</v>
      </c>
      <c r="Q19" s="436">
        <v>31</v>
      </c>
      <c r="R19" s="412">
        <v>2413</v>
      </c>
      <c r="S19" s="412">
        <v>29969.46</v>
      </c>
      <c r="T19" s="412">
        <v>92.905326</v>
      </c>
      <c r="U19" s="412">
        <v>16.95</v>
      </c>
      <c r="V19" s="412">
        <v>1380</v>
      </c>
      <c r="W19" s="412">
        <v>1490.4</v>
      </c>
      <c r="X19" s="412">
        <v>20.34</v>
      </c>
      <c r="Y19" s="412">
        <v>690</v>
      </c>
      <c r="Z19" s="412">
        <v>745.2</v>
      </c>
      <c r="AA19" s="412">
        <v>75.71</v>
      </c>
      <c r="AB19" s="412">
        <v>46</v>
      </c>
      <c r="AC19" s="412">
        <v>49.68</v>
      </c>
      <c r="AD19" s="412">
        <v>53.01710496</v>
      </c>
      <c r="AE19" s="423">
        <v>0</v>
      </c>
      <c r="AF19" s="445">
        <v>0</v>
      </c>
      <c r="AG19" s="411">
        <v>241</v>
      </c>
      <c r="AH19" s="412">
        <v>241</v>
      </c>
      <c r="AI19" s="412">
        <v>1885</v>
      </c>
      <c r="AJ19" s="412">
        <v>45.4285</v>
      </c>
      <c r="AK19" s="423">
        <v>0</v>
      </c>
      <c r="AL19" s="424">
        <v>0</v>
      </c>
      <c r="AM19" s="455">
        <v>31</v>
      </c>
      <c r="AN19" s="456">
        <v>2.06666666666667</v>
      </c>
      <c r="AO19" s="456">
        <v>3471.4</v>
      </c>
      <c r="AP19" s="456">
        <v>8.609072</v>
      </c>
      <c r="AQ19" s="423">
        <v>0</v>
      </c>
      <c r="AR19" s="466">
        <v>0</v>
      </c>
      <c r="AS19" s="475"/>
      <c r="AT19" s="472"/>
      <c r="AU19" s="472"/>
      <c r="AV19" s="474"/>
      <c r="AW19" s="485"/>
      <c r="AX19" s="486"/>
      <c r="AY19" s="484"/>
      <c r="AZ19" s="484"/>
      <c r="BA19" s="474"/>
      <c r="BB19" s="484"/>
      <c r="BC19" s="479"/>
      <c r="BD19" s="484"/>
      <c r="BE19" s="472"/>
      <c r="BF19" s="474"/>
      <c r="BG19" s="484"/>
    </row>
    <row r="20" spans="1:59" s="381" customFormat="1" ht="18" customHeight="1">
      <c r="A20" s="409" t="s">
        <v>704</v>
      </c>
      <c r="B20" s="410">
        <v>0</v>
      </c>
      <c r="C20" s="411">
        <v>517</v>
      </c>
      <c r="D20" s="412">
        <v>532.51</v>
      </c>
      <c r="E20" s="412">
        <v>912</v>
      </c>
      <c r="F20" s="412">
        <v>582.778944</v>
      </c>
      <c r="G20" s="412">
        <v>991</v>
      </c>
      <c r="H20" s="412">
        <v>1020.73</v>
      </c>
      <c r="I20" s="412">
        <v>722</v>
      </c>
      <c r="J20" s="412">
        <v>884.360472</v>
      </c>
      <c r="K20" s="423">
        <v>0</v>
      </c>
      <c r="L20" s="424">
        <v>0</v>
      </c>
      <c r="M20" s="432">
        <v>210</v>
      </c>
      <c r="N20" s="412">
        <v>1981</v>
      </c>
      <c r="O20" s="412">
        <v>24247.44</v>
      </c>
      <c r="P20" s="412">
        <v>509.19624</v>
      </c>
      <c r="Q20" s="436">
        <v>187</v>
      </c>
      <c r="R20" s="412">
        <v>2512</v>
      </c>
      <c r="S20" s="412">
        <v>31199.04</v>
      </c>
      <c r="T20" s="412">
        <v>583.422048</v>
      </c>
      <c r="U20" s="412">
        <v>59.55</v>
      </c>
      <c r="V20" s="412">
        <v>1380</v>
      </c>
      <c r="W20" s="412">
        <v>1490.4</v>
      </c>
      <c r="X20" s="412">
        <v>71.46</v>
      </c>
      <c r="Y20" s="412">
        <v>690</v>
      </c>
      <c r="Z20" s="412">
        <v>745.2</v>
      </c>
      <c r="AA20" s="412">
        <v>265.99</v>
      </c>
      <c r="AB20" s="412">
        <v>46</v>
      </c>
      <c r="AC20" s="412">
        <v>49.68</v>
      </c>
      <c r="AD20" s="412">
        <v>186.26363424</v>
      </c>
      <c r="AE20" s="423">
        <v>0</v>
      </c>
      <c r="AF20" s="445">
        <v>0</v>
      </c>
      <c r="AG20" s="411">
        <v>141</v>
      </c>
      <c r="AH20" s="412">
        <v>141</v>
      </c>
      <c r="AI20" s="412">
        <v>1885</v>
      </c>
      <c r="AJ20" s="412">
        <v>26.5785</v>
      </c>
      <c r="AK20" s="423">
        <v>0</v>
      </c>
      <c r="AL20" s="424">
        <v>0</v>
      </c>
      <c r="AM20" s="455">
        <v>9529</v>
      </c>
      <c r="AN20" s="456">
        <v>635.266666666667</v>
      </c>
      <c r="AO20" s="456">
        <v>3471.4</v>
      </c>
      <c r="AP20" s="456">
        <v>2646.317648</v>
      </c>
      <c r="AQ20" s="423">
        <v>0</v>
      </c>
      <c r="AR20" s="466">
        <v>0</v>
      </c>
      <c r="AS20" s="475"/>
      <c r="AT20" s="472"/>
      <c r="AU20" s="472"/>
      <c r="AV20" s="474"/>
      <c r="AW20" s="485"/>
      <c r="AX20" s="486"/>
      <c r="AY20" s="484"/>
      <c r="AZ20" s="484"/>
      <c r="BA20" s="474"/>
      <c r="BB20" s="484"/>
      <c r="BC20" s="479"/>
      <c r="BD20" s="484"/>
      <c r="BE20" s="472"/>
      <c r="BF20" s="474"/>
      <c r="BG20" s="484"/>
    </row>
    <row r="21" spans="1:59" s="381" customFormat="1" ht="18" customHeight="1">
      <c r="A21" s="409" t="s">
        <v>705</v>
      </c>
      <c r="B21" s="410">
        <v>0</v>
      </c>
      <c r="C21" s="411">
        <v>481</v>
      </c>
      <c r="D21" s="412">
        <v>495.43</v>
      </c>
      <c r="E21" s="412">
        <v>912</v>
      </c>
      <c r="F21" s="412">
        <v>542.198592</v>
      </c>
      <c r="G21" s="412">
        <v>3924</v>
      </c>
      <c r="H21" s="412">
        <v>4041.72</v>
      </c>
      <c r="I21" s="412">
        <v>722</v>
      </c>
      <c r="J21" s="412">
        <v>3501.746208</v>
      </c>
      <c r="K21" s="423">
        <v>0</v>
      </c>
      <c r="L21" s="424">
        <v>0</v>
      </c>
      <c r="M21" s="432">
        <v>94</v>
      </c>
      <c r="N21" s="412">
        <v>1981</v>
      </c>
      <c r="O21" s="412">
        <v>24247.44</v>
      </c>
      <c r="P21" s="412">
        <v>227.925936</v>
      </c>
      <c r="Q21" s="436">
        <v>495</v>
      </c>
      <c r="R21" s="412">
        <v>1981</v>
      </c>
      <c r="S21" s="412">
        <v>24604.02</v>
      </c>
      <c r="T21" s="412">
        <v>1217.89899</v>
      </c>
      <c r="U21" s="412">
        <v>88.35</v>
      </c>
      <c r="V21" s="412">
        <v>1380</v>
      </c>
      <c r="W21" s="412">
        <v>1490.4</v>
      </c>
      <c r="X21" s="412">
        <v>106.02</v>
      </c>
      <c r="Y21" s="412">
        <v>690</v>
      </c>
      <c r="Z21" s="412">
        <v>745.2</v>
      </c>
      <c r="AA21" s="412">
        <v>394.63</v>
      </c>
      <c r="AB21" s="412">
        <v>46</v>
      </c>
      <c r="AC21" s="412">
        <v>49.68</v>
      </c>
      <c r="AD21" s="412">
        <v>276.34579488</v>
      </c>
      <c r="AE21" s="423">
        <v>0</v>
      </c>
      <c r="AF21" s="445">
        <v>0</v>
      </c>
      <c r="AG21" s="411">
        <v>134</v>
      </c>
      <c r="AH21" s="412">
        <v>134</v>
      </c>
      <c r="AI21" s="412">
        <v>1885</v>
      </c>
      <c r="AJ21" s="412">
        <v>25.259</v>
      </c>
      <c r="AK21" s="423">
        <v>0</v>
      </c>
      <c r="AL21" s="424">
        <v>0</v>
      </c>
      <c r="AM21" s="455">
        <v>3560</v>
      </c>
      <c r="AN21" s="456">
        <v>237.333333333333</v>
      </c>
      <c r="AO21" s="456">
        <v>3471.4</v>
      </c>
      <c r="AP21" s="456">
        <v>988.65472</v>
      </c>
      <c r="AQ21" s="423">
        <v>0</v>
      </c>
      <c r="AR21" s="466">
        <v>0</v>
      </c>
      <c r="AS21" s="475"/>
      <c r="AT21" s="472"/>
      <c r="AU21" s="472"/>
      <c r="AV21" s="474"/>
      <c r="AW21" s="485"/>
      <c r="AX21" s="486"/>
      <c r="AY21" s="484"/>
      <c r="AZ21" s="484"/>
      <c r="BA21" s="474"/>
      <c r="BB21" s="484"/>
      <c r="BC21" s="479"/>
      <c r="BD21" s="484"/>
      <c r="BE21" s="472"/>
      <c r="BF21" s="474"/>
      <c r="BG21" s="484"/>
    </row>
    <row r="22" spans="1:59" s="381" customFormat="1" ht="18" customHeight="1">
      <c r="A22" s="409" t="s">
        <v>706</v>
      </c>
      <c r="B22" s="410">
        <v>0</v>
      </c>
      <c r="C22" s="411">
        <v>294</v>
      </c>
      <c r="D22" s="412">
        <v>302.82</v>
      </c>
      <c r="E22" s="412">
        <v>912</v>
      </c>
      <c r="F22" s="412">
        <v>331.406208</v>
      </c>
      <c r="G22" s="412">
        <v>1477</v>
      </c>
      <c r="H22" s="412">
        <v>1521.31</v>
      </c>
      <c r="I22" s="412">
        <v>722</v>
      </c>
      <c r="J22" s="412">
        <v>1318.062984</v>
      </c>
      <c r="K22" s="423">
        <v>0</v>
      </c>
      <c r="L22" s="424">
        <v>0</v>
      </c>
      <c r="M22" s="432">
        <v>56</v>
      </c>
      <c r="N22" s="412">
        <v>1981</v>
      </c>
      <c r="O22" s="412">
        <v>24247.44</v>
      </c>
      <c r="P22" s="412">
        <v>135.785664</v>
      </c>
      <c r="Q22" s="436">
        <v>310</v>
      </c>
      <c r="R22" s="412">
        <v>2121</v>
      </c>
      <c r="S22" s="412">
        <v>26342.82</v>
      </c>
      <c r="T22" s="412">
        <v>816.62742</v>
      </c>
      <c r="U22" s="412">
        <v>54.9</v>
      </c>
      <c r="V22" s="412">
        <v>1380</v>
      </c>
      <c r="W22" s="412">
        <v>1490.4</v>
      </c>
      <c r="X22" s="412">
        <v>65.88</v>
      </c>
      <c r="Y22" s="412">
        <v>690</v>
      </c>
      <c r="Z22" s="412">
        <v>745.2</v>
      </c>
      <c r="AA22" s="412">
        <v>245.22</v>
      </c>
      <c r="AB22" s="412">
        <v>46</v>
      </c>
      <c r="AC22" s="412">
        <v>49.68</v>
      </c>
      <c r="AD22" s="412">
        <v>171.71911872</v>
      </c>
      <c r="AE22" s="423">
        <v>0</v>
      </c>
      <c r="AF22" s="445">
        <v>0</v>
      </c>
      <c r="AG22" s="411">
        <v>92</v>
      </c>
      <c r="AH22" s="412">
        <v>92</v>
      </c>
      <c r="AI22" s="412">
        <v>1885</v>
      </c>
      <c r="AJ22" s="412">
        <v>17.342</v>
      </c>
      <c r="AK22" s="423">
        <v>0</v>
      </c>
      <c r="AL22" s="424">
        <v>0</v>
      </c>
      <c r="AM22" s="455">
        <v>46</v>
      </c>
      <c r="AN22" s="456">
        <v>3.06666666666667</v>
      </c>
      <c r="AO22" s="456">
        <v>3471.4</v>
      </c>
      <c r="AP22" s="456">
        <v>12.774752</v>
      </c>
      <c r="AQ22" s="423">
        <v>0</v>
      </c>
      <c r="AR22" s="466">
        <v>0</v>
      </c>
      <c r="AS22" s="475"/>
      <c r="AT22" s="472"/>
      <c r="AU22" s="472"/>
      <c r="AV22" s="474"/>
      <c r="AW22" s="485"/>
      <c r="AX22" s="486"/>
      <c r="AY22" s="484"/>
      <c r="AZ22" s="484"/>
      <c r="BA22" s="474"/>
      <c r="BB22" s="484"/>
      <c r="BC22" s="479"/>
      <c r="BD22" s="484"/>
      <c r="BE22" s="472"/>
      <c r="BF22" s="474"/>
      <c r="BG22" s="484"/>
    </row>
    <row r="23" spans="1:59" s="381" customFormat="1" ht="18" customHeight="1">
      <c r="A23" s="409" t="s">
        <v>707</v>
      </c>
      <c r="B23" s="410">
        <v>0</v>
      </c>
      <c r="C23" s="411">
        <v>483</v>
      </c>
      <c r="D23" s="412">
        <v>497.49</v>
      </c>
      <c r="E23" s="412">
        <v>912</v>
      </c>
      <c r="F23" s="412">
        <v>544.453056</v>
      </c>
      <c r="G23" s="412">
        <v>12333</v>
      </c>
      <c r="H23" s="412">
        <v>12702.99</v>
      </c>
      <c r="I23" s="412">
        <v>722</v>
      </c>
      <c r="J23" s="412">
        <v>11005.870536</v>
      </c>
      <c r="K23" s="423">
        <v>0</v>
      </c>
      <c r="L23" s="424">
        <v>0</v>
      </c>
      <c r="M23" s="432">
        <v>106</v>
      </c>
      <c r="N23" s="412">
        <v>1981</v>
      </c>
      <c r="O23" s="412">
        <v>24247.44</v>
      </c>
      <c r="P23" s="412">
        <v>257.022864</v>
      </c>
      <c r="Q23" s="436">
        <v>1110</v>
      </c>
      <c r="R23" s="412">
        <v>1981</v>
      </c>
      <c r="S23" s="412">
        <v>24604.02</v>
      </c>
      <c r="T23" s="412">
        <v>2731.04622</v>
      </c>
      <c r="U23" s="412">
        <v>182.4</v>
      </c>
      <c r="V23" s="412">
        <v>1380</v>
      </c>
      <c r="W23" s="412">
        <v>1490.4</v>
      </c>
      <c r="X23" s="412">
        <v>218.88</v>
      </c>
      <c r="Y23" s="412">
        <v>690</v>
      </c>
      <c r="Z23" s="412">
        <v>745.2</v>
      </c>
      <c r="AA23" s="412">
        <v>814.72</v>
      </c>
      <c r="AB23" s="412">
        <v>46</v>
      </c>
      <c r="AC23" s="412">
        <v>49.68</v>
      </c>
      <c r="AD23" s="412">
        <v>570.52035072</v>
      </c>
      <c r="AE23" s="423">
        <v>0</v>
      </c>
      <c r="AF23" s="445">
        <v>0</v>
      </c>
      <c r="AG23" s="411">
        <v>144</v>
      </c>
      <c r="AH23" s="412">
        <v>144</v>
      </c>
      <c r="AI23" s="412">
        <v>1885</v>
      </c>
      <c r="AJ23" s="412">
        <v>27.144</v>
      </c>
      <c r="AK23" s="423">
        <v>0</v>
      </c>
      <c r="AL23" s="424">
        <v>0</v>
      </c>
      <c r="AM23" s="455">
        <v>1767</v>
      </c>
      <c r="AN23" s="456">
        <v>117.8</v>
      </c>
      <c r="AO23" s="456">
        <v>3471.4</v>
      </c>
      <c r="AP23" s="456">
        <v>490.717104</v>
      </c>
      <c r="AQ23" s="423">
        <v>0</v>
      </c>
      <c r="AR23" s="466">
        <v>0</v>
      </c>
      <c r="AS23" s="475"/>
      <c r="AT23" s="472"/>
      <c r="AU23" s="472"/>
      <c r="AV23" s="474"/>
      <c r="AW23" s="485"/>
      <c r="AX23" s="486"/>
      <c r="AY23" s="484"/>
      <c r="AZ23" s="484"/>
      <c r="BA23" s="474"/>
      <c r="BB23" s="484"/>
      <c r="BC23" s="479"/>
      <c r="BD23" s="484"/>
      <c r="BE23" s="472"/>
      <c r="BF23" s="474"/>
      <c r="BG23" s="484"/>
    </row>
    <row r="24" spans="1:59" s="381" customFormat="1" ht="18" customHeight="1">
      <c r="A24" s="409" t="s">
        <v>708</v>
      </c>
      <c r="B24" s="410">
        <v>0</v>
      </c>
      <c r="C24" s="411">
        <v>681</v>
      </c>
      <c r="D24" s="412">
        <v>701.43</v>
      </c>
      <c r="E24" s="412">
        <v>912</v>
      </c>
      <c r="F24" s="412">
        <v>767.644992</v>
      </c>
      <c r="G24" s="412">
        <v>7906</v>
      </c>
      <c r="H24" s="412">
        <v>8143.18</v>
      </c>
      <c r="I24" s="412">
        <v>722</v>
      </c>
      <c r="J24" s="412">
        <v>7055.251152</v>
      </c>
      <c r="K24" s="423">
        <v>0</v>
      </c>
      <c r="L24" s="424">
        <v>0</v>
      </c>
      <c r="M24" s="432">
        <v>153</v>
      </c>
      <c r="N24" s="412">
        <v>1981</v>
      </c>
      <c r="O24" s="412">
        <v>24247.44</v>
      </c>
      <c r="P24" s="412">
        <v>370.985832</v>
      </c>
      <c r="Q24" s="436">
        <v>1686</v>
      </c>
      <c r="R24" s="412">
        <v>1981</v>
      </c>
      <c r="S24" s="412">
        <v>24604.02</v>
      </c>
      <c r="T24" s="412">
        <v>4148.237772</v>
      </c>
      <c r="U24" s="412">
        <v>275.85</v>
      </c>
      <c r="V24" s="412">
        <v>1380</v>
      </c>
      <c r="W24" s="412">
        <v>1490.4</v>
      </c>
      <c r="X24" s="412">
        <v>331.02</v>
      </c>
      <c r="Y24" s="412">
        <v>690</v>
      </c>
      <c r="Z24" s="412">
        <v>745.2</v>
      </c>
      <c r="AA24" s="412">
        <v>1232.13</v>
      </c>
      <c r="AB24" s="412">
        <v>46</v>
      </c>
      <c r="AC24" s="412">
        <v>49.68</v>
      </c>
      <c r="AD24" s="412">
        <v>862.81819488</v>
      </c>
      <c r="AE24" s="423">
        <v>0</v>
      </c>
      <c r="AF24" s="445">
        <v>0</v>
      </c>
      <c r="AG24" s="411">
        <v>110</v>
      </c>
      <c r="AH24" s="412">
        <v>110</v>
      </c>
      <c r="AI24" s="412">
        <v>1885</v>
      </c>
      <c r="AJ24" s="412">
        <v>20.735</v>
      </c>
      <c r="AK24" s="423">
        <v>0</v>
      </c>
      <c r="AL24" s="424">
        <v>0</v>
      </c>
      <c r="AM24" s="455">
        <v>2480</v>
      </c>
      <c r="AN24" s="456">
        <v>165.333333333333</v>
      </c>
      <c r="AO24" s="456">
        <v>3471.4</v>
      </c>
      <c r="AP24" s="456">
        <v>688.72576</v>
      </c>
      <c r="AQ24" s="423">
        <v>0</v>
      </c>
      <c r="AR24" s="466">
        <v>0</v>
      </c>
      <c r="AS24" s="475"/>
      <c r="AT24" s="472"/>
      <c r="AU24" s="472"/>
      <c r="AV24" s="474"/>
      <c r="AW24" s="485"/>
      <c r="AX24" s="486"/>
      <c r="AY24" s="484"/>
      <c r="AZ24" s="484"/>
      <c r="BA24" s="474"/>
      <c r="BB24" s="484"/>
      <c r="BC24" s="479"/>
      <c r="BD24" s="484"/>
      <c r="BE24" s="472"/>
      <c r="BF24" s="474"/>
      <c r="BG24" s="484"/>
    </row>
    <row r="25" spans="1:59" s="381" customFormat="1" ht="18" customHeight="1">
      <c r="A25" s="405" t="s">
        <v>709</v>
      </c>
      <c r="B25" s="413"/>
      <c r="C25" s="414"/>
      <c r="D25" s="415"/>
      <c r="E25" s="415"/>
      <c r="F25" s="415"/>
      <c r="G25" s="415"/>
      <c r="H25" s="415"/>
      <c r="I25" s="415"/>
      <c r="J25" s="415"/>
      <c r="K25" s="415"/>
      <c r="L25" s="425"/>
      <c r="M25" s="433"/>
      <c r="N25" s="415"/>
      <c r="O25" s="415"/>
      <c r="P25" s="415"/>
      <c r="Q25" s="415"/>
      <c r="R25" s="415"/>
      <c r="S25" s="415"/>
      <c r="T25" s="415"/>
      <c r="U25" s="438"/>
      <c r="V25" s="438"/>
      <c r="W25" s="438"/>
      <c r="X25" s="438"/>
      <c r="Y25" s="438"/>
      <c r="Z25" s="438"/>
      <c r="AA25" s="438"/>
      <c r="AB25" s="438"/>
      <c r="AC25" s="438"/>
      <c r="AD25" s="438"/>
      <c r="AE25" s="446"/>
      <c r="AF25" s="447"/>
      <c r="AG25" s="411"/>
      <c r="AH25" s="415"/>
      <c r="AI25" s="415"/>
      <c r="AJ25" s="438"/>
      <c r="AK25" s="446"/>
      <c r="AL25" s="457"/>
      <c r="AM25" s="455"/>
      <c r="AN25" s="458"/>
      <c r="AO25" s="464"/>
      <c r="AP25" s="458"/>
      <c r="AQ25" s="446"/>
      <c r="AR25" s="467"/>
      <c r="AS25" s="476">
        <v>76</v>
      </c>
      <c r="AT25" s="477">
        <v>2087.595</v>
      </c>
      <c r="AU25" s="477">
        <v>190.388664</v>
      </c>
      <c r="AV25" s="478">
        <v>0.6</v>
      </c>
      <c r="AW25" s="487">
        <v>114.2331984</v>
      </c>
      <c r="AX25" s="488">
        <v>241</v>
      </c>
      <c r="AY25" s="489">
        <v>1406.565</v>
      </c>
      <c r="AZ25" s="489">
        <v>406.778598</v>
      </c>
      <c r="BA25" s="478">
        <v>0.6</v>
      </c>
      <c r="BB25" s="489">
        <v>244.0671588</v>
      </c>
      <c r="BC25" s="476">
        <v>1234</v>
      </c>
      <c r="BD25" s="489">
        <v>1406.565</v>
      </c>
      <c r="BE25" s="477">
        <v>2082.841452</v>
      </c>
      <c r="BF25" s="478">
        <v>0.6</v>
      </c>
      <c r="BG25" s="489">
        <v>1249.7048712</v>
      </c>
    </row>
    <row r="26" spans="1:59" s="381" customFormat="1" ht="18" customHeight="1">
      <c r="A26" s="409" t="s">
        <v>710</v>
      </c>
      <c r="B26" s="410">
        <v>1032.59971584</v>
      </c>
      <c r="C26" s="411">
        <v>0</v>
      </c>
      <c r="D26" s="412">
        <v>0</v>
      </c>
      <c r="E26" s="412">
        <v>690</v>
      </c>
      <c r="F26" s="412">
        <v>0</v>
      </c>
      <c r="G26" s="412">
        <v>0</v>
      </c>
      <c r="H26" s="412">
        <v>0</v>
      </c>
      <c r="I26" s="412">
        <v>322</v>
      </c>
      <c r="J26" s="412">
        <v>0</v>
      </c>
      <c r="K26" s="423">
        <v>0.6</v>
      </c>
      <c r="L26" s="424">
        <v>0</v>
      </c>
      <c r="M26" s="432">
        <v>0</v>
      </c>
      <c r="N26" s="412">
        <v>1372</v>
      </c>
      <c r="O26" s="412">
        <v>16793.28</v>
      </c>
      <c r="P26" s="412">
        <v>0</v>
      </c>
      <c r="Q26" s="436">
        <v>0</v>
      </c>
      <c r="R26" s="412">
        <v>999</v>
      </c>
      <c r="S26" s="412">
        <v>12407.58</v>
      </c>
      <c r="T26" s="412">
        <v>0</v>
      </c>
      <c r="U26" s="412">
        <v>0</v>
      </c>
      <c r="V26" s="412">
        <v>972</v>
      </c>
      <c r="W26" s="412">
        <v>1049.76</v>
      </c>
      <c r="X26" s="412">
        <v>0</v>
      </c>
      <c r="Y26" s="412">
        <v>486</v>
      </c>
      <c r="Z26" s="412">
        <v>524.88</v>
      </c>
      <c r="AA26" s="412">
        <v>0</v>
      </c>
      <c r="AB26" s="412">
        <v>32.4</v>
      </c>
      <c r="AC26" s="412">
        <v>34.992</v>
      </c>
      <c r="AD26" s="412">
        <v>0</v>
      </c>
      <c r="AE26" s="423">
        <v>0.6</v>
      </c>
      <c r="AF26" s="445">
        <v>0</v>
      </c>
      <c r="AG26" s="411">
        <v>0</v>
      </c>
      <c r="AH26" s="412">
        <v>0</v>
      </c>
      <c r="AI26" s="412">
        <v>1885</v>
      </c>
      <c r="AJ26" s="412">
        <v>0</v>
      </c>
      <c r="AK26" s="423">
        <v>0.6</v>
      </c>
      <c r="AL26" s="424">
        <v>0</v>
      </c>
      <c r="AM26" s="455">
        <v>8883</v>
      </c>
      <c r="AN26" s="456">
        <v>592.2</v>
      </c>
      <c r="AO26" s="456">
        <v>2421.76</v>
      </c>
      <c r="AP26" s="456">
        <v>1720.9995264</v>
      </c>
      <c r="AQ26" s="423">
        <v>0.6</v>
      </c>
      <c r="AR26" s="466">
        <v>1032.59971584</v>
      </c>
      <c r="AS26" s="475"/>
      <c r="AT26" s="472"/>
      <c r="AU26" s="472"/>
      <c r="AV26" s="474"/>
      <c r="AW26" s="485"/>
      <c r="AX26" s="486"/>
      <c r="AY26" s="484"/>
      <c r="AZ26" s="484"/>
      <c r="BA26" s="474"/>
      <c r="BB26" s="484"/>
      <c r="BC26" s="479"/>
      <c r="BD26" s="484"/>
      <c r="BE26" s="472"/>
      <c r="BF26" s="474"/>
      <c r="BG26" s="484"/>
    </row>
    <row r="27" spans="1:59" s="381" customFormat="1" ht="18" customHeight="1">
      <c r="A27" s="409" t="s">
        <v>711</v>
      </c>
      <c r="B27" s="410">
        <v>994.1481012576</v>
      </c>
      <c r="C27" s="411">
        <v>825</v>
      </c>
      <c r="D27" s="412">
        <v>849.75</v>
      </c>
      <c r="E27" s="412">
        <v>690</v>
      </c>
      <c r="F27" s="412">
        <v>703.593</v>
      </c>
      <c r="G27" s="412">
        <v>1092</v>
      </c>
      <c r="H27" s="412">
        <v>1124.76</v>
      </c>
      <c r="I27" s="412">
        <v>322</v>
      </c>
      <c r="J27" s="412">
        <v>434.607264</v>
      </c>
      <c r="K27" s="423">
        <v>0.6</v>
      </c>
      <c r="L27" s="424">
        <v>682.9201584</v>
      </c>
      <c r="M27" s="432">
        <v>116</v>
      </c>
      <c r="N27" s="412">
        <v>1372</v>
      </c>
      <c r="O27" s="412">
        <v>16793.28</v>
      </c>
      <c r="P27" s="412">
        <v>194.802048</v>
      </c>
      <c r="Q27" s="436">
        <v>161</v>
      </c>
      <c r="R27" s="412">
        <v>999</v>
      </c>
      <c r="S27" s="412">
        <v>12407.58</v>
      </c>
      <c r="T27" s="412">
        <v>199.762038</v>
      </c>
      <c r="U27" s="412">
        <v>41.55</v>
      </c>
      <c r="V27" s="412">
        <v>972</v>
      </c>
      <c r="W27" s="412">
        <v>1049.76</v>
      </c>
      <c r="X27" s="412">
        <v>49.86</v>
      </c>
      <c r="Y27" s="412">
        <v>486</v>
      </c>
      <c r="Z27" s="412">
        <v>524.88</v>
      </c>
      <c r="AA27" s="412">
        <v>185.59</v>
      </c>
      <c r="AB27" s="412">
        <v>32.4</v>
      </c>
      <c r="AC27" s="412">
        <v>34.992</v>
      </c>
      <c r="AD27" s="412">
        <v>91.538652096</v>
      </c>
      <c r="AE27" s="423">
        <v>0.6</v>
      </c>
      <c r="AF27" s="445">
        <v>291.6616428576</v>
      </c>
      <c r="AG27" s="411">
        <v>173</v>
      </c>
      <c r="AH27" s="412">
        <v>173</v>
      </c>
      <c r="AI27" s="412">
        <v>1885</v>
      </c>
      <c r="AJ27" s="412">
        <v>32.6105</v>
      </c>
      <c r="AK27" s="423">
        <v>0.6</v>
      </c>
      <c r="AL27" s="424">
        <v>19.5663</v>
      </c>
      <c r="AM27" s="455">
        <v>0</v>
      </c>
      <c r="AN27" s="456">
        <v>0</v>
      </c>
      <c r="AO27" s="456">
        <v>2421.76</v>
      </c>
      <c r="AP27" s="456">
        <v>0</v>
      </c>
      <c r="AQ27" s="423">
        <v>0.6</v>
      </c>
      <c r="AR27" s="466">
        <v>0</v>
      </c>
      <c r="AS27" s="475"/>
      <c r="AT27" s="472"/>
      <c r="AU27" s="472"/>
      <c r="AV27" s="474"/>
      <c r="AW27" s="485"/>
      <c r="AX27" s="486"/>
      <c r="AY27" s="484"/>
      <c r="AZ27" s="484"/>
      <c r="BA27" s="474"/>
      <c r="BB27" s="484"/>
      <c r="BC27" s="479"/>
      <c r="BD27" s="484"/>
      <c r="BE27" s="472"/>
      <c r="BF27" s="474"/>
      <c r="BG27" s="484"/>
    </row>
    <row r="28" spans="1:59" s="381" customFormat="1" ht="18" customHeight="1">
      <c r="A28" s="409" t="s">
        <v>712</v>
      </c>
      <c r="B28" s="410">
        <v>921.8624336256</v>
      </c>
      <c r="C28" s="411">
        <v>875</v>
      </c>
      <c r="D28" s="412">
        <v>901.25</v>
      </c>
      <c r="E28" s="412">
        <v>690</v>
      </c>
      <c r="F28" s="412">
        <v>746.235</v>
      </c>
      <c r="G28" s="412">
        <v>769</v>
      </c>
      <c r="H28" s="412">
        <v>792.07</v>
      </c>
      <c r="I28" s="412">
        <v>322</v>
      </c>
      <c r="J28" s="412">
        <v>306.055848</v>
      </c>
      <c r="K28" s="423">
        <v>0.6</v>
      </c>
      <c r="L28" s="424">
        <v>631.3745088</v>
      </c>
      <c r="M28" s="432">
        <v>118</v>
      </c>
      <c r="N28" s="412">
        <v>1372</v>
      </c>
      <c r="O28" s="412">
        <v>16793.28</v>
      </c>
      <c r="P28" s="412">
        <v>198.160704</v>
      </c>
      <c r="Q28" s="436">
        <v>144</v>
      </c>
      <c r="R28" s="412">
        <v>999</v>
      </c>
      <c r="S28" s="412">
        <v>12407.58</v>
      </c>
      <c r="T28" s="412">
        <v>178.669152</v>
      </c>
      <c r="U28" s="412">
        <v>39.3</v>
      </c>
      <c r="V28" s="412">
        <v>972</v>
      </c>
      <c r="W28" s="412">
        <v>1049.76</v>
      </c>
      <c r="X28" s="412">
        <v>47.16</v>
      </c>
      <c r="Y28" s="412">
        <v>486</v>
      </c>
      <c r="Z28" s="412">
        <v>524.88</v>
      </c>
      <c r="AA28" s="412">
        <v>175.54</v>
      </c>
      <c r="AB28" s="412">
        <v>32.4</v>
      </c>
      <c r="AC28" s="412">
        <v>34.992</v>
      </c>
      <c r="AD28" s="412">
        <v>86.581685376</v>
      </c>
      <c r="AE28" s="423">
        <v>0.6</v>
      </c>
      <c r="AF28" s="445">
        <v>278.0469248256</v>
      </c>
      <c r="AG28" s="411">
        <v>110</v>
      </c>
      <c r="AH28" s="412">
        <v>110</v>
      </c>
      <c r="AI28" s="412">
        <v>1885</v>
      </c>
      <c r="AJ28" s="412">
        <v>20.735</v>
      </c>
      <c r="AK28" s="423">
        <v>0.6</v>
      </c>
      <c r="AL28" s="424">
        <v>12.441</v>
      </c>
      <c r="AM28" s="455">
        <v>0</v>
      </c>
      <c r="AN28" s="456">
        <v>0</v>
      </c>
      <c r="AO28" s="456">
        <v>2421.76</v>
      </c>
      <c r="AP28" s="456">
        <v>0</v>
      </c>
      <c r="AQ28" s="423">
        <v>0.6</v>
      </c>
      <c r="AR28" s="466">
        <v>0</v>
      </c>
      <c r="AS28" s="475"/>
      <c r="AT28" s="472"/>
      <c r="AU28" s="472"/>
      <c r="AV28" s="474"/>
      <c r="AW28" s="485"/>
      <c r="AX28" s="486"/>
      <c r="AY28" s="484"/>
      <c r="AZ28" s="484"/>
      <c r="BA28" s="474"/>
      <c r="BB28" s="484"/>
      <c r="BC28" s="479"/>
      <c r="BD28" s="484"/>
      <c r="BE28" s="472"/>
      <c r="BF28" s="474"/>
      <c r="BG28" s="484"/>
    </row>
    <row r="29" spans="1:59" s="381" customFormat="1" ht="18" customHeight="1">
      <c r="A29" s="409" t="s">
        <v>713</v>
      </c>
      <c r="B29" s="410">
        <v>2152.2514903584</v>
      </c>
      <c r="C29" s="411">
        <v>626</v>
      </c>
      <c r="D29" s="412">
        <v>644.78</v>
      </c>
      <c r="E29" s="412">
        <v>690</v>
      </c>
      <c r="F29" s="412">
        <v>533.87784</v>
      </c>
      <c r="G29" s="412">
        <v>2865</v>
      </c>
      <c r="H29" s="412">
        <v>2950.95</v>
      </c>
      <c r="I29" s="412">
        <v>322</v>
      </c>
      <c r="J29" s="412">
        <v>1140.24708</v>
      </c>
      <c r="K29" s="423">
        <v>0.6</v>
      </c>
      <c r="L29" s="424">
        <v>1004.474952</v>
      </c>
      <c r="M29" s="432">
        <v>93</v>
      </c>
      <c r="N29" s="412">
        <v>1372</v>
      </c>
      <c r="O29" s="412">
        <v>16793.28</v>
      </c>
      <c r="P29" s="412">
        <v>156.177504</v>
      </c>
      <c r="Q29" s="436">
        <v>725</v>
      </c>
      <c r="R29" s="412">
        <v>999</v>
      </c>
      <c r="S29" s="412">
        <v>12407.58</v>
      </c>
      <c r="T29" s="412">
        <v>899.54955</v>
      </c>
      <c r="U29" s="412">
        <v>122.7</v>
      </c>
      <c r="V29" s="412">
        <v>972</v>
      </c>
      <c r="W29" s="412">
        <v>1049.76</v>
      </c>
      <c r="X29" s="412">
        <v>147.24</v>
      </c>
      <c r="Y29" s="412">
        <v>486</v>
      </c>
      <c r="Z29" s="412">
        <v>524.88</v>
      </c>
      <c r="AA29" s="412">
        <v>548.06</v>
      </c>
      <c r="AB29" s="412">
        <v>32.4</v>
      </c>
      <c r="AC29" s="412">
        <v>34.992</v>
      </c>
      <c r="AD29" s="412">
        <v>270.319918464</v>
      </c>
      <c r="AE29" s="423">
        <v>0.6</v>
      </c>
      <c r="AF29" s="445">
        <v>795.6281834784</v>
      </c>
      <c r="AG29" s="411">
        <v>1206</v>
      </c>
      <c r="AH29" s="412">
        <v>1206</v>
      </c>
      <c r="AI29" s="412">
        <v>1885</v>
      </c>
      <c r="AJ29" s="412">
        <v>227.331</v>
      </c>
      <c r="AK29" s="423">
        <v>0.6</v>
      </c>
      <c r="AL29" s="424">
        <v>136.3986</v>
      </c>
      <c r="AM29" s="455">
        <v>1856</v>
      </c>
      <c r="AN29" s="456">
        <v>123.733333333333</v>
      </c>
      <c r="AO29" s="456">
        <v>2421.76</v>
      </c>
      <c r="AP29" s="456">
        <v>359.5829248</v>
      </c>
      <c r="AQ29" s="423">
        <v>0.6</v>
      </c>
      <c r="AR29" s="466">
        <v>215.74975488</v>
      </c>
      <c r="AS29" s="475"/>
      <c r="AT29" s="472"/>
      <c r="AU29" s="472"/>
      <c r="AV29" s="474"/>
      <c r="AW29" s="485"/>
      <c r="AX29" s="486"/>
      <c r="AY29" s="484"/>
      <c r="AZ29" s="484"/>
      <c r="BA29" s="474"/>
      <c r="BB29" s="484"/>
      <c r="BC29" s="479"/>
      <c r="BD29" s="484"/>
      <c r="BE29" s="472"/>
      <c r="BF29" s="474"/>
      <c r="BG29" s="484"/>
    </row>
    <row r="30" spans="1:59" s="381" customFormat="1" ht="18" customHeight="1">
      <c r="A30" s="409" t="s">
        <v>714</v>
      </c>
      <c r="B30" s="410">
        <v>1432.4339441088</v>
      </c>
      <c r="C30" s="411">
        <v>264</v>
      </c>
      <c r="D30" s="412">
        <v>271.92</v>
      </c>
      <c r="E30" s="412">
        <v>690</v>
      </c>
      <c r="F30" s="412">
        <v>225.14976</v>
      </c>
      <c r="G30" s="412">
        <v>3260</v>
      </c>
      <c r="H30" s="412">
        <v>3357.8</v>
      </c>
      <c r="I30" s="412">
        <v>322</v>
      </c>
      <c r="J30" s="412">
        <v>1297.45392</v>
      </c>
      <c r="K30" s="423">
        <v>0.6</v>
      </c>
      <c r="L30" s="424">
        <v>913.562208</v>
      </c>
      <c r="M30" s="432">
        <v>21</v>
      </c>
      <c r="N30" s="412">
        <v>1372</v>
      </c>
      <c r="O30" s="412">
        <v>16793.28</v>
      </c>
      <c r="P30" s="412">
        <v>35.265888</v>
      </c>
      <c r="Q30" s="436">
        <v>430</v>
      </c>
      <c r="R30" s="412">
        <v>999</v>
      </c>
      <c r="S30" s="412">
        <v>12407.58</v>
      </c>
      <c r="T30" s="412">
        <v>533.52594</v>
      </c>
      <c r="U30" s="412">
        <v>67.65</v>
      </c>
      <c r="V30" s="412">
        <v>972</v>
      </c>
      <c r="W30" s="412">
        <v>1049.76</v>
      </c>
      <c r="X30" s="412">
        <v>81.18</v>
      </c>
      <c r="Y30" s="412">
        <v>486</v>
      </c>
      <c r="Z30" s="412">
        <v>524.88</v>
      </c>
      <c r="AA30" s="412">
        <v>302.17</v>
      </c>
      <c r="AB30" s="412">
        <v>32.4</v>
      </c>
      <c r="AC30" s="412">
        <v>34.992</v>
      </c>
      <c r="AD30" s="412">
        <v>149.039466048</v>
      </c>
      <c r="AE30" s="423">
        <v>0.6</v>
      </c>
      <c r="AF30" s="445">
        <v>430.6987764288</v>
      </c>
      <c r="AG30" s="411">
        <v>18</v>
      </c>
      <c r="AH30" s="412">
        <v>18</v>
      </c>
      <c r="AI30" s="412">
        <v>1885</v>
      </c>
      <c r="AJ30" s="412">
        <v>3.393</v>
      </c>
      <c r="AK30" s="423">
        <v>0.6</v>
      </c>
      <c r="AL30" s="424">
        <v>2.0358</v>
      </c>
      <c r="AM30" s="455">
        <v>741</v>
      </c>
      <c r="AN30" s="456">
        <v>49.4</v>
      </c>
      <c r="AO30" s="456">
        <v>2421.76</v>
      </c>
      <c r="AP30" s="456">
        <v>143.5619328</v>
      </c>
      <c r="AQ30" s="423">
        <v>0.6</v>
      </c>
      <c r="AR30" s="466">
        <v>86.13715968</v>
      </c>
      <c r="AS30" s="475"/>
      <c r="AT30" s="472"/>
      <c r="AU30" s="472"/>
      <c r="AV30" s="474"/>
      <c r="AW30" s="485"/>
      <c r="AX30" s="486"/>
      <c r="AY30" s="484"/>
      <c r="AZ30" s="484"/>
      <c r="BA30" s="474"/>
      <c r="BB30" s="484"/>
      <c r="BC30" s="479"/>
      <c r="BD30" s="484"/>
      <c r="BE30" s="472"/>
      <c r="BF30" s="474"/>
      <c r="BG30" s="484"/>
    </row>
    <row r="31" spans="1:59" s="381" customFormat="1" ht="18" customHeight="1">
      <c r="A31" s="409" t="s">
        <v>715</v>
      </c>
      <c r="B31" s="410">
        <v>1836.7407316704</v>
      </c>
      <c r="C31" s="411">
        <v>450</v>
      </c>
      <c r="D31" s="412">
        <v>463.5</v>
      </c>
      <c r="E31" s="412">
        <v>690</v>
      </c>
      <c r="F31" s="412">
        <v>383.778</v>
      </c>
      <c r="G31" s="412">
        <v>3675</v>
      </c>
      <c r="H31" s="412">
        <v>3785.25</v>
      </c>
      <c r="I31" s="412">
        <v>322</v>
      </c>
      <c r="J31" s="412">
        <v>1462.6206</v>
      </c>
      <c r="K31" s="423">
        <v>0.6</v>
      </c>
      <c r="L31" s="424">
        <v>1107.83916</v>
      </c>
      <c r="M31" s="432">
        <v>76</v>
      </c>
      <c r="N31" s="412">
        <v>1372</v>
      </c>
      <c r="O31" s="412">
        <v>16793.28</v>
      </c>
      <c r="P31" s="412">
        <v>127.628928</v>
      </c>
      <c r="Q31" s="436">
        <v>557</v>
      </c>
      <c r="R31" s="412">
        <v>999</v>
      </c>
      <c r="S31" s="412">
        <v>12407.58</v>
      </c>
      <c r="T31" s="412">
        <v>691.102206</v>
      </c>
      <c r="U31" s="412">
        <v>94.95</v>
      </c>
      <c r="V31" s="412">
        <v>972</v>
      </c>
      <c r="W31" s="412">
        <v>1049.76</v>
      </c>
      <c r="X31" s="412">
        <v>113.94</v>
      </c>
      <c r="Y31" s="412">
        <v>486</v>
      </c>
      <c r="Z31" s="412">
        <v>524.88</v>
      </c>
      <c r="AA31" s="412">
        <v>424.11</v>
      </c>
      <c r="AB31" s="412">
        <v>32.4</v>
      </c>
      <c r="AC31" s="412">
        <v>34.992</v>
      </c>
      <c r="AD31" s="412">
        <v>209.183995584</v>
      </c>
      <c r="AE31" s="423">
        <v>0.6</v>
      </c>
      <c r="AF31" s="445">
        <v>616.7490777504</v>
      </c>
      <c r="AG31" s="411">
        <v>525</v>
      </c>
      <c r="AH31" s="412">
        <v>525</v>
      </c>
      <c r="AI31" s="412">
        <v>1885</v>
      </c>
      <c r="AJ31" s="412">
        <v>98.9625</v>
      </c>
      <c r="AK31" s="423">
        <v>0.6</v>
      </c>
      <c r="AL31" s="424">
        <v>59.3775</v>
      </c>
      <c r="AM31" s="455">
        <v>454</v>
      </c>
      <c r="AN31" s="456">
        <v>30.2666666666667</v>
      </c>
      <c r="AO31" s="456">
        <v>2421.76</v>
      </c>
      <c r="AP31" s="456">
        <v>87.9583232</v>
      </c>
      <c r="AQ31" s="423">
        <v>0.6</v>
      </c>
      <c r="AR31" s="466">
        <v>52.77499392</v>
      </c>
      <c r="AS31" s="475"/>
      <c r="AT31" s="472"/>
      <c r="AU31" s="472"/>
      <c r="AV31" s="474"/>
      <c r="AW31" s="485"/>
      <c r="AX31" s="486"/>
      <c r="AY31" s="484"/>
      <c r="AZ31" s="484"/>
      <c r="BA31" s="474"/>
      <c r="BB31" s="484"/>
      <c r="BC31" s="479"/>
      <c r="BD31" s="484"/>
      <c r="BE31" s="472"/>
      <c r="BF31" s="474"/>
      <c r="BG31" s="484"/>
    </row>
    <row r="32" spans="1:59" s="381" customFormat="1" ht="18" customHeight="1">
      <c r="A32" s="409" t="s">
        <v>716</v>
      </c>
      <c r="B32" s="410">
        <v>4111.2270122112</v>
      </c>
      <c r="C32" s="411">
        <v>515</v>
      </c>
      <c r="D32" s="412">
        <v>530.45</v>
      </c>
      <c r="E32" s="412">
        <v>690</v>
      </c>
      <c r="F32" s="412">
        <v>439.2126</v>
      </c>
      <c r="G32" s="412">
        <v>8348</v>
      </c>
      <c r="H32" s="412">
        <v>8598.44</v>
      </c>
      <c r="I32" s="412">
        <v>322</v>
      </c>
      <c r="J32" s="412">
        <v>3322.437216</v>
      </c>
      <c r="K32" s="423">
        <v>0.6</v>
      </c>
      <c r="L32" s="424">
        <v>2256.9898896</v>
      </c>
      <c r="M32" s="432">
        <v>43</v>
      </c>
      <c r="N32" s="412">
        <v>1372</v>
      </c>
      <c r="O32" s="412">
        <v>16793.28</v>
      </c>
      <c r="P32" s="412">
        <v>72.211104</v>
      </c>
      <c r="Q32" s="436">
        <v>1656</v>
      </c>
      <c r="R32" s="412">
        <v>999</v>
      </c>
      <c r="S32" s="412">
        <v>12407.58</v>
      </c>
      <c r="T32" s="412">
        <v>2054.695248</v>
      </c>
      <c r="U32" s="412">
        <v>254.85</v>
      </c>
      <c r="V32" s="412">
        <v>972</v>
      </c>
      <c r="W32" s="412">
        <v>1049.76</v>
      </c>
      <c r="X32" s="412">
        <v>305.82</v>
      </c>
      <c r="Y32" s="412">
        <v>486</v>
      </c>
      <c r="Z32" s="412">
        <v>524.88</v>
      </c>
      <c r="AA32" s="412">
        <v>1138.33</v>
      </c>
      <c r="AB32" s="412">
        <v>32.4</v>
      </c>
      <c r="AC32" s="412">
        <v>34.992</v>
      </c>
      <c r="AD32" s="412">
        <v>561.459097152</v>
      </c>
      <c r="AE32" s="423">
        <v>0.6</v>
      </c>
      <c r="AF32" s="445">
        <v>1613.0192694912</v>
      </c>
      <c r="AG32" s="411">
        <v>1882</v>
      </c>
      <c r="AH32" s="412">
        <v>1882</v>
      </c>
      <c r="AI32" s="412">
        <v>1885</v>
      </c>
      <c r="AJ32" s="412">
        <v>354.757</v>
      </c>
      <c r="AK32" s="423">
        <v>0.6</v>
      </c>
      <c r="AL32" s="424">
        <v>212.8542</v>
      </c>
      <c r="AM32" s="455">
        <v>244</v>
      </c>
      <c r="AN32" s="456">
        <v>16.2666666666667</v>
      </c>
      <c r="AO32" s="456">
        <v>2421.76</v>
      </c>
      <c r="AP32" s="456">
        <v>47.2727552</v>
      </c>
      <c r="AQ32" s="423">
        <v>0.6</v>
      </c>
      <c r="AR32" s="466">
        <v>28.36365312</v>
      </c>
      <c r="AS32" s="475"/>
      <c r="AT32" s="472"/>
      <c r="AU32" s="472"/>
      <c r="AV32" s="474"/>
      <c r="AW32" s="485"/>
      <c r="AX32" s="486"/>
      <c r="AY32" s="484"/>
      <c r="AZ32" s="484"/>
      <c r="BA32" s="474"/>
      <c r="BB32" s="484"/>
      <c r="BC32" s="479"/>
      <c r="BD32" s="484"/>
      <c r="BE32" s="472"/>
      <c r="BF32" s="474"/>
      <c r="BG32" s="484"/>
    </row>
    <row r="33" spans="1:59" s="381" customFormat="1" ht="18" customHeight="1">
      <c r="A33" s="409" t="s">
        <v>717</v>
      </c>
      <c r="B33" s="410">
        <v>2036.8718572416</v>
      </c>
      <c r="C33" s="411">
        <v>243</v>
      </c>
      <c r="D33" s="412">
        <v>250.29</v>
      </c>
      <c r="E33" s="412">
        <v>690</v>
      </c>
      <c r="F33" s="412">
        <v>207.24012</v>
      </c>
      <c r="G33" s="412">
        <v>4165</v>
      </c>
      <c r="H33" s="412">
        <v>4289.95</v>
      </c>
      <c r="I33" s="412">
        <v>322</v>
      </c>
      <c r="J33" s="412">
        <v>1657.63668</v>
      </c>
      <c r="K33" s="423">
        <v>0.6</v>
      </c>
      <c r="L33" s="424">
        <v>1118.92608</v>
      </c>
      <c r="M33" s="432">
        <v>33</v>
      </c>
      <c r="N33" s="412">
        <v>1372</v>
      </c>
      <c r="O33" s="412">
        <v>16793.28</v>
      </c>
      <c r="P33" s="412">
        <v>55.417824</v>
      </c>
      <c r="Q33" s="436">
        <v>574</v>
      </c>
      <c r="R33" s="412">
        <v>999</v>
      </c>
      <c r="S33" s="412">
        <v>12407.58</v>
      </c>
      <c r="T33" s="412">
        <v>712.195092</v>
      </c>
      <c r="U33" s="412">
        <v>91.05</v>
      </c>
      <c r="V33" s="412">
        <v>972</v>
      </c>
      <c r="W33" s="412">
        <v>1049.76</v>
      </c>
      <c r="X33" s="412">
        <v>109.26</v>
      </c>
      <c r="Y33" s="412">
        <v>486</v>
      </c>
      <c r="Z33" s="412">
        <v>524.88</v>
      </c>
      <c r="AA33" s="412">
        <v>406.69</v>
      </c>
      <c r="AB33" s="412">
        <v>32.4</v>
      </c>
      <c r="AC33" s="412">
        <v>34.992</v>
      </c>
      <c r="AD33" s="412">
        <v>200.591919936</v>
      </c>
      <c r="AE33" s="423">
        <v>0.6</v>
      </c>
      <c r="AF33" s="445">
        <v>580.9229015616</v>
      </c>
      <c r="AG33" s="411">
        <v>471</v>
      </c>
      <c r="AH33" s="412">
        <v>471</v>
      </c>
      <c r="AI33" s="412">
        <v>1885</v>
      </c>
      <c r="AJ33" s="412">
        <v>88.7835</v>
      </c>
      <c r="AK33" s="423">
        <v>0.6</v>
      </c>
      <c r="AL33" s="424">
        <v>53.2701</v>
      </c>
      <c r="AM33" s="455">
        <v>2441</v>
      </c>
      <c r="AN33" s="456">
        <v>162.733333333333</v>
      </c>
      <c r="AO33" s="456">
        <v>2421.76</v>
      </c>
      <c r="AP33" s="456">
        <v>472.9212928</v>
      </c>
      <c r="AQ33" s="423">
        <v>0.6</v>
      </c>
      <c r="AR33" s="466">
        <v>283.75277568</v>
      </c>
      <c r="AS33" s="475"/>
      <c r="AT33" s="472"/>
      <c r="AU33" s="472"/>
      <c r="AV33" s="474"/>
      <c r="AW33" s="485"/>
      <c r="AX33" s="486"/>
      <c r="AY33" s="484"/>
      <c r="AZ33" s="484"/>
      <c r="BA33" s="474"/>
      <c r="BB33" s="484"/>
      <c r="BC33" s="479"/>
      <c r="BD33" s="484"/>
      <c r="BE33" s="472"/>
      <c r="BF33" s="474"/>
      <c r="BG33" s="484"/>
    </row>
    <row r="34" spans="1:59" s="381" customFormat="1" ht="18" customHeight="1">
      <c r="A34" s="409" t="s">
        <v>718</v>
      </c>
      <c r="B34" s="410">
        <v>2377.1171277696</v>
      </c>
      <c r="C34" s="411">
        <v>592</v>
      </c>
      <c r="D34" s="412">
        <v>609.76</v>
      </c>
      <c r="E34" s="412">
        <v>690</v>
      </c>
      <c r="F34" s="412">
        <v>504.88128</v>
      </c>
      <c r="G34" s="412">
        <v>4327</v>
      </c>
      <c r="H34" s="412">
        <v>4456.81</v>
      </c>
      <c r="I34" s="412">
        <v>322</v>
      </c>
      <c r="J34" s="412">
        <v>1722.111384</v>
      </c>
      <c r="K34" s="423">
        <v>0.6</v>
      </c>
      <c r="L34" s="424">
        <v>1336.1955984</v>
      </c>
      <c r="M34" s="432">
        <v>46</v>
      </c>
      <c r="N34" s="412">
        <v>1372</v>
      </c>
      <c r="O34" s="412">
        <v>16793.28</v>
      </c>
      <c r="P34" s="412">
        <v>77.249088</v>
      </c>
      <c r="Q34" s="436">
        <v>946</v>
      </c>
      <c r="R34" s="412">
        <v>999</v>
      </c>
      <c r="S34" s="412">
        <v>12407.58</v>
      </c>
      <c r="T34" s="412">
        <v>1173.757068</v>
      </c>
      <c r="U34" s="412">
        <v>148.8</v>
      </c>
      <c r="V34" s="412">
        <v>972</v>
      </c>
      <c r="W34" s="412">
        <v>1049.76</v>
      </c>
      <c r="X34" s="412">
        <v>178.56</v>
      </c>
      <c r="Y34" s="412">
        <v>486</v>
      </c>
      <c r="Z34" s="412">
        <v>524.88</v>
      </c>
      <c r="AA34" s="412">
        <v>664.64</v>
      </c>
      <c r="AB34" s="412">
        <v>32.4</v>
      </c>
      <c r="AC34" s="412">
        <v>34.992</v>
      </c>
      <c r="AD34" s="412">
        <v>327.820732416</v>
      </c>
      <c r="AE34" s="423">
        <v>0.6</v>
      </c>
      <c r="AF34" s="445">
        <v>947.2961330496</v>
      </c>
      <c r="AG34" s="411">
        <v>613</v>
      </c>
      <c r="AH34" s="412">
        <v>613</v>
      </c>
      <c r="AI34" s="412">
        <v>1885</v>
      </c>
      <c r="AJ34" s="412">
        <v>115.5505</v>
      </c>
      <c r="AK34" s="423">
        <v>0.6</v>
      </c>
      <c r="AL34" s="424">
        <v>69.3303</v>
      </c>
      <c r="AM34" s="455">
        <v>209</v>
      </c>
      <c r="AN34" s="456">
        <v>13.9333333333333</v>
      </c>
      <c r="AO34" s="456">
        <v>2421.76</v>
      </c>
      <c r="AP34" s="456">
        <v>40.4918272</v>
      </c>
      <c r="AQ34" s="423">
        <v>0.6</v>
      </c>
      <c r="AR34" s="466">
        <v>24.29509632</v>
      </c>
      <c r="AS34" s="475"/>
      <c r="AT34" s="472"/>
      <c r="AU34" s="472"/>
      <c r="AV34" s="474"/>
      <c r="AW34" s="485"/>
      <c r="AX34" s="486"/>
      <c r="AY34" s="484"/>
      <c r="AZ34" s="484"/>
      <c r="BA34" s="474"/>
      <c r="BB34" s="484"/>
      <c r="BC34" s="479"/>
      <c r="BD34" s="484"/>
      <c r="BE34" s="472"/>
      <c r="BF34" s="474"/>
      <c r="BG34" s="484"/>
    </row>
    <row r="35" spans="1:59" s="381" customFormat="1" ht="18" customHeight="1">
      <c r="A35" s="409" t="s">
        <v>719</v>
      </c>
      <c r="B35" s="410">
        <v>2806.551349488</v>
      </c>
      <c r="C35" s="411">
        <v>775</v>
      </c>
      <c r="D35" s="412">
        <v>798.25</v>
      </c>
      <c r="E35" s="412">
        <v>690</v>
      </c>
      <c r="F35" s="412">
        <v>660.951</v>
      </c>
      <c r="G35" s="412">
        <v>5619</v>
      </c>
      <c r="H35" s="412">
        <v>5787.57</v>
      </c>
      <c r="I35" s="412">
        <v>322</v>
      </c>
      <c r="J35" s="412">
        <v>2236.317048</v>
      </c>
      <c r="K35" s="423">
        <v>0.6</v>
      </c>
      <c r="L35" s="424">
        <v>1738.3608288</v>
      </c>
      <c r="M35" s="432">
        <v>108</v>
      </c>
      <c r="N35" s="412">
        <v>1372</v>
      </c>
      <c r="O35" s="412">
        <v>16793.28</v>
      </c>
      <c r="P35" s="412">
        <v>181.367424</v>
      </c>
      <c r="Q35" s="436">
        <v>877</v>
      </c>
      <c r="R35" s="412">
        <v>999</v>
      </c>
      <c r="S35" s="412">
        <v>12407.58</v>
      </c>
      <c r="T35" s="412">
        <v>1088.144766</v>
      </c>
      <c r="U35" s="412">
        <v>147.75</v>
      </c>
      <c r="V35" s="412">
        <v>972</v>
      </c>
      <c r="W35" s="412">
        <v>1049.76</v>
      </c>
      <c r="X35" s="412">
        <v>177.3</v>
      </c>
      <c r="Y35" s="412">
        <v>486</v>
      </c>
      <c r="Z35" s="412">
        <v>524.88</v>
      </c>
      <c r="AA35" s="412">
        <v>659.95</v>
      </c>
      <c r="AB35" s="412">
        <v>32.4</v>
      </c>
      <c r="AC35" s="412">
        <v>34.992</v>
      </c>
      <c r="AD35" s="412">
        <v>325.50748128</v>
      </c>
      <c r="AE35" s="423">
        <v>0.6</v>
      </c>
      <c r="AF35" s="445">
        <v>957.011802768</v>
      </c>
      <c r="AG35" s="411">
        <v>465</v>
      </c>
      <c r="AH35" s="412">
        <v>465</v>
      </c>
      <c r="AI35" s="412">
        <v>1885</v>
      </c>
      <c r="AJ35" s="412">
        <v>87.6525</v>
      </c>
      <c r="AK35" s="423">
        <v>0.6</v>
      </c>
      <c r="AL35" s="424">
        <v>52.5915</v>
      </c>
      <c r="AM35" s="455">
        <v>504</v>
      </c>
      <c r="AN35" s="456">
        <v>33.6</v>
      </c>
      <c r="AO35" s="456">
        <v>2421.76</v>
      </c>
      <c r="AP35" s="456">
        <v>97.6453632</v>
      </c>
      <c r="AQ35" s="423">
        <v>0.6</v>
      </c>
      <c r="AR35" s="466">
        <v>58.58721792</v>
      </c>
      <c r="AS35" s="475"/>
      <c r="AT35" s="472"/>
      <c r="AU35" s="472"/>
      <c r="AV35" s="474"/>
      <c r="AW35" s="485"/>
      <c r="AX35" s="486"/>
      <c r="AY35" s="484"/>
      <c r="AZ35" s="484"/>
      <c r="BA35" s="474"/>
      <c r="BB35" s="484"/>
      <c r="BC35" s="479"/>
      <c r="BD35" s="484"/>
      <c r="BE35" s="472"/>
      <c r="BF35" s="474"/>
      <c r="BG35" s="484"/>
    </row>
    <row r="36" spans="1:59" s="381" customFormat="1" ht="18" customHeight="1">
      <c r="A36" s="409" t="s">
        <v>720</v>
      </c>
      <c r="B36" s="410">
        <v>4034.087735376</v>
      </c>
      <c r="C36" s="411">
        <v>686</v>
      </c>
      <c r="D36" s="412">
        <v>706.58</v>
      </c>
      <c r="E36" s="412">
        <v>690</v>
      </c>
      <c r="F36" s="412">
        <v>585.04824</v>
      </c>
      <c r="G36" s="412">
        <v>9676</v>
      </c>
      <c r="H36" s="412">
        <v>9966.28</v>
      </c>
      <c r="I36" s="412">
        <v>322</v>
      </c>
      <c r="J36" s="412">
        <v>3850.970592</v>
      </c>
      <c r="K36" s="423">
        <v>0.6</v>
      </c>
      <c r="L36" s="424">
        <v>2661.6112992</v>
      </c>
      <c r="M36" s="432">
        <v>106</v>
      </c>
      <c r="N36" s="412">
        <v>1372</v>
      </c>
      <c r="O36" s="412">
        <v>16793.28</v>
      </c>
      <c r="P36" s="412">
        <v>178.008768</v>
      </c>
      <c r="Q36" s="436">
        <v>1039</v>
      </c>
      <c r="R36" s="412">
        <v>999</v>
      </c>
      <c r="S36" s="412">
        <v>12407.58</v>
      </c>
      <c r="T36" s="412">
        <v>1289.147562</v>
      </c>
      <c r="U36" s="412">
        <v>171.75</v>
      </c>
      <c r="V36" s="412">
        <v>972</v>
      </c>
      <c r="W36" s="412">
        <v>1049.76</v>
      </c>
      <c r="X36" s="412">
        <v>206.1</v>
      </c>
      <c r="Y36" s="412">
        <v>486</v>
      </c>
      <c r="Z36" s="412">
        <v>524.88</v>
      </c>
      <c r="AA36" s="412">
        <v>767.15</v>
      </c>
      <c r="AB36" s="412">
        <v>32.4</v>
      </c>
      <c r="AC36" s="412">
        <v>34.992</v>
      </c>
      <c r="AD36" s="412">
        <v>378.38179296</v>
      </c>
      <c r="AE36" s="423">
        <v>0.6</v>
      </c>
      <c r="AF36" s="445">
        <v>1107.322873776</v>
      </c>
      <c r="AG36" s="411">
        <v>1183</v>
      </c>
      <c r="AH36" s="412">
        <v>1183</v>
      </c>
      <c r="AI36" s="412">
        <v>1885</v>
      </c>
      <c r="AJ36" s="412">
        <v>222.9955</v>
      </c>
      <c r="AK36" s="423">
        <v>0.6</v>
      </c>
      <c r="AL36" s="424">
        <v>133.7973</v>
      </c>
      <c r="AM36" s="455">
        <v>1130</v>
      </c>
      <c r="AN36" s="456">
        <v>75.3333333333333</v>
      </c>
      <c r="AO36" s="456">
        <v>2421.76</v>
      </c>
      <c r="AP36" s="456">
        <v>218.927104</v>
      </c>
      <c r="AQ36" s="423">
        <v>0.6</v>
      </c>
      <c r="AR36" s="466">
        <v>131.3562624</v>
      </c>
      <c r="AS36" s="475"/>
      <c r="AT36" s="472"/>
      <c r="AU36" s="472"/>
      <c r="AV36" s="474"/>
      <c r="AW36" s="485"/>
      <c r="AX36" s="486"/>
      <c r="AY36" s="484"/>
      <c r="AZ36" s="484"/>
      <c r="BA36" s="474"/>
      <c r="BB36" s="484"/>
      <c r="BC36" s="479"/>
      <c r="BD36" s="484"/>
      <c r="BE36" s="472"/>
      <c r="BF36" s="474"/>
      <c r="BG36" s="484"/>
    </row>
    <row r="37" spans="1:59" s="381" customFormat="1" ht="18" customHeight="1">
      <c r="A37" s="405" t="s">
        <v>721</v>
      </c>
      <c r="B37" s="413"/>
      <c r="C37" s="414"/>
      <c r="D37" s="415"/>
      <c r="E37" s="415"/>
      <c r="F37" s="415"/>
      <c r="G37" s="415"/>
      <c r="H37" s="415"/>
      <c r="I37" s="415"/>
      <c r="J37" s="415"/>
      <c r="K37" s="415"/>
      <c r="L37" s="425"/>
      <c r="M37" s="433"/>
      <c r="N37" s="415"/>
      <c r="O37" s="415"/>
      <c r="P37" s="415"/>
      <c r="Q37" s="415"/>
      <c r="R37" s="415"/>
      <c r="S37" s="415"/>
      <c r="T37" s="415"/>
      <c r="U37" s="438"/>
      <c r="V37" s="438"/>
      <c r="W37" s="438"/>
      <c r="X37" s="438"/>
      <c r="Y37" s="438"/>
      <c r="Z37" s="438"/>
      <c r="AA37" s="438"/>
      <c r="AB37" s="438"/>
      <c r="AC37" s="438"/>
      <c r="AD37" s="438"/>
      <c r="AE37" s="446"/>
      <c r="AF37" s="447"/>
      <c r="AG37" s="411"/>
      <c r="AH37" s="415"/>
      <c r="AI37" s="415"/>
      <c r="AJ37" s="438"/>
      <c r="AK37" s="446"/>
      <c r="AL37" s="457"/>
      <c r="AM37" s="455"/>
      <c r="AN37" s="458"/>
      <c r="AO37" s="464"/>
      <c r="AP37" s="458"/>
      <c r="AQ37" s="446"/>
      <c r="AR37" s="467"/>
      <c r="AS37" s="476"/>
      <c r="AT37" s="477"/>
      <c r="AU37" s="477"/>
      <c r="AV37" s="478"/>
      <c r="AW37" s="487"/>
      <c r="AX37" s="488"/>
      <c r="AY37" s="489"/>
      <c r="AZ37" s="489"/>
      <c r="BA37" s="478"/>
      <c r="BB37" s="489"/>
      <c r="BC37" s="476"/>
      <c r="BD37" s="489"/>
      <c r="BE37" s="477"/>
      <c r="BF37" s="478"/>
      <c r="BG37" s="489"/>
    </row>
    <row r="38" spans="1:59" s="381" customFormat="1" ht="18" customHeight="1">
      <c r="A38" s="409" t="s">
        <v>722</v>
      </c>
      <c r="B38" s="410">
        <v>0</v>
      </c>
      <c r="C38" s="411">
        <v>0</v>
      </c>
      <c r="D38" s="412">
        <v>0</v>
      </c>
      <c r="E38" s="412">
        <v>912</v>
      </c>
      <c r="F38" s="412">
        <v>0</v>
      </c>
      <c r="G38" s="412">
        <v>0</v>
      </c>
      <c r="H38" s="412">
        <v>0</v>
      </c>
      <c r="I38" s="412">
        <v>722</v>
      </c>
      <c r="J38" s="412">
        <v>0</v>
      </c>
      <c r="K38" s="423">
        <v>0</v>
      </c>
      <c r="L38" s="424">
        <v>0</v>
      </c>
      <c r="M38" s="432">
        <v>0</v>
      </c>
      <c r="N38" s="412">
        <v>2261</v>
      </c>
      <c r="O38" s="412">
        <v>27674.64</v>
      </c>
      <c r="P38" s="412">
        <v>0</v>
      </c>
      <c r="Q38" s="436">
        <v>0</v>
      </c>
      <c r="R38" s="412">
        <v>0</v>
      </c>
      <c r="S38" s="412">
        <v>0</v>
      </c>
      <c r="T38" s="412">
        <v>0</v>
      </c>
      <c r="U38" s="412">
        <v>0</v>
      </c>
      <c r="V38" s="412">
        <v>1380</v>
      </c>
      <c r="W38" s="412">
        <v>1490.4</v>
      </c>
      <c r="X38" s="412">
        <v>0</v>
      </c>
      <c r="Y38" s="412">
        <v>690</v>
      </c>
      <c r="Z38" s="412">
        <v>745.2</v>
      </c>
      <c r="AA38" s="412">
        <v>0</v>
      </c>
      <c r="AB38" s="412">
        <v>46</v>
      </c>
      <c r="AC38" s="412">
        <v>49.68</v>
      </c>
      <c r="AD38" s="412">
        <v>0</v>
      </c>
      <c r="AE38" s="423">
        <v>0</v>
      </c>
      <c r="AF38" s="445">
        <v>0</v>
      </c>
      <c r="AG38" s="411">
        <v>0</v>
      </c>
      <c r="AH38" s="412">
        <v>0</v>
      </c>
      <c r="AI38" s="412">
        <v>1885</v>
      </c>
      <c r="AJ38" s="412">
        <v>0</v>
      </c>
      <c r="AK38" s="423">
        <v>0</v>
      </c>
      <c r="AL38" s="424">
        <v>0</v>
      </c>
      <c r="AM38" s="455">
        <v>51060</v>
      </c>
      <c r="AN38" s="456">
        <v>3404</v>
      </c>
      <c r="AO38" s="456">
        <v>3751.4</v>
      </c>
      <c r="AP38" s="456">
        <v>15323.71872</v>
      </c>
      <c r="AQ38" s="423">
        <v>0</v>
      </c>
      <c r="AR38" s="466">
        <v>0</v>
      </c>
      <c r="AS38" s="479"/>
      <c r="AT38" s="472"/>
      <c r="AU38" s="472"/>
      <c r="AV38" s="474"/>
      <c r="AW38" s="485"/>
      <c r="AX38" s="486"/>
      <c r="AY38" s="484"/>
      <c r="AZ38" s="484"/>
      <c r="BA38" s="474"/>
      <c r="BB38" s="484"/>
      <c r="BC38" s="479"/>
      <c r="BD38" s="484"/>
      <c r="BE38" s="472"/>
      <c r="BF38" s="474"/>
      <c r="BG38" s="484"/>
    </row>
    <row r="39" spans="1:59" s="381" customFormat="1" ht="18" customHeight="1">
      <c r="A39" s="409" t="s">
        <v>723</v>
      </c>
      <c r="B39" s="410">
        <v>0</v>
      </c>
      <c r="C39" s="411">
        <v>595</v>
      </c>
      <c r="D39" s="412">
        <v>612.85</v>
      </c>
      <c r="E39" s="412">
        <v>912</v>
      </c>
      <c r="F39" s="412">
        <v>670.70304</v>
      </c>
      <c r="G39" s="412">
        <v>0</v>
      </c>
      <c r="H39" s="412">
        <v>0</v>
      </c>
      <c r="I39" s="412">
        <v>722</v>
      </c>
      <c r="J39" s="412">
        <v>0</v>
      </c>
      <c r="K39" s="423">
        <v>0</v>
      </c>
      <c r="L39" s="424">
        <v>0</v>
      </c>
      <c r="M39" s="432">
        <v>179</v>
      </c>
      <c r="N39" s="412">
        <v>2261</v>
      </c>
      <c r="O39" s="412">
        <v>27674.64</v>
      </c>
      <c r="P39" s="412">
        <v>495.376056</v>
      </c>
      <c r="Q39" s="436">
        <v>0</v>
      </c>
      <c r="R39" s="412">
        <v>0</v>
      </c>
      <c r="S39" s="412">
        <v>0</v>
      </c>
      <c r="T39" s="412">
        <v>0</v>
      </c>
      <c r="U39" s="412">
        <v>26.85</v>
      </c>
      <c r="V39" s="412">
        <v>1380</v>
      </c>
      <c r="W39" s="412">
        <v>1490.4</v>
      </c>
      <c r="X39" s="412">
        <v>32.22</v>
      </c>
      <c r="Y39" s="412">
        <v>690</v>
      </c>
      <c r="Z39" s="412">
        <v>745.2</v>
      </c>
      <c r="AA39" s="412">
        <v>119.93</v>
      </c>
      <c r="AB39" s="412">
        <v>46</v>
      </c>
      <c r="AC39" s="412">
        <v>49.68</v>
      </c>
      <c r="AD39" s="412">
        <v>83.98284768</v>
      </c>
      <c r="AE39" s="423">
        <v>0</v>
      </c>
      <c r="AF39" s="445">
        <v>0</v>
      </c>
      <c r="AG39" s="411">
        <v>163</v>
      </c>
      <c r="AH39" s="412">
        <v>163</v>
      </c>
      <c r="AI39" s="412">
        <v>1885</v>
      </c>
      <c r="AJ39" s="412">
        <v>30.7255</v>
      </c>
      <c r="AK39" s="423">
        <v>0</v>
      </c>
      <c r="AL39" s="424">
        <v>0</v>
      </c>
      <c r="AM39" s="455">
        <v>0</v>
      </c>
      <c r="AN39" s="456">
        <v>0</v>
      </c>
      <c r="AO39" s="456">
        <v>3751.4</v>
      </c>
      <c r="AP39" s="456">
        <v>0</v>
      </c>
      <c r="AQ39" s="423">
        <v>0</v>
      </c>
      <c r="AR39" s="466">
        <v>0</v>
      </c>
      <c r="AS39" s="479"/>
      <c r="AT39" s="472"/>
      <c r="AU39" s="472"/>
      <c r="AV39" s="474"/>
      <c r="AW39" s="485"/>
      <c r="AX39" s="486"/>
      <c r="AY39" s="484"/>
      <c r="AZ39" s="484"/>
      <c r="BA39" s="474"/>
      <c r="BB39" s="484"/>
      <c r="BC39" s="479"/>
      <c r="BD39" s="484"/>
      <c r="BE39" s="472"/>
      <c r="BF39" s="474"/>
      <c r="BG39" s="484"/>
    </row>
    <row r="40" spans="1:59" s="381" customFormat="1" ht="18" customHeight="1">
      <c r="A40" s="409" t="s">
        <v>724</v>
      </c>
      <c r="B40" s="410">
        <v>0</v>
      </c>
      <c r="C40" s="411">
        <v>698</v>
      </c>
      <c r="D40" s="412">
        <v>718.94</v>
      </c>
      <c r="E40" s="412">
        <v>912</v>
      </c>
      <c r="F40" s="412">
        <v>786.807936</v>
      </c>
      <c r="G40" s="412">
        <v>0</v>
      </c>
      <c r="H40" s="412">
        <v>0</v>
      </c>
      <c r="I40" s="412">
        <v>722</v>
      </c>
      <c r="J40" s="412">
        <v>0</v>
      </c>
      <c r="K40" s="423">
        <v>0</v>
      </c>
      <c r="L40" s="424">
        <v>0</v>
      </c>
      <c r="M40" s="432">
        <v>2</v>
      </c>
      <c r="N40" s="412">
        <v>2261</v>
      </c>
      <c r="O40" s="412">
        <v>27674.64</v>
      </c>
      <c r="P40" s="412">
        <v>5.534928</v>
      </c>
      <c r="Q40" s="436">
        <v>0</v>
      </c>
      <c r="R40" s="412">
        <v>0</v>
      </c>
      <c r="S40" s="412">
        <v>0</v>
      </c>
      <c r="T40" s="412">
        <v>0</v>
      </c>
      <c r="U40" s="412">
        <v>0.3</v>
      </c>
      <c r="V40" s="412">
        <v>1380</v>
      </c>
      <c r="W40" s="412">
        <v>1490.4</v>
      </c>
      <c r="X40" s="412">
        <v>0.36</v>
      </c>
      <c r="Y40" s="412">
        <v>690</v>
      </c>
      <c r="Z40" s="412">
        <v>745.2</v>
      </c>
      <c r="AA40" s="412">
        <v>1.34</v>
      </c>
      <c r="AB40" s="412">
        <v>46</v>
      </c>
      <c r="AC40" s="412">
        <v>49.68</v>
      </c>
      <c r="AD40" s="412">
        <v>0.93835584</v>
      </c>
      <c r="AE40" s="423">
        <v>0</v>
      </c>
      <c r="AF40" s="445">
        <v>0</v>
      </c>
      <c r="AG40" s="411">
        <v>356</v>
      </c>
      <c r="AH40" s="412">
        <v>356</v>
      </c>
      <c r="AI40" s="412">
        <v>1885</v>
      </c>
      <c r="AJ40" s="412">
        <v>67.106</v>
      </c>
      <c r="AK40" s="423">
        <v>0</v>
      </c>
      <c r="AL40" s="424">
        <v>0</v>
      </c>
      <c r="AM40" s="455">
        <v>0</v>
      </c>
      <c r="AN40" s="456">
        <v>0</v>
      </c>
      <c r="AO40" s="456">
        <v>3751.4</v>
      </c>
      <c r="AP40" s="456">
        <v>0</v>
      </c>
      <c r="AQ40" s="423">
        <v>0</v>
      </c>
      <c r="AR40" s="466">
        <v>0</v>
      </c>
      <c r="AS40" s="479"/>
      <c r="AT40" s="472"/>
      <c r="AU40" s="472"/>
      <c r="AV40" s="474"/>
      <c r="AW40" s="485"/>
      <c r="AX40" s="486"/>
      <c r="AY40" s="484"/>
      <c r="AZ40" s="484"/>
      <c r="BA40" s="474"/>
      <c r="BB40" s="484"/>
      <c r="BC40" s="479"/>
      <c r="BD40" s="484"/>
      <c r="BE40" s="472"/>
      <c r="BF40" s="474"/>
      <c r="BG40" s="484"/>
    </row>
    <row r="41" spans="1:59" s="381" customFormat="1" ht="18" customHeight="1">
      <c r="A41" s="409" t="s">
        <v>725</v>
      </c>
      <c r="B41" s="410">
        <v>0</v>
      </c>
      <c r="C41" s="411">
        <v>371</v>
      </c>
      <c r="D41" s="412">
        <v>382.13</v>
      </c>
      <c r="E41" s="412">
        <v>912</v>
      </c>
      <c r="F41" s="412">
        <v>418.203072</v>
      </c>
      <c r="G41" s="412">
        <v>0</v>
      </c>
      <c r="H41" s="412">
        <v>0</v>
      </c>
      <c r="I41" s="412">
        <v>722</v>
      </c>
      <c r="J41" s="412">
        <v>0</v>
      </c>
      <c r="K41" s="423">
        <v>0</v>
      </c>
      <c r="L41" s="424">
        <v>0</v>
      </c>
      <c r="M41" s="432">
        <v>4</v>
      </c>
      <c r="N41" s="412">
        <v>2261</v>
      </c>
      <c r="O41" s="412">
        <v>27674.64</v>
      </c>
      <c r="P41" s="412">
        <v>11.069856</v>
      </c>
      <c r="Q41" s="436">
        <v>0</v>
      </c>
      <c r="R41" s="412">
        <v>0</v>
      </c>
      <c r="S41" s="412">
        <v>0</v>
      </c>
      <c r="T41" s="412">
        <v>0</v>
      </c>
      <c r="U41" s="412">
        <v>0.6</v>
      </c>
      <c r="V41" s="412">
        <v>1380</v>
      </c>
      <c r="W41" s="412">
        <v>1490.4</v>
      </c>
      <c r="X41" s="412">
        <v>0.72</v>
      </c>
      <c r="Y41" s="412">
        <v>690</v>
      </c>
      <c r="Z41" s="412">
        <v>745.2</v>
      </c>
      <c r="AA41" s="412">
        <v>2.68</v>
      </c>
      <c r="AB41" s="412">
        <v>46</v>
      </c>
      <c r="AC41" s="412">
        <v>49.68</v>
      </c>
      <c r="AD41" s="412">
        <v>1.87671168</v>
      </c>
      <c r="AE41" s="423">
        <v>0</v>
      </c>
      <c r="AF41" s="445">
        <v>0</v>
      </c>
      <c r="AG41" s="411">
        <v>57</v>
      </c>
      <c r="AH41" s="412">
        <v>57</v>
      </c>
      <c r="AI41" s="412">
        <v>1885</v>
      </c>
      <c r="AJ41" s="412">
        <v>10.7445</v>
      </c>
      <c r="AK41" s="423">
        <v>0</v>
      </c>
      <c r="AL41" s="424">
        <v>0</v>
      </c>
      <c r="AM41" s="455">
        <v>0</v>
      </c>
      <c r="AN41" s="456">
        <v>0</v>
      </c>
      <c r="AO41" s="456">
        <v>3751.4</v>
      </c>
      <c r="AP41" s="456">
        <v>0</v>
      </c>
      <c r="AQ41" s="423">
        <v>0</v>
      </c>
      <c r="AR41" s="466">
        <v>0</v>
      </c>
      <c r="AS41" s="479"/>
      <c r="AT41" s="472"/>
      <c r="AU41" s="472"/>
      <c r="AV41" s="474"/>
      <c r="AW41" s="485"/>
      <c r="AX41" s="486"/>
      <c r="AY41" s="484"/>
      <c r="AZ41" s="484"/>
      <c r="BA41" s="474"/>
      <c r="BB41" s="484"/>
      <c r="BC41" s="479"/>
      <c r="BD41" s="484"/>
      <c r="BE41" s="472"/>
      <c r="BF41" s="474"/>
      <c r="BG41" s="484"/>
    </row>
    <row r="42" spans="1:59" s="381" customFormat="1" ht="18" customHeight="1">
      <c r="A42" s="409" t="s">
        <v>726</v>
      </c>
      <c r="B42" s="410">
        <v>0</v>
      </c>
      <c r="C42" s="411">
        <v>477</v>
      </c>
      <c r="D42" s="412">
        <v>491.31</v>
      </c>
      <c r="E42" s="412">
        <v>912</v>
      </c>
      <c r="F42" s="412">
        <v>537.689664</v>
      </c>
      <c r="G42" s="412">
        <v>0</v>
      </c>
      <c r="H42" s="412">
        <v>0</v>
      </c>
      <c r="I42" s="412">
        <v>722</v>
      </c>
      <c r="J42" s="412">
        <v>0</v>
      </c>
      <c r="K42" s="423">
        <v>0</v>
      </c>
      <c r="L42" s="424">
        <v>0</v>
      </c>
      <c r="M42" s="432">
        <v>118</v>
      </c>
      <c r="N42" s="412">
        <v>2261</v>
      </c>
      <c r="O42" s="412">
        <v>27674.64</v>
      </c>
      <c r="P42" s="412">
        <v>326.560752</v>
      </c>
      <c r="Q42" s="436">
        <v>0</v>
      </c>
      <c r="R42" s="412">
        <v>0</v>
      </c>
      <c r="S42" s="412">
        <v>0</v>
      </c>
      <c r="T42" s="412">
        <v>0</v>
      </c>
      <c r="U42" s="412">
        <v>17.7</v>
      </c>
      <c r="V42" s="412">
        <v>1380</v>
      </c>
      <c r="W42" s="412">
        <v>1490.4</v>
      </c>
      <c r="X42" s="412">
        <v>21.24</v>
      </c>
      <c r="Y42" s="412">
        <v>690</v>
      </c>
      <c r="Z42" s="412">
        <v>745.2</v>
      </c>
      <c r="AA42" s="412">
        <v>79.06</v>
      </c>
      <c r="AB42" s="412">
        <v>46</v>
      </c>
      <c r="AC42" s="412">
        <v>49.68</v>
      </c>
      <c r="AD42" s="412">
        <v>55.36299456</v>
      </c>
      <c r="AE42" s="423">
        <v>0</v>
      </c>
      <c r="AF42" s="445">
        <v>0</v>
      </c>
      <c r="AG42" s="411">
        <v>133</v>
      </c>
      <c r="AH42" s="412">
        <v>133</v>
      </c>
      <c r="AI42" s="412">
        <v>1885</v>
      </c>
      <c r="AJ42" s="412">
        <v>25.0705</v>
      </c>
      <c r="AK42" s="423">
        <v>0</v>
      </c>
      <c r="AL42" s="424">
        <v>0</v>
      </c>
      <c r="AM42" s="455">
        <v>13686</v>
      </c>
      <c r="AN42" s="456">
        <v>912.4</v>
      </c>
      <c r="AO42" s="456">
        <v>3751.4</v>
      </c>
      <c r="AP42" s="456">
        <v>4107.332832</v>
      </c>
      <c r="AQ42" s="423">
        <v>0</v>
      </c>
      <c r="AR42" s="466">
        <v>0</v>
      </c>
      <c r="AS42" s="479"/>
      <c r="AT42" s="472"/>
      <c r="AU42" s="472"/>
      <c r="AV42" s="474"/>
      <c r="AW42" s="485"/>
      <c r="AX42" s="486"/>
      <c r="AY42" s="484"/>
      <c r="AZ42" s="484"/>
      <c r="BA42" s="474"/>
      <c r="BB42" s="484"/>
      <c r="BC42" s="479"/>
      <c r="BD42" s="484"/>
      <c r="BE42" s="472"/>
      <c r="BF42" s="474"/>
      <c r="BG42" s="484"/>
    </row>
    <row r="43" spans="1:59" s="381" customFormat="1" ht="18" customHeight="1">
      <c r="A43" s="409" t="s">
        <v>727</v>
      </c>
      <c r="B43" s="410">
        <v>0</v>
      </c>
      <c r="C43" s="411">
        <v>567</v>
      </c>
      <c r="D43" s="412">
        <v>584.01</v>
      </c>
      <c r="E43" s="412">
        <v>912</v>
      </c>
      <c r="F43" s="412">
        <v>639.140544</v>
      </c>
      <c r="G43" s="412">
        <v>0</v>
      </c>
      <c r="H43" s="412">
        <v>0</v>
      </c>
      <c r="I43" s="412">
        <v>722</v>
      </c>
      <c r="J43" s="412">
        <v>0</v>
      </c>
      <c r="K43" s="423">
        <v>0</v>
      </c>
      <c r="L43" s="424">
        <v>0</v>
      </c>
      <c r="M43" s="432">
        <v>152</v>
      </c>
      <c r="N43" s="412">
        <v>2261</v>
      </c>
      <c r="O43" s="412">
        <v>27674.64</v>
      </c>
      <c r="P43" s="412">
        <v>420.654528</v>
      </c>
      <c r="Q43" s="436">
        <v>0</v>
      </c>
      <c r="R43" s="412">
        <v>0</v>
      </c>
      <c r="S43" s="412">
        <v>0</v>
      </c>
      <c r="T43" s="412">
        <v>0</v>
      </c>
      <c r="U43" s="412">
        <v>22.8</v>
      </c>
      <c r="V43" s="412">
        <v>1380</v>
      </c>
      <c r="W43" s="412">
        <v>1490.4</v>
      </c>
      <c r="X43" s="412">
        <v>27.36</v>
      </c>
      <c r="Y43" s="412">
        <v>690</v>
      </c>
      <c r="Z43" s="412">
        <v>745.2</v>
      </c>
      <c r="AA43" s="412">
        <v>101.84</v>
      </c>
      <c r="AB43" s="412">
        <v>46</v>
      </c>
      <c r="AC43" s="412">
        <v>49.68</v>
      </c>
      <c r="AD43" s="412">
        <v>71.31504384</v>
      </c>
      <c r="AE43" s="423">
        <v>0</v>
      </c>
      <c r="AF43" s="445">
        <v>0</v>
      </c>
      <c r="AG43" s="411">
        <v>237</v>
      </c>
      <c r="AH43" s="412">
        <v>237</v>
      </c>
      <c r="AI43" s="412">
        <v>1885</v>
      </c>
      <c r="AJ43" s="412">
        <v>44.6745</v>
      </c>
      <c r="AK43" s="423">
        <v>0</v>
      </c>
      <c r="AL43" s="424">
        <v>0</v>
      </c>
      <c r="AM43" s="455">
        <v>9252</v>
      </c>
      <c r="AN43" s="456">
        <v>616.8</v>
      </c>
      <c r="AO43" s="456">
        <v>3751.4</v>
      </c>
      <c r="AP43" s="456">
        <v>2776.636224</v>
      </c>
      <c r="AQ43" s="423">
        <v>0</v>
      </c>
      <c r="AR43" s="466">
        <v>0</v>
      </c>
      <c r="AS43" s="479"/>
      <c r="AT43" s="472"/>
      <c r="AU43" s="472"/>
      <c r="AV43" s="474"/>
      <c r="AW43" s="485"/>
      <c r="AX43" s="486"/>
      <c r="AY43" s="484"/>
      <c r="AZ43" s="484"/>
      <c r="BA43" s="474"/>
      <c r="BB43" s="484"/>
      <c r="BC43" s="479"/>
      <c r="BD43" s="484"/>
      <c r="BE43" s="472"/>
      <c r="BF43" s="474"/>
      <c r="BG43" s="484"/>
    </row>
    <row r="44" spans="1:59" s="381" customFormat="1" ht="18" customHeight="1">
      <c r="A44" s="409" t="s">
        <v>728</v>
      </c>
      <c r="B44" s="410">
        <v>0</v>
      </c>
      <c r="C44" s="411">
        <v>99</v>
      </c>
      <c r="D44" s="412">
        <v>101.97</v>
      </c>
      <c r="E44" s="412">
        <v>912</v>
      </c>
      <c r="F44" s="412">
        <v>111.595968</v>
      </c>
      <c r="G44" s="412">
        <v>0</v>
      </c>
      <c r="H44" s="412">
        <v>0</v>
      </c>
      <c r="I44" s="412">
        <v>722</v>
      </c>
      <c r="J44" s="412">
        <v>0</v>
      </c>
      <c r="K44" s="423">
        <v>0</v>
      </c>
      <c r="L44" s="424">
        <v>0</v>
      </c>
      <c r="M44" s="432">
        <v>0</v>
      </c>
      <c r="N44" s="412">
        <v>2261</v>
      </c>
      <c r="O44" s="412">
        <v>27674.64</v>
      </c>
      <c r="P44" s="412">
        <v>0</v>
      </c>
      <c r="Q44" s="436">
        <v>0</v>
      </c>
      <c r="R44" s="412">
        <v>0</v>
      </c>
      <c r="S44" s="412">
        <v>0</v>
      </c>
      <c r="T44" s="412">
        <v>0</v>
      </c>
      <c r="U44" s="412">
        <v>0</v>
      </c>
      <c r="V44" s="412">
        <v>1380</v>
      </c>
      <c r="W44" s="412">
        <v>1490.4</v>
      </c>
      <c r="X44" s="412">
        <v>0</v>
      </c>
      <c r="Y44" s="412">
        <v>690</v>
      </c>
      <c r="Z44" s="412">
        <v>745.2</v>
      </c>
      <c r="AA44" s="412">
        <v>0</v>
      </c>
      <c r="AB44" s="412">
        <v>46</v>
      </c>
      <c r="AC44" s="412">
        <v>49.68</v>
      </c>
      <c r="AD44" s="412">
        <v>0</v>
      </c>
      <c r="AE44" s="423">
        <v>0</v>
      </c>
      <c r="AF44" s="445">
        <v>0</v>
      </c>
      <c r="AG44" s="411">
        <v>12</v>
      </c>
      <c r="AH44" s="412">
        <v>12</v>
      </c>
      <c r="AI44" s="412">
        <v>1885</v>
      </c>
      <c r="AJ44" s="412">
        <v>2.262</v>
      </c>
      <c r="AK44" s="423">
        <v>0</v>
      </c>
      <c r="AL44" s="424">
        <v>0</v>
      </c>
      <c r="AM44" s="455">
        <v>0</v>
      </c>
      <c r="AN44" s="456">
        <v>0</v>
      </c>
      <c r="AO44" s="456">
        <v>3751.4</v>
      </c>
      <c r="AP44" s="456">
        <v>0</v>
      </c>
      <c r="AQ44" s="423">
        <v>0</v>
      </c>
      <c r="AR44" s="466">
        <v>0</v>
      </c>
      <c r="AS44" s="479"/>
      <c r="AT44" s="472"/>
      <c r="AU44" s="472"/>
      <c r="AV44" s="480"/>
      <c r="AW44" s="485"/>
      <c r="AX44" s="486"/>
      <c r="AY44" s="484"/>
      <c r="AZ44" s="484"/>
      <c r="BA44" s="480"/>
      <c r="BB44" s="484"/>
      <c r="BC44" s="479"/>
      <c r="BD44" s="484"/>
      <c r="BE44" s="472"/>
      <c r="BF44" s="480"/>
      <c r="BG44" s="484"/>
    </row>
    <row r="45" spans="1:59" s="381" customFormat="1" ht="18" customHeight="1">
      <c r="A45" s="409" t="s">
        <v>729</v>
      </c>
      <c r="B45" s="410">
        <v>0</v>
      </c>
      <c r="C45" s="411">
        <v>92</v>
      </c>
      <c r="D45" s="412">
        <v>94.76</v>
      </c>
      <c r="E45" s="412">
        <v>912</v>
      </c>
      <c r="F45" s="412">
        <v>103.705344</v>
      </c>
      <c r="G45" s="412">
        <v>0</v>
      </c>
      <c r="H45" s="412">
        <v>0</v>
      </c>
      <c r="I45" s="412">
        <v>722</v>
      </c>
      <c r="J45" s="412">
        <v>0</v>
      </c>
      <c r="K45" s="423">
        <v>0</v>
      </c>
      <c r="L45" s="424">
        <v>0</v>
      </c>
      <c r="M45" s="432">
        <v>0</v>
      </c>
      <c r="N45" s="412">
        <v>2261</v>
      </c>
      <c r="O45" s="412">
        <v>27674.64</v>
      </c>
      <c r="P45" s="412">
        <v>0</v>
      </c>
      <c r="Q45" s="436">
        <v>0</v>
      </c>
      <c r="R45" s="412">
        <v>0</v>
      </c>
      <c r="S45" s="412">
        <v>0</v>
      </c>
      <c r="T45" s="412">
        <v>0</v>
      </c>
      <c r="U45" s="412">
        <v>0</v>
      </c>
      <c r="V45" s="412">
        <v>1380</v>
      </c>
      <c r="W45" s="412">
        <v>1490.4</v>
      </c>
      <c r="X45" s="412">
        <v>0</v>
      </c>
      <c r="Y45" s="412">
        <v>690</v>
      </c>
      <c r="Z45" s="412">
        <v>745.2</v>
      </c>
      <c r="AA45" s="412">
        <v>0</v>
      </c>
      <c r="AB45" s="412">
        <v>46</v>
      </c>
      <c r="AC45" s="412">
        <v>49.68</v>
      </c>
      <c r="AD45" s="412">
        <v>0</v>
      </c>
      <c r="AE45" s="423">
        <v>0</v>
      </c>
      <c r="AF45" s="445">
        <v>0</v>
      </c>
      <c r="AG45" s="411">
        <v>54</v>
      </c>
      <c r="AH45" s="412">
        <v>54</v>
      </c>
      <c r="AI45" s="412">
        <v>1885</v>
      </c>
      <c r="AJ45" s="412">
        <v>10.179</v>
      </c>
      <c r="AK45" s="423">
        <v>0</v>
      </c>
      <c r="AL45" s="424">
        <v>0</v>
      </c>
      <c r="AM45" s="455">
        <v>2036</v>
      </c>
      <c r="AN45" s="456">
        <v>135.733333333333</v>
      </c>
      <c r="AO45" s="456">
        <v>3751.4</v>
      </c>
      <c r="AP45" s="456">
        <v>611.028032</v>
      </c>
      <c r="AQ45" s="423">
        <v>0</v>
      </c>
      <c r="AR45" s="466">
        <v>0</v>
      </c>
      <c r="AS45" s="475"/>
      <c r="AT45" s="472"/>
      <c r="AU45" s="472"/>
      <c r="AV45" s="474"/>
      <c r="AW45" s="485"/>
      <c r="AX45" s="486"/>
      <c r="AY45" s="484"/>
      <c r="AZ45" s="484"/>
      <c r="BA45" s="474"/>
      <c r="BB45" s="484"/>
      <c r="BC45" s="475"/>
      <c r="BD45" s="484"/>
      <c r="BE45" s="472"/>
      <c r="BF45" s="474"/>
      <c r="BG45" s="484"/>
    </row>
    <row r="46" spans="1:59" s="381" customFormat="1" ht="18" customHeight="1">
      <c r="A46" s="409" t="s">
        <v>730</v>
      </c>
      <c r="B46" s="410">
        <v>0</v>
      </c>
      <c r="C46" s="411">
        <v>72</v>
      </c>
      <c r="D46" s="412">
        <v>74.16</v>
      </c>
      <c r="E46" s="412">
        <v>912</v>
      </c>
      <c r="F46" s="412">
        <v>81.160704</v>
      </c>
      <c r="G46" s="412">
        <v>0</v>
      </c>
      <c r="H46" s="412">
        <v>0</v>
      </c>
      <c r="I46" s="412">
        <v>722</v>
      </c>
      <c r="J46" s="412">
        <v>0</v>
      </c>
      <c r="K46" s="423">
        <v>0</v>
      </c>
      <c r="L46" s="424">
        <v>0</v>
      </c>
      <c r="M46" s="432">
        <v>0</v>
      </c>
      <c r="N46" s="412">
        <v>2261</v>
      </c>
      <c r="O46" s="412">
        <v>27674.64</v>
      </c>
      <c r="P46" s="412">
        <v>0</v>
      </c>
      <c r="Q46" s="436">
        <v>0</v>
      </c>
      <c r="R46" s="412">
        <v>0</v>
      </c>
      <c r="S46" s="412">
        <v>0</v>
      </c>
      <c r="T46" s="412">
        <v>0</v>
      </c>
      <c r="U46" s="412">
        <v>0</v>
      </c>
      <c r="V46" s="412">
        <v>1380</v>
      </c>
      <c r="W46" s="412">
        <v>1490.4</v>
      </c>
      <c r="X46" s="412">
        <v>0</v>
      </c>
      <c r="Y46" s="412">
        <v>690</v>
      </c>
      <c r="Z46" s="412">
        <v>745.2</v>
      </c>
      <c r="AA46" s="412">
        <v>0</v>
      </c>
      <c r="AB46" s="412">
        <v>46</v>
      </c>
      <c r="AC46" s="412">
        <v>49.68</v>
      </c>
      <c r="AD46" s="412">
        <v>0</v>
      </c>
      <c r="AE46" s="423">
        <v>0</v>
      </c>
      <c r="AF46" s="445">
        <v>0</v>
      </c>
      <c r="AG46" s="411">
        <v>19</v>
      </c>
      <c r="AH46" s="412">
        <v>19</v>
      </c>
      <c r="AI46" s="412">
        <v>1885</v>
      </c>
      <c r="AJ46" s="412">
        <v>3.5815</v>
      </c>
      <c r="AK46" s="423">
        <v>0</v>
      </c>
      <c r="AL46" s="424">
        <v>0</v>
      </c>
      <c r="AM46" s="455">
        <v>1456</v>
      </c>
      <c r="AN46" s="456">
        <v>97.0666666666667</v>
      </c>
      <c r="AO46" s="456">
        <v>3751.4</v>
      </c>
      <c r="AP46" s="456">
        <v>436.963072</v>
      </c>
      <c r="AQ46" s="423">
        <v>0</v>
      </c>
      <c r="AR46" s="466">
        <v>0</v>
      </c>
      <c r="AS46" s="475"/>
      <c r="AT46" s="472"/>
      <c r="AU46" s="472"/>
      <c r="AV46" s="474"/>
      <c r="AW46" s="485"/>
      <c r="AX46" s="486"/>
      <c r="AY46" s="484"/>
      <c r="AZ46" s="484"/>
      <c r="BA46" s="474"/>
      <c r="BB46" s="484"/>
      <c r="BC46" s="475"/>
      <c r="BD46" s="484"/>
      <c r="BE46" s="472"/>
      <c r="BF46" s="474"/>
      <c r="BG46" s="484"/>
    </row>
    <row r="47" spans="1:59" s="381" customFormat="1" ht="18" customHeight="1">
      <c r="A47" s="409" t="s">
        <v>731</v>
      </c>
      <c r="B47" s="410">
        <v>0</v>
      </c>
      <c r="C47" s="411">
        <v>273</v>
      </c>
      <c r="D47" s="412">
        <v>281.19</v>
      </c>
      <c r="E47" s="412">
        <v>912</v>
      </c>
      <c r="F47" s="412">
        <v>307.734336</v>
      </c>
      <c r="G47" s="412">
        <v>0</v>
      </c>
      <c r="H47" s="412">
        <v>0</v>
      </c>
      <c r="I47" s="412">
        <v>722</v>
      </c>
      <c r="J47" s="412">
        <v>0</v>
      </c>
      <c r="K47" s="423">
        <v>0</v>
      </c>
      <c r="L47" s="424">
        <v>0</v>
      </c>
      <c r="M47" s="432">
        <v>201</v>
      </c>
      <c r="N47" s="412">
        <v>2261</v>
      </c>
      <c r="O47" s="412">
        <v>27674.64</v>
      </c>
      <c r="P47" s="412">
        <v>556.260264</v>
      </c>
      <c r="Q47" s="436">
        <v>2</v>
      </c>
      <c r="R47" s="412">
        <v>2261</v>
      </c>
      <c r="S47" s="412">
        <v>28081.62</v>
      </c>
      <c r="T47" s="412">
        <v>0</v>
      </c>
      <c r="U47" s="412">
        <v>30.45</v>
      </c>
      <c r="V47" s="412">
        <v>1380</v>
      </c>
      <c r="W47" s="412">
        <v>1490.4</v>
      </c>
      <c r="X47" s="412">
        <v>36.54</v>
      </c>
      <c r="Y47" s="412">
        <v>690</v>
      </c>
      <c r="Z47" s="412">
        <v>745.2</v>
      </c>
      <c r="AA47" s="412">
        <v>136.01</v>
      </c>
      <c r="AB47" s="412">
        <v>46</v>
      </c>
      <c r="AC47" s="412">
        <v>49.68</v>
      </c>
      <c r="AD47" s="412">
        <v>95.24311776</v>
      </c>
      <c r="AE47" s="423">
        <v>0</v>
      </c>
      <c r="AF47" s="445">
        <v>0</v>
      </c>
      <c r="AG47" s="411">
        <v>132</v>
      </c>
      <c r="AH47" s="412">
        <v>132</v>
      </c>
      <c r="AI47" s="412">
        <v>1885</v>
      </c>
      <c r="AJ47" s="412">
        <v>24.882</v>
      </c>
      <c r="AK47" s="423">
        <v>0</v>
      </c>
      <c r="AL47" s="424">
        <v>0</v>
      </c>
      <c r="AM47" s="455">
        <v>1882</v>
      </c>
      <c r="AN47" s="456">
        <v>125.466666666667</v>
      </c>
      <c r="AO47" s="456">
        <v>3751.4</v>
      </c>
      <c r="AP47" s="456">
        <v>564.810784</v>
      </c>
      <c r="AQ47" s="423">
        <v>0</v>
      </c>
      <c r="AR47" s="466">
        <v>0</v>
      </c>
      <c r="AS47" s="475"/>
      <c r="AT47" s="472"/>
      <c r="AU47" s="472"/>
      <c r="AV47" s="474"/>
      <c r="AW47" s="485"/>
      <c r="AX47" s="486"/>
      <c r="AY47" s="484"/>
      <c r="AZ47" s="484"/>
      <c r="BA47" s="474"/>
      <c r="BB47" s="484"/>
      <c r="BC47" s="475"/>
      <c r="BD47" s="484"/>
      <c r="BE47" s="472"/>
      <c r="BF47" s="474"/>
      <c r="BG47" s="484"/>
    </row>
    <row r="48" spans="1:59" s="381" customFormat="1" ht="18" customHeight="1">
      <c r="A48" s="409" t="s">
        <v>732</v>
      </c>
      <c r="B48" s="410">
        <v>0</v>
      </c>
      <c r="C48" s="411">
        <v>62</v>
      </c>
      <c r="D48" s="412">
        <v>63.86</v>
      </c>
      <c r="E48" s="412">
        <v>912</v>
      </c>
      <c r="F48" s="412">
        <v>69.888384</v>
      </c>
      <c r="G48" s="412">
        <v>0</v>
      </c>
      <c r="H48" s="412">
        <v>0</v>
      </c>
      <c r="I48" s="412">
        <v>722</v>
      </c>
      <c r="J48" s="412">
        <v>0</v>
      </c>
      <c r="K48" s="423">
        <v>0</v>
      </c>
      <c r="L48" s="424">
        <v>0</v>
      </c>
      <c r="M48" s="432">
        <v>0</v>
      </c>
      <c r="N48" s="412">
        <v>2261</v>
      </c>
      <c r="O48" s="412">
        <v>27674.64</v>
      </c>
      <c r="P48" s="412">
        <v>0</v>
      </c>
      <c r="Q48" s="436">
        <v>0</v>
      </c>
      <c r="R48" s="412">
        <v>0</v>
      </c>
      <c r="S48" s="412">
        <v>0</v>
      </c>
      <c r="T48" s="412">
        <v>0</v>
      </c>
      <c r="U48" s="412">
        <v>0</v>
      </c>
      <c r="V48" s="412">
        <v>1380</v>
      </c>
      <c r="W48" s="412">
        <v>1490.4</v>
      </c>
      <c r="X48" s="412">
        <v>0</v>
      </c>
      <c r="Y48" s="412">
        <v>690</v>
      </c>
      <c r="Z48" s="412">
        <v>745.2</v>
      </c>
      <c r="AA48" s="412">
        <v>0</v>
      </c>
      <c r="AB48" s="412">
        <v>46</v>
      </c>
      <c r="AC48" s="412">
        <v>49.68</v>
      </c>
      <c r="AD48" s="412">
        <v>0</v>
      </c>
      <c r="AE48" s="423">
        <v>0</v>
      </c>
      <c r="AF48" s="445">
        <v>0</v>
      </c>
      <c r="AG48" s="411">
        <v>13</v>
      </c>
      <c r="AH48" s="412">
        <v>13</v>
      </c>
      <c r="AI48" s="412">
        <v>1885</v>
      </c>
      <c r="AJ48" s="412">
        <v>2.4505</v>
      </c>
      <c r="AK48" s="423">
        <v>0</v>
      </c>
      <c r="AL48" s="424">
        <v>0</v>
      </c>
      <c r="AM48" s="455">
        <v>12</v>
      </c>
      <c r="AN48" s="456">
        <v>0.8</v>
      </c>
      <c r="AO48" s="456">
        <v>3751.4</v>
      </c>
      <c r="AP48" s="456">
        <v>3.601344</v>
      </c>
      <c r="AQ48" s="423">
        <v>0</v>
      </c>
      <c r="AR48" s="466">
        <v>0</v>
      </c>
      <c r="AS48" s="475"/>
      <c r="AT48" s="472"/>
      <c r="AU48" s="472"/>
      <c r="AV48" s="474"/>
      <c r="AW48" s="485"/>
      <c r="AX48" s="486"/>
      <c r="AY48" s="484"/>
      <c r="AZ48" s="484"/>
      <c r="BA48" s="474"/>
      <c r="BB48" s="484"/>
      <c r="BC48" s="475"/>
      <c r="BD48" s="484"/>
      <c r="BE48" s="472"/>
      <c r="BF48" s="474"/>
      <c r="BG48" s="484"/>
    </row>
    <row r="49" spans="1:59" s="381" customFormat="1" ht="18" customHeight="1">
      <c r="A49" s="405" t="s">
        <v>733</v>
      </c>
      <c r="B49" s="413"/>
      <c r="C49" s="414"/>
      <c r="D49" s="415"/>
      <c r="E49" s="415"/>
      <c r="F49" s="415"/>
      <c r="G49" s="415"/>
      <c r="H49" s="415"/>
      <c r="I49" s="415"/>
      <c r="J49" s="415"/>
      <c r="K49" s="415"/>
      <c r="L49" s="425"/>
      <c r="M49" s="433"/>
      <c r="N49" s="415"/>
      <c r="O49" s="415"/>
      <c r="P49" s="415"/>
      <c r="Q49" s="415"/>
      <c r="R49" s="415"/>
      <c r="S49" s="415"/>
      <c r="T49" s="415"/>
      <c r="U49" s="438"/>
      <c r="V49" s="438"/>
      <c r="W49" s="438"/>
      <c r="X49" s="438"/>
      <c r="Y49" s="438"/>
      <c r="Z49" s="438"/>
      <c r="AA49" s="438"/>
      <c r="AB49" s="438"/>
      <c r="AC49" s="438"/>
      <c r="AD49" s="438"/>
      <c r="AE49" s="446"/>
      <c r="AF49" s="447"/>
      <c r="AG49" s="411"/>
      <c r="AH49" s="415"/>
      <c r="AI49" s="415"/>
      <c r="AJ49" s="438"/>
      <c r="AK49" s="446"/>
      <c r="AL49" s="457"/>
      <c r="AM49" s="455"/>
      <c r="AN49" s="458"/>
      <c r="AO49" s="464"/>
      <c r="AP49" s="458"/>
      <c r="AQ49" s="446"/>
      <c r="AR49" s="467"/>
      <c r="AS49" s="476"/>
      <c r="AT49" s="477"/>
      <c r="AU49" s="477"/>
      <c r="AV49" s="478"/>
      <c r="AW49" s="487"/>
      <c r="AX49" s="488"/>
      <c r="AY49" s="489"/>
      <c r="AZ49" s="489"/>
      <c r="BA49" s="478"/>
      <c r="BB49" s="489"/>
      <c r="BC49" s="476"/>
      <c r="BD49" s="489"/>
      <c r="BE49" s="477"/>
      <c r="BF49" s="478"/>
      <c r="BG49" s="489"/>
    </row>
    <row r="50" spans="1:59" s="381" customFormat="1" ht="18" customHeight="1">
      <c r="A50" s="409" t="s">
        <v>734</v>
      </c>
      <c r="B50" s="410">
        <v>0</v>
      </c>
      <c r="C50" s="411">
        <v>0</v>
      </c>
      <c r="D50" s="412">
        <v>0</v>
      </c>
      <c r="E50" s="412">
        <v>738</v>
      </c>
      <c r="F50" s="412">
        <v>0</v>
      </c>
      <c r="G50" s="412">
        <v>0</v>
      </c>
      <c r="H50" s="412">
        <v>0</v>
      </c>
      <c r="I50" s="412">
        <v>628</v>
      </c>
      <c r="J50" s="412">
        <v>0</v>
      </c>
      <c r="K50" s="423">
        <v>0</v>
      </c>
      <c r="L50" s="424">
        <v>0</v>
      </c>
      <c r="M50" s="432">
        <v>0</v>
      </c>
      <c r="N50" s="412">
        <v>1954</v>
      </c>
      <c r="O50" s="412">
        <v>23916.96</v>
      </c>
      <c r="P50" s="412">
        <v>0</v>
      </c>
      <c r="Q50" s="436">
        <v>0</v>
      </c>
      <c r="R50" s="412">
        <v>1954</v>
      </c>
      <c r="S50" s="412">
        <v>24268.68</v>
      </c>
      <c r="T50" s="412">
        <v>0</v>
      </c>
      <c r="U50" s="412">
        <v>0</v>
      </c>
      <c r="V50" s="412">
        <v>1900</v>
      </c>
      <c r="W50" s="412">
        <v>2052</v>
      </c>
      <c r="X50" s="412">
        <v>0</v>
      </c>
      <c r="Y50" s="412">
        <v>1140</v>
      </c>
      <c r="Z50" s="412">
        <v>1231.2</v>
      </c>
      <c r="AA50" s="412">
        <v>0</v>
      </c>
      <c r="AB50" s="412">
        <v>95</v>
      </c>
      <c r="AC50" s="412">
        <v>102.6</v>
      </c>
      <c r="AD50" s="412">
        <v>0</v>
      </c>
      <c r="AE50" s="423">
        <v>0</v>
      </c>
      <c r="AF50" s="445">
        <v>0</v>
      </c>
      <c r="AG50" s="411">
        <v>0</v>
      </c>
      <c r="AH50" s="412">
        <v>0</v>
      </c>
      <c r="AI50" s="412">
        <v>1885</v>
      </c>
      <c r="AJ50" s="412">
        <v>0</v>
      </c>
      <c r="AK50" s="423">
        <v>0</v>
      </c>
      <c r="AL50" s="424">
        <v>0</v>
      </c>
      <c r="AM50" s="455">
        <v>2176</v>
      </c>
      <c r="AN50" s="456">
        <v>145.066666666667</v>
      </c>
      <c r="AO50" s="456">
        <v>4006</v>
      </c>
      <c r="AP50" s="456">
        <v>697.36448</v>
      </c>
      <c r="AQ50" s="423">
        <v>0</v>
      </c>
      <c r="AR50" s="466">
        <v>0</v>
      </c>
      <c r="AS50" s="475"/>
      <c r="AT50" s="472"/>
      <c r="AU50" s="472"/>
      <c r="AV50" s="474"/>
      <c r="AW50" s="485"/>
      <c r="AX50" s="486"/>
      <c r="AY50" s="484"/>
      <c r="AZ50" s="484"/>
      <c r="BA50" s="474"/>
      <c r="BB50" s="484"/>
      <c r="BC50" s="479"/>
      <c r="BD50" s="484"/>
      <c r="BE50" s="472"/>
      <c r="BF50" s="474"/>
      <c r="BG50" s="484"/>
    </row>
    <row r="51" spans="1:59" s="381" customFormat="1" ht="18" customHeight="1">
      <c r="A51" s="409" t="s">
        <v>735</v>
      </c>
      <c r="B51" s="410">
        <v>0</v>
      </c>
      <c r="C51" s="411">
        <v>1794</v>
      </c>
      <c r="D51" s="412">
        <v>1847.82</v>
      </c>
      <c r="E51" s="412">
        <v>738</v>
      </c>
      <c r="F51" s="412">
        <v>1636.429392</v>
      </c>
      <c r="G51" s="412">
        <v>0</v>
      </c>
      <c r="H51" s="412">
        <v>0</v>
      </c>
      <c r="I51" s="412">
        <v>628</v>
      </c>
      <c r="J51" s="412">
        <v>0</v>
      </c>
      <c r="K51" s="423">
        <v>0</v>
      </c>
      <c r="L51" s="424">
        <v>0</v>
      </c>
      <c r="M51" s="432">
        <v>84</v>
      </c>
      <c r="N51" s="412">
        <v>1954</v>
      </c>
      <c r="O51" s="412">
        <v>23916.96</v>
      </c>
      <c r="P51" s="412">
        <v>200.902464</v>
      </c>
      <c r="Q51" s="436">
        <v>0</v>
      </c>
      <c r="R51" s="412">
        <v>1954</v>
      </c>
      <c r="S51" s="412">
        <v>24268.68</v>
      </c>
      <c r="T51" s="412">
        <v>0</v>
      </c>
      <c r="U51" s="412">
        <v>12.6</v>
      </c>
      <c r="V51" s="412">
        <v>1900</v>
      </c>
      <c r="W51" s="412">
        <v>2052</v>
      </c>
      <c r="X51" s="412">
        <v>15.12</v>
      </c>
      <c r="Y51" s="412">
        <v>1140</v>
      </c>
      <c r="Z51" s="412">
        <v>1231.2</v>
      </c>
      <c r="AA51" s="412">
        <v>56.28</v>
      </c>
      <c r="AB51" s="412">
        <v>95</v>
      </c>
      <c r="AC51" s="412">
        <v>102.6</v>
      </c>
      <c r="AD51" s="412">
        <v>60.2943264</v>
      </c>
      <c r="AE51" s="423">
        <v>0</v>
      </c>
      <c r="AF51" s="445">
        <v>0</v>
      </c>
      <c r="AG51" s="411">
        <v>365</v>
      </c>
      <c r="AH51" s="412">
        <v>365</v>
      </c>
      <c r="AI51" s="412">
        <v>1885</v>
      </c>
      <c r="AJ51" s="412">
        <v>68.8025</v>
      </c>
      <c r="AK51" s="423">
        <v>0</v>
      </c>
      <c r="AL51" s="424">
        <v>0</v>
      </c>
      <c r="AM51" s="455">
        <v>0</v>
      </c>
      <c r="AN51" s="456">
        <v>0</v>
      </c>
      <c r="AO51" s="456">
        <v>4006</v>
      </c>
      <c r="AP51" s="456">
        <v>0</v>
      </c>
      <c r="AQ51" s="423">
        <v>0</v>
      </c>
      <c r="AR51" s="466">
        <v>0</v>
      </c>
      <c r="AS51" s="475"/>
      <c r="AT51" s="472"/>
      <c r="AU51" s="472"/>
      <c r="AV51" s="474"/>
      <c r="AW51" s="485"/>
      <c r="AX51" s="486"/>
      <c r="AY51" s="484"/>
      <c r="AZ51" s="484"/>
      <c r="BA51" s="474"/>
      <c r="BB51" s="484"/>
      <c r="BC51" s="479"/>
      <c r="BD51" s="484"/>
      <c r="BE51" s="472"/>
      <c r="BF51" s="474"/>
      <c r="BG51" s="484"/>
    </row>
    <row r="52" spans="1:59" s="381" customFormat="1" ht="18" customHeight="1">
      <c r="A52" s="409" t="s">
        <v>736</v>
      </c>
      <c r="B52" s="410">
        <v>0</v>
      </c>
      <c r="C52" s="411">
        <v>324</v>
      </c>
      <c r="D52" s="412">
        <v>333.72</v>
      </c>
      <c r="E52" s="412">
        <v>738</v>
      </c>
      <c r="F52" s="412">
        <v>295.542432</v>
      </c>
      <c r="G52" s="412">
        <v>2577</v>
      </c>
      <c r="H52" s="412">
        <v>2654.31</v>
      </c>
      <c r="I52" s="412">
        <v>628</v>
      </c>
      <c r="J52" s="412">
        <v>2000.288016</v>
      </c>
      <c r="K52" s="423">
        <v>0</v>
      </c>
      <c r="L52" s="424">
        <v>0</v>
      </c>
      <c r="M52" s="432">
        <v>14</v>
      </c>
      <c r="N52" s="412">
        <v>1954</v>
      </c>
      <c r="O52" s="412">
        <v>23916.96</v>
      </c>
      <c r="P52" s="412">
        <v>33.483744</v>
      </c>
      <c r="Q52" s="436">
        <v>708</v>
      </c>
      <c r="R52" s="412">
        <v>1954</v>
      </c>
      <c r="S52" s="412">
        <v>24268.68</v>
      </c>
      <c r="T52" s="412">
        <v>1718.222544</v>
      </c>
      <c r="U52" s="412">
        <v>108.3</v>
      </c>
      <c r="V52" s="412">
        <v>1900</v>
      </c>
      <c r="W52" s="412">
        <v>2052</v>
      </c>
      <c r="X52" s="412">
        <v>129.96</v>
      </c>
      <c r="Y52" s="412">
        <v>1140</v>
      </c>
      <c r="Z52" s="412">
        <v>1231.2</v>
      </c>
      <c r="AA52" s="412">
        <v>483.74</v>
      </c>
      <c r="AB52" s="412">
        <v>95</v>
      </c>
      <c r="AC52" s="412">
        <v>102.6</v>
      </c>
      <c r="AD52" s="412">
        <v>518.2440912</v>
      </c>
      <c r="AE52" s="423">
        <v>0</v>
      </c>
      <c r="AF52" s="445">
        <v>0</v>
      </c>
      <c r="AG52" s="411">
        <v>1440</v>
      </c>
      <c r="AH52" s="412">
        <v>1440</v>
      </c>
      <c r="AI52" s="412">
        <v>1885</v>
      </c>
      <c r="AJ52" s="412">
        <v>271.44</v>
      </c>
      <c r="AK52" s="423">
        <v>0</v>
      </c>
      <c r="AL52" s="424">
        <v>0</v>
      </c>
      <c r="AM52" s="455">
        <v>354</v>
      </c>
      <c r="AN52" s="456">
        <v>23.6</v>
      </c>
      <c r="AO52" s="456">
        <v>4006</v>
      </c>
      <c r="AP52" s="456">
        <v>113.44992</v>
      </c>
      <c r="AQ52" s="423">
        <v>0</v>
      </c>
      <c r="AR52" s="466">
        <v>0</v>
      </c>
      <c r="AS52" s="475"/>
      <c r="AT52" s="472"/>
      <c r="AU52" s="472"/>
      <c r="AV52" s="474"/>
      <c r="AW52" s="485"/>
      <c r="AX52" s="486"/>
      <c r="AY52" s="484"/>
      <c r="AZ52" s="484"/>
      <c r="BA52" s="474"/>
      <c r="BB52" s="484"/>
      <c r="BC52" s="479"/>
      <c r="BD52" s="484"/>
      <c r="BE52" s="472"/>
      <c r="BF52" s="474"/>
      <c r="BG52" s="484"/>
    </row>
    <row r="53" spans="1:59" s="381" customFormat="1" ht="18" customHeight="1">
      <c r="A53" s="409" t="s">
        <v>737</v>
      </c>
      <c r="B53" s="410">
        <v>0</v>
      </c>
      <c r="C53" s="411">
        <v>566</v>
      </c>
      <c r="D53" s="412">
        <v>582.98</v>
      </c>
      <c r="E53" s="412">
        <v>738</v>
      </c>
      <c r="F53" s="412">
        <v>516.287088</v>
      </c>
      <c r="G53" s="412">
        <v>114</v>
      </c>
      <c r="H53" s="412">
        <v>117.42</v>
      </c>
      <c r="I53" s="412">
        <v>628</v>
      </c>
      <c r="J53" s="412">
        <v>88.487712</v>
      </c>
      <c r="K53" s="423">
        <v>0</v>
      </c>
      <c r="L53" s="424">
        <v>0</v>
      </c>
      <c r="M53" s="432">
        <v>41</v>
      </c>
      <c r="N53" s="412">
        <v>1954</v>
      </c>
      <c r="O53" s="412">
        <v>23916.96</v>
      </c>
      <c r="P53" s="412">
        <v>98.059536</v>
      </c>
      <c r="Q53" s="436">
        <v>23</v>
      </c>
      <c r="R53" s="412">
        <v>1954</v>
      </c>
      <c r="S53" s="412">
        <v>24268.68</v>
      </c>
      <c r="T53" s="412">
        <v>55.817964</v>
      </c>
      <c r="U53" s="412">
        <v>9.6</v>
      </c>
      <c r="V53" s="412">
        <v>1900</v>
      </c>
      <c r="W53" s="412">
        <v>2052</v>
      </c>
      <c r="X53" s="412">
        <v>11.52</v>
      </c>
      <c r="Y53" s="412">
        <v>1140</v>
      </c>
      <c r="Z53" s="412">
        <v>1231.2</v>
      </c>
      <c r="AA53" s="412">
        <v>42.88</v>
      </c>
      <c r="AB53" s="412">
        <v>95</v>
      </c>
      <c r="AC53" s="412">
        <v>102.6</v>
      </c>
      <c r="AD53" s="412">
        <v>45.9385344</v>
      </c>
      <c r="AE53" s="423">
        <v>0</v>
      </c>
      <c r="AF53" s="445">
        <v>0</v>
      </c>
      <c r="AG53" s="411">
        <v>82</v>
      </c>
      <c r="AH53" s="412">
        <v>82</v>
      </c>
      <c r="AI53" s="412">
        <v>1885</v>
      </c>
      <c r="AJ53" s="412">
        <v>15.457</v>
      </c>
      <c r="AK53" s="423">
        <v>0</v>
      </c>
      <c r="AL53" s="424">
        <v>0</v>
      </c>
      <c r="AM53" s="455">
        <v>0</v>
      </c>
      <c r="AN53" s="456">
        <v>0</v>
      </c>
      <c r="AO53" s="456">
        <v>4006</v>
      </c>
      <c r="AP53" s="456">
        <v>0</v>
      </c>
      <c r="AQ53" s="423">
        <v>0</v>
      </c>
      <c r="AR53" s="466">
        <v>0</v>
      </c>
      <c r="AS53" s="481"/>
      <c r="AT53" s="472"/>
      <c r="AU53" s="472"/>
      <c r="AV53" s="480"/>
      <c r="AW53" s="485"/>
      <c r="AX53" s="490"/>
      <c r="AY53" s="484"/>
      <c r="AZ53" s="484"/>
      <c r="BA53" s="480"/>
      <c r="BB53" s="484"/>
      <c r="BC53" s="479"/>
      <c r="BD53" s="484"/>
      <c r="BE53" s="472"/>
      <c r="BF53" s="480"/>
      <c r="BG53" s="484"/>
    </row>
    <row r="54" spans="1:59" s="381" customFormat="1" ht="18" customHeight="1">
      <c r="A54" s="409" t="s">
        <v>738</v>
      </c>
      <c r="B54" s="410">
        <v>0</v>
      </c>
      <c r="C54" s="411">
        <v>23</v>
      </c>
      <c r="D54" s="412">
        <v>23.69</v>
      </c>
      <c r="E54" s="412">
        <v>738</v>
      </c>
      <c r="F54" s="412">
        <v>20.979864</v>
      </c>
      <c r="G54" s="412">
        <v>0</v>
      </c>
      <c r="H54" s="412">
        <v>0</v>
      </c>
      <c r="I54" s="412">
        <v>628</v>
      </c>
      <c r="J54" s="412">
        <v>0</v>
      </c>
      <c r="K54" s="423">
        <v>0</v>
      </c>
      <c r="L54" s="424">
        <v>0</v>
      </c>
      <c r="M54" s="432">
        <v>3</v>
      </c>
      <c r="N54" s="412">
        <v>1954</v>
      </c>
      <c r="O54" s="412">
        <v>23916.96</v>
      </c>
      <c r="P54" s="412">
        <v>7.175088</v>
      </c>
      <c r="Q54" s="436">
        <v>0</v>
      </c>
      <c r="R54" s="412">
        <v>1954</v>
      </c>
      <c r="S54" s="412">
        <v>24268.68</v>
      </c>
      <c r="T54" s="412">
        <v>0</v>
      </c>
      <c r="U54" s="412">
        <v>0.45</v>
      </c>
      <c r="V54" s="412">
        <v>1900</v>
      </c>
      <c r="W54" s="412">
        <v>2052</v>
      </c>
      <c r="X54" s="412">
        <v>0.54</v>
      </c>
      <c r="Y54" s="412">
        <v>1140</v>
      </c>
      <c r="Z54" s="412">
        <v>1231.2</v>
      </c>
      <c r="AA54" s="412">
        <v>2.01</v>
      </c>
      <c r="AB54" s="412">
        <v>95</v>
      </c>
      <c r="AC54" s="412">
        <v>102.6</v>
      </c>
      <c r="AD54" s="412">
        <v>2.1533688</v>
      </c>
      <c r="AE54" s="423">
        <v>0</v>
      </c>
      <c r="AF54" s="445">
        <v>0</v>
      </c>
      <c r="AG54" s="411">
        <v>5</v>
      </c>
      <c r="AH54" s="412">
        <v>5</v>
      </c>
      <c r="AI54" s="412">
        <v>1885</v>
      </c>
      <c r="AJ54" s="412">
        <v>0.9425</v>
      </c>
      <c r="AK54" s="423">
        <v>0</v>
      </c>
      <c r="AL54" s="424">
        <v>0</v>
      </c>
      <c r="AM54" s="455">
        <v>0</v>
      </c>
      <c r="AN54" s="456">
        <v>0</v>
      </c>
      <c r="AO54" s="456">
        <v>4006</v>
      </c>
      <c r="AP54" s="456">
        <v>0</v>
      </c>
      <c r="AQ54" s="423">
        <v>0</v>
      </c>
      <c r="AR54" s="466">
        <v>0</v>
      </c>
      <c r="AS54" s="475"/>
      <c r="AT54" s="472"/>
      <c r="AU54" s="472"/>
      <c r="AV54" s="474"/>
      <c r="AW54" s="485"/>
      <c r="AX54" s="486"/>
      <c r="AY54" s="484"/>
      <c r="AZ54" s="484"/>
      <c r="BA54" s="474"/>
      <c r="BB54" s="484"/>
      <c r="BC54" s="475"/>
      <c r="BD54" s="484"/>
      <c r="BE54" s="472"/>
      <c r="BF54" s="474"/>
      <c r="BG54" s="484"/>
    </row>
    <row r="55" spans="1:59" s="381" customFormat="1" ht="18" customHeight="1">
      <c r="A55" s="409" t="s">
        <v>739</v>
      </c>
      <c r="B55" s="410">
        <v>0</v>
      </c>
      <c r="C55" s="411">
        <v>215</v>
      </c>
      <c r="D55" s="412">
        <v>221.45</v>
      </c>
      <c r="E55" s="412">
        <v>738</v>
      </c>
      <c r="F55" s="412">
        <v>196.11612000000002</v>
      </c>
      <c r="G55" s="412">
        <v>0</v>
      </c>
      <c r="H55" s="412">
        <v>0</v>
      </c>
      <c r="I55" s="412">
        <v>628</v>
      </c>
      <c r="J55" s="412">
        <v>0</v>
      </c>
      <c r="K55" s="423">
        <v>0</v>
      </c>
      <c r="L55" s="424">
        <v>0</v>
      </c>
      <c r="M55" s="432">
        <v>28</v>
      </c>
      <c r="N55" s="412">
        <v>1954</v>
      </c>
      <c r="O55" s="412">
        <v>23916.96</v>
      </c>
      <c r="P55" s="412">
        <v>66.967488</v>
      </c>
      <c r="Q55" s="436">
        <v>0</v>
      </c>
      <c r="R55" s="412">
        <v>1954</v>
      </c>
      <c r="S55" s="412">
        <v>24268.68</v>
      </c>
      <c r="T55" s="412">
        <v>0</v>
      </c>
      <c r="U55" s="412">
        <v>4.2</v>
      </c>
      <c r="V55" s="412">
        <v>1900</v>
      </c>
      <c r="W55" s="412">
        <v>2052</v>
      </c>
      <c r="X55" s="412">
        <v>5.04</v>
      </c>
      <c r="Y55" s="412">
        <v>1140</v>
      </c>
      <c r="Z55" s="412">
        <v>1231.2</v>
      </c>
      <c r="AA55" s="412">
        <v>18.76</v>
      </c>
      <c r="AB55" s="412">
        <v>95</v>
      </c>
      <c r="AC55" s="412">
        <v>102.6</v>
      </c>
      <c r="AD55" s="412">
        <v>20.098108800000006</v>
      </c>
      <c r="AE55" s="423">
        <v>0</v>
      </c>
      <c r="AF55" s="445">
        <v>0</v>
      </c>
      <c r="AG55" s="411">
        <v>8</v>
      </c>
      <c r="AH55" s="412">
        <v>8</v>
      </c>
      <c r="AI55" s="412">
        <v>1885</v>
      </c>
      <c r="AJ55" s="412">
        <v>1.508</v>
      </c>
      <c r="AK55" s="423">
        <v>0</v>
      </c>
      <c r="AL55" s="424">
        <v>0</v>
      </c>
      <c r="AM55" s="455">
        <v>0</v>
      </c>
      <c r="AN55" s="456">
        <v>0</v>
      </c>
      <c r="AO55" s="456">
        <v>4006</v>
      </c>
      <c r="AP55" s="456">
        <v>0</v>
      </c>
      <c r="AQ55" s="423">
        <v>0</v>
      </c>
      <c r="AR55" s="466">
        <v>0</v>
      </c>
      <c r="AS55" s="475"/>
      <c r="AT55" s="472"/>
      <c r="AU55" s="472"/>
      <c r="AV55" s="474"/>
      <c r="AW55" s="485"/>
      <c r="AX55" s="486"/>
      <c r="AY55" s="484"/>
      <c r="AZ55" s="484"/>
      <c r="BA55" s="474"/>
      <c r="BB55" s="484"/>
      <c r="BC55" s="475"/>
      <c r="BD55" s="484"/>
      <c r="BE55" s="472"/>
      <c r="BF55" s="474"/>
      <c r="BG55" s="484"/>
    </row>
    <row r="56" spans="1:59" s="381" customFormat="1" ht="18" customHeight="1">
      <c r="A56" s="409" t="s">
        <v>740</v>
      </c>
      <c r="B56" s="410">
        <v>0</v>
      </c>
      <c r="C56" s="411">
        <v>0</v>
      </c>
      <c r="D56" s="412">
        <v>0</v>
      </c>
      <c r="E56" s="412">
        <v>738</v>
      </c>
      <c r="F56" s="412">
        <v>0</v>
      </c>
      <c r="G56" s="412">
        <v>0</v>
      </c>
      <c r="H56" s="412">
        <v>0</v>
      </c>
      <c r="I56" s="412">
        <v>628</v>
      </c>
      <c r="J56" s="412">
        <v>0</v>
      </c>
      <c r="K56" s="423">
        <v>0</v>
      </c>
      <c r="L56" s="424">
        <v>0</v>
      </c>
      <c r="M56" s="432">
        <v>0</v>
      </c>
      <c r="N56" s="412">
        <v>1954</v>
      </c>
      <c r="O56" s="412">
        <v>23916.96</v>
      </c>
      <c r="P56" s="412">
        <v>0</v>
      </c>
      <c r="Q56" s="436">
        <v>0</v>
      </c>
      <c r="R56" s="412">
        <v>1954</v>
      </c>
      <c r="S56" s="412">
        <v>24268.68</v>
      </c>
      <c r="T56" s="412">
        <v>0</v>
      </c>
      <c r="U56" s="412">
        <v>0</v>
      </c>
      <c r="V56" s="412">
        <v>1900</v>
      </c>
      <c r="W56" s="412">
        <v>2052</v>
      </c>
      <c r="X56" s="412">
        <v>0</v>
      </c>
      <c r="Y56" s="412">
        <v>1140</v>
      </c>
      <c r="Z56" s="412">
        <v>1231.2</v>
      </c>
      <c r="AA56" s="412">
        <v>0</v>
      </c>
      <c r="AB56" s="412">
        <v>95</v>
      </c>
      <c r="AC56" s="412">
        <v>102.6</v>
      </c>
      <c r="AD56" s="412">
        <v>0</v>
      </c>
      <c r="AE56" s="423">
        <v>0</v>
      </c>
      <c r="AF56" s="445">
        <v>0</v>
      </c>
      <c r="AG56" s="411">
        <v>0</v>
      </c>
      <c r="AH56" s="412">
        <v>0</v>
      </c>
      <c r="AI56" s="412">
        <v>1885</v>
      </c>
      <c r="AJ56" s="412">
        <v>0</v>
      </c>
      <c r="AK56" s="423">
        <v>0</v>
      </c>
      <c r="AL56" s="424">
        <v>0</v>
      </c>
      <c r="AM56" s="455">
        <v>0</v>
      </c>
      <c r="AN56" s="456">
        <v>0</v>
      </c>
      <c r="AO56" s="456">
        <v>4006</v>
      </c>
      <c r="AP56" s="456">
        <v>0</v>
      </c>
      <c r="AQ56" s="423">
        <v>0</v>
      </c>
      <c r="AR56" s="466">
        <v>0</v>
      </c>
      <c r="AS56" s="475"/>
      <c r="AT56" s="472"/>
      <c r="AU56" s="472"/>
      <c r="AV56" s="474"/>
      <c r="AW56" s="485"/>
      <c r="AX56" s="486"/>
      <c r="AY56" s="484"/>
      <c r="AZ56" s="484"/>
      <c r="BA56" s="474"/>
      <c r="BB56" s="484"/>
      <c r="BC56" s="475"/>
      <c r="BD56" s="484"/>
      <c r="BE56" s="472"/>
      <c r="BF56" s="474"/>
      <c r="BG56" s="484"/>
    </row>
    <row r="57" spans="1:59" s="381" customFormat="1" ht="18" customHeight="1">
      <c r="A57" s="409" t="s">
        <v>741</v>
      </c>
      <c r="B57" s="410">
        <v>0</v>
      </c>
      <c r="C57" s="411">
        <v>17</v>
      </c>
      <c r="D57" s="412">
        <v>17.51</v>
      </c>
      <c r="E57" s="412">
        <v>738</v>
      </c>
      <c r="F57" s="412">
        <v>15.506855999999999</v>
      </c>
      <c r="G57" s="412">
        <v>0</v>
      </c>
      <c r="H57" s="412">
        <v>0</v>
      </c>
      <c r="I57" s="412">
        <v>628</v>
      </c>
      <c r="J57" s="412">
        <v>0</v>
      </c>
      <c r="K57" s="423">
        <v>0</v>
      </c>
      <c r="L57" s="424">
        <v>0</v>
      </c>
      <c r="M57" s="432">
        <v>0</v>
      </c>
      <c r="N57" s="412">
        <v>1954</v>
      </c>
      <c r="O57" s="412">
        <v>23916.96</v>
      </c>
      <c r="P57" s="412">
        <v>0</v>
      </c>
      <c r="Q57" s="436">
        <v>0</v>
      </c>
      <c r="R57" s="412">
        <v>1954</v>
      </c>
      <c r="S57" s="412">
        <v>24268.68</v>
      </c>
      <c r="T57" s="412">
        <v>0</v>
      </c>
      <c r="U57" s="412">
        <v>0</v>
      </c>
      <c r="V57" s="412">
        <v>1900</v>
      </c>
      <c r="W57" s="412">
        <v>2052</v>
      </c>
      <c r="X57" s="412">
        <v>0</v>
      </c>
      <c r="Y57" s="412">
        <v>1140</v>
      </c>
      <c r="Z57" s="412">
        <v>1231.2</v>
      </c>
      <c r="AA57" s="412">
        <v>0</v>
      </c>
      <c r="AB57" s="412">
        <v>95</v>
      </c>
      <c r="AC57" s="412">
        <v>102.6</v>
      </c>
      <c r="AD57" s="412">
        <v>0</v>
      </c>
      <c r="AE57" s="423">
        <v>0</v>
      </c>
      <c r="AF57" s="445">
        <v>0</v>
      </c>
      <c r="AG57" s="411">
        <v>2</v>
      </c>
      <c r="AH57" s="412">
        <v>2</v>
      </c>
      <c r="AI57" s="412">
        <v>1885</v>
      </c>
      <c r="AJ57" s="412">
        <v>0.377</v>
      </c>
      <c r="AK57" s="423">
        <v>0</v>
      </c>
      <c r="AL57" s="424">
        <v>0</v>
      </c>
      <c r="AM57" s="455">
        <v>0</v>
      </c>
      <c r="AN57" s="456">
        <v>0</v>
      </c>
      <c r="AO57" s="456">
        <v>4006</v>
      </c>
      <c r="AP57" s="456">
        <v>0</v>
      </c>
      <c r="AQ57" s="423">
        <v>0</v>
      </c>
      <c r="AR57" s="466">
        <v>0</v>
      </c>
      <c r="AS57" s="475"/>
      <c r="AT57" s="472"/>
      <c r="AU57" s="472"/>
      <c r="AV57" s="474"/>
      <c r="AW57" s="485"/>
      <c r="AX57" s="486"/>
      <c r="AY57" s="484"/>
      <c r="AZ57" s="484"/>
      <c r="BA57" s="474"/>
      <c r="BB57" s="484"/>
      <c r="BC57" s="475"/>
      <c r="BD57" s="484"/>
      <c r="BE57" s="472"/>
      <c r="BF57" s="474"/>
      <c r="BG57" s="484"/>
    </row>
    <row r="58" spans="1:59" s="381" customFormat="1" ht="18" customHeight="1">
      <c r="A58" s="405" t="s">
        <v>742</v>
      </c>
      <c r="B58" s="413"/>
      <c r="C58" s="403"/>
      <c r="D58" s="416"/>
      <c r="E58" s="417"/>
      <c r="F58" s="417"/>
      <c r="G58" s="417"/>
      <c r="H58" s="417"/>
      <c r="I58" s="417"/>
      <c r="J58" s="417"/>
      <c r="K58" s="417"/>
      <c r="L58" s="426"/>
      <c r="M58" s="434"/>
      <c r="N58" s="417"/>
      <c r="O58" s="417"/>
      <c r="P58" s="417"/>
      <c r="Q58" s="417"/>
      <c r="R58" s="417"/>
      <c r="S58" s="417"/>
      <c r="T58" s="417"/>
      <c r="U58" s="417"/>
      <c r="V58" s="438"/>
      <c r="W58" s="438"/>
      <c r="X58" s="438"/>
      <c r="Y58" s="438"/>
      <c r="Z58" s="438"/>
      <c r="AA58" s="438"/>
      <c r="AB58" s="438"/>
      <c r="AC58" s="438"/>
      <c r="AD58" s="438"/>
      <c r="AE58" s="446"/>
      <c r="AF58" s="447"/>
      <c r="AG58" s="411"/>
      <c r="AH58" s="417"/>
      <c r="AI58" s="415"/>
      <c r="AJ58" s="438"/>
      <c r="AK58" s="446"/>
      <c r="AL58" s="457"/>
      <c r="AM58" s="455"/>
      <c r="AN58" s="458"/>
      <c r="AO58" s="464"/>
      <c r="AP58" s="458"/>
      <c r="AQ58" s="446"/>
      <c r="AR58" s="467"/>
      <c r="AS58" s="476">
        <v>178</v>
      </c>
      <c r="AT58" s="477">
        <v>2087.595</v>
      </c>
      <c r="AU58" s="477">
        <v>445.910292</v>
      </c>
      <c r="AV58" s="478">
        <v>0.6</v>
      </c>
      <c r="AW58" s="487">
        <v>267.5461752</v>
      </c>
      <c r="AX58" s="488">
        <v>214</v>
      </c>
      <c r="AY58" s="489">
        <v>1406.565</v>
      </c>
      <c r="AZ58" s="489">
        <v>361.205892</v>
      </c>
      <c r="BA58" s="478">
        <v>0.6</v>
      </c>
      <c r="BB58" s="489">
        <v>216.7235352</v>
      </c>
      <c r="BC58" s="476">
        <v>1041</v>
      </c>
      <c r="BD58" s="489">
        <v>1406.565</v>
      </c>
      <c r="BE58" s="477">
        <v>1757.080998</v>
      </c>
      <c r="BF58" s="478">
        <v>0.6</v>
      </c>
      <c r="BG58" s="489">
        <v>1054.2485988</v>
      </c>
    </row>
    <row r="59" spans="1:59" s="381" customFormat="1" ht="18" customHeight="1">
      <c r="A59" s="409" t="s">
        <v>743</v>
      </c>
      <c r="B59" s="410">
        <v>1999.08496896</v>
      </c>
      <c r="C59" s="411">
        <v>0</v>
      </c>
      <c r="D59" s="412">
        <v>0</v>
      </c>
      <c r="E59" s="412">
        <v>690</v>
      </c>
      <c r="F59" s="412">
        <v>0</v>
      </c>
      <c r="G59" s="412">
        <v>0</v>
      </c>
      <c r="H59" s="412">
        <v>0</v>
      </c>
      <c r="I59" s="412">
        <v>322</v>
      </c>
      <c r="J59" s="412">
        <v>0</v>
      </c>
      <c r="K59" s="423">
        <v>0.6</v>
      </c>
      <c r="L59" s="424">
        <v>0</v>
      </c>
      <c r="M59" s="432">
        <v>0</v>
      </c>
      <c r="N59" s="412">
        <v>1388</v>
      </c>
      <c r="O59" s="412">
        <v>16989.12</v>
      </c>
      <c r="P59" s="412">
        <v>0</v>
      </c>
      <c r="Q59" s="436">
        <v>0</v>
      </c>
      <c r="R59" s="412">
        <v>1300</v>
      </c>
      <c r="S59" s="412">
        <v>16146</v>
      </c>
      <c r="T59" s="412">
        <v>0</v>
      </c>
      <c r="U59" s="412">
        <v>0</v>
      </c>
      <c r="V59" s="412">
        <v>1032</v>
      </c>
      <c r="W59" s="412">
        <v>1114.56</v>
      </c>
      <c r="X59" s="412">
        <v>0</v>
      </c>
      <c r="Y59" s="412">
        <v>516</v>
      </c>
      <c r="Z59" s="412">
        <v>557.28</v>
      </c>
      <c r="AA59" s="412">
        <v>0</v>
      </c>
      <c r="AB59" s="412">
        <v>35</v>
      </c>
      <c r="AC59" s="412">
        <v>37.8</v>
      </c>
      <c r="AD59" s="412">
        <v>0</v>
      </c>
      <c r="AE59" s="423">
        <v>0.6</v>
      </c>
      <c r="AF59" s="445">
        <v>0</v>
      </c>
      <c r="AG59" s="411">
        <v>0</v>
      </c>
      <c r="AH59" s="412">
        <v>0</v>
      </c>
      <c r="AI59" s="412">
        <v>1885</v>
      </c>
      <c r="AJ59" s="412">
        <v>0</v>
      </c>
      <c r="AK59" s="423">
        <v>0.6</v>
      </c>
      <c r="AL59" s="424">
        <v>0</v>
      </c>
      <c r="AM59" s="455">
        <v>16642</v>
      </c>
      <c r="AN59" s="456">
        <v>1109.46666666667</v>
      </c>
      <c r="AO59" s="456">
        <v>2502.56</v>
      </c>
      <c r="AP59" s="456">
        <v>3331.8082816</v>
      </c>
      <c r="AQ59" s="423">
        <v>0.6</v>
      </c>
      <c r="AR59" s="466">
        <v>1999.08496896</v>
      </c>
      <c r="AS59" s="475"/>
      <c r="AT59" s="472"/>
      <c r="AU59" s="472"/>
      <c r="AV59" s="474"/>
      <c r="AW59" s="485"/>
      <c r="AX59" s="486"/>
      <c r="AY59" s="484"/>
      <c r="AZ59" s="484"/>
      <c r="BA59" s="474"/>
      <c r="BB59" s="484"/>
      <c r="BC59" s="475"/>
      <c r="BD59" s="484"/>
      <c r="BE59" s="472"/>
      <c r="BF59" s="474"/>
      <c r="BG59" s="484"/>
    </row>
    <row r="60" spans="1:59" s="381" customFormat="1" ht="18" customHeight="1">
      <c r="A60" s="409" t="s">
        <v>744</v>
      </c>
      <c r="B60" s="410">
        <v>1131.725749248</v>
      </c>
      <c r="C60" s="411">
        <v>1120</v>
      </c>
      <c r="D60" s="412">
        <v>1153.6</v>
      </c>
      <c r="E60" s="412">
        <v>690</v>
      </c>
      <c r="F60" s="412">
        <v>955.1808</v>
      </c>
      <c r="G60" s="412">
        <v>2069</v>
      </c>
      <c r="H60" s="412">
        <v>2131.07</v>
      </c>
      <c r="I60" s="412">
        <v>322</v>
      </c>
      <c r="J60" s="412">
        <v>823.445448</v>
      </c>
      <c r="K60" s="423">
        <v>0.6</v>
      </c>
      <c r="L60" s="424">
        <v>1067.1757488</v>
      </c>
      <c r="M60" s="432">
        <v>29</v>
      </c>
      <c r="N60" s="412">
        <v>1388</v>
      </c>
      <c r="O60" s="412">
        <v>16989.12</v>
      </c>
      <c r="P60" s="412">
        <v>49.268448</v>
      </c>
      <c r="Q60" s="436">
        <v>17</v>
      </c>
      <c r="R60" s="412">
        <v>1300</v>
      </c>
      <c r="S60" s="412">
        <v>16146</v>
      </c>
      <c r="T60" s="412">
        <v>27.4482</v>
      </c>
      <c r="U60" s="412">
        <v>6.9</v>
      </c>
      <c r="V60" s="412">
        <v>1032</v>
      </c>
      <c r="W60" s="412">
        <v>1114.56</v>
      </c>
      <c r="X60" s="412">
        <v>8.28</v>
      </c>
      <c r="Y60" s="412">
        <v>516</v>
      </c>
      <c r="Z60" s="412">
        <v>557.28</v>
      </c>
      <c r="AA60" s="412">
        <v>30.82</v>
      </c>
      <c r="AB60" s="412">
        <v>35</v>
      </c>
      <c r="AC60" s="412">
        <v>37.8</v>
      </c>
      <c r="AD60" s="412">
        <v>16.16368608</v>
      </c>
      <c r="AE60" s="423">
        <v>0.6</v>
      </c>
      <c r="AF60" s="445">
        <v>55.728200448</v>
      </c>
      <c r="AG60" s="411">
        <v>78</v>
      </c>
      <c r="AH60" s="412">
        <v>78</v>
      </c>
      <c r="AI60" s="412">
        <v>1885</v>
      </c>
      <c r="AJ60" s="412">
        <v>14.703</v>
      </c>
      <c r="AK60" s="423">
        <v>0.6</v>
      </c>
      <c r="AL60" s="424">
        <v>8.8218</v>
      </c>
      <c r="AM60" s="455">
        <v>0</v>
      </c>
      <c r="AN60" s="456">
        <v>0</v>
      </c>
      <c r="AO60" s="456">
        <v>2502.56</v>
      </c>
      <c r="AP60" s="456">
        <v>0</v>
      </c>
      <c r="AQ60" s="423">
        <v>0.6</v>
      </c>
      <c r="AR60" s="466">
        <v>0</v>
      </c>
      <c r="AS60" s="475"/>
      <c r="AT60" s="472"/>
      <c r="AU60" s="472"/>
      <c r="AV60" s="474"/>
      <c r="AW60" s="485"/>
      <c r="AX60" s="486"/>
      <c r="AY60" s="484"/>
      <c r="AZ60" s="484"/>
      <c r="BA60" s="474"/>
      <c r="BB60" s="484"/>
      <c r="BC60" s="479"/>
      <c r="BD60" s="484"/>
      <c r="BE60" s="472"/>
      <c r="BF60" s="474"/>
      <c r="BG60" s="484"/>
    </row>
    <row r="61" spans="1:59" s="381" customFormat="1" ht="18" customHeight="1">
      <c r="A61" s="409" t="s">
        <v>745</v>
      </c>
      <c r="B61" s="410">
        <v>4934.609287584</v>
      </c>
      <c r="C61" s="411">
        <v>7656</v>
      </c>
      <c r="D61" s="412">
        <v>7885.68</v>
      </c>
      <c r="E61" s="412">
        <v>690</v>
      </c>
      <c r="F61" s="412">
        <v>6529.34304</v>
      </c>
      <c r="G61" s="412">
        <v>1890</v>
      </c>
      <c r="H61" s="412">
        <v>1946.7</v>
      </c>
      <c r="I61" s="412">
        <v>322</v>
      </c>
      <c r="J61" s="412">
        <v>752.20488</v>
      </c>
      <c r="K61" s="423">
        <v>0.6</v>
      </c>
      <c r="L61" s="424">
        <v>4368.928752</v>
      </c>
      <c r="M61" s="432">
        <v>318</v>
      </c>
      <c r="N61" s="412">
        <v>1388</v>
      </c>
      <c r="O61" s="412">
        <v>16989.12</v>
      </c>
      <c r="P61" s="412">
        <v>540.254016</v>
      </c>
      <c r="Q61" s="436">
        <v>25</v>
      </c>
      <c r="R61" s="412">
        <v>1300</v>
      </c>
      <c r="S61" s="412">
        <v>16146</v>
      </c>
      <c r="T61" s="412">
        <v>40.365</v>
      </c>
      <c r="U61" s="412">
        <v>51.45</v>
      </c>
      <c r="V61" s="412">
        <v>1032</v>
      </c>
      <c r="W61" s="412">
        <v>1114.56</v>
      </c>
      <c r="X61" s="412">
        <v>61.74</v>
      </c>
      <c r="Y61" s="412">
        <v>516</v>
      </c>
      <c r="Z61" s="412">
        <v>557.28</v>
      </c>
      <c r="AA61" s="412">
        <v>229.81</v>
      </c>
      <c r="AB61" s="412">
        <v>35</v>
      </c>
      <c r="AC61" s="412">
        <v>37.8</v>
      </c>
      <c r="AD61" s="412">
        <v>120.52487664</v>
      </c>
      <c r="AE61" s="423">
        <v>0.6</v>
      </c>
      <c r="AF61" s="445">
        <v>420.686335584</v>
      </c>
      <c r="AG61" s="411">
        <v>1282</v>
      </c>
      <c r="AH61" s="412">
        <v>1282</v>
      </c>
      <c r="AI61" s="412">
        <v>1885</v>
      </c>
      <c r="AJ61" s="412">
        <v>241.657</v>
      </c>
      <c r="AK61" s="423">
        <v>0.6</v>
      </c>
      <c r="AL61" s="424">
        <v>144.9942</v>
      </c>
      <c r="AM61" s="455">
        <v>0</v>
      </c>
      <c r="AN61" s="456">
        <v>0</v>
      </c>
      <c r="AO61" s="456">
        <v>2502.56</v>
      </c>
      <c r="AP61" s="456">
        <v>0</v>
      </c>
      <c r="AQ61" s="423">
        <v>0.6</v>
      </c>
      <c r="AR61" s="466">
        <v>0</v>
      </c>
      <c r="AS61" s="475"/>
      <c r="AT61" s="472"/>
      <c r="AU61" s="472"/>
      <c r="AV61" s="474"/>
      <c r="AW61" s="485"/>
      <c r="AX61" s="486"/>
      <c r="AY61" s="484"/>
      <c r="AZ61" s="484"/>
      <c r="BA61" s="474"/>
      <c r="BB61" s="484"/>
      <c r="BC61" s="479"/>
      <c r="BD61" s="484"/>
      <c r="BE61" s="472"/>
      <c r="BF61" s="474"/>
      <c r="BG61" s="484"/>
    </row>
    <row r="62" spans="1:59" s="381" customFormat="1" ht="18" customHeight="1">
      <c r="A62" s="409" t="s">
        <v>746</v>
      </c>
      <c r="B62" s="410">
        <v>2089.849286208</v>
      </c>
      <c r="C62" s="411">
        <v>2023</v>
      </c>
      <c r="D62" s="412">
        <v>2083.69</v>
      </c>
      <c r="E62" s="412">
        <v>690</v>
      </c>
      <c r="F62" s="412">
        <v>1725.29532</v>
      </c>
      <c r="G62" s="412">
        <v>3004</v>
      </c>
      <c r="H62" s="412">
        <v>3094.12</v>
      </c>
      <c r="I62" s="412">
        <v>322</v>
      </c>
      <c r="J62" s="412">
        <v>1195.567968</v>
      </c>
      <c r="K62" s="423">
        <v>0.6</v>
      </c>
      <c r="L62" s="424">
        <v>1752.5179728</v>
      </c>
      <c r="M62" s="432">
        <v>32</v>
      </c>
      <c r="N62" s="412">
        <v>1388</v>
      </c>
      <c r="O62" s="412">
        <v>16989.12</v>
      </c>
      <c r="P62" s="412">
        <v>54.365184</v>
      </c>
      <c r="Q62" s="436">
        <v>234</v>
      </c>
      <c r="R62" s="412">
        <v>1300</v>
      </c>
      <c r="S62" s="412">
        <v>16146</v>
      </c>
      <c r="T62" s="412">
        <v>377.8164</v>
      </c>
      <c r="U62" s="412">
        <v>39.9</v>
      </c>
      <c r="V62" s="412">
        <v>1032</v>
      </c>
      <c r="W62" s="412">
        <v>1114.56</v>
      </c>
      <c r="X62" s="412">
        <v>47.88</v>
      </c>
      <c r="Y62" s="412">
        <v>516</v>
      </c>
      <c r="Z62" s="412">
        <v>557.28</v>
      </c>
      <c r="AA62" s="412">
        <v>178.22</v>
      </c>
      <c r="AB62" s="412">
        <v>35</v>
      </c>
      <c r="AC62" s="412">
        <v>37.8</v>
      </c>
      <c r="AD62" s="412">
        <v>93.46827168</v>
      </c>
      <c r="AE62" s="423">
        <v>0.6</v>
      </c>
      <c r="AF62" s="445">
        <v>315.389913408</v>
      </c>
      <c r="AG62" s="411">
        <v>194</v>
      </c>
      <c r="AH62" s="412">
        <v>194</v>
      </c>
      <c r="AI62" s="412">
        <v>1885</v>
      </c>
      <c r="AJ62" s="412">
        <v>36.569</v>
      </c>
      <c r="AK62" s="423">
        <v>0.6</v>
      </c>
      <c r="AL62" s="424">
        <v>21.9414</v>
      </c>
      <c r="AM62" s="455">
        <v>0</v>
      </c>
      <c r="AN62" s="456">
        <v>0</v>
      </c>
      <c r="AO62" s="456">
        <v>2502.56</v>
      </c>
      <c r="AP62" s="456">
        <v>0</v>
      </c>
      <c r="AQ62" s="423">
        <v>0.6</v>
      </c>
      <c r="AR62" s="466">
        <v>0</v>
      </c>
      <c r="AS62" s="475"/>
      <c r="AT62" s="472"/>
      <c r="AU62" s="472"/>
      <c r="AV62" s="474"/>
      <c r="AW62" s="485"/>
      <c r="AX62" s="486"/>
      <c r="AY62" s="484"/>
      <c r="AZ62" s="484"/>
      <c r="BA62" s="474"/>
      <c r="BB62" s="484"/>
      <c r="BC62" s="479"/>
      <c r="BD62" s="484"/>
      <c r="BE62" s="472"/>
      <c r="BF62" s="474"/>
      <c r="BG62" s="484"/>
    </row>
    <row r="63" spans="1:59" s="381" customFormat="1" ht="18" customHeight="1">
      <c r="A63" s="409" t="s">
        <v>747</v>
      </c>
      <c r="B63" s="410">
        <v>10738.844165376</v>
      </c>
      <c r="C63" s="411">
        <v>3107</v>
      </c>
      <c r="D63" s="412">
        <v>3200.21</v>
      </c>
      <c r="E63" s="412">
        <v>690</v>
      </c>
      <c r="F63" s="412">
        <v>2649.77388</v>
      </c>
      <c r="G63" s="412">
        <v>26851</v>
      </c>
      <c r="H63" s="412">
        <v>27656.53</v>
      </c>
      <c r="I63" s="412">
        <v>322</v>
      </c>
      <c r="J63" s="412">
        <v>10686.483192</v>
      </c>
      <c r="K63" s="423">
        <v>0.6</v>
      </c>
      <c r="L63" s="424">
        <v>8001.7542432</v>
      </c>
      <c r="M63" s="432">
        <v>137</v>
      </c>
      <c r="N63" s="412">
        <v>1388</v>
      </c>
      <c r="O63" s="412">
        <v>16989.12</v>
      </c>
      <c r="P63" s="412">
        <v>232.750944</v>
      </c>
      <c r="Q63" s="436">
        <v>1825</v>
      </c>
      <c r="R63" s="412">
        <v>1300</v>
      </c>
      <c r="S63" s="412">
        <v>16146</v>
      </c>
      <c r="T63" s="412">
        <v>2946.645</v>
      </c>
      <c r="U63" s="412">
        <v>294.3</v>
      </c>
      <c r="V63" s="412">
        <v>1032</v>
      </c>
      <c r="W63" s="412">
        <v>1114.56</v>
      </c>
      <c r="X63" s="412">
        <v>353.16</v>
      </c>
      <c r="Y63" s="412">
        <v>516</v>
      </c>
      <c r="Z63" s="412">
        <v>557.28</v>
      </c>
      <c r="AA63" s="412">
        <v>1314.54</v>
      </c>
      <c r="AB63" s="412">
        <v>35</v>
      </c>
      <c r="AC63" s="412">
        <v>37.8</v>
      </c>
      <c r="AD63" s="412">
        <v>689.41634976</v>
      </c>
      <c r="AE63" s="423">
        <v>0.6</v>
      </c>
      <c r="AF63" s="445">
        <v>2321.287376256</v>
      </c>
      <c r="AG63" s="411">
        <v>2472</v>
      </c>
      <c r="AH63" s="412">
        <v>2472</v>
      </c>
      <c r="AI63" s="412">
        <v>1885</v>
      </c>
      <c r="AJ63" s="412">
        <v>465.972</v>
      </c>
      <c r="AK63" s="423">
        <v>0.6</v>
      </c>
      <c r="AL63" s="424">
        <v>279.5832</v>
      </c>
      <c r="AM63" s="455">
        <v>1134</v>
      </c>
      <c r="AN63" s="456">
        <v>75.6</v>
      </c>
      <c r="AO63" s="456">
        <v>2502.56</v>
      </c>
      <c r="AP63" s="456">
        <v>227.0322432</v>
      </c>
      <c r="AQ63" s="423">
        <v>0.6</v>
      </c>
      <c r="AR63" s="466">
        <v>136.21934592</v>
      </c>
      <c r="AS63" s="475"/>
      <c r="AT63" s="472"/>
      <c r="AU63" s="472"/>
      <c r="AV63" s="474"/>
      <c r="AW63" s="485"/>
      <c r="AX63" s="486"/>
      <c r="AY63" s="484"/>
      <c r="AZ63" s="484"/>
      <c r="BA63" s="474"/>
      <c r="BB63" s="484"/>
      <c r="BC63" s="479"/>
      <c r="BD63" s="484"/>
      <c r="BE63" s="472"/>
      <c r="BF63" s="474"/>
      <c r="BG63" s="484"/>
    </row>
    <row r="64" spans="1:59" s="381" customFormat="1" ht="18" customHeight="1">
      <c r="A64" s="409" t="s">
        <v>748</v>
      </c>
      <c r="B64" s="410">
        <v>8676.10464096</v>
      </c>
      <c r="C64" s="411">
        <v>156</v>
      </c>
      <c r="D64" s="412">
        <v>160.68</v>
      </c>
      <c r="E64" s="412">
        <v>690</v>
      </c>
      <c r="F64" s="412">
        <v>133.04304</v>
      </c>
      <c r="G64" s="412">
        <v>30847</v>
      </c>
      <c r="H64" s="412">
        <v>31772.41</v>
      </c>
      <c r="I64" s="412">
        <v>322</v>
      </c>
      <c r="J64" s="412">
        <v>12276.859224</v>
      </c>
      <c r="K64" s="423">
        <v>0.6</v>
      </c>
      <c r="L64" s="424">
        <v>7445.9413584</v>
      </c>
      <c r="M64" s="432">
        <v>0</v>
      </c>
      <c r="N64" s="412">
        <v>1388</v>
      </c>
      <c r="O64" s="412">
        <v>16989.12</v>
      </c>
      <c r="P64" s="412">
        <v>0</v>
      </c>
      <c r="Q64" s="436">
        <v>965</v>
      </c>
      <c r="R64" s="412">
        <v>1300</v>
      </c>
      <c r="S64" s="412">
        <v>16146</v>
      </c>
      <c r="T64" s="412">
        <v>1558.089</v>
      </c>
      <c r="U64" s="412">
        <v>144.75</v>
      </c>
      <c r="V64" s="412">
        <v>1032</v>
      </c>
      <c r="W64" s="412">
        <v>1114.56</v>
      </c>
      <c r="X64" s="412">
        <v>173.7</v>
      </c>
      <c r="Y64" s="412">
        <v>516</v>
      </c>
      <c r="Z64" s="412">
        <v>557.28</v>
      </c>
      <c r="AA64" s="412">
        <v>646.55</v>
      </c>
      <c r="AB64" s="412">
        <v>35</v>
      </c>
      <c r="AC64" s="412">
        <v>37.8</v>
      </c>
      <c r="AD64" s="412">
        <v>339.0860232</v>
      </c>
      <c r="AE64" s="423">
        <v>0.6</v>
      </c>
      <c r="AF64" s="445">
        <v>1138.30501392</v>
      </c>
      <c r="AG64" s="411">
        <v>809</v>
      </c>
      <c r="AH64" s="412">
        <v>809</v>
      </c>
      <c r="AI64" s="412">
        <v>1885</v>
      </c>
      <c r="AJ64" s="412">
        <v>152.4965</v>
      </c>
      <c r="AK64" s="423">
        <v>0.6</v>
      </c>
      <c r="AL64" s="424">
        <v>91.4979</v>
      </c>
      <c r="AM64" s="455">
        <v>3</v>
      </c>
      <c r="AN64" s="456">
        <v>0.2</v>
      </c>
      <c r="AO64" s="456">
        <v>2502.56</v>
      </c>
      <c r="AP64" s="456">
        <v>0.6006144</v>
      </c>
      <c r="AQ64" s="423">
        <v>0.6</v>
      </c>
      <c r="AR64" s="466">
        <v>0.36036864</v>
      </c>
      <c r="AS64" s="475"/>
      <c r="AT64" s="472"/>
      <c r="AU64" s="472"/>
      <c r="AV64" s="474"/>
      <c r="AW64" s="485"/>
      <c r="AX64" s="486"/>
      <c r="AY64" s="484"/>
      <c r="AZ64" s="484"/>
      <c r="BA64" s="474"/>
      <c r="BB64" s="484"/>
      <c r="BC64" s="479"/>
      <c r="BD64" s="484"/>
      <c r="BE64" s="472"/>
      <c r="BF64" s="474"/>
      <c r="BG64" s="484"/>
    </row>
    <row r="65" spans="1:59" s="381" customFormat="1" ht="18" customHeight="1">
      <c r="A65" s="409" t="s">
        <v>749</v>
      </c>
      <c r="B65" s="410">
        <v>3469.8249336</v>
      </c>
      <c r="C65" s="411">
        <v>913</v>
      </c>
      <c r="D65" s="412">
        <v>940.39</v>
      </c>
      <c r="E65" s="412">
        <v>690</v>
      </c>
      <c r="F65" s="412">
        <v>778.64292</v>
      </c>
      <c r="G65" s="412">
        <v>10331</v>
      </c>
      <c r="H65" s="412">
        <v>10640.93</v>
      </c>
      <c r="I65" s="412">
        <v>322</v>
      </c>
      <c r="J65" s="412">
        <v>4111.655352</v>
      </c>
      <c r="K65" s="423">
        <v>0.6</v>
      </c>
      <c r="L65" s="424">
        <v>2934.1789632</v>
      </c>
      <c r="M65" s="432">
        <v>24</v>
      </c>
      <c r="N65" s="412">
        <v>1388</v>
      </c>
      <c r="O65" s="412">
        <v>16989.12</v>
      </c>
      <c r="P65" s="412">
        <v>40.773888</v>
      </c>
      <c r="Q65" s="436">
        <v>301</v>
      </c>
      <c r="R65" s="412">
        <v>1300</v>
      </c>
      <c r="S65" s="412">
        <v>16146</v>
      </c>
      <c r="T65" s="412">
        <v>485.9946</v>
      </c>
      <c r="U65" s="412">
        <v>48.75</v>
      </c>
      <c r="V65" s="412">
        <v>1032</v>
      </c>
      <c r="W65" s="412">
        <v>1114.56</v>
      </c>
      <c r="X65" s="412">
        <v>58.5</v>
      </c>
      <c r="Y65" s="412">
        <v>516</v>
      </c>
      <c r="Z65" s="412">
        <v>557.28</v>
      </c>
      <c r="AA65" s="412">
        <v>217.75</v>
      </c>
      <c r="AB65" s="412">
        <v>35</v>
      </c>
      <c r="AC65" s="412">
        <v>37.8</v>
      </c>
      <c r="AD65" s="412">
        <v>114.199956</v>
      </c>
      <c r="AE65" s="423">
        <v>0.6</v>
      </c>
      <c r="AF65" s="445">
        <v>384.5810664</v>
      </c>
      <c r="AG65" s="411">
        <v>486</v>
      </c>
      <c r="AH65" s="412">
        <v>486</v>
      </c>
      <c r="AI65" s="412">
        <v>1885</v>
      </c>
      <c r="AJ65" s="412">
        <v>91.611</v>
      </c>
      <c r="AK65" s="423">
        <v>0.6</v>
      </c>
      <c r="AL65" s="424">
        <v>54.9666</v>
      </c>
      <c r="AM65" s="455">
        <v>800</v>
      </c>
      <c r="AN65" s="456">
        <v>53.3333333333333</v>
      </c>
      <c r="AO65" s="456">
        <v>2502.56</v>
      </c>
      <c r="AP65" s="456">
        <v>160.16384</v>
      </c>
      <c r="AQ65" s="423">
        <v>0.6</v>
      </c>
      <c r="AR65" s="466">
        <v>96.098304</v>
      </c>
      <c r="AS65" s="475"/>
      <c r="AT65" s="472"/>
      <c r="AU65" s="472"/>
      <c r="AV65" s="474"/>
      <c r="AW65" s="485"/>
      <c r="AX65" s="486"/>
      <c r="AY65" s="484"/>
      <c r="AZ65" s="484"/>
      <c r="BA65" s="474"/>
      <c r="BB65" s="484"/>
      <c r="BC65" s="479"/>
      <c r="BD65" s="484"/>
      <c r="BE65" s="472"/>
      <c r="BF65" s="474"/>
      <c r="BG65" s="484"/>
    </row>
    <row r="66" spans="1:59" s="381" customFormat="1" ht="18" customHeight="1">
      <c r="A66" s="409" t="s">
        <v>750</v>
      </c>
      <c r="B66" s="410">
        <v>624.598565952</v>
      </c>
      <c r="C66" s="411">
        <v>289</v>
      </c>
      <c r="D66" s="412">
        <v>297.67</v>
      </c>
      <c r="E66" s="412">
        <v>690</v>
      </c>
      <c r="F66" s="412">
        <v>246.47076</v>
      </c>
      <c r="G66" s="412">
        <v>1477</v>
      </c>
      <c r="H66" s="412">
        <v>1521.31</v>
      </c>
      <c r="I66" s="412">
        <v>322</v>
      </c>
      <c r="J66" s="412">
        <v>587.834184</v>
      </c>
      <c r="K66" s="423">
        <v>0.6</v>
      </c>
      <c r="L66" s="424">
        <v>500.5829664</v>
      </c>
      <c r="M66" s="432">
        <v>14</v>
      </c>
      <c r="N66" s="412">
        <v>1388</v>
      </c>
      <c r="O66" s="412">
        <v>16989.12</v>
      </c>
      <c r="P66" s="412">
        <v>23.784768</v>
      </c>
      <c r="Q66" s="436">
        <v>65</v>
      </c>
      <c r="R66" s="412">
        <v>1300</v>
      </c>
      <c r="S66" s="412">
        <v>16146</v>
      </c>
      <c r="T66" s="412">
        <v>104.949</v>
      </c>
      <c r="U66" s="412">
        <v>11.85</v>
      </c>
      <c r="V66" s="412">
        <v>1032</v>
      </c>
      <c r="W66" s="412">
        <v>1114.56</v>
      </c>
      <c r="X66" s="412">
        <v>14.22</v>
      </c>
      <c r="Y66" s="412">
        <v>516</v>
      </c>
      <c r="Z66" s="412">
        <v>557.28</v>
      </c>
      <c r="AA66" s="412">
        <v>52.93</v>
      </c>
      <c r="AB66" s="412">
        <v>35</v>
      </c>
      <c r="AC66" s="412">
        <v>37.8</v>
      </c>
      <c r="AD66" s="412">
        <v>27.75937392</v>
      </c>
      <c r="AE66" s="423">
        <v>0.6</v>
      </c>
      <c r="AF66" s="445">
        <v>93.895885152</v>
      </c>
      <c r="AG66" s="411">
        <v>261</v>
      </c>
      <c r="AH66" s="412">
        <v>261</v>
      </c>
      <c r="AI66" s="412">
        <v>1885</v>
      </c>
      <c r="AJ66" s="412">
        <v>49.1985</v>
      </c>
      <c r="AK66" s="423">
        <v>0.6</v>
      </c>
      <c r="AL66" s="424">
        <v>29.5191</v>
      </c>
      <c r="AM66" s="455">
        <v>5</v>
      </c>
      <c r="AN66" s="456">
        <v>0.333333333333333</v>
      </c>
      <c r="AO66" s="456">
        <v>2502.56</v>
      </c>
      <c r="AP66" s="456">
        <v>1.001024</v>
      </c>
      <c r="AQ66" s="423">
        <v>0.6</v>
      </c>
      <c r="AR66" s="466">
        <v>0.6006144</v>
      </c>
      <c r="AS66" s="475"/>
      <c r="AT66" s="472"/>
      <c r="AU66" s="472"/>
      <c r="AV66" s="474"/>
      <c r="AW66" s="485"/>
      <c r="AX66" s="486"/>
      <c r="AY66" s="484"/>
      <c r="AZ66" s="484"/>
      <c r="BA66" s="474"/>
      <c r="BB66" s="484"/>
      <c r="BC66" s="479"/>
      <c r="BD66" s="484"/>
      <c r="BE66" s="472"/>
      <c r="BF66" s="474"/>
      <c r="BG66" s="484"/>
    </row>
    <row r="67" spans="1:59" s="381" customFormat="1" ht="18" customHeight="1">
      <c r="A67" s="405" t="s">
        <v>751</v>
      </c>
      <c r="B67" s="413"/>
      <c r="C67" s="414"/>
      <c r="D67" s="415"/>
      <c r="E67" s="415"/>
      <c r="F67" s="415"/>
      <c r="G67" s="415"/>
      <c r="H67" s="415"/>
      <c r="I67" s="415"/>
      <c r="J67" s="415"/>
      <c r="K67" s="415"/>
      <c r="L67" s="425"/>
      <c r="M67" s="433"/>
      <c r="N67" s="415"/>
      <c r="O67" s="415"/>
      <c r="P67" s="415"/>
      <c r="Q67" s="415"/>
      <c r="R67" s="415"/>
      <c r="S67" s="415"/>
      <c r="T67" s="415"/>
      <c r="U67" s="415"/>
      <c r="V67" s="438"/>
      <c r="W67" s="438"/>
      <c r="X67" s="438"/>
      <c r="Y67" s="438"/>
      <c r="Z67" s="438"/>
      <c r="AA67" s="438"/>
      <c r="AB67" s="438"/>
      <c r="AC67" s="438"/>
      <c r="AD67" s="438"/>
      <c r="AE67" s="446"/>
      <c r="AF67" s="447"/>
      <c r="AG67" s="411"/>
      <c r="AH67" s="415"/>
      <c r="AI67" s="415"/>
      <c r="AJ67" s="438"/>
      <c r="AK67" s="446"/>
      <c r="AL67" s="457"/>
      <c r="AM67" s="455"/>
      <c r="AN67" s="458"/>
      <c r="AO67" s="464"/>
      <c r="AP67" s="458"/>
      <c r="AQ67" s="446"/>
      <c r="AR67" s="467"/>
      <c r="AS67" s="476"/>
      <c r="AT67" s="477"/>
      <c r="AU67" s="477"/>
      <c r="AV67" s="478"/>
      <c r="AW67" s="487"/>
      <c r="AX67" s="488"/>
      <c r="AY67" s="489"/>
      <c r="AZ67" s="489"/>
      <c r="BA67" s="478"/>
      <c r="BB67" s="489"/>
      <c r="BC67" s="476"/>
      <c r="BD67" s="489"/>
      <c r="BE67" s="477"/>
      <c r="BF67" s="478"/>
      <c r="BG67" s="489"/>
    </row>
    <row r="68" spans="1:59" s="381" customFormat="1" ht="18" customHeight="1">
      <c r="A68" s="409" t="s">
        <v>752</v>
      </c>
      <c r="B68" s="410">
        <v>0</v>
      </c>
      <c r="C68" s="411">
        <v>0</v>
      </c>
      <c r="D68" s="412">
        <v>0</v>
      </c>
      <c r="E68" s="412">
        <v>738</v>
      </c>
      <c r="F68" s="412">
        <v>0</v>
      </c>
      <c r="G68" s="412">
        <v>0</v>
      </c>
      <c r="H68" s="412">
        <v>0</v>
      </c>
      <c r="I68" s="412">
        <v>628</v>
      </c>
      <c r="J68" s="412">
        <v>0</v>
      </c>
      <c r="K68" s="423">
        <v>0</v>
      </c>
      <c r="L68" s="424">
        <v>0</v>
      </c>
      <c r="M68" s="432">
        <v>0</v>
      </c>
      <c r="N68" s="412">
        <v>1920</v>
      </c>
      <c r="O68" s="412">
        <v>23500.8</v>
      </c>
      <c r="P68" s="412">
        <v>0</v>
      </c>
      <c r="Q68" s="436">
        <v>0</v>
      </c>
      <c r="R68" s="412">
        <v>1920</v>
      </c>
      <c r="S68" s="412">
        <v>23846.4</v>
      </c>
      <c r="T68" s="412">
        <v>0</v>
      </c>
      <c r="U68" s="412">
        <v>0</v>
      </c>
      <c r="V68" s="412">
        <v>1900</v>
      </c>
      <c r="W68" s="412">
        <v>2052</v>
      </c>
      <c r="X68" s="412">
        <v>0</v>
      </c>
      <c r="Y68" s="412">
        <v>1140</v>
      </c>
      <c r="Z68" s="412">
        <v>1231.2</v>
      </c>
      <c r="AA68" s="412">
        <v>0</v>
      </c>
      <c r="AB68" s="412">
        <v>95</v>
      </c>
      <c r="AC68" s="412">
        <v>102.6</v>
      </c>
      <c r="AD68" s="412">
        <v>0</v>
      </c>
      <c r="AE68" s="423">
        <v>0</v>
      </c>
      <c r="AF68" s="445">
        <v>0</v>
      </c>
      <c r="AG68" s="411">
        <v>0</v>
      </c>
      <c r="AH68" s="412">
        <v>0</v>
      </c>
      <c r="AI68" s="412">
        <v>1885</v>
      </c>
      <c r="AJ68" s="412">
        <v>0</v>
      </c>
      <c r="AK68" s="423">
        <v>0</v>
      </c>
      <c r="AL68" s="424">
        <v>0</v>
      </c>
      <c r="AM68" s="455">
        <v>3074</v>
      </c>
      <c r="AN68" s="456">
        <v>204.933333333333</v>
      </c>
      <c r="AO68" s="456">
        <v>3972</v>
      </c>
      <c r="AP68" s="456">
        <v>976.79424</v>
      </c>
      <c r="AQ68" s="423">
        <v>0</v>
      </c>
      <c r="AR68" s="466">
        <v>0</v>
      </c>
      <c r="AS68" s="479"/>
      <c r="AT68" s="472"/>
      <c r="AU68" s="472"/>
      <c r="AV68" s="474"/>
      <c r="AW68" s="485"/>
      <c r="AX68" s="486"/>
      <c r="AY68" s="484"/>
      <c r="AZ68" s="484"/>
      <c r="BA68" s="474"/>
      <c r="BB68" s="484"/>
      <c r="BC68" s="475"/>
      <c r="BD68" s="484"/>
      <c r="BE68" s="472"/>
      <c r="BF68" s="474"/>
      <c r="BG68" s="484"/>
    </row>
    <row r="69" spans="1:59" s="381" customFormat="1" ht="18" customHeight="1">
      <c r="A69" s="409" t="s">
        <v>753</v>
      </c>
      <c r="B69" s="410">
        <v>0</v>
      </c>
      <c r="C69" s="411">
        <v>1081</v>
      </c>
      <c r="D69" s="412">
        <v>1113.43</v>
      </c>
      <c r="E69" s="412">
        <v>738</v>
      </c>
      <c r="F69" s="412">
        <v>986.053608</v>
      </c>
      <c r="G69" s="412">
        <v>85</v>
      </c>
      <c r="H69" s="412">
        <v>87.55</v>
      </c>
      <c r="I69" s="412">
        <v>628</v>
      </c>
      <c r="J69" s="412">
        <v>65.97768</v>
      </c>
      <c r="K69" s="423">
        <v>0</v>
      </c>
      <c r="L69" s="424">
        <v>0</v>
      </c>
      <c r="M69" s="432">
        <v>260</v>
      </c>
      <c r="N69" s="412">
        <v>1920</v>
      </c>
      <c r="O69" s="412">
        <v>23500.8</v>
      </c>
      <c r="P69" s="412">
        <v>611.0208</v>
      </c>
      <c r="Q69" s="436">
        <v>10</v>
      </c>
      <c r="R69" s="412">
        <v>1920</v>
      </c>
      <c r="S69" s="412">
        <v>23846.4</v>
      </c>
      <c r="T69" s="412">
        <v>23.8464</v>
      </c>
      <c r="U69" s="412">
        <v>40.5</v>
      </c>
      <c r="V69" s="412">
        <v>1900</v>
      </c>
      <c r="W69" s="412">
        <v>2052</v>
      </c>
      <c r="X69" s="412">
        <v>48.6</v>
      </c>
      <c r="Y69" s="412">
        <v>1140</v>
      </c>
      <c r="Z69" s="412">
        <v>1231.2</v>
      </c>
      <c r="AA69" s="412">
        <v>180.9</v>
      </c>
      <c r="AB69" s="412">
        <v>95</v>
      </c>
      <c r="AC69" s="412">
        <v>102.6</v>
      </c>
      <c r="AD69" s="412">
        <v>193.803192</v>
      </c>
      <c r="AE69" s="423">
        <v>0</v>
      </c>
      <c r="AF69" s="445">
        <v>0</v>
      </c>
      <c r="AG69" s="411">
        <v>0</v>
      </c>
      <c r="AH69" s="412">
        <v>0</v>
      </c>
      <c r="AI69" s="412">
        <v>1885</v>
      </c>
      <c r="AJ69" s="412">
        <v>0</v>
      </c>
      <c r="AK69" s="423">
        <v>0</v>
      </c>
      <c r="AL69" s="424">
        <v>0</v>
      </c>
      <c r="AM69" s="455">
        <v>16959</v>
      </c>
      <c r="AN69" s="456">
        <v>1130.6</v>
      </c>
      <c r="AO69" s="456">
        <v>3972</v>
      </c>
      <c r="AP69" s="456">
        <v>5388.89184</v>
      </c>
      <c r="AQ69" s="423">
        <v>0</v>
      </c>
      <c r="AR69" s="466">
        <v>0</v>
      </c>
      <c r="AS69" s="479"/>
      <c r="AT69" s="472"/>
      <c r="AU69" s="472"/>
      <c r="AV69" s="474"/>
      <c r="AW69" s="485"/>
      <c r="AX69" s="486"/>
      <c r="AY69" s="484"/>
      <c r="AZ69" s="484"/>
      <c r="BA69" s="474"/>
      <c r="BB69" s="484"/>
      <c r="BC69" s="479"/>
      <c r="BD69" s="484"/>
      <c r="BE69" s="472"/>
      <c r="BF69" s="474"/>
      <c r="BG69" s="484"/>
    </row>
    <row r="70" spans="1:59" s="381" customFormat="1" ht="18" customHeight="1">
      <c r="A70" s="409" t="s">
        <v>754</v>
      </c>
      <c r="B70" s="410">
        <v>0</v>
      </c>
      <c r="C70" s="411">
        <v>684</v>
      </c>
      <c r="D70" s="412">
        <v>704.52</v>
      </c>
      <c r="E70" s="412">
        <v>738</v>
      </c>
      <c r="F70" s="412">
        <v>623.922912</v>
      </c>
      <c r="G70" s="412">
        <v>1587</v>
      </c>
      <c r="H70" s="412">
        <v>1634.61</v>
      </c>
      <c r="I70" s="412">
        <v>628</v>
      </c>
      <c r="J70" s="412">
        <v>1231.842096</v>
      </c>
      <c r="K70" s="423">
        <v>0</v>
      </c>
      <c r="L70" s="424">
        <v>0</v>
      </c>
      <c r="M70" s="432">
        <v>290</v>
      </c>
      <c r="N70" s="412">
        <v>1920</v>
      </c>
      <c r="O70" s="412">
        <v>23500.8</v>
      </c>
      <c r="P70" s="412">
        <v>681.5232</v>
      </c>
      <c r="Q70" s="436">
        <v>358</v>
      </c>
      <c r="R70" s="412">
        <v>1920</v>
      </c>
      <c r="S70" s="412">
        <v>23846.4</v>
      </c>
      <c r="T70" s="412">
        <v>853.70112</v>
      </c>
      <c r="U70" s="412">
        <v>97.2</v>
      </c>
      <c r="V70" s="412">
        <v>1900</v>
      </c>
      <c r="W70" s="412">
        <v>2052</v>
      </c>
      <c r="X70" s="412">
        <v>116.64</v>
      </c>
      <c r="Y70" s="412">
        <v>1140</v>
      </c>
      <c r="Z70" s="412">
        <v>1231.2</v>
      </c>
      <c r="AA70" s="412">
        <v>434.16</v>
      </c>
      <c r="AB70" s="412">
        <v>95</v>
      </c>
      <c r="AC70" s="412">
        <v>102.6</v>
      </c>
      <c r="AD70" s="412">
        <v>465.1276608</v>
      </c>
      <c r="AE70" s="423">
        <v>0</v>
      </c>
      <c r="AF70" s="445">
        <v>0</v>
      </c>
      <c r="AG70" s="411">
        <v>95</v>
      </c>
      <c r="AH70" s="412">
        <v>95</v>
      </c>
      <c r="AI70" s="412">
        <v>1885</v>
      </c>
      <c r="AJ70" s="412">
        <v>17.9075</v>
      </c>
      <c r="AK70" s="423">
        <v>0</v>
      </c>
      <c r="AL70" s="424">
        <v>0</v>
      </c>
      <c r="AM70" s="455">
        <v>37232</v>
      </c>
      <c r="AN70" s="456">
        <v>2482.13333333333</v>
      </c>
      <c r="AO70" s="456">
        <v>3972</v>
      </c>
      <c r="AP70" s="456">
        <v>11830.84032</v>
      </c>
      <c r="AQ70" s="423">
        <v>0</v>
      </c>
      <c r="AR70" s="466">
        <v>0</v>
      </c>
      <c r="AS70" s="479"/>
      <c r="AT70" s="472"/>
      <c r="AU70" s="472"/>
      <c r="AV70" s="474"/>
      <c r="AW70" s="485"/>
      <c r="AX70" s="486"/>
      <c r="AY70" s="484"/>
      <c r="AZ70" s="484"/>
      <c r="BA70" s="474"/>
      <c r="BB70" s="484"/>
      <c r="BC70" s="479"/>
      <c r="BD70" s="484"/>
      <c r="BE70" s="472"/>
      <c r="BF70" s="474"/>
      <c r="BG70" s="484"/>
    </row>
    <row r="71" spans="1:59" s="381" customFormat="1" ht="18" customHeight="1">
      <c r="A71" s="409" t="s">
        <v>755</v>
      </c>
      <c r="B71" s="410">
        <v>0</v>
      </c>
      <c r="C71" s="411">
        <v>1813</v>
      </c>
      <c r="D71" s="412">
        <v>1867.39</v>
      </c>
      <c r="E71" s="412">
        <v>738</v>
      </c>
      <c r="F71" s="412">
        <v>1653.760584</v>
      </c>
      <c r="G71" s="412">
        <v>1505</v>
      </c>
      <c r="H71" s="412">
        <v>1550.15</v>
      </c>
      <c r="I71" s="412">
        <v>628</v>
      </c>
      <c r="J71" s="412">
        <v>1168.19304</v>
      </c>
      <c r="K71" s="423">
        <v>0</v>
      </c>
      <c r="L71" s="424">
        <v>0</v>
      </c>
      <c r="M71" s="432">
        <v>768</v>
      </c>
      <c r="N71" s="412">
        <v>1920</v>
      </c>
      <c r="O71" s="412">
        <v>23500.8</v>
      </c>
      <c r="P71" s="412">
        <v>1804.86144</v>
      </c>
      <c r="Q71" s="436">
        <v>127</v>
      </c>
      <c r="R71" s="412">
        <v>1920</v>
      </c>
      <c r="S71" s="412">
        <v>23846.4</v>
      </c>
      <c r="T71" s="412">
        <v>302.84928</v>
      </c>
      <c r="U71" s="412">
        <v>134.25</v>
      </c>
      <c r="V71" s="412">
        <v>1900</v>
      </c>
      <c r="W71" s="412">
        <v>2052</v>
      </c>
      <c r="X71" s="412">
        <v>161.1</v>
      </c>
      <c r="Y71" s="412">
        <v>1140</v>
      </c>
      <c r="Z71" s="412">
        <v>1231.2</v>
      </c>
      <c r="AA71" s="412">
        <v>599.65</v>
      </c>
      <c r="AB71" s="412">
        <v>95</v>
      </c>
      <c r="AC71" s="412">
        <v>102.6</v>
      </c>
      <c r="AD71" s="412">
        <v>642.421692</v>
      </c>
      <c r="AE71" s="423">
        <v>0</v>
      </c>
      <c r="AF71" s="445">
        <v>0</v>
      </c>
      <c r="AG71" s="411">
        <v>575</v>
      </c>
      <c r="AH71" s="412">
        <v>575</v>
      </c>
      <c r="AI71" s="412">
        <v>1885</v>
      </c>
      <c r="AJ71" s="412">
        <v>108.3875</v>
      </c>
      <c r="AK71" s="423">
        <v>0</v>
      </c>
      <c r="AL71" s="424">
        <v>0</v>
      </c>
      <c r="AM71" s="455">
        <v>181</v>
      </c>
      <c r="AN71" s="456">
        <v>12.0666666666667</v>
      </c>
      <c r="AO71" s="456">
        <v>3972</v>
      </c>
      <c r="AP71" s="456">
        <v>57.51456</v>
      </c>
      <c r="AQ71" s="423">
        <v>0</v>
      </c>
      <c r="AR71" s="466">
        <v>0</v>
      </c>
      <c r="AS71" s="479"/>
      <c r="AT71" s="472"/>
      <c r="AU71" s="472"/>
      <c r="AV71" s="474"/>
      <c r="AW71" s="485"/>
      <c r="AX71" s="486"/>
      <c r="AY71" s="484"/>
      <c r="AZ71" s="484"/>
      <c r="BA71" s="474"/>
      <c r="BB71" s="484"/>
      <c r="BC71" s="479"/>
      <c r="BD71" s="484"/>
      <c r="BE71" s="472"/>
      <c r="BF71" s="474"/>
      <c r="BG71" s="484"/>
    </row>
    <row r="72" spans="1:59" s="381" customFormat="1" ht="18" customHeight="1">
      <c r="A72" s="409" t="s">
        <v>756</v>
      </c>
      <c r="B72" s="410">
        <v>0</v>
      </c>
      <c r="C72" s="411">
        <v>364</v>
      </c>
      <c r="D72" s="412">
        <v>374.92</v>
      </c>
      <c r="E72" s="412">
        <v>738</v>
      </c>
      <c r="F72" s="412">
        <v>332.029152</v>
      </c>
      <c r="G72" s="412">
        <v>1090</v>
      </c>
      <c r="H72" s="412">
        <v>1122.7</v>
      </c>
      <c r="I72" s="412">
        <v>628</v>
      </c>
      <c r="J72" s="412">
        <v>846.06672</v>
      </c>
      <c r="K72" s="423">
        <v>0</v>
      </c>
      <c r="L72" s="424">
        <v>0</v>
      </c>
      <c r="M72" s="432">
        <v>105</v>
      </c>
      <c r="N72" s="412">
        <v>1920</v>
      </c>
      <c r="O72" s="412">
        <v>23500.8</v>
      </c>
      <c r="P72" s="412">
        <v>246.7584</v>
      </c>
      <c r="Q72" s="436">
        <v>501</v>
      </c>
      <c r="R72" s="412">
        <v>1920</v>
      </c>
      <c r="S72" s="412">
        <v>23846.4</v>
      </c>
      <c r="T72" s="412">
        <v>1194.70464</v>
      </c>
      <c r="U72" s="412">
        <v>90.9</v>
      </c>
      <c r="V72" s="412">
        <v>1900</v>
      </c>
      <c r="W72" s="412">
        <v>2052</v>
      </c>
      <c r="X72" s="412">
        <v>109.08</v>
      </c>
      <c r="Y72" s="412">
        <v>1140</v>
      </c>
      <c r="Z72" s="412">
        <v>1231.2</v>
      </c>
      <c r="AA72" s="412">
        <v>406.02</v>
      </c>
      <c r="AB72" s="412">
        <v>95</v>
      </c>
      <c r="AC72" s="412">
        <v>102.6</v>
      </c>
      <c r="AD72" s="412">
        <v>434.9804976</v>
      </c>
      <c r="AE72" s="423">
        <v>0</v>
      </c>
      <c r="AF72" s="445">
        <v>0</v>
      </c>
      <c r="AG72" s="411">
        <v>78</v>
      </c>
      <c r="AH72" s="412">
        <v>78</v>
      </c>
      <c r="AI72" s="412">
        <v>1885</v>
      </c>
      <c r="AJ72" s="412">
        <v>14.703</v>
      </c>
      <c r="AK72" s="423">
        <v>0</v>
      </c>
      <c r="AL72" s="424">
        <v>0</v>
      </c>
      <c r="AM72" s="455">
        <v>5798</v>
      </c>
      <c r="AN72" s="456">
        <v>386.533333333333</v>
      </c>
      <c r="AO72" s="456">
        <v>3972</v>
      </c>
      <c r="AP72" s="456">
        <v>1842.37248</v>
      </c>
      <c r="AQ72" s="423">
        <v>0</v>
      </c>
      <c r="AR72" s="466">
        <v>0</v>
      </c>
      <c r="AS72" s="479"/>
      <c r="AT72" s="472"/>
      <c r="AU72" s="472"/>
      <c r="AV72" s="474"/>
      <c r="AW72" s="485"/>
      <c r="AX72" s="486"/>
      <c r="AY72" s="484"/>
      <c r="AZ72" s="484"/>
      <c r="BA72" s="474"/>
      <c r="BB72" s="484"/>
      <c r="BC72" s="479"/>
      <c r="BD72" s="484"/>
      <c r="BE72" s="472"/>
      <c r="BF72" s="474"/>
      <c r="BG72" s="484"/>
    </row>
    <row r="73" spans="1:59" s="381" customFormat="1" ht="18" customHeight="1">
      <c r="A73" s="409" t="s">
        <v>757</v>
      </c>
      <c r="B73" s="410">
        <v>0</v>
      </c>
      <c r="C73" s="411">
        <v>172</v>
      </c>
      <c r="D73" s="412">
        <v>177.16</v>
      </c>
      <c r="E73" s="412">
        <v>738</v>
      </c>
      <c r="F73" s="412">
        <v>156.892896</v>
      </c>
      <c r="G73" s="412">
        <v>1248</v>
      </c>
      <c r="H73" s="412">
        <v>1285.44</v>
      </c>
      <c r="I73" s="412">
        <v>628</v>
      </c>
      <c r="J73" s="412">
        <v>968.707584</v>
      </c>
      <c r="K73" s="423">
        <v>0</v>
      </c>
      <c r="L73" s="424">
        <v>0</v>
      </c>
      <c r="M73" s="432">
        <v>54</v>
      </c>
      <c r="N73" s="412">
        <v>1920</v>
      </c>
      <c r="O73" s="412">
        <v>23500.8</v>
      </c>
      <c r="P73" s="412">
        <v>126.90432</v>
      </c>
      <c r="Q73" s="436">
        <v>668</v>
      </c>
      <c r="R73" s="412">
        <v>1920</v>
      </c>
      <c r="S73" s="412">
        <v>23846.4</v>
      </c>
      <c r="T73" s="412">
        <v>1592.93952</v>
      </c>
      <c r="U73" s="412">
        <v>108.3</v>
      </c>
      <c r="V73" s="412">
        <v>1900</v>
      </c>
      <c r="W73" s="412">
        <v>2052</v>
      </c>
      <c r="X73" s="412">
        <v>129.96</v>
      </c>
      <c r="Y73" s="412">
        <v>1140</v>
      </c>
      <c r="Z73" s="412">
        <v>1231.2</v>
      </c>
      <c r="AA73" s="412">
        <v>483.74</v>
      </c>
      <c r="AB73" s="412">
        <v>95</v>
      </c>
      <c r="AC73" s="412">
        <v>102.6</v>
      </c>
      <c r="AD73" s="412">
        <v>518.2440912</v>
      </c>
      <c r="AE73" s="423">
        <v>0</v>
      </c>
      <c r="AF73" s="445">
        <v>0</v>
      </c>
      <c r="AG73" s="411">
        <v>27</v>
      </c>
      <c r="AH73" s="412">
        <v>27</v>
      </c>
      <c r="AI73" s="412">
        <v>1885</v>
      </c>
      <c r="AJ73" s="412">
        <v>5.0895</v>
      </c>
      <c r="AK73" s="423">
        <v>0</v>
      </c>
      <c r="AL73" s="424">
        <v>0</v>
      </c>
      <c r="AM73" s="455">
        <v>213</v>
      </c>
      <c r="AN73" s="456">
        <v>14.2</v>
      </c>
      <c r="AO73" s="456">
        <v>3972</v>
      </c>
      <c r="AP73" s="456">
        <v>67.68288</v>
      </c>
      <c r="AQ73" s="423">
        <v>0</v>
      </c>
      <c r="AR73" s="466">
        <v>0</v>
      </c>
      <c r="AS73" s="479"/>
      <c r="AT73" s="472"/>
      <c r="AU73" s="472"/>
      <c r="AV73" s="474"/>
      <c r="AW73" s="485"/>
      <c r="AX73" s="486"/>
      <c r="AY73" s="484"/>
      <c r="AZ73" s="484"/>
      <c r="BA73" s="474"/>
      <c r="BB73" s="484"/>
      <c r="BC73" s="479"/>
      <c r="BD73" s="484"/>
      <c r="BE73" s="472"/>
      <c r="BF73" s="474"/>
      <c r="BG73" s="484"/>
    </row>
    <row r="74" spans="1:59" s="381" customFormat="1" ht="18" customHeight="1">
      <c r="A74" s="405" t="s">
        <v>758</v>
      </c>
      <c r="B74" s="413"/>
      <c r="C74" s="414"/>
      <c r="D74" s="415"/>
      <c r="E74" s="415"/>
      <c r="F74" s="415"/>
      <c r="G74" s="415"/>
      <c r="H74" s="415"/>
      <c r="I74" s="415"/>
      <c r="J74" s="415"/>
      <c r="K74" s="415"/>
      <c r="L74" s="425"/>
      <c r="M74" s="433"/>
      <c r="N74" s="415"/>
      <c r="O74" s="415"/>
      <c r="P74" s="415"/>
      <c r="Q74" s="415"/>
      <c r="R74" s="415"/>
      <c r="S74" s="415"/>
      <c r="T74" s="438"/>
      <c r="U74" s="438"/>
      <c r="V74" s="438"/>
      <c r="W74" s="438"/>
      <c r="X74" s="438"/>
      <c r="Y74" s="438"/>
      <c r="Z74" s="438"/>
      <c r="AA74" s="438"/>
      <c r="AB74" s="438"/>
      <c r="AC74" s="438"/>
      <c r="AD74" s="438"/>
      <c r="AE74" s="446"/>
      <c r="AF74" s="447"/>
      <c r="AG74" s="411"/>
      <c r="AH74" s="415"/>
      <c r="AI74" s="415"/>
      <c r="AJ74" s="438"/>
      <c r="AK74" s="446"/>
      <c r="AL74" s="457"/>
      <c r="AM74" s="455"/>
      <c r="AN74" s="458"/>
      <c r="AO74" s="464"/>
      <c r="AP74" s="458"/>
      <c r="AQ74" s="446"/>
      <c r="AR74" s="467"/>
      <c r="AS74" s="476">
        <v>137</v>
      </c>
      <c r="AT74" s="477">
        <v>2087.595</v>
      </c>
      <c r="AU74" s="477">
        <v>343.200618</v>
      </c>
      <c r="AV74" s="478">
        <v>0.6</v>
      </c>
      <c r="AW74" s="487">
        <v>205.9203708</v>
      </c>
      <c r="AX74" s="488">
        <v>469</v>
      </c>
      <c r="AY74" s="489">
        <v>1406.565</v>
      </c>
      <c r="AZ74" s="489">
        <v>791.614782</v>
      </c>
      <c r="BA74" s="478">
        <v>0.6</v>
      </c>
      <c r="BB74" s="489">
        <v>474.9688692</v>
      </c>
      <c r="BC74" s="476">
        <v>942</v>
      </c>
      <c r="BD74" s="489">
        <v>1406.565</v>
      </c>
      <c r="BE74" s="477">
        <v>1589.981076</v>
      </c>
      <c r="BF74" s="478">
        <v>0.6</v>
      </c>
      <c r="BG74" s="489">
        <v>953.9886456</v>
      </c>
    </row>
    <row r="75" spans="1:59" s="381" customFormat="1" ht="18" customHeight="1">
      <c r="A75" s="409" t="s">
        <v>759</v>
      </c>
      <c r="B75" s="410">
        <v>80.55430656</v>
      </c>
      <c r="C75" s="411">
        <v>0</v>
      </c>
      <c r="D75" s="412">
        <v>0</v>
      </c>
      <c r="E75" s="412">
        <v>698</v>
      </c>
      <c r="F75" s="412">
        <v>0</v>
      </c>
      <c r="G75" s="412">
        <v>0</v>
      </c>
      <c r="H75" s="412">
        <v>0</v>
      </c>
      <c r="I75" s="412">
        <v>536</v>
      </c>
      <c r="J75" s="412">
        <v>0</v>
      </c>
      <c r="K75" s="423">
        <v>0.6</v>
      </c>
      <c r="L75" s="424">
        <v>0</v>
      </c>
      <c r="M75" s="432">
        <v>0</v>
      </c>
      <c r="N75" s="412">
        <v>1520</v>
      </c>
      <c r="O75" s="412">
        <v>18604.8</v>
      </c>
      <c r="P75" s="412">
        <v>0</v>
      </c>
      <c r="Q75" s="436">
        <v>0</v>
      </c>
      <c r="R75" s="412">
        <v>1520</v>
      </c>
      <c r="S75" s="412">
        <v>18878.4</v>
      </c>
      <c r="T75" s="412">
        <v>0</v>
      </c>
      <c r="U75" s="412">
        <v>0</v>
      </c>
      <c r="V75" s="412">
        <v>1032</v>
      </c>
      <c r="W75" s="412">
        <v>1114.56</v>
      </c>
      <c r="X75" s="412">
        <v>0</v>
      </c>
      <c r="Y75" s="412">
        <v>516</v>
      </c>
      <c r="Z75" s="412">
        <v>557.28</v>
      </c>
      <c r="AA75" s="412">
        <v>0</v>
      </c>
      <c r="AB75" s="412">
        <v>35</v>
      </c>
      <c r="AC75" s="412">
        <v>37.8</v>
      </c>
      <c r="AD75" s="412">
        <v>0</v>
      </c>
      <c r="AE75" s="423">
        <v>0.6</v>
      </c>
      <c r="AF75" s="445">
        <v>0</v>
      </c>
      <c r="AG75" s="411">
        <v>0</v>
      </c>
      <c r="AH75" s="412">
        <v>0</v>
      </c>
      <c r="AI75" s="412">
        <v>1885</v>
      </c>
      <c r="AJ75" s="412">
        <v>0</v>
      </c>
      <c r="AK75" s="423">
        <v>0.6</v>
      </c>
      <c r="AL75" s="424">
        <v>0</v>
      </c>
      <c r="AM75" s="455">
        <v>637</v>
      </c>
      <c r="AN75" s="456">
        <v>42.4666666666667</v>
      </c>
      <c r="AO75" s="456">
        <v>2634.56</v>
      </c>
      <c r="AP75" s="456">
        <v>134.2571776</v>
      </c>
      <c r="AQ75" s="423">
        <v>0.6</v>
      </c>
      <c r="AR75" s="466">
        <v>80.55430656</v>
      </c>
      <c r="AS75" s="479"/>
      <c r="AT75" s="472"/>
      <c r="AU75" s="472"/>
      <c r="AV75" s="474"/>
      <c r="AW75" s="485"/>
      <c r="AX75" s="486"/>
      <c r="AY75" s="484"/>
      <c r="AZ75" s="484"/>
      <c r="BA75" s="474"/>
      <c r="BB75" s="484"/>
      <c r="BC75" s="479"/>
      <c r="BD75" s="484"/>
      <c r="BE75" s="472"/>
      <c r="BF75" s="474"/>
      <c r="BG75" s="484"/>
    </row>
    <row r="76" spans="1:59" s="381" customFormat="1" ht="18" customHeight="1">
      <c r="A76" s="409" t="s">
        <v>760</v>
      </c>
      <c r="B76" s="410">
        <v>0</v>
      </c>
      <c r="C76" s="411">
        <v>513</v>
      </c>
      <c r="D76" s="412">
        <v>528.39</v>
      </c>
      <c r="E76" s="412">
        <v>698</v>
      </c>
      <c r="F76" s="412">
        <v>442.579464</v>
      </c>
      <c r="G76" s="412">
        <v>267</v>
      </c>
      <c r="H76" s="412">
        <v>275.01</v>
      </c>
      <c r="I76" s="412">
        <v>536</v>
      </c>
      <c r="J76" s="412">
        <v>176.886432</v>
      </c>
      <c r="K76" s="423">
        <v>0</v>
      </c>
      <c r="L76" s="424">
        <v>0</v>
      </c>
      <c r="M76" s="432">
        <v>205</v>
      </c>
      <c r="N76" s="412">
        <v>1520</v>
      </c>
      <c r="O76" s="412">
        <v>18604.8</v>
      </c>
      <c r="P76" s="412">
        <v>381.3984</v>
      </c>
      <c r="Q76" s="436">
        <v>51</v>
      </c>
      <c r="R76" s="412">
        <v>1520</v>
      </c>
      <c r="S76" s="412">
        <v>18878.4</v>
      </c>
      <c r="T76" s="412">
        <v>96.27984</v>
      </c>
      <c r="U76" s="412">
        <v>38.4</v>
      </c>
      <c r="V76" s="412">
        <v>1032</v>
      </c>
      <c r="W76" s="412">
        <v>1114.56</v>
      </c>
      <c r="X76" s="412">
        <v>46.08</v>
      </c>
      <c r="Y76" s="412">
        <v>516</v>
      </c>
      <c r="Z76" s="412">
        <v>557.28</v>
      </c>
      <c r="AA76" s="412">
        <v>171.52</v>
      </c>
      <c r="AB76" s="412">
        <v>35</v>
      </c>
      <c r="AC76" s="412">
        <v>37.8</v>
      </c>
      <c r="AD76" s="412">
        <v>89.95442688</v>
      </c>
      <c r="AE76" s="423">
        <v>0</v>
      </c>
      <c r="AF76" s="445">
        <v>0</v>
      </c>
      <c r="AG76" s="411">
        <v>56</v>
      </c>
      <c r="AH76" s="412">
        <v>56</v>
      </c>
      <c r="AI76" s="412">
        <v>1885</v>
      </c>
      <c r="AJ76" s="412">
        <v>10.556</v>
      </c>
      <c r="AK76" s="423">
        <v>0</v>
      </c>
      <c r="AL76" s="424">
        <v>0</v>
      </c>
      <c r="AM76" s="455">
        <v>3892</v>
      </c>
      <c r="AN76" s="456">
        <v>259.466666666667</v>
      </c>
      <c r="AO76" s="456">
        <v>2634.56</v>
      </c>
      <c r="AP76" s="456">
        <v>820.2966016</v>
      </c>
      <c r="AQ76" s="423">
        <v>0</v>
      </c>
      <c r="AR76" s="466">
        <v>0</v>
      </c>
      <c r="AS76" s="479"/>
      <c r="AT76" s="472"/>
      <c r="AU76" s="472"/>
      <c r="AV76" s="474"/>
      <c r="AW76" s="485"/>
      <c r="AX76" s="486"/>
      <c r="AY76" s="484"/>
      <c r="AZ76" s="484"/>
      <c r="BA76" s="474"/>
      <c r="BB76" s="484"/>
      <c r="BC76" s="479"/>
      <c r="BD76" s="484"/>
      <c r="BE76" s="472"/>
      <c r="BF76" s="474"/>
      <c r="BG76" s="484"/>
    </row>
    <row r="77" spans="1:59" s="381" customFormat="1" ht="18" customHeight="1">
      <c r="A77" s="409" t="s">
        <v>761</v>
      </c>
      <c r="B77" s="410">
        <v>0</v>
      </c>
      <c r="C77" s="411">
        <v>154</v>
      </c>
      <c r="D77" s="412">
        <v>158.62</v>
      </c>
      <c r="E77" s="412">
        <v>698</v>
      </c>
      <c r="F77" s="412">
        <v>132.860112</v>
      </c>
      <c r="G77" s="412">
        <v>346</v>
      </c>
      <c r="H77" s="412">
        <v>356.38</v>
      </c>
      <c r="I77" s="412">
        <v>536</v>
      </c>
      <c r="J77" s="412">
        <v>229.223616</v>
      </c>
      <c r="K77" s="423">
        <v>0</v>
      </c>
      <c r="L77" s="424">
        <v>0</v>
      </c>
      <c r="M77" s="432">
        <v>52</v>
      </c>
      <c r="N77" s="412">
        <v>1520</v>
      </c>
      <c r="O77" s="412">
        <v>18604.8</v>
      </c>
      <c r="P77" s="412">
        <v>96.74496</v>
      </c>
      <c r="Q77" s="436">
        <v>55</v>
      </c>
      <c r="R77" s="412">
        <v>1520</v>
      </c>
      <c r="S77" s="412">
        <v>18878.4</v>
      </c>
      <c r="T77" s="412">
        <v>103.8312</v>
      </c>
      <c r="U77" s="412">
        <v>16.05</v>
      </c>
      <c r="V77" s="412">
        <v>1032</v>
      </c>
      <c r="W77" s="412">
        <v>1114.56</v>
      </c>
      <c r="X77" s="412">
        <v>19.26</v>
      </c>
      <c r="Y77" s="412">
        <v>516</v>
      </c>
      <c r="Z77" s="412">
        <v>557.28</v>
      </c>
      <c r="AA77" s="412">
        <v>71.69</v>
      </c>
      <c r="AB77" s="412">
        <v>35</v>
      </c>
      <c r="AC77" s="412">
        <v>37.8</v>
      </c>
      <c r="AD77" s="412">
        <v>37.59813936</v>
      </c>
      <c r="AE77" s="423">
        <v>0</v>
      </c>
      <c r="AF77" s="445">
        <v>0</v>
      </c>
      <c r="AG77" s="411">
        <v>33</v>
      </c>
      <c r="AH77" s="412">
        <v>33</v>
      </c>
      <c r="AI77" s="412">
        <v>1885</v>
      </c>
      <c r="AJ77" s="412">
        <v>6.2205</v>
      </c>
      <c r="AK77" s="423">
        <v>0</v>
      </c>
      <c r="AL77" s="424">
        <v>0</v>
      </c>
      <c r="AM77" s="455">
        <v>911</v>
      </c>
      <c r="AN77" s="456">
        <v>60.7333333333333</v>
      </c>
      <c r="AO77" s="456">
        <v>2634.56</v>
      </c>
      <c r="AP77" s="456">
        <v>192.0067328</v>
      </c>
      <c r="AQ77" s="423">
        <v>0</v>
      </c>
      <c r="AR77" s="466">
        <v>0</v>
      </c>
      <c r="AS77" s="479"/>
      <c r="AT77" s="472"/>
      <c r="AU77" s="472"/>
      <c r="AV77" s="474"/>
      <c r="AW77" s="485"/>
      <c r="AX77" s="486"/>
      <c r="AY77" s="484"/>
      <c r="AZ77" s="484"/>
      <c r="BA77" s="474"/>
      <c r="BB77" s="484"/>
      <c r="BC77" s="479"/>
      <c r="BD77" s="484"/>
      <c r="BE77" s="472"/>
      <c r="BF77" s="474"/>
      <c r="BG77" s="484"/>
    </row>
    <row r="78" spans="1:59" s="381" customFormat="1" ht="18" customHeight="1">
      <c r="A78" s="409" t="s">
        <v>762</v>
      </c>
      <c r="B78" s="410">
        <v>0</v>
      </c>
      <c r="C78" s="411">
        <v>865</v>
      </c>
      <c r="D78" s="412">
        <v>890.95</v>
      </c>
      <c r="E78" s="412">
        <v>698</v>
      </c>
      <c r="F78" s="412">
        <v>746.25972</v>
      </c>
      <c r="G78" s="412">
        <v>4941</v>
      </c>
      <c r="H78" s="412">
        <v>5089.23</v>
      </c>
      <c r="I78" s="412">
        <v>536</v>
      </c>
      <c r="J78" s="412">
        <v>3273.392736</v>
      </c>
      <c r="K78" s="423">
        <v>0</v>
      </c>
      <c r="L78" s="424">
        <v>0</v>
      </c>
      <c r="M78" s="432">
        <v>161</v>
      </c>
      <c r="N78" s="412">
        <v>1520</v>
      </c>
      <c r="O78" s="412">
        <v>18604.8</v>
      </c>
      <c r="P78" s="412">
        <v>299.53728</v>
      </c>
      <c r="Q78" s="436">
        <v>555</v>
      </c>
      <c r="R78" s="412">
        <v>1520</v>
      </c>
      <c r="S78" s="412">
        <v>18878.4</v>
      </c>
      <c r="T78" s="412">
        <v>1047.7512</v>
      </c>
      <c r="U78" s="412">
        <v>107.4</v>
      </c>
      <c r="V78" s="412">
        <v>1032</v>
      </c>
      <c r="W78" s="412">
        <v>1114.56</v>
      </c>
      <c r="X78" s="412">
        <v>128.88</v>
      </c>
      <c r="Y78" s="412">
        <v>516</v>
      </c>
      <c r="Z78" s="412">
        <v>557.28</v>
      </c>
      <c r="AA78" s="412">
        <v>479.72</v>
      </c>
      <c r="AB78" s="412">
        <v>35</v>
      </c>
      <c r="AC78" s="412">
        <v>37.8</v>
      </c>
      <c r="AD78" s="412">
        <v>251.59128768</v>
      </c>
      <c r="AE78" s="423">
        <v>0</v>
      </c>
      <c r="AF78" s="445">
        <v>0</v>
      </c>
      <c r="AG78" s="411">
        <v>731</v>
      </c>
      <c r="AH78" s="412">
        <v>731</v>
      </c>
      <c r="AI78" s="412">
        <v>1885</v>
      </c>
      <c r="AJ78" s="412">
        <v>137.7935</v>
      </c>
      <c r="AK78" s="423">
        <v>0</v>
      </c>
      <c r="AL78" s="424">
        <v>0</v>
      </c>
      <c r="AM78" s="455">
        <v>2431</v>
      </c>
      <c r="AN78" s="456">
        <v>162.066666666667</v>
      </c>
      <c r="AO78" s="456">
        <v>2634.56</v>
      </c>
      <c r="AP78" s="456">
        <v>512.3692288</v>
      </c>
      <c r="AQ78" s="423">
        <v>0</v>
      </c>
      <c r="AR78" s="466">
        <v>0</v>
      </c>
      <c r="AS78" s="479"/>
      <c r="AT78" s="472"/>
      <c r="AU78" s="472"/>
      <c r="AV78" s="474"/>
      <c r="AW78" s="485"/>
      <c r="AX78" s="486"/>
      <c r="AY78" s="484"/>
      <c r="AZ78" s="484"/>
      <c r="BA78" s="474"/>
      <c r="BB78" s="484"/>
      <c r="BC78" s="479"/>
      <c r="BD78" s="484"/>
      <c r="BE78" s="472"/>
      <c r="BF78" s="474"/>
      <c r="BG78" s="484"/>
    </row>
    <row r="79" spans="1:59" s="381" customFormat="1" ht="18" customHeight="1">
      <c r="A79" s="409" t="s">
        <v>763</v>
      </c>
      <c r="B79" s="410">
        <v>9896.7733368</v>
      </c>
      <c r="C79" s="411">
        <v>754</v>
      </c>
      <c r="D79" s="412">
        <v>776.62</v>
      </c>
      <c r="E79" s="412">
        <v>698</v>
      </c>
      <c r="F79" s="412">
        <v>650.496912</v>
      </c>
      <c r="G79" s="412">
        <v>8290</v>
      </c>
      <c r="H79" s="412">
        <v>8538.7</v>
      </c>
      <c r="I79" s="412">
        <v>536</v>
      </c>
      <c r="J79" s="412">
        <v>5492.09184</v>
      </c>
      <c r="K79" s="423">
        <v>0.6</v>
      </c>
      <c r="L79" s="424">
        <v>3685.5532512</v>
      </c>
      <c r="M79" s="432">
        <v>171</v>
      </c>
      <c r="N79" s="412">
        <v>1520</v>
      </c>
      <c r="O79" s="412">
        <v>18604.8</v>
      </c>
      <c r="P79" s="412">
        <v>318.14208</v>
      </c>
      <c r="Q79" s="436">
        <v>4234</v>
      </c>
      <c r="R79" s="412">
        <v>1520</v>
      </c>
      <c r="S79" s="412">
        <v>18878.4</v>
      </c>
      <c r="T79" s="412">
        <v>7993.11456</v>
      </c>
      <c r="U79" s="412">
        <v>660.75</v>
      </c>
      <c r="V79" s="412">
        <v>1032</v>
      </c>
      <c r="W79" s="412">
        <v>1114.56</v>
      </c>
      <c r="X79" s="412">
        <v>792.9</v>
      </c>
      <c r="Y79" s="412">
        <v>516</v>
      </c>
      <c r="Z79" s="412">
        <v>557.28</v>
      </c>
      <c r="AA79" s="412">
        <v>2951.35</v>
      </c>
      <c r="AB79" s="412">
        <v>35</v>
      </c>
      <c r="AC79" s="412">
        <v>37.8</v>
      </c>
      <c r="AD79" s="412">
        <v>1547.8486344</v>
      </c>
      <c r="AE79" s="423">
        <v>0.6</v>
      </c>
      <c r="AF79" s="445">
        <v>5915.46316464</v>
      </c>
      <c r="AG79" s="411">
        <v>220</v>
      </c>
      <c r="AH79" s="412">
        <v>220</v>
      </c>
      <c r="AI79" s="412">
        <v>1885</v>
      </c>
      <c r="AJ79" s="412">
        <v>41.47</v>
      </c>
      <c r="AK79" s="423">
        <v>0.6</v>
      </c>
      <c r="AL79" s="424">
        <v>24.882</v>
      </c>
      <c r="AM79" s="455">
        <v>2142</v>
      </c>
      <c r="AN79" s="456">
        <v>142.8</v>
      </c>
      <c r="AO79" s="456">
        <v>2634.56</v>
      </c>
      <c r="AP79" s="456">
        <v>451.4582016</v>
      </c>
      <c r="AQ79" s="423">
        <v>0.6</v>
      </c>
      <c r="AR79" s="466">
        <v>270.87492096</v>
      </c>
      <c r="AS79" s="479"/>
      <c r="AT79" s="472"/>
      <c r="AU79" s="472"/>
      <c r="AV79" s="474"/>
      <c r="AW79" s="485"/>
      <c r="AX79" s="486"/>
      <c r="AY79" s="484"/>
      <c r="AZ79" s="484"/>
      <c r="BA79" s="474"/>
      <c r="BB79" s="484"/>
      <c r="BC79" s="479"/>
      <c r="BD79" s="484"/>
      <c r="BE79" s="472"/>
      <c r="BF79" s="474"/>
      <c r="BG79" s="484"/>
    </row>
    <row r="80" spans="1:59" s="381" customFormat="1" ht="18" customHeight="1">
      <c r="A80" s="409" t="s">
        <v>764</v>
      </c>
      <c r="B80" s="410">
        <v>4435.664597376</v>
      </c>
      <c r="C80" s="411">
        <v>454</v>
      </c>
      <c r="D80" s="412">
        <v>467.62</v>
      </c>
      <c r="E80" s="412">
        <v>698</v>
      </c>
      <c r="F80" s="412">
        <v>391.678512</v>
      </c>
      <c r="G80" s="412">
        <v>4068</v>
      </c>
      <c r="H80" s="412">
        <v>4190.04</v>
      </c>
      <c r="I80" s="412">
        <v>536</v>
      </c>
      <c r="J80" s="412">
        <v>2695.033728</v>
      </c>
      <c r="K80" s="423">
        <v>0.6</v>
      </c>
      <c r="L80" s="424">
        <v>1852.027344</v>
      </c>
      <c r="M80" s="432">
        <v>129</v>
      </c>
      <c r="N80" s="412">
        <v>1520</v>
      </c>
      <c r="O80" s="412">
        <v>18604.8</v>
      </c>
      <c r="P80" s="412">
        <v>240.00192</v>
      </c>
      <c r="Q80" s="436">
        <v>1573</v>
      </c>
      <c r="R80" s="412">
        <v>1520</v>
      </c>
      <c r="S80" s="412">
        <v>18878.4</v>
      </c>
      <c r="T80" s="412">
        <v>2969.57232</v>
      </c>
      <c r="U80" s="412">
        <v>255.3</v>
      </c>
      <c r="V80" s="412">
        <v>1032</v>
      </c>
      <c r="W80" s="412">
        <v>1114.56</v>
      </c>
      <c r="X80" s="412">
        <v>306.36</v>
      </c>
      <c r="Y80" s="412">
        <v>516</v>
      </c>
      <c r="Z80" s="412">
        <v>557.28</v>
      </c>
      <c r="AA80" s="412">
        <v>1140.34</v>
      </c>
      <c r="AB80" s="412">
        <v>35</v>
      </c>
      <c r="AC80" s="412">
        <v>37.8</v>
      </c>
      <c r="AD80" s="412">
        <v>598.05638496</v>
      </c>
      <c r="AE80" s="423">
        <v>0.6</v>
      </c>
      <c r="AF80" s="445">
        <v>2284.578374976</v>
      </c>
      <c r="AG80" s="411">
        <v>626</v>
      </c>
      <c r="AH80" s="412">
        <v>626</v>
      </c>
      <c r="AI80" s="412">
        <v>1885</v>
      </c>
      <c r="AJ80" s="412">
        <v>118.001</v>
      </c>
      <c r="AK80" s="423">
        <v>0.6</v>
      </c>
      <c r="AL80" s="424">
        <v>70.8006</v>
      </c>
      <c r="AM80" s="455">
        <v>1805</v>
      </c>
      <c r="AN80" s="456">
        <v>120.333333333333</v>
      </c>
      <c r="AO80" s="456">
        <v>2634.56</v>
      </c>
      <c r="AP80" s="456">
        <v>380.430464</v>
      </c>
      <c r="AQ80" s="423">
        <v>0.6</v>
      </c>
      <c r="AR80" s="466">
        <v>228.2582784</v>
      </c>
      <c r="AS80" s="479"/>
      <c r="AT80" s="472"/>
      <c r="AU80" s="472"/>
      <c r="AV80" s="474"/>
      <c r="AW80" s="485"/>
      <c r="AX80" s="486"/>
      <c r="AY80" s="484"/>
      <c r="AZ80" s="484"/>
      <c r="BA80" s="474"/>
      <c r="BB80" s="484"/>
      <c r="BC80" s="479"/>
      <c r="BD80" s="484"/>
      <c r="BE80" s="472"/>
      <c r="BF80" s="474"/>
      <c r="BG80" s="484"/>
    </row>
    <row r="81" spans="1:59" s="381" customFormat="1" ht="18" customHeight="1">
      <c r="A81" s="409" t="s">
        <v>765</v>
      </c>
      <c r="B81" s="410">
        <v>0</v>
      </c>
      <c r="C81" s="411">
        <v>232</v>
      </c>
      <c r="D81" s="412">
        <v>238.96</v>
      </c>
      <c r="E81" s="412">
        <v>698</v>
      </c>
      <c r="F81" s="412">
        <v>200.152896</v>
      </c>
      <c r="G81" s="412">
        <v>2539</v>
      </c>
      <c r="H81" s="412">
        <v>2615.17</v>
      </c>
      <c r="I81" s="412">
        <v>536</v>
      </c>
      <c r="J81" s="412">
        <v>1682.077344</v>
      </c>
      <c r="K81" s="423">
        <v>0</v>
      </c>
      <c r="L81" s="424">
        <v>0</v>
      </c>
      <c r="M81" s="432">
        <v>67</v>
      </c>
      <c r="N81" s="412">
        <v>1520</v>
      </c>
      <c r="O81" s="412">
        <v>18604.8</v>
      </c>
      <c r="P81" s="412">
        <v>124.65216</v>
      </c>
      <c r="Q81" s="436">
        <v>842</v>
      </c>
      <c r="R81" s="412">
        <v>1520</v>
      </c>
      <c r="S81" s="412">
        <v>18878.4</v>
      </c>
      <c r="T81" s="412">
        <v>1589.56128</v>
      </c>
      <c r="U81" s="412">
        <v>136.35</v>
      </c>
      <c r="V81" s="412">
        <v>1032</v>
      </c>
      <c r="W81" s="412">
        <v>1114.56</v>
      </c>
      <c r="X81" s="412">
        <v>163.62</v>
      </c>
      <c r="Y81" s="412">
        <v>516</v>
      </c>
      <c r="Z81" s="412">
        <v>557.28</v>
      </c>
      <c r="AA81" s="412">
        <v>609.03</v>
      </c>
      <c r="AB81" s="412">
        <v>35</v>
      </c>
      <c r="AC81" s="412">
        <v>37.8</v>
      </c>
      <c r="AD81" s="412">
        <v>319.40849232</v>
      </c>
      <c r="AE81" s="423">
        <v>0</v>
      </c>
      <c r="AF81" s="445">
        <v>0</v>
      </c>
      <c r="AG81" s="411">
        <v>47</v>
      </c>
      <c r="AH81" s="412">
        <v>47</v>
      </c>
      <c r="AI81" s="412">
        <v>1885</v>
      </c>
      <c r="AJ81" s="412">
        <v>8.8595</v>
      </c>
      <c r="AK81" s="423">
        <v>0</v>
      </c>
      <c r="AL81" s="424">
        <v>0</v>
      </c>
      <c r="AM81" s="455">
        <v>889</v>
      </c>
      <c r="AN81" s="456">
        <v>59.2666666666667</v>
      </c>
      <c r="AO81" s="456">
        <v>2634.56</v>
      </c>
      <c r="AP81" s="456">
        <v>187.3699072</v>
      </c>
      <c r="AQ81" s="423">
        <v>0</v>
      </c>
      <c r="AR81" s="466">
        <v>0</v>
      </c>
      <c r="AS81" s="479"/>
      <c r="AT81" s="472"/>
      <c r="AU81" s="472"/>
      <c r="AV81" s="474"/>
      <c r="AW81" s="485"/>
      <c r="AX81" s="486"/>
      <c r="AY81" s="484"/>
      <c r="AZ81" s="484"/>
      <c r="BA81" s="474"/>
      <c r="BB81" s="484"/>
      <c r="BC81" s="479"/>
      <c r="BD81" s="484"/>
      <c r="BE81" s="472"/>
      <c r="BF81" s="474"/>
      <c r="BG81" s="484"/>
    </row>
    <row r="82" spans="1:59" s="381" customFormat="1" ht="18" customHeight="1">
      <c r="A82" s="409" t="s">
        <v>766</v>
      </c>
      <c r="B82" s="410">
        <v>4917.403263264</v>
      </c>
      <c r="C82" s="411">
        <v>1218</v>
      </c>
      <c r="D82" s="412">
        <v>1254.54</v>
      </c>
      <c r="E82" s="412">
        <v>698</v>
      </c>
      <c r="F82" s="412">
        <v>1050.802704</v>
      </c>
      <c r="G82" s="412">
        <v>5797</v>
      </c>
      <c r="H82" s="412">
        <v>5970.91</v>
      </c>
      <c r="I82" s="412">
        <v>536</v>
      </c>
      <c r="J82" s="412">
        <v>3840.489312</v>
      </c>
      <c r="K82" s="423">
        <v>0.6</v>
      </c>
      <c r="L82" s="424">
        <v>2934.7752096</v>
      </c>
      <c r="M82" s="432">
        <v>93</v>
      </c>
      <c r="N82" s="412">
        <v>1520</v>
      </c>
      <c r="O82" s="412">
        <v>18604.8</v>
      </c>
      <c r="P82" s="412">
        <v>173.02464</v>
      </c>
      <c r="Q82" s="436">
        <v>1310</v>
      </c>
      <c r="R82" s="412">
        <v>1520</v>
      </c>
      <c r="S82" s="412">
        <v>18878.4</v>
      </c>
      <c r="T82" s="412">
        <v>2473.0704</v>
      </c>
      <c r="U82" s="412">
        <v>210.45</v>
      </c>
      <c r="V82" s="412">
        <v>1032</v>
      </c>
      <c r="W82" s="412">
        <v>1114.56</v>
      </c>
      <c r="X82" s="412">
        <v>252.54</v>
      </c>
      <c r="Y82" s="412">
        <v>516</v>
      </c>
      <c r="Z82" s="412">
        <v>557.28</v>
      </c>
      <c r="AA82" s="412">
        <v>940.01</v>
      </c>
      <c r="AB82" s="412">
        <v>35</v>
      </c>
      <c r="AC82" s="412">
        <v>37.8</v>
      </c>
      <c r="AD82" s="412">
        <v>492.99242544</v>
      </c>
      <c r="AE82" s="423">
        <v>0.6</v>
      </c>
      <c r="AF82" s="445">
        <v>1883.452479264</v>
      </c>
      <c r="AG82" s="411">
        <v>452</v>
      </c>
      <c r="AH82" s="412">
        <v>452</v>
      </c>
      <c r="AI82" s="412">
        <v>1885</v>
      </c>
      <c r="AJ82" s="412">
        <v>85.202</v>
      </c>
      <c r="AK82" s="423">
        <v>0.6</v>
      </c>
      <c r="AL82" s="424">
        <v>51.1212</v>
      </c>
      <c r="AM82" s="455">
        <v>380</v>
      </c>
      <c r="AN82" s="456">
        <v>25.3333333333333</v>
      </c>
      <c r="AO82" s="456">
        <v>2634.56</v>
      </c>
      <c r="AP82" s="456">
        <v>80.090624</v>
      </c>
      <c r="AQ82" s="423">
        <v>0.6</v>
      </c>
      <c r="AR82" s="466">
        <v>48.0543744</v>
      </c>
      <c r="AS82" s="479"/>
      <c r="AT82" s="472"/>
      <c r="AU82" s="472"/>
      <c r="AV82" s="474"/>
      <c r="AW82" s="485"/>
      <c r="AX82" s="486"/>
      <c r="AY82" s="484"/>
      <c r="AZ82" s="484"/>
      <c r="BA82" s="474"/>
      <c r="BB82" s="484"/>
      <c r="BC82" s="479"/>
      <c r="BD82" s="484"/>
      <c r="BE82" s="472"/>
      <c r="BF82" s="474"/>
      <c r="BG82" s="484"/>
    </row>
    <row r="83" spans="1:59" s="381" customFormat="1" ht="18" customHeight="1">
      <c r="A83" s="405" t="s">
        <v>767</v>
      </c>
      <c r="B83" s="413"/>
      <c r="C83" s="414"/>
      <c r="D83" s="415"/>
      <c r="E83" s="415"/>
      <c r="F83" s="415"/>
      <c r="G83" s="415"/>
      <c r="H83" s="415"/>
      <c r="I83" s="415"/>
      <c r="J83" s="415"/>
      <c r="K83" s="415"/>
      <c r="L83" s="425"/>
      <c r="M83" s="433"/>
      <c r="N83" s="415"/>
      <c r="O83" s="415"/>
      <c r="P83" s="415"/>
      <c r="Q83" s="415"/>
      <c r="R83" s="415"/>
      <c r="S83" s="415"/>
      <c r="T83" s="438"/>
      <c r="U83" s="438"/>
      <c r="V83" s="438"/>
      <c r="W83" s="438"/>
      <c r="X83" s="438"/>
      <c r="Y83" s="438"/>
      <c r="Z83" s="438"/>
      <c r="AA83" s="438"/>
      <c r="AB83" s="438"/>
      <c r="AC83" s="438"/>
      <c r="AD83" s="438"/>
      <c r="AE83" s="446"/>
      <c r="AF83" s="447"/>
      <c r="AG83" s="411"/>
      <c r="AH83" s="415"/>
      <c r="AI83" s="415"/>
      <c r="AJ83" s="438"/>
      <c r="AK83" s="446"/>
      <c r="AL83" s="457"/>
      <c r="AM83" s="455"/>
      <c r="AN83" s="458"/>
      <c r="AO83" s="464"/>
      <c r="AP83" s="458"/>
      <c r="AQ83" s="446"/>
      <c r="AR83" s="467"/>
      <c r="AS83" s="476">
        <v>490</v>
      </c>
      <c r="AT83" s="477">
        <v>2087.595</v>
      </c>
      <c r="AU83" s="477">
        <v>1227.50586</v>
      </c>
      <c r="AV83" s="478">
        <v>0.6</v>
      </c>
      <c r="AW83" s="487">
        <v>736.503516</v>
      </c>
      <c r="AX83" s="488">
        <v>764</v>
      </c>
      <c r="AY83" s="489">
        <v>1406.565</v>
      </c>
      <c r="AZ83" s="489">
        <v>1289.538792</v>
      </c>
      <c r="BA83" s="478">
        <v>0.6</v>
      </c>
      <c r="BB83" s="489">
        <v>773.7232752</v>
      </c>
      <c r="BC83" s="476">
        <v>4125</v>
      </c>
      <c r="BD83" s="489">
        <v>1406.565</v>
      </c>
      <c r="BE83" s="477">
        <v>6962.49675</v>
      </c>
      <c r="BF83" s="478">
        <v>0.6</v>
      </c>
      <c r="BG83" s="489">
        <v>4177.49805</v>
      </c>
    </row>
    <row r="84" spans="1:59" s="381" customFormat="1" ht="18" customHeight="1">
      <c r="A84" s="409" t="s">
        <v>768</v>
      </c>
      <c r="B84" s="410">
        <v>848.48250624</v>
      </c>
      <c r="C84" s="411">
        <v>0</v>
      </c>
      <c r="D84" s="412">
        <v>0</v>
      </c>
      <c r="E84" s="412">
        <v>690</v>
      </c>
      <c r="F84" s="412">
        <v>0</v>
      </c>
      <c r="G84" s="412">
        <v>0</v>
      </c>
      <c r="H84" s="412">
        <v>0</v>
      </c>
      <c r="I84" s="412">
        <v>322</v>
      </c>
      <c r="J84" s="412">
        <v>0</v>
      </c>
      <c r="K84" s="423">
        <v>0.6</v>
      </c>
      <c r="L84" s="424">
        <v>0</v>
      </c>
      <c r="M84" s="432">
        <v>0</v>
      </c>
      <c r="N84" s="412">
        <v>1585</v>
      </c>
      <c r="O84" s="412">
        <v>19400.4</v>
      </c>
      <c r="P84" s="412">
        <v>0</v>
      </c>
      <c r="Q84" s="436">
        <v>0</v>
      </c>
      <c r="R84" s="412">
        <v>960</v>
      </c>
      <c r="S84" s="412">
        <v>11923.2</v>
      </c>
      <c r="T84" s="412">
        <v>0</v>
      </c>
      <c r="U84" s="412">
        <v>0</v>
      </c>
      <c r="V84" s="412">
        <v>1032</v>
      </c>
      <c r="W84" s="412">
        <v>1114.56</v>
      </c>
      <c r="X84" s="412">
        <v>0</v>
      </c>
      <c r="Y84" s="412">
        <v>516</v>
      </c>
      <c r="Z84" s="412">
        <v>557.28</v>
      </c>
      <c r="AA84" s="412">
        <v>0</v>
      </c>
      <c r="AB84" s="412">
        <v>35</v>
      </c>
      <c r="AC84" s="412">
        <v>37.8</v>
      </c>
      <c r="AD84" s="412">
        <v>0</v>
      </c>
      <c r="AE84" s="423">
        <v>0.6</v>
      </c>
      <c r="AF84" s="445">
        <v>0</v>
      </c>
      <c r="AG84" s="411">
        <v>0</v>
      </c>
      <c r="AH84" s="412">
        <v>0</v>
      </c>
      <c r="AI84" s="412">
        <v>1885</v>
      </c>
      <c r="AJ84" s="412">
        <v>0</v>
      </c>
      <c r="AK84" s="423">
        <v>0.6</v>
      </c>
      <c r="AL84" s="424">
        <v>0</v>
      </c>
      <c r="AM84" s="455">
        <v>6548</v>
      </c>
      <c r="AN84" s="456">
        <v>436.533333333333</v>
      </c>
      <c r="AO84" s="456">
        <v>2699.56</v>
      </c>
      <c r="AP84" s="456">
        <v>1414.1375104</v>
      </c>
      <c r="AQ84" s="423">
        <v>0.6</v>
      </c>
      <c r="AR84" s="466">
        <v>848.48250624</v>
      </c>
      <c r="AS84" s="475"/>
      <c r="AT84" s="472"/>
      <c r="AU84" s="472"/>
      <c r="AV84" s="474"/>
      <c r="AW84" s="485"/>
      <c r="AX84" s="486"/>
      <c r="AY84" s="484"/>
      <c r="AZ84" s="484"/>
      <c r="BA84" s="474"/>
      <c r="BB84" s="484"/>
      <c r="BC84" s="475"/>
      <c r="BD84" s="484"/>
      <c r="BE84" s="472"/>
      <c r="BF84" s="474"/>
      <c r="BG84" s="484"/>
    </row>
    <row r="85" spans="1:59" s="381" customFormat="1" ht="18" customHeight="1">
      <c r="A85" s="409" t="s">
        <v>769</v>
      </c>
      <c r="B85" s="410">
        <v>835.744380864</v>
      </c>
      <c r="C85" s="411">
        <v>955</v>
      </c>
      <c r="D85" s="412">
        <v>983.65</v>
      </c>
      <c r="E85" s="412">
        <v>690</v>
      </c>
      <c r="F85" s="412">
        <v>814.4622</v>
      </c>
      <c r="G85" s="412">
        <v>249</v>
      </c>
      <c r="H85" s="412">
        <v>256.47</v>
      </c>
      <c r="I85" s="412">
        <v>322</v>
      </c>
      <c r="J85" s="412">
        <v>99.100008</v>
      </c>
      <c r="K85" s="423">
        <v>0.6</v>
      </c>
      <c r="L85" s="424">
        <v>548.1373248</v>
      </c>
      <c r="M85" s="432">
        <v>178</v>
      </c>
      <c r="N85" s="412">
        <v>1585</v>
      </c>
      <c r="O85" s="412">
        <v>19400.4</v>
      </c>
      <c r="P85" s="412">
        <v>345.32712</v>
      </c>
      <c r="Q85" s="436">
        <v>30</v>
      </c>
      <c r="R85" s="412">
        <v>960</v>
      </c>
      <c r="S85" s="412">
        <v>11923.2</v>
      </c>
      <c r="T85" s="412">
        <v>35.7696</v>
      </c>
      <c r="U85" s="412">
        <v>31.2</v>
      </c>
      <c r="V85" s="412">
        <v>1032</v>
      </c>
      <c r="W85" s="412">
        <v>1114.56</v>
      </c>
      <c r="X85" s="412">
        <v>37.44</v>
      </c>
      <c r="Y85" s="412">
        <v>516</v>
      </c>
      <c r="Z85" s="412">
        <v>557.28</v>
      </c>
      <c r="AA85" s="412">
        <v>139.36</v>
      </c>
      <c r="AB85" s="412">
        <v>35</v>
      </c>
      <c r="AC85" s="412">
        <v>37.8</v>
      </c>
      <c r="AD85" s="412">
        <v>73.08797184</v>
      </c>
      <c r="AE85" s="423">
        <v>0.6</v>
      </c>
      <c r="AF85" s="445">
        <v>272.510815104</v>
      </c>
      <c r="AG85" s="411">
        <v>114</v>
      </c>
      <c r="AH85" s="412">
        <v>114</v>
      </c>
      <c r="AI85" s="412">
        <v>1885</v>
      </c>
      <c r="AJ85" s="412">
        <v>21.489</v>
      </c>
      <c r="AK85" s="423">
        <v>0.6</v>
      </c>
      <c r="AL85" s="424">
        <v>12.8934</v>
      </c>
      <c r="AM85" s="455">
        <v>17</v>
      </c>
      <c r="AN85" s="456">
        <v>1.13333333333333</v>
      </c>
      <c r="AO85" s="456">
        <v>2699.56</v>
      </c>
      <c r="AP85" s="456">
        <v>3.6714016</v>
      </c>
      <c r="AQ85" s="423">
        <v>0.6</v>
      </c>
      <c r="AR85" s="466">
        <v>2.20284096</v>
      </c>
      <c r="AS85" s="475"/>
      <c r="AT85" s="472"/>
      <c r="AU85" s="472"/>
      <c r="AV85" s="474"/>
      <c r="AW85" s="485"/>
      <c r="AX85" s="486"/>
      <c r="AY85" s="484"/>
      <c r="AZ85" s="484"/>
      <c r="BA85" s="474"/>
      <c r="BB85" s="484"/>
      <c r="BC85" s="479"/>
      <c r="BD85" s="484"/>
      <c r="BE85" s="472"/>
      <c r="BF85" s="474"/>
      <c r="BG85" s="484"/>
    </row>
    <row r="86" spans="1:59" s="381" customFormat="1" ht="18" customHeight="1">
      <c r="A86" s="409" t="s">
        <v>770</v>
      </c>
      <c r="B86" s="410">
        <v>1020.190852416</v>
      </c>
      <c r="C86" s="411">
        <v>1336</v>
      </c>
      <c r="D86" s="412">
        <v>1376.08</v>
      </c>
      <c r="E86" s="412">
        <v>690</v>
      </c>
      <c r="F86" s="412">
        <v>1139.39424</v>
      </c>
      <c r="G86" s="412">
        <v>950</v>
      </c>
      <c r="H86" s="412">
        <v>978.5</v>
      </c>
      <c r="I86" s="412">
        <v>322</v>
      </c>
      <c r="J86" s="412">
        <v>378.0924</v>
      </c>
      <c r="K86" s="423">
        <v>0.6</v>
      </c>
      <c r="L86" s="424">
        <v>910.491984</v>
      </c>
      <c r="M86" s="432">
        <v>39</v>
      </c>
      <c r="N86" s="412">
        <v>1585</v>
      </c>
      <c r="O86" s="412">
        <v>19400.4</v>
      </c>
      <c r="P86" s="412">
        <v>75.66156</v>
      </c>
      <c r="Q86" s="436">
        <v>48</v>
      </c>
      <c r="R86" s="412">
        <v>960</v>
      </c>
      <c r="S86" s="412">
        <v>11923.2</v>
      </c>
      <c r="T86" s="412">
        <v>57.23136</v>
      </c>
      <c r="U86" s="412">
        <v>13.05</v>
      </c>
      <c r="V86" s="412">
        <v>1032</v>
      </c>
      <c r="W86" s="412">
        <v>1114.56</v>
      </c>
      <c r="X86" s="412">
        <v>15.66</v>
      </c>
      <c r="Y86" s="412">
        <v>516</v>
      </c>
      <c r="Z86" s="412">
        <v>557.28</v>
      </c>
      <c r="AA86" s="412">
        <v>58.29</v>
      </c>
      <c r="AB86" s="412">
        <v>35</v>
      </c>
      <c r="AC86" s="412">
        <v>37.8</v>
      </c>
      <c r="AD86" s="412">
        <v>30.57044976</v>
      </c>
      <c r="AE86" s="423">
        <v>0.6</v>
      </c>
      <c r="AF86" s="445">
        <v>98.078021856</v>
      </c>
      <c r="AG86" s="411">
        <v>89</v>
      </c>
      <c r="AH86" s="412">
        <v>89</v>
      </c>
      <c r="AI86" s="412">
        <v>1885</v>
      </c>
      <c r="AJ86" s="412">
        <v>16.7765</v>
      </c>
      <c r="AK86" s="423">
        <v>0.6</v>
      </c>
      <c r="AL86" s="424">
        <v>10.0659</v>
      </c>
      <c r="AM86" s="455">
        <v>12</v>
      </c>
      <c r="AN86" s="456">
        <v>0.8</v>
      </c>
      <c r="AO86" s="456">
        <v>2699.56</v>
      </c>
      <c r="AP86" s="456">
        <v>2.5915776</v>
      </c>
      <c r="AQ86" s="423">
        <v>0.6</v>
      </c>
      <c r="AR86" s="466">
        <v>1.55494656</v>
      </c>
      <c r="AS86" s="475"/>
      <c r="AT86" s="472"/>
      <c r="AU86" s="472"/>
      <c r="AV86" s="474"/>
      <c r="AW86" s="485"/>
      <c r="AX86" s="486"/>
      <c r="AY86" s="484"/>
      <c r="AZ86" s="484"/>
      <c r="BA86" s="474"/>
      <c r="BB86" s="484"/>
      <c r="BC86" s="479"/>
      <c r="BD86" s="484"/>
      <c r="BE86" s="472"/>
      <c r="BF86" s="474"/>
      <c r="BG86" s="484"/>
    </row>
    <row r="87" spans="1:59" s="381" customFormat="1" ht="18" customHeight="1">
      <c r="A87" s="409" t="s">
        <v>771</v>
      </c>
      <c r="B87" s="410">
        <v>3003.211869696</v>
      </c>
      <c r="C87" s="411">
        <v>270</v>
      </c>
      <c r="D87" s="412">
        <v>278.1</v>
      </c>
      <c r="E87" s="412">
        <v>690</v>
      </c>
      <c r="F87" s="412">
        <v>230.2668</v>
      </c>
      <c r="G87" s="412">
        <v>7255</v>
      </c>
      <c r="H87" s="412">
        <v>7472.65</v>
      </c>
      <c r="I87" s="412">
        <v>322</v>
      </c>
      <c r="J87" s="412">
        <v>2887.43196</v>
      </c>
      <c r="K87" s="423">
        <v>0.6</v>
      </c>
      <c r="L87" s="424">
        <v>1870.619256</v>
      </c>
      <c r="M87" s="432">
        <v>28</v>
      </c>
      <c r="N87" s="412">
        <v>1372</v>
      </c>
      <c r="O87" s="412">
        <v>16793.28</v>
      </c>
      <c r="P87" s="412">
        <v>47.021184</v>
      </c>
      <c r="Q87" s="436">
        <v>884</v>
      </c>
      <c r="R87" s="412">
        <v>960</v>
      </c>
      <c r="S87" s="412">
        <v>11923.2</v>
      </c>
      <c r="T87" s="412">
        <v>1054.01088</v>
      </c>
      <c r="U87" s="412">
        <v>136.8</v>
      </c>
      <c r="V87" s="412">
        <v>1032</v>
      </c>
      <c r="W87" s="412">
        <v>1114.56</v>
      </c>
      <c r="X87" s="412">
        <v>164.16</v>
      </c>
      <c r="Y87" s="412">
        <v>516</v>
      </c>
      <c r="Z87" s="412">
        <v>557.28</v>
      </c>
      <c r="AA87" s="412">
        <v>611.04</v>
      </c>
      <c r="AB87" s="412">
        <v>35</v>
      </c>
      <c r="AC87" s="412">
        <v>37.8</v>
      </c>
      <c r="AD87" s="412">
        <v>320.46264576</v>
      </c>
      <c r="AE87" s="423">
        <v>0.6</v>
      </c>
      <c r="AF87" s="445">
        <v>852.896825856</v>
      </c>
      <c r="AG87" s="411">
        <v>2454</v>
      </c>
      <c r="AH87" s="412">
        <v>2454</v>
      </c>
      <c r="AI87" s="412">
        <v>1885</v>
      </c>
      <c r="AJ87" s="412">
        <v>462.579</v>
      </c>
      <c r="AK87" s="423">
        <v>0.6</v>
      </c>
      <c r="AL87" s="424">
        <v>277.5474</v>
      </c>
      <c r="AM87" s="455">
        <v>18</v>
      </c>
      <c r="AN87" s="456">
        <v>1.2</v>
      </c>
      <c r="AO87" s="456">
        <v>2486.56</v>
      </c>
      <c r="AP87" s="456">
        <v>3.5806464</v>
      </c>
      <c r="AQ87" s="423">
        <v>0.6</v>
      </c>
      <c r="AR87" s="466">
        <v>2.14838784</v>
      </c>
      <c r="AS87" s="475"/>
      <c r="AT87" s="472"/>
      <c r="AU87" s="472"/>
      <c r="AV87" s="474"/>
      <c r="AW87" s="485"/>
      <c r="AX87" s="486"/>
      <c r="AY87" s="484"/>
      <c r="AZ87" s="484"/>
      <c r="BA87" s="474"/>
      <c r="BB87" s="484"/>
      <c r="BC87" s="479"/>
      <c r="BD87" s="484"/>
      <c r="BE87" s="472"/>
      <c r="BF87" s="474"/>
      <c r="BG87" s="484"/>
    </row>
    <row r="88" spans="1:59" s="381" customFormat="1" ht="18" customHeight="1">
      <c r="A88" s="409" t="s">
        <v>772</v>
      </c>
      <c r="B88" s="410">
        <v>2102.925385536</v>
      </c>
      <c r="C88" s="411">
        <v>288</v>
      </c>
      <c r="D88" s="412">
        <v>296.64</v>
      </c>
      <c r="E88" s="412">
        <v>690</v>
      </c>
      <c r="F88" s="412">
        <v>245.61792</v>
      </c>
      <c r="G88" s="412">
        <v>5587</v>
      </c>
      <c r="H88" s="412">
        <v>5754.61</v>
      </c>
      <c r="I88" s="412">
        <v>322</v>
      </c>
      <c r="J88" s="412">
        <v>2223.581304</v>
      </c>
      <c r="K88" s="423">
        <v>0.6</v>
      </c>
      <c r="L88" s="424">
        <v>1481.5195344</v>
      </c>
      <c r="M88" s="432">
        <v>15</v>
      </c>
      <c r="N88" s="412">
        <v>1372</v>
      </c>
      <c r="O88" s="412">
        <v>16793.28</v>
      </c>
      <c r="P88" s="412">
        <v>25.18992</v>
      </c>
      <c r="Q88" s="436">
        <v>632</v>
      </c>
      <c r="R88" s="412">
        <v>960</v>
      </c>
      <c r="S88" s="412">
        <v>11923.2</v>
      </c>
      <c r="T88" s="412">
        <v>753.54624</v>
      </c>
      <c r="U88" s="412">
        <v>97.05</v>
      </c>
      <c r="V88" s="412">
        <v>1032</v>
      </c>
      <c r="W88" s="412">
        <v>1114.56</v>
      </c>
      <c r="X88" s="412">
        <v>116.46</v>
      </c>
      <c r="Y88" s="412">
        <v>516</v>
      </c>
      <c r="Z88" s="412">
        <v>557.28</v>
      </c>
      <c r="AA88" s="412">
        <v>433.49</v>
      </c>
      <c r="AB88" s="412">
        <v>35</v>
      </c>
      <c r="AC88" s="412">
        <v>37.8</v>
      </c>
      <c r="AD88" s="412">
        <v>227.34575856</v>
      </c>
      <c r="AE88" s="423">
        <v>0.6</v>
      </c>
      <c r="AF88" s="445">
        <v>603.649151136</v>
      </c>
      <c r="AG88" s="411">
        <v>157</v>
      </c>
      <c r="AH88" s="412">
        <v>157</v>
      </c>
      <c r="AI88" s="412">
        <v>1885</v>
      </c>
      <c r="AJ88" s="412">
        <v>29.5945</v>
      </c>
      <c r="AK88" s="423">
        <v>0.6</v>
      </c>
      <c r="AL88" s="424">
        <v>17.7567</v>
      </c>
      <c r="AM88" s="455">
        <v>0</v>
      </c>
      <c r="AN88" s="456">
        <v>0</v>
      </c>
      <c r="AO88" s="456">
        <v>2486.56</v>
      </c>
      <c r="AP88" s="456">
        <v>0</v>
      </c>
      <c r="AQ88" s="423">
        <v>0.6</v>
      </c>
      <c r="AR88" s="466">
        <v>0</v>
      </c>
      <c r="AS88" s="475"/>
      <c r="AT88" s="472"/>
      <c r="AU88" s="472"/>
      <c r="AV88" s="474"/>
      <c r="AW88" s="485"/>
      <c r="AX88" s="486"/>
      <c r="AY88" s="484"/>
      <c r="AZ88" s="484"/>
      <c r="BA88" s="474"/>
      <c r="BB88" s="484"/>
      <c r="BC88" s="479"/>
      <c r="BD88" s="484"/>
      <c r="BE88" s="472"/>
      <c r="BF88" s="474"/>
      <c r="BG88" s="484"/>
    </row>
    <row r="89" spans="1:59" s="381" customFormat="1" ht="18" customHeight="1">
      <c r="A89" s="409" t="s">
        <v>773</v>
      </c>
      <c r="B89" s="410">
        <v>9460.759261152</v>
      </c>
      <c r="C89" s="411">
        <v>780</v>
      </c>
      <c r="D89" s="412">
        <v>803.4</v>
      </c>
      <c r="E89" s="412">
        <v>690</v>
      </c>
      <c r="F89" s="412">
        <v>665.2152</v>
      </c>
      <c r="G89" s="412">
        <v>18806</v>
      </c>
      <c r="H89" s="412">
        <v>19370.18</v>
      </c>
      <c r="I89" s="412">
        <v>322</v>
      </c>
      <c r="J89" s="412">
        <v>7484.637552</v>
      </c>
      <c r="K89" s="423">
        <v>0.6</v>
      </c>
      <c r="L89" s="424">
        <v>4889.9116512</v>
      </c>
      <c r="M89" s="432">
        <v>34</v>
      </c>
      <c r="N89" s="412">
        <v>1372</v>
      </c>
      <c r="O89" s="412">
        <v>16793.28</v>
      </c>
      <c r="P89" s="412">
        <v>57.097152</v>
      </c>
      <c r="Q89" s="436">
        <v>4365</v>
      </c>
      <c r="R89" s="412">
        <v>960</v>
      </c>
      <c r="S89" s="412">
        <v>11923.2</v>
      </c>
      <c r="T89" s="412">
        <v>5204.4768</v>
      </c>
      <c r="U89" s="412">
        <v>659.85</v>
      </c>
      <c r="V89" s="412">
        <v>1032</v>
      </c>
      <c r="W89" s="412">
        <v>1114.56</v>
      </c>
      <c r="X89" s="412">
        <v>791.82</v>
      </c>
      <c r="Y89" s="412">
        <v>516</v>
      </c>
      <c r="Z89" s="412">
        <v>557.28</v>
      </c>
      <c r="AA89" s="412">
        <v>2947.33</v>
      </c>
      <c r="AB89" s="412">
        <v>35</v>
      </c>
      <c r="AC89" s="412">
        <v>37.8</v>
      </c>
      <c r="AD89" s="412">
        <v>1545.74032752</v>
      </c>
      <c r="AE89" s="423">
        <v>0.6</v>
      </c>
      <c r="AF89" s="445">
        <v>4084.388567712</v>
      </c>
      <c r="AG89" s="411">
        <v>2562</v>
      </c>
      <c r="AH89" s="412">
        <v>2562</v>
      </c>
      <c r="AI89" s="412">
        <v>1885</v>
      </c>
      <c r="AJ89" s="412">
        <v>482.937</v>
      </c>
      <c r="AK89" s="423">
        <v>0.6</v>
      </c>
      <c r="AL89" s="424">
        <v>289.7622</v>
      </c>
      <c r="AM89" s="455">
        <v>1648</v>
      </c>
      <c r="AN89" s="456">
        <v>109.866666666667</v>
      </c>
      <c r="AO89" s="456">
        <v>2486.56</v>
      </c>
      <c r="AP89" s="456">
        <v>327.8280704</v>
      </c>
      <c r="AQ89" s="423">
        <v>0.6</v>
      </c>
      <c r="AR89" s="466">
        <v>196.69684224</v>
      </c>
      <c r="AS89" s="475"/>
      <c r="AT89" s="472"/>
      <c r="AU89" s="472"/>
      <c r="AV89" s="474"/>
      <c r="AW89" s="485"/>
      <c r="AX89" s="486"/>
      <c r="AY89" s="484"/>
      <c r="AZ89" s="484"/>
      <c r="BA89" s="474"/>
      <c r="BB89" s="484"/>
      <c r="BC89" s="479"/>
      <c r="BD89" s="484"/>
      <c r="BE89" s="472"/>
      <c r="BF89" s="474"/>
      <c r="BG89" s="484"/>
    </row>
    <row r="90" spans="1:59" s="381" customFormat="1" ht="18" customHeight="1">
      <c r="A90" s="409" t="s">
        <v>774</v>
      </c>
      <c r="B90" s="410">
        <v>12069.947183328</v>
      </c>
      <c r="C90" s="411">
        <v>2012</v>
      </c>
      <c r="D90" s="412">
        <v>2072.36</v>
      </c>
      <c r="E90" s="412">
        <v>690</v>
      </c>
      <c r="F90" s="412">
        <v>1715.91408</v>
      </c>
      <c r="G90" s="412">
        <v>32838</v>
      </c>
      <c r="H90" s="412">
        <v>33823.14</v>
      </c>
      <c r="I90" s="412">
        <v>322</v>
      </c>
      <c r="J90" s="412">
        <v>13069.261296</v>
      </c>
      <c r="K90" s="423">
        <v>0.6</v>
      </c>
      <c r="L90" s="424">
        <v>8871.1052256</v>
      </c>
      <c r="M90" s="432">
        <v>98</v>
      </c>
      <c r="N90" s="412">
        <v>1372</v>
      </c>
      <c r="O90" s="412">
        <v>16793.28</v>
      </c>
      <c r="P90" s="412">
        <v>164.574144</v>
      </c>
      <c r="Q90" s="436">
        <v>2163</v>
      </c>
      <c r="R90" s="412">
        <v>960</v>
      </c>
      <c r="S90" s="412">
        <v>11923.2</v>
      </c>
      <c r="T90" s="412">
        <v>2578.98816</v>
      </c>
      <c r="U90" s="412">
        <v>339.15</v>
      </c>
      <c r="V90" s="412">
        <v>1032</v>
      </c>
      <c r="W90" s="412">
        <v>1114.56</v>
      </c>
      <c r="X90" s="412">
        <v>406.98</v>
      </c>
      <c r="Y90" s="412">
        <v>516</v>
      </c>
      <c r="Z90" s="412">
        <v>557.28</v>
      </c>
      <c r="AA90" s="412">
        <v>1514.87</v>
      </c>
      <c r="AB90" s="412">
        <v>35</v>
      </c>
      <c r="AC90" s="412">
        <v>37.8</v>
      </c>
      <c r="AD90" s="412">
        <v>794.48030928</v>
      </c>
      <c r="AE90" s="423">
        <v>0.6</v>
      </c>
      <c r="AF90" s="445">
        <v>2122.825567968</v>
      </c>
      <c r="AG90" s="411">
        <v>9116</v>
      </c>
      <c r="AH90" s="412">
        <v>9116</v>
      </c>
      <c r="AI90" s="412">
        <v>1885</v>
      </c>
      <c r="AJ90" s="412">
        <v>1718.366</v>
      </c>
      <c r="AK90" s="423">
        <v>0.6</v>
      </c>
      <c r="AL90" s="424">
        <v>1031.0196</v>
      </c>
      <c r="AM90" s="455">
        <v>377</v>
      </c>
      <c r="AN90" s="456">
        <v>25.1333333333333</v>
      </c>
      <c r="AO90" s="456">
        <v>2486.56</v>
      </c>
      <c r="AP90" s="456">
        <v>74.9946496</v>
      </c>
      <c r="AQ90" s="423">
        <v>0.6</v>
      </c>
      <c r="AR90" s="466">
        <v>44.99678976</v>
      </c>
      <c r="AS90" s="475"/>
      <c r="AT90" s="472"/>
      <c r="AU90" s="472"/>
      <c r="AV90" s="474"/>
      <c r="AW90" s="485"/>
      <c r="AX90" s="486"/>
      <c r="AY90" s="484"/>
      <c r="AZ90" s="484"/>
      <c r="BA90" s="474"/>
      <c r="BB90" s="484"/>
      <c r="BC90" s="479"/>
      <c r="BD90" s="484"/>
      <c r="BE90" s="472"/>
      <c r="BF90" s="474"/>
      <c r="BG90" s="484"/>
    </row>
    <row r="91" spans="1:59" s="381" customFormat="1" ht="18" customHeight="1">
      <c r="A91" s="409" t="s">
        <v>775</v>
      </c>
      <c r="B91" s="410">
        <v>18184.287218112</v>
      </c>
      <c r="C91" s="411">
        <v>3123</v>
      </c>
      <c r="D91" s="412">
        <v>3216.69</v>
      </c>
      <c r="E91" s="412">
        <v>690</v>
      </c>
      <c r="F91" s="412">
        <v>2663.41932</v>
      </c>
      <c r="G91" s="412">
        <v>35080</v>
      </c>
      <c r="H91" s="412">
        <v>36132.4</v>
      </c>
      <c r="I91" s="412">
        <v>322</v>
      </c>
      <c r="J91" s="412">
        <v>13961.55936</v>
      </c>
      <c r="K91" s="423">
        <v>0.6</v>
      </c>
      <c r="L91" s="424">
        <v>9974.987208</v>
      </c>
      <c r="M91" s="432">
        <v>266</v>
      </c>
      <c r="N91" s="412">
        <v>1372</v>
      </c>
      <c r="O91" s="412">
        <v>16793.28</v>
      </c>
      <c r="P91" s="412">
        <v>446.701248</v>
      </c>
      <c r="Q91" s="436">
        <v>6723</v>
      </c>
      <c r="R91" s="412">
        <v>960</v>
      </c>
      <c r="S91" s="412">
        <v>11923.2</v>
      </c>
      <c r="T91" s="412">
        <v>8015.96736</v>
      </c>
      <c r="U91" s="412">
        <v>1048.35</v>
      </c>
      <c r="V91" s="412">
        <v>1032</v>
      </c>
      <c r="W91" s="412">
        <v>1114.56</v>
      </c>
      <c r="X91" s="412">
        <v>1258.02</v>
      </c>
      <c r="Y91" s="412">
        <v>516</v>
      </c>
      <c r="Z91" s="412">
        <v>557.28</v>
      </c>
      <c r="AA91" s="412">
        <v>4682.63</v>
      </c>
      <c r="AB91" s="412">
        <v>35</v>
      </c>
      <c r="AC91" s="412">
        <v>37.8</v>
      </c>
      <c r="AD91" s="412">
        <v>2455.82613072</v>
      </c>
      <c r="AE91" s="423">
        <v>0.6</v>
      </c>
      <c r="AF91" s="445">
        <v>6551.096843232</v>
      </c>
      <c r="AG91" s="411">
        <v>915</v>
      </c>
      <c r="AH91" s="412">
        <v>915</v>
      </c>
      <c r="AI91" s="412">
        <v>1885</v>
      </c>
      <c r="AJ91" s="412">
        <v>172.4775</v>
      </c>
      <c r="AK91" s="423">
        <v>0.6</v>
      </c>
      <c r="AL91" s="424">
        <v>103.4865</v>
      </c>
      <c r="AM91" s="455">
        <v>13026</v>
      </c>
      <c r="AN91" s="456">
        <v>868.4</v>
      </c>
      <c r="AO91" s="456">
        <v>2486.56</v>
      </c>
      <c r="AP91" s="456">
        <v>2591.1944448</v>
      </c>
      <c r="AQ91" s="423">
        <v>0.6</v>
      </c>
      <c r="AR91" s="466">
        <v>1554.71666688</v>
      </c>
      <c r="AS91" s="475"/>
      <c r="AT91" s="472"/>
      <c r="AU91" s="472"/>
      <c r="AV91" s="474"/>
      <c r="AW91" s="485"/>
      <c r="AX91" s="486"/>
      <c r="AY91" s="484"/>
      <c r="AZ91" s="484"/>
      <c r="BA91" s="474"/>
      <c r="BB91" s="484"/>
      <c r="BC91" s="479"/>
      <c r="BD91" s="484"/>
      <c r="BE91" s="472"/>
      <c r="BF91" s="474"/>
      <c r="BG91" s="484"/>
    </row>
    <row r="92" spans="1:59" s="381" customFormat="1" ht="18" customHeight="1">
      <c r="A92" s="409" t="s">
        <v>776</v>
      </c>
      <c r="B92" s="410">
        <v>20165.443133856</v>
      </c>
      <c r="C92" s="411">
        <v>2567</v>
      </c>
      <c r="D92" s="412">
        <v>2644.01</v>
      </c>
      <c r="E92" s="412">
        <v>690</v>
      </c>
      <c r="F92" s="412">
        <v>2189.24028</v>
      </c>
      <c r="G92" s="412">
        <v>43210</v>
      </c>
      <c r="H92" s="412">
        <v>44506.3</v>
      </c>
      <c r="I92" s="412">
        <v>322</v>
      </c>
      <c r="J92" s="412">
        <v>17197.23432</v>
      </c>
      <c r="K92" s="423">
        <v>0.6</v>
      </c>
      <c r="L92" s="424">
        <v>11631.88476</v>
      </c>
      <c r="M92" s="432">
        <v>168</v>
      </c>
      <c r="N92" s="412">
        <v>1372</v>
      </c>
      <c r="O92" s="412">
        <v>16793.28</v>
      </c>
      <c r="P92" s="412">
        <v>282.127104</v>
      </c>
      <c r="Q92" s="436">
        <v>5869</v>
      </c>
      <c r="R92" s="412">
        <v>960</v>
      </c>
      <c r="S92" s="412">
        <v>11923.2</v>
      </c>
      <c r="T92" s="412">
        <v>6997.72608</v>
      </c>
      <c r="U92" s="412">
        <v>905.55</v>
      </c>
      <c r="V92" s="412">
        <v>1032</v>
      </c>
      <c r="W92" s="412">
        <v>1114.56</v>
      </c>
      <c r="X92" s="412">
        <v>1086.66</v>
      </c>
      <c r="Y92" s="412">
        <v>516</v>
      </c>
      <c r="Z92" s="412">
        <v>557.28</v>
      </c>
      <c r="AA92" s="412">
        <v>4044.79</v>
      </c>
      <c r="AB92" s="412">
        <v>35</v>
      </c>
      <c r="AC92" s="412">
        <v>37.8</v>
      </c>
      <c r="AD92" s="412">
        <v>2121.30810576</v>
      </c>
      <c r="AE92" s="423">
        <v>0.6</v>
      </c>
      <c r="AF92" s="445">
        <v>5640.696773856</v>
      </c>
      <c r="AG92" s="411">
        <v>16344</v>
      </c>
      <c r="AH92" s="412">
        <v>16344</v>
      </c>
      <c r="AI92" s="412">
        <v>1885</v>
      </c>
      <c r="AJ92" s="412">
        <v>3080.844</v>
      </c>
      <c r="AK92" s="423">
        <v>0.6</v>
      </c>
      <c r="AL92" s="424">
        <v>1848.5064</v>
      </c>
      <c r="AM92" s="455">
        <v>8750</v>
      </c>
      <c r="AN92" s="456">
        <v>583.333333333333</v>
      </c>
      <c r="AO92" s="456">
        <v>2486.56</v>
      </c>
      <c r="AP92" s="456">
        <v>1740.592</v>
      </c>
      <c r="AQ92" s="423">
        <v>0.6</v>
      </c>
      <c r="AR92" s="466">
        <v>1044.3552</v>
      </c>
      <c r="AS92" s="475"/>
      <c r="AT92" s="472"/>
      <c r="AU92" s="472"/>
      <c r="AV92" s="474"/>
      <c r="AW92" s="485"/>
      <c r="AX92" s="486"/>
      <c r="AY92" s="484"/>
      <c r="AZ92" s="484"/>
      <c r="BA92" s="474"/>
      <c r="BB92" s="484"/>
      <c r="BC92" s="479"/>
      <c r="BD92" s="484"/>
      <c r="BE92" s="472"/>
      <c r="BF92" s="474"/>
      <c r="BG92" s="484"/>
    </row>
    <row r="93" spans="1:59" s="381" customFormat="1" ht="18" customHeight="1">
      <c r="A93" s="409" t="s">
        <v>777</v>
      </c>
      <c r="B93" s="410">
        <v>8108.050217664</v>
      </c>
      <c r="C93" s="411">
        <v>1706</v>
      </c>
      <c r="D93" s="412">
        <v>1757.18</v>
      </c>
      <c r="E93" s="412">
        <v>690</v>
      </c>
      <c r="F93" s="412">
        <v>1454.94504</v>
      </c>
      <c r="G93" s="412">
        <v>18887</v>
      </c>
      <c r="H93" s="412">
        <v>19453.61</v>
      </c>
      <c r="I93" s="412">
        <v>322</v>
      </c>
      <c r="J93" s="412">
        <v>7516.874904</v>
      </c>
      <c r="K93" s="423">
        <v>0.6</v>
      </c>
      <c r="L93" s="424">
        <v>5383.0919664</v>
      </c>
      <c r="M93" s="432">
        <v>127</v>
      </c>
      <c r="N93" s="412">
        <v>1372</v>
      </c>
      <c r="O93" s="412">
        <v>16793.28</v>
      </c>
      <c r="P93" s="412">
        <v>213.274656</v>
      </c>
      <c r="Q93" s="436">
        <v>2381</v>
      </c>
      <c r="R93" s="412">
        <v>960</v>
      </c>
      <c r="S93" s="412">
        <v>11923.2</v>
      </c>
      <c r="T93" s="412">
        <v>2838.91392</v>
      </c>
      <c r="U93" s="412">
        <v>376.2</v>
      </c>
      <c r="V93" s="412">
        <v>1032</v>
      </c>
      <c r="W93" s="412">
        <v>1114.56</v>
      </c>
      <c r="X93" s="412">
        <v>451.44</v>
      </c>
      <c r="Y93" s="412">
        <v>516</v>
      </c>
      <c r="Z93" s="412">
        <v>557.28</v>
      </c>
      <c r="AA93" s="412">
        <v>1680.36</v>
      </c>
      <c r="AB93" s="412">
        <v>35</v>
      </c>
      <c r="AC93" s="412">
        <v>37.8</v>
      </c>
      <c r="AD93" s="412">
        <v>881.27227584</v>
      </c>
      <c r="AE93" s="423">
        <v>0.6</v>
      </c>
      <c r="AF93" s="445">
        <v>2360.076511104</v>
      </c>
      <c r="AG93" s="411">
        <v>2612</v>
      </c>
      <c r="AH93" s="412">
        <v>2612</v>
      </c>
      <c r="AI93" s="412">
        <v>1885</v>
      </c>
      <c r="AJ93" s="412">
        <v>492.362</v>
      </c>
      <c r="AK93" s="423">
        <v>0.6</v>
      </c>
      <c r="AL93" s="424">
        <v>295.4172</v>
      </c>
      <c r="AM93" s="455">
        <v>582</v>
      </c>
      <c r="AN93" s="456">
        <v>38.8</v>
      </c>
      <c r="AO93" s="456">
        <v>2486.56</v>
      </c>
      <c r="AP93" s="456">
        <v>115.7742336</v>
      </c>
      <c r="AQ93" s="423">
        <v>0.6</v>
      </c>
      <c r="AR93" s="466">
        <v>69.46454016</v>
      </c>
      <c r="AS93" s="475"/>
      <c r="AT93" s="472"/>
      <c r="AU93" s="472"/>
      <c r="AV93" s="474"/>
      <c r="AW93" s="485"/>
      <c r="AX93" s="486"/>
      <c r="AY93" s="484"/>
      <c r="AZ93" s="484"/>
      <c r="BA93" s="474"/>
      <c r="BB93" s="484"/>
      <c r="BC93" s="479"/>
      <c r="BD93" s="484"/>
      <c r="BE93" s="472"/>
      <c r="BF93" s="474"/>
      <c r="BG93" s="484"/>
    </row>
    <row r="94" spans="1:59" s="381" customFormat="1" ht="18" customHeight="1">
      <c r="A94" s="409" t="s">
        <v>778</v>
      </c>
      <c r="B94" s="410">
        <v>2468.861431488</v>
      </c>
      <c r="C94" s="411">
        <v>443</v>
      </c>
      <c r="D94" s="412">
        <v>456.29</v>
      </c>
      <c r="E94" s="412">
        <v>690</v>
      </c>
      <c r="F94" s="412">
        <v>377.80812</v>
      </c>
      <c r="G94" s="412">
        <v>5693</v>
      </c>
      <c r="H94" s="412">
        <v>5863.79</v>
      </c>
      <c r="I94" s="412">
        <v>322</v>
      </c>
      <c r="J94" s="412">
        <v>2265.768456</v>
      </c>
      <c r="K94" s="423">
        <v>0.6</v>
      </c>
      <c r="L94" s="424">
        <v>1586.1459456</v>
      </c>
      <c r="M94" s="432">
        <v>16</v>
      </c>
      <c r="N94" s="412">
        <v>1372</v>
      </c>
      <c r="O94" s="412">
        <v>16793.28</v>
      </c>
      <c r="P94" s="412">
        <v>26.869248</v>
      </c>
      <c r="Q94" s="436">
        <v>910</v>
      </c>
      <c r="R94" s="412">
        <v>960</v>
      </c>
      <c r="S94" s="412">
        <v>11923.2</v>
      </c>
      <c r="T94" s="412">
        <v>1085.0112</v>
      </c>
      <c r="U94" s="412">
        <v>138.9</v>
      </c>
      <c r="V94" s="412">
        <v>1032</v>
      </c>
      <c r="W94" s="412">
        <v>1114.56</v>
      </c>
      <c r="X94" s="412">
        <v>166.68</v>
      </c>
      <c r="Y94" s="412">
        <v>516</v>
      </c>
      <c r="Z94" s="412">
        <v>557.28</v>
      </c>
      <c r="AA94" s="412">
        <v>620.42</v>
      </c>
      <c r="AB94" s="412">
        <v>35</v>
      </c>
      <c r="AC94" s="412">
        <v>37.8</v>
      </c>
      <c r="AD94" s="412">
        <v>325.38202848</v>
      </c>
      <c r="AE94" s="423">
        <v>0.6</v>
      </c>
      <c r="AF94" s="445">
        <v>862.357485888</v>
      </c>
      <c r="AG94" s="411">
        <v>180</v>
      </c>
      <c r="AH94" s="412">
        <v>180</v>
      </c>
      <c r="AI94" s="412">
        <v>1885</v>
      </c>
      <c r="AJ94" s="412">
        <v>33.93</v>
      </c>
      <c r="AK94" s="423">
        <v>0.6</v>
      </c>
      <c r="AL94" s="424">
        <v>20.358</v>
      </c>
      <c r="AM94" s="455">
        <v>0</v>
      </c>
      <c r="AN94" s="456">
        <v>0</v>
      </c>
      <c r="AO94" s="456">
        <v>2486.56</v>
      </c>
      <c r="AP94" s="456">
        <v>0</v>
      </c>
      <c r="AQ94" s="423">
        <v>0.6</v>
      </c>
      <c r="AR94" s="466">
        <v>0</v>
      </c>
      <c r="AS94" s="475"/>
      <c r="AT94" s="472"/>
      <c r="AU94" s="472"/>
      <c r="AV94" s="474"/>
      <c r="AW94" s="485"/>
      <c r="AX94" s="486"/>
      <c r="AY94" s="484"/>
      <c r="AZ94" s="484"/>
      <c r="BA94" s="474"/>
      <c r="BB94" s="484"/>
      <c r="BC94" s="479"/>
      <c r="BD94" s="484"/>
      <c r="BE94" s="472"/>
      <c r="BF94" s="474"/>
      <c r="BG94" s="484"/>
    </row>
    <row r="95" spans="1:59" s="381" customFormat="1" ht="18" customHeight="1">
      <c r="A95" s="405" t="s">
        <v>779</v>
      </c>
      <c r="B95" s="413"/>
      <c r="C95" s="414"/>
      <c r="D95" s="415"/>
      <c r="E95" s="415"/>
      <c r="F95" s="415"/>
      <c r="G95" s="415"/>
      <c r="H95" s="415"/>
      <c r="I95" s="415"/>
      <c r="J95" s="415"/>
      <c r="K95" s="415"/>
      <c r="L95" s="425"/>
      <c r="M95" s="433"/>
      <c r="N95" s="415"/>
      <c r="O95" s="415"/>
      <c r="P95" s="415"/>
      <c r="Q95" s="415"/>
      <c r="R95" s="415"/>
      <c r="S95" s="415"/>
      <c r="T95" s="415"/>
      <c r="U95" s="438"/>
      <c r="V95" s="438"/>
      <c r="W95" s="438"/>
      <c r="X95" s="438"/>
      <c r="Y95" s="438"/>
      <c r="Z95" s="438"/>
      <c r="AA95" s="438"/>
      <c r="AB95" s="438"/>
      <c r="AC95" s="438"/>
      <c r="AD95" s="438"/>
      <c r="AE95" s="446"/>
      <c r="AF95" s="447"/>
      <c r="AG95" s="411"/>
      <c r="AH95" s="415"/>
      <c r="AI95" s="415"/>
      <c r="AJ95" s="438"/>
      <c r="AK95" s="446"/>
      <c r="AL95" s="457"/>
      <c r="AM95" s="455"/>
      <c r="AN95" s="458"/>
      <c r="AO95" s="464"/>
      <c r="AP95" s="458"/>
      <c r="AQ95" s="446"/>
      <c r="AR95" s="467"/>
      <c r="AS95" s="476">
        <v>532</v>
      </c>
      <c r="AT95" s="477">
        <v>2087.595</v>
      </c>
      <c r="AU95" s="477">
        <v>1332.720648</v>
      </c>
      <c r="AV95" s="478">
        <v>0.6</v>
      </c>
      <c r="AW95" s="487">
        <v>799.6323888</v>
      </c>
      <c r="AX95" s="488">
        <v>701</v>
      </c>
      <c r="AY95" s="489">
        <v>1406.565</v>
      </c>
      <c r="AZ95" s="489">
        <v>1183.202478</v>
      </c>
      <c r="BA95" s="478">
        <v>0.6</v>
      </c>
      <c r="BB95" s="489">
        <v>709.9214868</v>
      </c>
      <c r="BC95" s="476">
        <v>4568</v>
      </c>
      <c r="BD95" s="489">
        <v>1406.565</v>
      </c>
      <c r="BE95" s="477">
        <v>7710.226704</v>
      </c>
      <c r="BF95" s="478">
        <v>0.6</v>
      </c>
      <c r="BG95" s="489">
        <v>4626.1360224</v>
      </c>
    </row>
    <row r="96" spans="1:59" s="381" customFormat="1" ht="18" customHeight="1">
      <c r="A96" s="409" t="s">
        <v>780</v>
      </c>
      <c r="B96" s="410">
        <v>464.557056</v>
      </c>
      <c r="C96" s="411">
        <v>0</v>
      </c>
      <c r="D96" s="412">
        <v>0</v>
      </c>
      <c r="E96" s="412">
        <v>690</v>
      </c>
      <c r="F96" s="412">
        <v>0</v>
      </c>
      <c r="G96" s="412">
        <v>0</v>
      </c>
      <c r="H96" s="412">
        <v>0</v>
      </c>
      <c r="I96" s="412">
        <v>322</v>
      </c>
      <c r="J96" s="412">
        <v>0</v>
      </c>
      <c r="K96" s="423">
        <v>0.6</v>
      </c>
      <c r="L96" s="424">
        <v>0</v>
      </c>
      <c r="M96" s="432">
        <v>0</v>
      </c>
      <c r="N96" s="412">
        <v>1436</v>
      </c>
      <c r="O96" s="412">
        <v>17576.64</v>
      </c>
      <c r="P96" s="412">
        <v>0</v>
      </c>
      <c r="Q96" s="436">
        <v>0</v>
      </c>
      <c r="R96" s="412">
        <v>960</v>
      </c>
      <c r="S96" s="412">
        <v>11923.2</v>
      </c>
      <c r="T96" s="412">
        <v>0</v>
      </c>
      <c r="U96" s="412">
        <v>0</v>
      </c>
      <c r="V96" s="412">
        <v>980</v>
      </c>
      <c r="W96" s="412">
        <v>1058.4</v>
      </c>
      <c r="X96" s="412">
        <v>0</v>
      </c>
      <c r="Y96" s="412">
        <v>490</v>
      </c>
      <c r="Z96" s="412">
        <v>529.2</v>
      </c>
      <c r="AA96" s="412">
        <v>0</v>
      </c>
      <c r="AB96" s="412">
        <v>35</v>
      </c>
      <c r="AC96" s="412">
        <v>37.8</v>
      </c>
      <c r="AD96" s="412">
        <v>0</v>
      </c>
      <c r="AE96" s="423">
        <v>0.6</v>
      </c>
      <c r="AF96" s="445">
        <v>0</v>
      </c>
      <c r="AG96" s="411">
        <v>0</v>
      </c>
      <c r="AH96" s="412">
        <v>0</v>
      </c>
      <c r="AI96" s="412">
        <v>1885</v>
      </c>
      <c r="AJ96" s="412">
        <v>0</v>
      </c>
      <c r="AK96" s="423">
        <v>0.6</v>
      </c>
      <c r="AL96" s="424">
        <v>0</v>
      </c>
      <c r="AM96" s="455">
        <v>3880</v>
      </c>
      <c r="AN96" s="456">
        <v>258.666666666667</v>
      </c>
      <c r="AO96" s="456">
        <v>2494.4</v>
      </c>
      <c r="AP96" s="456">
        <v>774.26176</v>
      </c>
      <c r="AQ96" s="423">
        <v>0.6</v>
      </c>
      <c r="AR96" s="466">
        <v>464.557056</v>
      </c>
      <c r="AS96" s="475"/>
      <c r="AT96" s="472"/>
      <c r="AU96" s="472"/>
      <c r="AV96" s="474"/>
      <c r="AW96" s="485"/>
      <c r="AX96" s="486"/>
      <c r="AY96" s="484"/>
      <c r="AZ96" s="484"/>
      <c r="BA96" s="474"/>
      <c r="BB96" s="484"/>
      <c r="BC96" s="475"/>
      <c r="BD96" s="484"/>
      <c r="BE96" s="472"/>
      <c r="BF96" s="474"/>
      <c r="BG96" s="484"/>
    </row>
    <row r="97" spans="1:59" s="381" customFormat="1" ht="18" customHeight="1">
      <c r="A97" s="409" t="s">
        <v>781</v>
      </c>
      <c r="B97" s="410">
        <v>6784.65528672</v>
      </c>
      <c r="C97" s="411">
        <v>3712</v>
      </c>
      <c r="D97" s="412">
        <v>3823.36</v>
      </c>
      <c r="E97" s="412">
        <v>690</v>
      </c>
      <c r="F97" s="412">
        <v>3165.74208</v>
      </c>
      <c r="G97" s="412">
        <v>12819</v>
      </c>
      <c r="H97" s="412">
        <v>13203.57</v>
      </c>
      <c r="I97" s="412">
        <v>322</v>
      </c>
      <c r="J97" s="412">
        <v>5101.859448</v>
      </c>
      <c r="K97" s="423">
        <v>0.6</v>
      </c>
      <c r="L97" s="424">
        <v>4960.5609168</v>
      </c>
      <c r="M97" s="432">
        <v>229</v>
      </c>
      <c r="N97" s="412">
        <v>1436</v>
      </c>
      <c r="O97" s="412">
        <v>17576.64</v>
      </c>
      <c r="P97" s="412">
        <v>402.505056</v>
      </c>
      <c r="Q97" s="436">
        <v>1674</v>
      </c>
      <c r="R97" s="412">
        <v>960</v>
      </c>
      <c r="S97" s="412">
        <v>11923.2</v>
      </c>
      <c r="T97" s="412">
        <v>1995.94368</v>
      </c>
      <c r="U97" s="412">
        <v>285.45</v>
      </c>
      <c r="V97" s="412">
        <v>980</v>
      </c>
      <c r="W97" s="412">
        <v>1058.4</v>
      </c>
      <c r="X97" s="412">
        <v>342.54</v>
      </c>
      <c r="Y97" s="412">
        <v>490</v>
      </c>
      <c r="Z97" s="412">
        <v>529.2</v>
      </c>
      <c r="AA97" s="412">
        <v>1275.01</v>
      </c>
      <c r="AB97" s="412">
        <v>35</v>
      </c>
      <c r="AC97" s="412">
        <v>37.8</v>
      </c>
      <c r="AD97" s="412">
        <v>637.9053912</v>
      </c>
      <c r="AE97" s="423">
        <v>0.6</v>
      </c>
      <c r="AF97" s="445">
        <v>1821.81247632</v>
      </c>
      <c r="AG97" s="411">
        <v>17</v>
      </c>
      <c r="AH97" s="412">
        <v>17</v>
      </c>
      <c r="AI97" s="412">
        <v>1885</v>
      </c>
      <c r="AJ97" s="412">
        <v>3.2045</v>
      </c>
      <c r="AK97" s="423">
        <v>0.6</v>
      </c>
      <c r="AL97" s="424">
        <v>1.9227</v>
      </c>
      <c r="AM97" s="455">
        <v>3</v>
      </c>
      <c r="AN97" s="456">
        <v>0.2</v>
      </c>
      <c r="AO97" s="456">
        <v>2494.4</v>
      </c>
      <c r="AP97" s="456">
        <v>0.598656</v>
      </c>
      <c r="AQ97" s="423">
        <v>0.6</v>
      </c>
      <c r="AR97" s="466">
        <v>0.3591936</v>
      </c>
      <c r="AS97" s="475"/>
      <c r="AT97" s="472"/>
      <c r="AU97" s="472"/>
      <c r="AV97" s="474"/>
      <c r="AW97" s="485"/>
      <c r="AX97" s="486"/>
      <c r="AY97" s="484"/>
      <c r="AZ97" s="484"/>
      <c r="BA97" s="474"/>
      <c r="BB97" s="484"/>
      <c r="BC97" s="479"/>
      <c r="BD97" s="484"/>
      <c r="BE97" s="472"/>
      <c r="BF97" s="474"/>
      <c r="BG97" s="484"/>
    </row>
    <row r="98" spans="1:59" s="381" customFormat="1" ht="18" customHeight="1">
      <c r="A98" s="409" t="s">
        <v>782</v>
      </c>
      <c r="B98" s="410">
        <v>10805.31260304</v>
      </c>
      <c r="C98" s="411">
        <v>1893</v>
      </c>
      <c r="D98" s="412">
        <v>1949.79</v>
      </c>
      <c r="E98" s="412">
        <v>690</v>
      </c>
      <c r="F98" s="412">
        <v>1614.42612</v>
      </c>
      <c r="G98" s="412">
        <v>19677</v>
      </c>
      <c r="H98" s="412">
        <v>20267.31</v>
      </c>
      <c r="I98" s="412">
        <v>322</v>
      </c>
      <c r="J98" s="412">
        <v>7831.288584</v>
      </c>
      <c r="K98" s="423">
        <v>0.6</v>
      </c>
      <c r="L98" s="424">
        <v>5667.4288224</v>
      </c>
      <c r="M98" s="432">
        <v>214</v>
      </c>
      <c r="N98" s="412">
        <v>1372</v>
      </c>
      <c r="O98" s="412">
        <v>16793.28</v>
      </c>
      <c r="P98" s="412">
        <v>359.376192</v>
      </c>
      <c r="Q98" s="436">
        <v>4717</v>
      </c>
      <c r="R98" s="412">
        <v>960</v>
      </c>
      <c r="S98" s="412">
        <v>11923.2</v>
      </c>
      <c r="T98" s="412">
        <v>5624.17344</v>
      </c>
      <c r="U98" s="412">
        <v>739.65</v>
      </c>
      <c r="V98" s="412">
        <v>980</v>
      </c>
      <c r="W98" s="412">
        <v>1058.4</v>
      </c>
      <c r="X98" s="412">
        <v>887.58</v>
      </c>
      <c r="Y98" s="412">
        <v>490</v>
      </c>
      <c r="Z98" s="412">
        <v>529.2</v>
      </c>
      <c r="AA98" s="412">
        <v>3303.77</v>
      </c>
      <c r="AB98" s="412">
        <v>35</v>
      </c>
      <c r="AC98" s="412">
        <v>37.8</v>
      </c>
      <c r="AD98" s="412">
        <v>1652.9224824</v>
      </c>
      <c r="AE98" s="423">
        <v>0.6</v>
      </c>
      <c r="AF98" s="445">
        <v>4581.88326864</v>
      </c>
      <c r="AG98" s="411">
        <v>32</v>
      </c>
      <c r="AH98" s="412">
        <v>32</v>
      </c>
      <c r="AI98" s="412">
        <v>1885</v>
      </c>
      <c r="AJ98" s="412">
        <v>6.032</v>
      </c>
      <c r="AK98" s="423">
        <v>0.6</v>
      </c>
      <c r="AL98" s="424">
        <v>3.6192</v>
      </c>
      <c r="AM98" s="455">
        <v>4735</v>
      </c>
      <c r="AN98" s="456">
        <v>315.666666666667</v>
      </c>
      <c r="AO98" s="456">
        <v>2430.4</v>
      </c>
      <c r="AP98" s="456">
        <v>920.63552</v>
      </c>
      <c r="AQ98" s="423">
        <v>0.6</v>
      </c>
      <c r="AR98" s="466">
        <v>552.381312</v>
      </c>
      <c r="AS98" s="475"/>
      <c r="AT98" s="472"/>
      <c r="AU98" s="472"/>
      <c r="AV98" s="474"/>
      <c r="AW98" s="485"/>
      <c r="AX98" s="486"/>
      <c r="AY98" s="484"/>
      <c r="AZ98" s="484"/>
      <c r="BA98" s="474"/>
      <c r="BB98" s="484"/>
      <c r="BC98" s="479"/>
      <c r="BD98" s="484"/>
      <c r="BE98" s="472"/>
      <c r="BF98" s="474"/>
      <c r="BG98" s="484"/>
    </row>
    <row r="99" spans="1:59" s="381" customFormat="1" ht="18" customHeight="1">
      <c r="A99" s="409" t="s">
        <v>783</v>
      </c>
      <c r="B99" s="410">
        <v>13243.32372288</v>
      </c>
      <c r="C99" s="411">
        <v>1645</v>
      </c>
      <c r="D99" s="412">
        <v>1694.35</v>
      </c>
      <c r="E99" s="412">
        <v>690</v>
      </c>
      <c r="F99" s="412">
        <v>1402.9218</v>
      </c>
      <c r="G99" s="412">
        <v>26318</v>
      </c>
      <c r="H99" s="412">
        <v>27107.54</v>
      </c>
      <c r="I99" s="412">
        <v>322</v>
      </c>
      <c r="J99" s="412">
        <v>10474.353456</v>
      </c>
      <c r="K99" s="423">
        <v>0.6</v>
      </c>
      <c r="L99" s="424">
        <v>7126.3651536</v>
      </c>
      <c r="M99" s="432">
        <v>58</v>
      </c>
      <c r="N99" s="412">
        <v>1372</v>
      </c>
      <c r="O99" s="412">
        <v>16793.28</v>
      </c>
      <c r="P99" s="412">
        <v>97.401024</v>
      </c>
      <c r="Q99" s="436">
        <v>5254</v>
      </c>
      <c r="R99" s="412">
        <v>960</v>
      </c>
      <c r="S99" s="412">
        <v>11923.2</v>
      </c>
      <c r="T99" s="412">
        <v>6264.44928</v>
      </c>
      <c r="U99" s="412">
        <v>796.8</v>
      </c>
      <c r="V99" s="412">
        <v>980</v>
      </c>
      <c r="W99" s="412">
        <v>1058.4</v>
      </c>
      <c r="X99" s="412">
        <v>956.16</v>
      </c>
      <c r="Y99" s="412">
        <v>490</v>
      </c>
      <c r="Z99" s="412">
        <v>529.2</v>
      </c>
      <c r="AA99" s="412">
        <v>3559.04</v>
      </c>
      <c r="AB99" s="412">
        <v>35</v>
      </c>
      <c r="AC99" s="412">
        <v>37.8</v>
      </c>
      <c r="AD99" s="412">
        <v>1780.6376448</v>
      </c>
      <c r="AE99" s="423">
        <v>0.6</v>
      </c>
      <c r="AF99" s="445">
        <v>4885.49276928</v>
      </c>
      <c r="AG99" s="411">
        <v>1734</v>
      </c>
      <c r="AH99" s="412">
        <v>1734</v>
      </c>
      <c r="AI99" s="412">
        <v>1885</v>
      </c>
      <c r="AJ99" s="412">
        <v>326.859</v>
      </c>
      <c r="AK99" s="423">
        <v>0.6</v>
      </c>
      <c r="AL99" s="424">
        <v>196.1154</v>
      </c>
      <c r="AM99" s="455">
        <v>8875</v>
      </c>
      <c r="AN99" s="456">
        <v>591.666666666667</v>
      </c>
      <c r="AO99" s="456">
        <v>2430.4</v>
      </c>
      <c r="AP99" s="456">
        <v>1725.584</v>
      </c>
      <c r="AQ99" s="423">
        <v>0.6</v>
      </c>
      <c r="AR99" s="466">
        <v>1035.3504</v>
      </c>
      <c r="AS99" s="475"/>
      <c r="AT99" s="472"/>
      <c r="AU99" s="472"/>
      <c r="AV99" s="474"/>
      <c r="AW99" s="485"/>
      <c r="AX99" s="486"/>
      <c r="AY99" s="484"/>
      <c r="AZ99" s="484"/>
      <c r="BA99" s="474"/>
      <c r="BB99" s="484"/>
      <c r="BC99" s="479"/>
      <c r="BD99" s="484"/>
      <c r="BE99" s="472"/>
      <c r="BF99" s="474"/>
      <c r="BG99" s="484"/>
    </row>
    <row r="100" spans="1:59" s="381" customFormat="1" ht="18" customHeight="1">
      <c r="A100" s="409" t="s">
        <v>784</v>
      </c>
      <c r="B100" s="410">
        <v>13084.09607376</v>
      </c>
      <c r="C100" s="411">
        <v>2112</v>
      </c>
      <c r="D100" s="412">
        <v>2175.36</v>
      </c>
      <c r="E100" s="412">
        <v>690</v>
      </c>
      <c r="F100" s="412">
        <v>1801.19808</v>
      </c>
      <c r="G100" s="412">
        <v>24575</v>
      </c>
      <c r="H100" s="412">
        <v>25312.25</v>
      </c>
      <c r="I100" s="412">
        <v>322</v>
      </c>
      <c r="J100" s="412">
        <v>9780.6534</v>
      </c>
      <c r="K100" s="423">
        <v>0.6</v>
      </c>
      <c r="L100" s="424">
        <v>6949.110888</v>
      </c>
      <c r="M100" s="432">
        <v>195</v>
      </c>
      <c r="N100" s="412">
        <v>1372</v>
      </c>
      <c r="O100" s="412">
        <v>16793.28</v>
      </c>
      <c r="P100" s="412">
        <v>327.46896</v>
      </c>
      <c r="Q100" s="436">
        <v>5904</v>
      </c>
      <c r="R100" s="412">
        <v>960</v>
      </c>
      <c r="S100" s="412">
        <v>11923.2</v>
      </c>
      <c r="T100" s="412">
        <v>7039.45728</v>
      </c>
      <c r="U100" s="412">
        <v>914.85</v>
      </c>
      <c r="V100" s="412">
        <v>980</v>
      </c>
      <c r="W100" s="412">
        <v>1058.4</v>
      </c>
      <c r="X100" s="412">
        <v>1097.82</v>
      </c>
      <c r="Y100" s="412">
        <v>490</v>
      </c>
      <c r="Z100" s="412">
        <v>529.2</v>
      </c>
      <c r="AA100" s="412">
        <v>4086.33</v>
      </c>
      <c r="AB100" s="412">
        <v>35</v>
      </c>
      <c r="AC100" s="412">
        <v>37.8</v>
      </c>
      <c r="AD100" s="412">
        <v>2044.4482296</v>
      </c>
      <c r="AE100" s="423">
        <v>0.6</v>
      </c>
      <c r="AF100" s="445">
        <v>5646.82468176</v>
      </c>
      <c r="AG100" s="411">
        <v>1098</v>
      </c>
      <c r="AH100" s="412">
        <v>1098</v>
      </c>
      <c r="AI100" s="412">
        <v>1885</v>
      </c>
      <c r="AJ100" s="412">
        <v>206.973</v>
      </c>
      <c r="AK100" s="423">
        <v>0.6</v>
      </c>
      <c r="AL100" s="424">
        <v>124.1838</v>
      </c>
      <c r="AM100" s="455">
        <v>3120</v>
      </c>
      <c r="AN100" s="456">
        <v>208</v>
      </c>
      <c r="AO100" s="456">
        <v>2430.4</v>
      </c>
      <c r="AP100" s="456">
        <v>606.62784</v>
      </c>
      <c r="AQ100" s="423">
        <v>0.6</v>
      </c>
      <c r="AR100" s="466">
        <v>363.976704</v>
      </c>
      <c r="AS100" s="475"/>
      <c r="AT100" s="472"/>
      <c r="AU100" s="472"/>
      <c r="AV100" s="474"/>
      <c r="AW100" s="485"/>
      <c r="AX100" s="486"/>
      <c r="AY100" s="484"/>
      <c r="AZ100" s="484"/>
      <c r="BA100" s="474"/>
      <c r="BB100" s="484"/>
      <c r="BC100" s="479"/>
      <c r="BD100" s="484"/>
      <c r="BE100" s="472"/>
      <c r="BF100" s="474"/>
      <c r="BG100" s="484"/>
    </row>
    <row r="101" spans="1:59" s="381" customFormat="1" ht="18" customHeight="1">
      <c r="A101" s="409" t="s">
        <v>785</v>
      </c>
      <c r="B101" s="410">
        <v>12115.80776304</v>
      </c>
      <c r="C101" s="411">
        <v>1098</v>
      </c>
      <c r="D101" s="412">
        <v>1130.94</v>
      </c>
      <c r="E101" s="412">
        <v>690</v>
      </c>
      <c r="F101" s="412">
        <v>936.41832</v>
      </c>
      <c r="G101" s="412">
        <v>24927</v>
      </c>
      <c r="H101" s="412">
        <v>25674.81</v>
      </c>
      <c r="I101" s="412">
        <v>322</v>
      </c>
      <c r="J101" s="412">
        <v>9920.746584</v>
      </c>
      <c r="K101" s="423">
        <v>0.6</v>
      </c>
      <c r="L101" s="424">
        <v>6514.2989424</v>
      </c>
      <c r="M101" s="432">
        <v>152</v>
      </c>
      <c r="N101" s="412">
        <v>1372</v>
      </c>
      <c r="O101" s="412">
        <v>16793.28</v>
      </c>
      <c r="P101" s="412">
        <v>255.257856</v>
      </c>
      <c r="Q101" s="436">
        <v>5099</v>
      </c>
      <c r="R101" s="412">
        <v>960</v>
      </c>
      <c r="S101" s="412">
        <v>11923.2</v>
      </c>
      <c r="T101" s="412">
        <v>6079.63968</v>
      </c>
      <c r="U101" s="412">
        <v>787.65</v>
      </c>
      <c r="V101" s="412">
        <v>980</v>
      </c>
      <c r="W101" s="412">
        <v>1058.4</v>
      </c>
      <c r="X101" s="412">
        <v>945.18</v>
      </c>
      <c r="Y101" s="412">
        <v>490</v>
      </c>
      <c r="Z101" s="412">
        <v>529.2</v>
      </c>
      <c r="AA101" s="412">
        <v>3518.17</v>
      </c>
      <c r="AB101" s="412">
        <v>35</v>
      </c>
      <c r="AC101" s="412">
        <v>37.8</v>
      </c>
      <c r="AD101" s="412">
        <v>1760.1898104</v>
      </c>
      <c r="AE101" s="423">
        <v>0.6</v>
      </c>
      <c r="AF101" s="445">
        <v>4857.05240784</v>
      </c>
      <c r="AG101" s="411">
        <v>1132</v>
      </c>
      <c r="AH101" s="412">
        <v>1132</v>
      </c>
      <c r="AI101" s="412">
        <v>1885</v>
      </c>
      <c r="AJ101" s="412">
        <v>213.382</v>
      </c>
      <c r="AK101" s="423">
        <v>0.6</v>
      </c>
      <c r="AL101" s="424">
        <v>128.0292</v>
      </c>
      <c r="AM101" s="455">
        <v>5284</v>
      </c>
      <c r="AN101" s="456">
        <v>352.266666666667</v>
      </c>
      <c r="AO101" s="456">
        <v>2430.4</v>
      </c>
      <c r="AP101" s="456">
        <v>1027.378688</v>
      </c>
      <c r="AQ101" s="423">
        <v>0.6</v>
      </c>
      <c r="AR101" s="466">
        <v>616.4272128</v>
      </c>
      <c r="AS101" s="475"/>
      <c r="AT101" s="472"/>
      <c r="AU101" s="472"/>
      <c r="AV101" s="474"/>
      <c r="AW101" s="485"/>
      <c r="AX101" s="486"/>
      <c r="AY101" s="484"/>
      <c r="AZ101" s="484"/>
      <c r="BA101" s="474"/>
      <c r="BB101" s="484"/>
      <c r="BC101" s="479"/>
      <c r="BD101" s="484"/>
      <c r="BE101" s="472"/>
      <c r="BF101" s="474"/>
      <c r="BG101" s="484"/>
    </row>
    <row r="102" spans="1:59" s="381" customFormat="1" ht="18" customHeight="1">
      <c r="A102" s="409" t="s">
        <v>786</v>
      </c>
      <c r="B102" s="410">
        <v>593.6333616</v>
      </c>
      <c r="C102" s="411">
        <v>51</v>
      </c>
      <c r="D102" s="412">
        <v>52.53</v>
      </c>
      <c r="E102" s="412">
        <v>690</v>
      </c>
      <c r="F102" s="412">
        <v>43.49484</v>
      </c>
      <c r="G102" s="412">
        <v>1302</v>
      </c>
      <c r="H102" s="412">
        <v>1341.06</v>
      </c>
      <c r="I102" s="412">
        <v>322</v>
      </c>
      <c r="J102" s="412">
        <v>518.185584</v>
      </c>
      <c r="K102" s="423">
        <v>0.6</v>
      </c>
      <c r="L102" s="424">
        <v>337.0082544</v>
      </c>
      <c r="M102" s="432">
        <v>0</v>
      </c>
      <c r="N102" s="412">
        <v>1372</v>
      </c>
      <c r="O102" s="412">
        <v>16793.28</v>
      </c>
      <c r="P102" s="412">
        <v>0</v>
      </c>
      <c r="Q102" s="436">
        <v>280</v>
      </c>
      <c r="R102" s="412">
        <v>960</v>
      </c>
      <c r="S102" s="412">
        <v>11923.2</v>
      </c>
      <c r="T102" s="412">
        <v>333.8496</v>
      </c>
      <c r="U102" s="412">
        <v>42</v>
      </c>
      <c r="V102" s="412">
        <v>980</v>
      </c>
      <c r="W102" s="412">
        <v>1058.4</v>
      </c>
      <c r="X102" s="412">
        <v>50.4</v>
      </c>
      <c r="Y102" s="412">
        <v>490</v>
      </c>
      <c r="Z102" s="412">
        <v>529.2</v>
      </c>
      <c r="AA102" s="412">
        <v>187.6</v>
      </c>
      <c r="AB102" s="412">
        <v>35</v>
      </c>
      <c r="AC102" s="412">
        <v>37.8</v>
      </c>
      <c r="AD102" s="412">
        <v>93.858912</v>
      </c>
      <c r="AE102" s="423">
        <v>0.6</v>
      </c>
      <c r="AF102" s="445">
        <v>256.6251072</v>
      </c>
      <c r="AG102" s="411">
        <v>0</v>
      </c>
      <c r="AH102" s="412">
        <v>0</v>
      </c>
      <c r="AI102" s="412">
        <v>1885</v>
      </c>
      <c r="AJ102" s="412">
        <v>0</v>
      </c>
      <c r="AK102" s="423">
        <v>0.6</v>
      </c>
      <c r="AL102" s="424">
        <v>0</v>
      </c>
      <c r="AM102" s="455">
        <v>0</v>
      </c>
      <c r="AN102" s="456">
        <v>0</v>
      </c>
      <c r="AO102" s="456">
        <v>2430.4</v>
      </c>
      <c r="AP102" s="456">
        <v>0</v>
      </c>
      <c r="AQ102" s="423">
        <v>0.6</v>
      </c>
      <c r="AR102" s="466">
        <v>0</v>
      </c>
      <c r="AS102" s="475"/>
      <c r="AT102" s="472"/>
      <c r="AU102" s="472"/>
      <c r="AV102" s="474"/>
      <c r="AW102" s="485"/>
      <c r="AX102" s="486"/>
      <c r="AY102" s="484"/>
      <c r="AZ102" s="484"/>
      <c r="BA102" s="474"/>
      <c r="BB102" s="484"/>
      <c r="BC102" s="479"/>
      <c r="BD102" s="484"/>
      <c r="BE102" s="472"/>
      <c r="BF102" s="474"/>
      <c r="BG102" s="484"/>
    </row>
    <row r="103" spans="1:59" s="381" customFormat="1" ht="18" customHeight="1">
      <c r="A103" s="409" t="s">
        <v>787</v>
      </c>
      <c r="B103" s="410">
        <v>1653.66790752</v>
      </c>
      <c r="C103" s="411">
        <v>604</v>
      </c>
      <c r="D103" s="412">
        <v>622.12</v>
      </c>
      <c r="E103" s="412">
        <v>690</v>
      </c>
      <c r="F103" s="412">
        <v>515.11536</v>
      </c>
      <c r="G103" s="412">
        <v>2213</v>
      </c>
      <c r="H103" s="412">
        <v>2279.39</v>
      </c>
      <c r="I103" s="412">
        <v>322</v>
      </c>
      <c r="J103" s="412">
        <v>880.756296</v>
      </c>
      <c r="K103" s="423">
        <v>0.6</v>
      </c>
      <c r="L103" s="424">
        <v>837.5229936</v>
      </c>
      <c r="M103" s="432">
        <v>93</v>
      </c>
      <c r="N103" s="412">
        <v>1372</v>
      </c>
      <c r="O103" s="412">
        <v>16793.28</v>
      </c>
      <c r="P103" s="412">
        <v>156.177504</v>
      </c>
      <c r="Q103" s="436">
        <v>755</v>
      </c>
      <c r="R103" s="412">
        <v>960</v>
      </c>
      <c r="S103" s="412">
        <v>11923.2</v>
      </c>
      <c r="T103" s="412">
        <v>900.2016</v>
      </c>
      <c r="U103" s="412">
        <v>127.2</v>
      </c>
      <c r="V103" s="412">
        <v>980</v>
      </c>
      <c r="W103" s="412">
        <v>1058.4</v>
      </c>
      <c r="X103" s="412">
        <v>152.64</v>
      </c>
      <c r="Y103" s="412">
        <v>490</v>
      </c>
      <c r="Z103" s="412">
        <v>529.2</v>
      </c>
      <c r="AA103" s="412">
        <v>568.16</v>
      </c>
      <c r="AB103" s="412">
        <v>35</v>
      </c>
      <c r="AC103" s="412">
        <v>37.8</v>
      </c>
      <c r="AD103" s="412">
        <v>284.2584192</v>
      </c>
      <c r="AE103" s="423">
        <v>0.6</v>
      </c>
      <c r="AF103" s="445">
        <v>804.38251392</v>
      </c>
      <c r="AG103" s="411">
        <v>104</v>
      </c>
      <c r="AH103" s="412">
        <v>104</v>
      </c>
      <c r="AI103" s="412">
        <v>1885</v>
      </c>
      <c r="AJ103" s="412">
        <v>19.604</v>
      </c>
      <c r="AK103" s="423">
        <v>0.6</v>
      </c>
      <c r="AL103" s="424">
        <v>11.7624</v>
      </c>
      <c r="AM103" s="455">
        <v>0</v>
      </c>
      <c r="AN103" s="456">
        <v>0</v>
      </c>
      <c r="AO103" s="456">
        <v>2430.4</v>
      </c>
      <c r="AP103" s="456">
        <v>0</v>
      </c>
      <c r="AQ103" s="423">
        <v>0.6</v>
      </c>
      <c r="AR103" s="466">
        <v>0</v>
      </c>
      <c r="AS103" s="475"/>
      <c r="AT103" s="472"/>
      <c r="AU103" s="472"/>
      <c r="AV103" s="474"/>
      <c r="AW103" s="485"/>
      <c r="AX103" s="486"/>
      <c r="AY103" s="484"/>
      <c r="AZ103" s="484"/>
      <c r="BA103" s="474"/>
      <c r="BB103" s="484"/>
      <c r="BC103" s="479"/>
      <c r="BD103" s="484"/>
      <c r="BE103" s="472"/>
      <c r="BF103" s="474"/>
      <c r="BG103" s="484"/>
    </row>
    <row r="104" spans="1:59" s="381" customFormat="1" ht="18" customHeight="1">
      <c r="A104" s="405" t="s">
        <v>788</v>
      </c>
      <c r="B104" s="413"/>
      <c r="C104" s="414"/>
      <c r="D104" s="415"/>
      <c r="E104" s="415"/>
      <c r="F104" s="415"/>
      <c r="G104" s="415"/>
      <c r="H104" s="415"/>
      <c r="I104" s="415"/>
      <c r="J104" s="415"/>
      <c r="K104" s="415"/>
      <c r="L104" s="425"/>
      <c r="M104" s="433"/>
      <c r="N104" s="415"/>
      <c r="O104" s="415"/>
      <c r="P104" s="415"/>
      <c r="Q104" s="415"/>
      <c r="R104" s="415"/>
      <c r="S104" s="415"/>
      <c r="T104" s="415"/>
      <c r="U104" s="415"/>
      <c r="V104" s="438"/>
      <c r="W104" s="438"/>
      <c r="X104" s="438"/>
      <c r="Y104" s="438"/>
      <c r="Z104" s="438"/>
      <c r="AA104" s="438"/>
      <c r="AB104" s="438"/>
      <c r="AC104" s="438"/>
      <c r="AD104" s="438"/>
      <c r="AE104" s="446"/>
      <c r="AF104" s="447"/>
      <c r="AG104" s="411"/>
      <c r="AH104" s="415"/>
      <c r="AI104" s="415"/>
      <c r="AJ104" s="438"/>
      <c r="AK104" s="446"/>
      <c r="AL104" s="457"/>
      <c r="AM104" s="455"/>
      <c r="AN104" s="458"/>
      <c r="AO104" s="464"/>
      <c r="AP104" s="458"/>
      <c r="AQ104" s="446"/>
      <c r="AR104" s="467"/>
      <c r="AS104" s="476">
        <v>103</v>
      </c>
      <c r="AT104" s="477">
        <v>2087.595</v>
      </c>
      <c r="AU104" s="477">
        <v>258.026742</v>
      </c>
      <c r="AV104" s="478">
        <v>0.6</v>
      </c>
      <c r="AW104" s="487">
        <v>154.8160452</v>
      </c>
      <c r="AX104" s="488">
        <v>363</v>
      </c>
      <c r="AY104" s="489">
        <v>1406.565</v>
      </c>
      <c r="AZ104" s="489">
        <v>612.699714</v>
      </c>
      <c r="BA104" s="478">
        <v>0.6</v>
      </c>
      <c r="BB104" s="489">
        <v>367.6198284</v>
      </c>
      <c r="BC104" s="476">
        <v>2059</v>
      </c>
      <c r="BD104" s="489">
        <v>1406.565</v>
      </c>
      <c r="BE104" s="477">
        <v>3475.340802</v>
      </c>
      <c r="BF104" s="478">
        <v>0.6</v>
      </c>
      <c r="BG104" s="489">
        <v>2085.2044812</v>
      </c>
    </row>
    <row r="105" spans="1:59" s="381" customFormat="1" ht="18" customHeight="1">
      <c r="A105" s="409" t="s">
        <v>789</v>
      </c>
      <c r="B105" s="410">
        <v>36.01879872</v>
      </c>
      <c r="C105" s="411">
        <v>0</v>
      </c>
      <c r="D105" s="412">
        <v>0</v>
      </c>
      <c r="E105" s="412">
        <v>698</v>
      </c>
      <c r="F105" s="412">
        <v>0</v>
      </c>
      <c r="G105" s="412">
        <v>0</v>
      </c>
      <c r="H105" s="412">
        <v>0</v>
      </c>
      <c r="I105" s="412">
        <v>536</v>
      </c>
      <c r="J105" s="412">
        <v>0</v>
      </c>
      <c r="K105" s="423">
        <v>0.6</v>
      </c>
      <c r="L105" s="424">
        <v>0</v>
      </c>
      <c r="M105" s="432">
        <v>0</v>
      </c>
      <c r="N105" s="412">
        <v>1675</v>
      </c>
      <c r="O105" s="412">
        <v>20502</v>
      </c>
      <c r="P105" s="412">
        <v>0</v>
      </c>
      <c r="Q105" s="436">
        <v>0</v>
      </c>
      <c r="R105" s="412">
        <v>0</v>
      </c>
      <c r="S105" s="412">
        <v>0</v>
      </c>
      <c r="T105" s="412">
        <v>0</v>
      </c>
      <c r="U105" s="412">
        <v>0</v>
      </c>
      <c r="V105" s="412">
        <v>1032</v>
      </c>
      <c r="W105" s="412">
        <v>1114.56</v>
      </c>
      <c r="X105" s="412">
        <v>0</v>
      </c>
      <c r="Y105" s="412">
        <v>516</v>
      </c>
      <c r="Z105" s="412">
        <v>557.28</v>
      </c>
      <c r="AA105" s="412">
        <v>0</v>
      </c>
      <c r="AB105" s="412">
        <v>34.4</v>
      </c>
      <c r="AC105" s="412">
        <v>37.152</v>
      </c>
      <c r="AD105" s="412">
        <v>0</v>
      </c>
      <c r="AE105" s="423">
        <v>0.6</v>
      </c>
      <c r="AF105" s="445">
        <v>0</v>
      </c>
      <c r="AG105" s="411">
        <v>0</v>
      </c>
      <c r="AH105" s="412">
        <v>0</v>
      </c>
      <c r="AI105" s="412">
        <v>1885</v>
      </c>
      <c r="AJ105" s="412">
        <v>0</v>
      </c>
      <c r="AK105" s="423">
        <v>0.6</v>
      </c>
      <c r="AL105" s="424">
        <v>0</v>
      </c>
      <c r="AM105" s="455">
        <v>269</v>
      </c>
      <c r="AN105" s="456">
        <v>17.9333333333333</v>
      </c>
      <c r="AO105" s="456">
        <v>2789.56</v>
      </c>
      <c r="AP105" s="456">
        <v>60.0313312</v>
      </c>
      <c r="AQ105" s="423">
        <v>0.6</v>
      </c>
      <c r="AR105" s="466">
        <v>36.01879872</v>
      </c>
      <c r="AS105" s="479"/>
      <c r="AT105" s="472"/>
      <c r="AU105" s="472"/>
      <c r="AV105" s="474"/>
      <c r="AW105" s="485"/>
      <c r="AX105" s="486"/>
      <c r="AY105" s="484"/>
      <c r="AZ105" s="484"/>
      <c r="BA105" s="474"/>
      <c r="BB105" s="484"/>
      <c r="BC105" s="479"/>
      <c r="BD105" s="484"/>
      <c r="BE105" s="472"/>
      <c r="BF105" s="474"/>
      <c r="BG105" s="484"/>
    </row>
    <row r="106" spans="1:59" s="381" customFormat="1" ht="18" customHeight="1">
      <c r="A106" s="409" t="s">
        <v>790</v>
      </c>
      <c r="B106" s="410">
        <v>0</v>
      </c>
      <c r="C106" s="411">
        <v>1330</v>
      </c>
      <c r="D106" s="412">
        <v>1369.9</v>
      </c>
      <c r="E106" s="412">
        <v>698</v>
      </c>
      <c r="F106" s="412">
        <v>1147.42824</v>
      </c>
      <c r="G106" s="412">
        <v>0</v>
      </c>
      <c r="H106" s="412">
        <v>0</v>
      </c>
      <c r="I106" s="412">
        <v>536</v>
      </c>
      <c r="J106" s="412">
        <v>0</v>
      </c>
      <c r="K106" s="423">
        <v>0</v>
      </c>
      <c r="L106" s="424">
        <v>0</v>
      </c>
      <c r="M106" s="432">
        <v>168</v>
      </c>
      <c r="N106" s="412">
        <v>1675</v>
      </c>
      <c r="O106" s="412">
        <v>20502</v>
      </c>
      <c r="P106" s="412">
        <v>344.4336</v>
      </c>
      <c r="Q106" s="436">
        <v>0</v>
      </c>
      <c r="R106" s="412">
        <v>1675</v>
      </c>
      <c r="S106" s="412">
        <v>20803.5</v>
      </c>
      <c r="T106" s="412">
        <v>0</v>
      </c>
      <c r="U106" s="412">
        <v>25.2</v>
      </c>
      <c r="V106" s="412">
        <v>1032</v>
      </c>
      <c r="W106" s="412">
        <v>1114.56</v>
      </c>
      <c r="X106" s="412">
        <v>30.24</v>
      </c>
      <c r="Y106" s="412">
        <v>516</v>
      </c>
      <c r="Z106" s="412">
        <v>557.28</v>
      </c>
      <c r="AA106" s="412">
        <v>112.56</v>
      </c>
      <c r="AB106" s="412">
        <v>34.4</v>
      </c>
      <c r="AC106" s="412">
        <v>37.152</v>
      </c>
      <c r="AD106" s="412">
        <v>58.945065984</v>
      </c>
      <c r="AE106" s="423">
        <v>0</v>
      </c>
      <c r="AF106" s="445">
        <v>0</v>
      </c>
      <c r="AG106" s="411">
        <v>123</v>
      </c>
      <c r="AH106" s="412">
        <v>123</v>
      </c>
      <c r="AI106" s="412">
        <v>1885</v>
      </c>
      <c r="AJ106" s="412">
        <v>23.1855</v>
      </c>
      <c r="AK106" s="423">
        <v>0</v>
      </c>
      <c r="AL106" s="424">
        <v>0</v>
      </c>
      <c r="AM106" s="455">
        <v>1105</v>
      </c>
      <c r="AN106" s="456">
        <v>73.6666666666667</v>
      </c>
      <c r="AO106" s="456">
        <v>2789.56</v>
      </c>
      <c r="AP106" s="456">
        <v>246.597104</v>
      </c>
      <c r="AQ106" s="423">
        <v>0</v>
      </c>
      <c r="AR106" s="466">
        <v>0</v>
      </c>
      <c r="AS106" s="479"/>
      <c r="AT106" s="472"/>
      <c r="AU106" s="472"/>
      <c r="AV106" s="474"/>
      <c r="AW106" s="485"/>
      <c r="AX106" s="486"/>
      <c r="AY106" s="484"/>
      <c r="AZ106" s="484"/>
      <c r="BA106" s="474"/>
      <c r="BB106" s="484"/>
      <c r="BC106" s="479"/>
      <c r="BD106" s="484"/>
      <c r="BE106" s="472"/>
      <c r="BF106" s="474"/>
      <c r="BG106" s="484"/>
    </row>
    <row r="107" spans="1:59" s="381" customFormat="1" ht="18" customHeight="1">
      <c r="A107" s="409" t="s">
        <v>791</v>
      </c>
      <c r="B107" s="410">
        <v>0</v>
      </c>
      <c r="C107" s="411">
        <v>127</v>
      </c>
      <c r="D107" s="412">
        <v>130.81</v>
      </c>
      <c r="E107" s="412">
        <v>698</v>
      </c>
      <c r="F107" s="412">
        <v>109.566456</v>
      </c>
      <c r="G107" s="412">
        <v>638</v>
      </c>
      <c r="H107" s="412">
        <v>657.14</v>
      </c>
      <c r="I107" s="412">
        <v>536</v>
      </c>
      <c r="J107" s="412">
        <v>422.672448</v>
      </c>
      <c r="K107" s="423">
        <v>0</v>
      </c>
      <c r="L107" s="424">
        <v>0</v>
      </c>
      <c r="M107" s="432">
        <v>30</v>
      </c>
      <c r="N107" s="412">
        <v>1462</v>
      </c>
      <c r="O107" s="412">
        <v>17894.88</v>
      </c>
      <c r="P107" s="412">
        <v>53.68464</v>
      </c>
      <c r="Q107" s="436">
        <v>149</v>
      </c>
      <c r="R107" s="412">
        <v>1462</v>
      </c>
      <c r="S107" s="412">
        <v>18158.04</v>
      </c>
      <c r="T107" s="412">
        <v>270.554796</v>
      </c>
      <c r="U107" s="412">
        <v>26.85</v>
      </c>
      <c r="V107" s="412">
        <v>1032</v>
      </c>
      <c r="W107" s="412">
        <v>1114.56</v>
      </c>
      <c r="X107" s="412">
        <v>32.22</v>
      </c>
      <c r="Y107" s="412">
        <v>516</v>
      </c>
      <c r="Z107" s="412">
        <v>557.28</v>
      </c>
      <c r="AA107" s="412">
        <v>119.93</v>
      </c>
      <c r="AB107" s="412">
        <v>34.4</v>
      </c>
      <c r="AC107" s="412">
        <v>37.152</v>
      </c>
      <c r="AD107" s="412">
        <v>62.804564352</v>
      </c>
      <c r="AE107" s="423">
        <v>0</v>
      </c>
      <c r="AF107" s="445">
        <v>0</v>
      </c>
      <c r="AG107" s="411">
        <v>45</v>
      </c>
      <c r="AH107" s="412">
        <v>45</v>
      </c>
      <c r="AI107" s="412">
        <v>1885</v>
      </c>
      <c r="AJ107" s="412">
        <v>8.4825</v>
      </c>
      <c r="AK107" s="423">
        <v>0</v>
      </c>
      <c r="AL107" s="424">
        <v>0</v>
      </c>
      <c r="AM107" s="455">
        <v>3952</v>
      </c>
      <c r="AN107" s="456">
        <v>263.466666666667</v>
      </c>
      <c r="AO107" s="456">
        <v>2576.56</v>
      </c>
      <c r="AP107" s="456">
        <v>814.6052096</v>
      </c>
      <c r="AQ107" s="423">
        <v>0</v>
      </c>
      <c r="AR107" s="466">
        <v>0</v>
      </c>
      <c r="AS107" s="479"/>
      <c r="AT107" s="472"/>
      <c r="AU107" s="472"/>
      <c r="AV107" s="474"/>
      <c r="AW107" s="485"/>
      <c r="AX107" s="486"/>
      <c r="AY107" s="484"/>
      <c r="AZ107" s="484"/>
      <c r="BA107" s="474"/>
      <c r="BB107" s="484"/>
      <c r="BC107" s="475"/>
      <c r="BD107" s="484"/>
      <c r="BE107" s="472"/>
      <c r="BF107" s="474"/>
      <c r="BG107" s="484"/>
    </row>
    <row r="108" spans="1:59" s="381" customFormat="1" ht="18" customHeight="1">
      <c r="A108" s="409" t="s">
        <v>792</v>
      </c>
      <c r="B108" s="410">
        <v>7227.4113671424</v>
      </c>
      <c r="C108" s="411">
        <v>210</v>
      </c>
      <c r="D108" s="412">
        <v>216.3</v>
      </c>
      <c r="E108" s="412">
        <v>698</v>
      </c>
      <c r="F108" s="412">
        <v>181.17288</v>
      </c>
      <c r="G108" s="412">
        <v>9361</v>
      </c>
      <c r="H108" s="412">
        <v>9641.83</v>
      </c>
      <c r="I108" s="412">
        <v>536</v>
      </c>
      <c r="J108" s="412">
        <v>6201.625056</v>
      </c>
      <c r="K108" s="423">
        <v>0.6</v>
      </c>
      <c r="L108" s="424">
        <v>3829.6787616</v>
      </c>
      <c r="M108" s="432">
        <v>31</v>
      </c>
      <c r="N108" s="412">
        <v>1462</v>
      </c>
      <c r="O108" s="412">
        <v>17894.88</v>
      </c>
      <c r="P108" s="412">
        <v>55.474128</v>
      </c>
      <c r="Q108" s="436">
        <v>2502</v>
      </c>
      <c r="R108" s="412">
        <v>1462</v>
      </c>
      <c r="S108" s="412">
        <v>18158.04</v>
      </c>
      <c r="T108" s="412">
        <v>4543.141608</v>
      </c>
      <c r="U108" s="412">
        <v>379.95</v>
      </c>
      <c r="V108" s="412">
        <v>1032</v>
      </c>
      <c r="W108" s="412">
        <v>1114.56</v>
      </c>
      <c r="X108" s="412">
        <v>455.94</v>
      </c>
      <c r="Y108" s="412">
        <v>516</v>
      </c>
      <c r="Z108" s="412">
        <v>557.28</v>
      </c>
      <c r="AA108" s="412">
        <v>1697.11</v>
      </c>
      <c r="AB108" s="412">
        <v>34.4</v>
      </c>
      <c r="AC108" s="412">
        <v>37.152</v>
      </c>
      <c r="AD108" s="412">
        <v>888.737215104</v>
      </c>
      <c r="AE108" s="423">
        <v>0.6</v>
      </c>
      <c r="AF108" s="445">
        <v>3292.4117706624</v>
      </c>
      <c r="AG108" s="411">
        <v>110</v>
      </c>
      <c r="AH108" s="412">
        <v>110</v>
      </c>
      <c r="AI108" s="412">
        <v>1885</v>
      </c>
      <c r="AJ108" s="412">
        <v>20.735</v>
      </c>
      <c r="AK108" s="423">
        <v>0.6</v>
      </c>
      <c r="AL108" s="424">
        <v>12.441</v>
      </c>
      <c r="AM108" s="455">
        <v>751</v>
      </c>
      <c r="AN108" s="456">
        <v>50.0666666666667</v>
      </c>
      <c r="AO108" s="456">
        <v>2576.56</v>
      </c>
      <c r="AP108" s="456">
        <v>154.7997248</v>
      </c>
      <c r="AQ108" s="423">
        <v>0.6</v>
      </c>
      <c r="AR108" s="466">
        <v>92.87983488</v>
      </c>
      <c r="AS108" s="475"/>
      <c r="AT108" s="472"/>
      <c r="AU108" s="472"/>
      <c r="AV108" s="474"/>
      <c r="AW108" s="485"/>
      <c r="AX108" s="486"/>
      <c r="AY108" s="484"/>
      <c r="AZ108" s="484"/>
      <c r="BA108" s="474"/>
      <c r="BB108" s="484"/>
      <c r="BC108" s="475"/>
      <c r="BD108" s="484"/>
      <c r="BE108" s="472"/>
      <c r="BF108" s="474"/>
      <c r="BG108" s="484"/>
    </row>
    <row r="109" spans="1:59" s="381" customFormat="1" ht="18" customHeight="1">
      <c r="A109" s="409" t="s">
        <v>793</v>
      </c>
      <c r="B109" s="410">
        <v>14201.4162518592</v>
      </c>
      <c r="C109" s="411">
        <v>463</v>
      </c>
      <c r="D109" s="412">
        <v>476.89</v>
      </c>
      <c r="E109" s="412">
        <v>698</v>
      </c>
      <c r="F109" s="412">
        <v>399.443064</v>
      </c>
      <c r="G109" s="412">
        <v>18383</v>
      </c>
      <c r="H109" s="412">
        <v>18934.49</v>
      </c>
      <c r="I109" s="412">
        <v>536</v>
      </c>
      <c r="J109" s="412">
        <v>12178.663968</v>
      </c>
      <c r="K109" s="423">
        <v>0.6</v>
      </c>
      <c r="L109" s="424">
        <v>7546.8642192</v>
      </c>
      <c r="M109" s="432">
        <v>107</v>
      </c>
      <c r="N109" s="412">
        <v>1462</v>
      </c>
      <c r="O109" s="412">
        <v>17894.88</v>
      </c>
      <c r="P109" s="412">
        <v>191.475216</v>
      </c>
      <c r="Q109" s="436">
        <v>4057</v>
      </c>
      <c r="R109" s="412">
        <v>1462</v>
      </c>
      <c r="S109" s="412">
        <v>18158.04</v>
      </c>
      <c r="T109" s="412">
        <v>7366.716828</v>
      </c>
      <c r="U109" s="412">
        <v>624.6</v>
      </c>
      <c r="V109" s="412">
        <v>1032</v>
      </c>
      <c r="W109" s="412">
        <v>1114.56</v>
      </c>
      <c r="X109" s="412">
        <v>749.52</v>
      </c>
      <c r="Y109" s="412">
        <v>516</v>
      </c>
      <c r="Z109" s="412">
        <v>557.28</v>
      </c>
      <c r="AA109" s="412">
        <v>2789.88</v>
      </c>
      <c r="AB109" s="412">
        <v>34.4</v>
      </c>
      <c r="AC109" s="412">
        <v>37.152</v>
      </c>
      <c r="AD109" s="412">
        <v>1460.995564032</v>
      </c>
      <c r="AE109" s="423">
        <v>0.6</v>
      </c>
      <c r="AF109" s="445">
        <v>5411.5125648192</v>
      </c>
      <c r="AG109" s="411">
        <v>446</v>
      </c>
      <c r="AH109" s="412">
        <v>446</v>
      </c>
      <c r="AI109" s="412">
        <v>1885</v>
      </c>
      <c r="AJ109" s="412">
        <v>84.071</v>
      </c>
      <c r="AK109" s="423">
        <v>0.6</v>
      </c>
      <c r="AL109" s="424">
        <v>50.4426</v>
      </c>
      <c r="AM109" s="455">
        <v>9643</v>
      </c>
      <c r="AN109" s="456">
        <v>642.866666666667</v>
      </c>
      <c r="AO109" s="456">
        <v>2576.56</v>
      </c>
      <c r="AP109" s="456">
        <v>1987.6614464</v>
      </c>
      <c r="AQ109" s="423">
        <v>0.6</v>
      </c>
      <c r="AR109" s="466">
        <v>1192.59686784</v>
      </c>
      <c r="AS109" s="475"/>
      <c r="AT109" s="472"/>
      <c r="AU109" s="472"/>
      <c r="AV109" s="474"/>
      <c r="AW109" s="485"/>
      <c r="AX109" s="486"/>
      <c r="AY109" s="484"/>
      <c r="AZ109" s="484"/>
      <c r="BA109" s="474"/>
      <c r="BB109" s="484"/>
      <c r="BC109" s="475"/>
      <c r="BD109" s="484"/>
      <c r="BE109" s="472"/>
      <c r="BF109" s="474"/>
      <c r="BG109" s="484"/>
    </row>
    <row r="110" spans="1:59" s="381" customFormat="1" ht="18" customHeight="1">
      <c r="A110" s="409" t="s">
        <v>794</v>
      </c>
      <c r="B110" s="410">
        <v>7240.4401924992</v>
      </c>
      <c r="C110" s="411">
        <v>333</v>
      </c>
      <c r="D110" s="412">
        <v>342.99</v>
      </c>
      <c r="E110" s="412">
        <v>698</v>
      </c>
      <c r="F110" s="412">
        <v>287.288424</v>
      </c>
      <c r="G110" s="412">
        <v>10070</v>
      </c>
      <c r="H110" s="412">
        <v>10372.1</v>
      </c>
      <c r="I110" s="412">
        <v>536</v>
      </c>
      <c r="J110" s="412">
        <v>6671.33472</v>
      </c>
      <c r="K110" s="423">
        <v>0.6</v>
      </c>
      <c r="L110" s="424">
        <v>4175.1738864</v>
      </c>
      <c r="M110" s="432">
        <v>77</v>
      </c>
      <c r="N110" s="412">
        <v>1462</v>
      </c>
      <c r="O110" s="412">
        <v>17894.88</v>
      </c>
      <c r="P110" s="412">
        <v>137.790576</v>
      </c>
      <c r="Q110" s="436">
        <v>2212</v>
      </c>
      <c r="R110" s="412">
        <v>1462</v>
      </c>
      <c r="S110" s="412">
        <v>18158.04</v>
      </c>
      <c r="T110" s="412">
        <v>4016.558448</v>
      </c>
      <c r="U110" s="412">
        <v>343.35</v>
      </c>
      <c r="V110" s="412">
        <v>1032</v>
      </c>
      <c r="W110" s="412">
        <v>1114.56</v>
      </c>
      <c r="X110" s="412">
        <v>412.02</v>
      </c>
      <c r="Y110" s="412">
        <v>516</v>
      </c>
      <c r="Z110" s="412">
        <v>557.28</v>
      </c>
      <c r="AA110" s="412">
        <v>1533.63</v>
      </c>
      <c r="AB110" s="412">
        <v>34.4</v>
      </c>
      <c r="AC110" s="412">
        <v>37.152</v>
      </c>
      <c r="AD110" s="412">
        <v>803.126524032</v>
      </c>
      <c r="AE110" s="423">
        <v>0.6</v>
      </c>
      <c r="AF110" s="445">
        <v>2974.4853288192</v>
      </c>
      <c r="AG110" s="411">
        <v>140</v>
      </c>
      <c r="AH110" s="412">
        <v>140</v>
      </c>
      <c r="AI110" s="412">
        <v>1885</v>
      </c>
      <c r="AJ110" s="412">
        <v>26.39</v>
      </c>
      <c r="AK110" s="423">
        <v>0.6</v>
      </c>
      <c r="AL110" s="424">
        <v>15.834</v>
      </c>
      <c r="AM110" s="455">
        <v>606</v>
      </c>
      <c r="AN110" s="456">
        <v>40.4</v>
      </c>
      <c r="AO110" s="456">
        <v>2576.56</v>
      </c>
      <c r="AP110" s="456">
        <v>124.9116288</v>
      </c>
      <c r="AQ110" s="423">
        <v>0.6</v>
      </c>
      <c r="AR110" s="466">
        <v>74.94697728</v>
      </c>
      <c r="AS110" s="475"/>
      <c r="AT110" s="472"/>
      <c r="AU110" s="472"/>
      <c r="AV110" s="474"/>
      <c r="AW110" s="485"/>
      <c r="AX110" s="486"/>
      <c r="AY110" s="484"/>
      <c r="AZ110" s="484"/>
      <c r="BA110" s="474"/>
      <c r="BB110" s="484"/>
      <c r="BC110" s="475"/>
      <c r="BD110" s="484"/>
      <c r="BE110" s="472"/>
      <c r="BF110" s="474"/>
      <c r="BG110" s="484"/>
    </row>
    <row r="111" spans="1:59" s="381" customFormat="1" ht="18" customHeight="1">
      <c r="A111" s="409" t="s">
        <v>795</v>
      </c>
      <c r="B111" s="410">
        <v>7035.6321466944</v>
      </c>
      <c r="C111" s="411">
        <v>359</v>
      </c>
      <c r="D111" s="412">
        <v>369.77</v>
      </c>
      <c r="E111" s="412">
        <v>698</v>
      </c>
      <c r="F111" s="412">
        <v>309.719352</v>
      </c>
      <c r="G111" s="412">
        <v>7061</v>
      </c>
      <c r="H111" s="412">
        <v>7272.83</v>
      </c>
      <c r="I111" s="412">
        <v>536</v>
      </c>
      <c r="J111" s="412">
        <v>4677.884256</v>
      </c>
      <c r="K111" s="423">
        <v>0.6</v>
      </c>
      <c r="L111" s="424">
        <v>2992.5621648</v>
      </c>
      <c r="M111" s="432">
        <v>124</v>
      </c>
      <c r="N111" s="412">
        <v>1462</v>
      </c>
      <c r="O111" s="412">
        <v>17894.88</v>
      </c>
      <c r="P111" s="412">
        <v>221.896512</v>
      </c>
      <c r="Q111" s="436">
        <v>2949</v>
      </c>
      <c r="R111" s="412">
        <v>1462</v>
      </c>
      <c r="S111" s="412">
        <v>18158.04</v>
      </c>
      <c r="T111" s="412">
        <v>5354.805996</v>
      </c>
      <c r="U111" s="412">
        <v>460.95</v>
      </c>
      <c r="V111" s="412">
        <v>1032</v>
      </c>
      <c r="W111" s="412">
        <v>1114.56</v>
      </c>
      <c r="X111" s="412">
        <v>553.14</v>
      </c>
      <c r="Y111" s="412">
        <v>516</v>
      </c>
      <c r="Z111" s="412">
        <v>557.28</v>
      </c>
      <c r="AA111" s="412">
        <v>2058.91</v>
      </c>
      <c r="AB111" s="412">
        <v>34.4</v>
      </c>
      <c r="AC111" s="412">
        <v>37.152</v>
      </c>
      <c r="AD111" s="412">
        <v>1078.203498624</v>
      </c>
      <c r="AE111" s="423">
        <v>0.6</v>
      </c>
      <c r="AF111" s="445">
        <v>3992.9436039744</v>
      </c>
      <c r="AG111" s="411">
        <v>242</v>
      </c>
      <c r="AH111" s="412">
        <v>242</v>
      </c>
      <c r="AI111" s="412">
        <v>1885</v>
      </c>
      <c r="AJ111" s="412">
        <v>45.617</v>
      </c>
      <c r="AK111" s="423">
        <v>0.6</v>
      </c>
      <c r="AL111" s="424">
        <v>27.3702</v>
      </c>
      <c r="AM111" s="455">
        <v>184</v>
      </c>
      <c r="AN111" s="456">
        <v>12.2666666666667</v>
      </c>
      <c r="AO111" s="456">
        <v>2576.56</v>
      </c>
      <c r="AP111" s="456">
        <v>37.9269632</v>
      </c>
      <c r="AQ111" s="423">
        <v>0.6</v>
      </c>
      <c r="AR111" s="466">
        <v>22.75617792</v>
      </c>
      <c r="AS111" s="475"/>
      <c r="AT111" s="472"/>
      <c r="AU111" s="472"/>
      <c r="AV111" s="474"/>
      <c r="AW111" s="485"/>
      <c r="AX111" s="486"/>
      <c r="AY111" s="484"/>
      <c r="AZ111" s="484"/>
      <c r="BA111" s="474"/>
      <c r="BB111" s="484"/>
      <c r="BC111" s="475"/>
      <c r="BD111" s="484"/>
      <c r="BE111" s="472"/>
      <c r="BF111" s="474"/>
      <c r="BG111" s="484"/>
    </row>
    <row r="112" spans="1:59" s="381" customFormat="1" ht="18" customHeight="1">
      <c r="A112" s="409" t="s">
        <v>796</v>
      </c>
      <c r="B112" s="410">
        <v>0</v>
      </c>
      <c r="C112" s="411">
        <v>349</v>
      </c>
      <c r="D112" s="412">
        <v>359.47</v>
      </c>
      <c r="E112" s="412">
        <v>698</v>
      </c>
      <c r="F112" s="412">
        <v>301.092072</v>
      </c>
      <c r="G112" s="412">
        <v>6015</v>
      </c>
      <c r="H112" s="412">
        <v>6195.45</v>
      </c>
      <c r="I112" s="412">
        <v>536</v>
      </c>
      <c r="J112" s="412">
        <v>3984.91344</v>
      </c>
      <c r="K112" s="423">
        <v>0</v>
      </c>
      <c r="L112" s="424">
        <v>0</v>
      </c>
      <c r="M112" s="432">
        <v>74</v>
      </c>
      <c r="N112" s="412">
        <v>1462</v>
      </c>
      <c r="O112" s="412">
        <v>17894.88</v>
      </c>
      <c r="P112" s="412">
        <v>132.422112</v>
      </c>
      <c r="Q112" s="436">
        <v>1722</v>
      </c>
      <c r="R112" s="412">
        <v>1462</v>
      </c>
      <c r="S112" s="412">
        <v>18158.04</v>
      </c>
      <c r="T112" s="412">
        <v>3126.814488</v>
      </c>
      <c r="U112" s="412">
        <v>269.4</v>
      </c>
      <c r="V112" s="412">
        <v>1032</v>
      </c>
      <c r="W112" s="412">
        <v>1114.56</v>
      </c>
      <c r="X112" s="412">
        <v>323.28</v>
      </c>
      <c r="Y112" s="412">
        <v>516</v>
      </c>
      <c r="Z112" s="412">
        <v>557.28</v>
      </c>
      <c r="AA112" s="412">
        <v>1203.32</v>
      </c>
      <c r="AB112" s="412">
        <v>34.4</v>
      </c>
      <c r="AC112" s="412">
        <v>37.152</v>
      </c>
      <c r="AD112" s="412">
        <v>630.150824448</v>
      </c>
      <c r="AE112" s="423">
        <v>0</v>
      </c>
      <c r="AF112" s="445">
        <v>0</v>
      </c>
      <c r="AG112" s="411">
        <v>337</v>
      </c>
      <c r="AH112" s="412">
        <v>337</v>
      </c>
      <c r="AI112" s="412">
        <v>1885</v>
      </c>
      <c r="AJ112" s="412">
        <v>63.5245</v>
      </c>
      <c r="AK112" s="423">
        <v>0</v>
      </c>
      <c r="AL112" s="424">
        <v>0</v>
      </c>
      <c r="AM112" s="455">
        <v>5099</v>
      </c>
      <c r="AN112" s="456">
        <v>339.933333333333</v>
      </c>
      <c r="AO112" s="456">
        <v>2576.56</v>
      </c>
      <c r="AP112" s="456">
        <v>1051.0303552</v>
      </c>
      <c r="AQ112" s="423">
        <v>0</v>
      </c>
      <c r="AR112" s="466">
        <v>0</v>
      </c>
      <c r="AS112" s="475"/>
      <c r="AT112" s="472"/>
      <c r="AU112" s="472"/>
      <c r="AV112" s="474"/>
      <c r="AW112" s="485"/>
      <c r="AX112" s="486"/>
      <c r="AY112" s="484"/>
      <c r="AZ112" s="484"/>
      <c r="BA112" s="474"/>
      <c r="BB112" s="484"/>
      <c r="BC112" s="475"/>
      <c r="BD112" s="484"/>
      <c r="BE112" s="472"/>
      <c r="BF112" s="474"/>
      <c r="BG112" s="484"/>
    </row>
    <row r="113" spans="1:59" s="381" customFormat="1" ht="18" customHeight="1">
      <c r="A113" s="409" t="s">
        <v>797</v>
      </c>
      <c r="B113" s="410">
        <v>0</v>
      </c>
      <c r="C113" s="411">
        <v>904</v>
      </c>
      <c r="D113" s="412">
        <v>931.12</v>
      </c>
      <c r="E113" s="412">
        <v>698</v>
      </c>
      <c r="F113" s="412">
        <v>779.906112</v>
      </c>
      <c r="G113" s="412">
        <v>5839</v>
      </c>
      <c r="H113" s="412">
        <v>6014.17</v>
      </c>
      <c r="I113" s="412">
        <v>536</v>
      </c>
      <c r="J113" s="412">
        <v>3868.314144</v>
      </c>
      <c r="K113" s="423">
        <v>0</v>
      </c>
      <c r="L113" s="424">
        <v>0</v>
      </c>
      <c r="M113" s="432">
        <v>72</v>
      </c>
      <c r="N113" s="412">
        <v>1462</v>
      </c>
      <c r="O113" s="412">
        <v>17894.88</v>
      </c>
      <c r="P113" s="412">
        <v>128.843136</v>
      </c>
      <c r="Q113" s="436">
        <v>1161</v>
      </c>
      <c r="R113" s="412">
        <v>1462</v>
      </c>
      <c r="S113" s="412">
        <v>18158.04</v>
      </c>
      <c r="T113" s="412">
        <v>2108.148444</v>
      </c>
      <c r="U113" s="412">
        <v>184.95</v>
      </c>
      <c r="V113" s="412">
        <v>1032</v>
      </c>
      <c r="W113" s="412">
        <v>1114.56</v>
      </c>
      <c r="X113" s="412">
        <v>221.94</v>
      </c>
      <c r="Y113" s="412">
        <v>516</v>
      </c>
      <c r="Z113" s="412">
        <v>557.28</v>
      </c>
      <c r="AA113" s="412">
        <v>826.11</v>
      </c>
      <c r="AB113" s="412">
        <v>34.4</v>
      </c>
      <c r="AC113" s="412">
        <v>37.152</v>
      </c>
      <c r="AD113" s="412">
        <v>432.614680704</v>
      </c>
      <c r="AE113" s="423">
        <v>0</v>
      </c>
      <c r="AF113" s="445">
        <v>0</v>
      </c>
      <c r="AG113" s="411">
        <v>393</v>
      </c>
      <c r="AH113" s="412">
        <v>393</v>
      </c>
      <c r="AI113" s="412">
        <v>1885</v>
      </c>
      <c r="AJ113" s="412">
        <v>74.0805</v>
      </c>
      <c r="AK113" s="423">
        <v>0</v>
      </c>
      <c r="AL113" s="424">
        <v>0</v>
      </c>
      <c r="AM113" s="455">
        <v>109</v>
      </c>
      <c r="AN113" s="456">
        <v>7.26666666666667</v>
      </c>
      <c r="AO113" s="456">
        <v>2576.56</v>
      </c>
      <c r="AP113" s="456">
        <v>22.4676032</v>
      </c>
      <c r="AQ113" s="423">
        <v>0</v>
      </c>
      <c r="AR113" s="466">
        <v>0</v>
      </c>
      <c r="AS113" s="479"/>
      <c r="AT113" s="472"/>
      <c r="AU113" s="472"/>
      <c r="AV113" s="474"/>
      <c r="AW113" s="485"/>
      <c r="AX113" s="486"/>
      <c r="AY113" s="484"/>
      <c r="AZ113" s="484"/>
      <c r="BA113" s="474"/>
      <c r="BB113" s="484"/>
      <c r="BC113" s="475"/>
      <c r="BD113" s="484"/>
      <c r="BE113" s="472"/>
      <c r="BF113" s="474"/>
      <c r="BG113" s="484"/>
    </row>
    <row r="114" spans="1:59" s="381" customFormat="1" ht="18" customHeight="1">
      <c r="A114" s="409" t="s">
        <v>798</v>
      </c>
      <c r="B114" s="410">
        <v>233.4756858432</v>
      </c>
      <c r="C114" s="411">
        <v>132</v>
      </c>
      <c r="D114" s="412">
        <v>135.96</v>
      </c>
      <c r="E114" s="412">
        <v>698</v>
      </c>
      <c r="F114" s="412">
        <v>113.880096</v>
      </c>
      <c r="G114" s="412">
        <v>6</v>
      </c>
      <c r="H114" s="412">
        <v>6.18</v>
      </c>
      <c r="I114" s="412">
        <v>536</v>
      </c>
      <c r="J114" s="412">
        <v>3.974976</v>
      </c>
      <c r="K114" s="423">
        <v>0.6</v>
      </c>
      <c r="L114" s="424">
        <v>70.7130432</v>
      </c>
      <c r="M114" s="432">
        <v>19</v>
      </c>
      <c r="N114" s="412">
        <v>2500</v>
      </c>
      <c r="O114" s="412">
        <v>30600</v>
      </c>
      <c r="P114" s="412">
        <v>58.14</v>
      </c>
      <c r="Q114" s="436">
        <v>0</v>
      </c>
      <c r="R114" s="412">
        <v>2500</v>
      </c>
      <c r="S114" s="412">
        <v>31050</v>
      </c>
      <c r="T114" s="412">
        <v>0</v>
      </c>
      <c r="U114" s="412">
        <v>2.85</v>
      </c>
      <c r="V114" s="412">
        <v>1032</v>
      </c>
      <c r="W114" s="412">
        <v>1114.56</v>
      </c>
      <c r="X114" s="412">
        <v>3.42</v>
      </c>
      <c r="Y114" s="412">
        <v>516</v>
      </c>
      <c r="Z114" s="412">
        <v>557.28</v>
      </c>
      <c r="AA114" s="412">
        <v>12.73</v>
      </c>
      <c r="AB114" s="412">
        <v>34.4</v>
      </c>
      <c r="AC114" s="412">
        <v>37.152</v>
      </c>
      <c r="AD114" s="412">
        <v>6.666406272</v>
      </c>
      <c r="AE114" s="423">
        <v>0.6</v>
      </c>
      <c r="AF114" s="445">
        <v>38.8838437632</v>
      </c>
      <c r="AG114" s="411">
        <v>135</v>
      </c>
      <c r="AH114" s="412">
        <v>135</v>
      </c>
      <c r="AI114" s="412">
        <v>1885</v>
      </c>
      <c r="AJ114" s="412">
        <v>25.4475</v>
      </c>
      <c r="AK114" s="423">
        <v>0.6</v>
      </c>
      <c r="AL114" s="424">
        <v>15.2685</v>
      </c>
      <c r="AM114" s="455">
        <v>626</v>
      </c>
      <c r="AN114" s="456">
        <v>41.7333333333333</v>
      </c>
      <c r="AO114" s="456">
        <v>3614.56</v>
      </c>
      <c r="AP114" s="456">
        <v>181.0171648</v>
      </c>
      <c r="AQ114" s="423">
        <v>0.6</v>
      </c>
      <c r="AR114" s="466">
        <v>108.61029888</v>
      </c>
      <c r="AS114" s="479"/>
      <c r="AT114" s="472"/>
      <c r="AU114" s="472"/>
      <c r="AV114" s="474"/>
      <c r="AW114" s="485"/>
      <c r="AX114" s="486"/>
      <c r="AY114" s="484"/>
      <c r="AZ114" s="484"/>
      <c r="BA114" s="474"/>
      <c r="BB114" s="484"/>
      <c r="BC114" s="475"/>
      <c r="BD114" s="484"/>
      <c r="BE114" s="472"/>
      <c r="BF114" s="474"/>
      <c r="BG114" s="484"/>
    </row>
    <row r="115" spans="1:59" s="381" customFormat="1" ht="18" customHeight="1">
      <c r="A115" s="405" t="s">
        <v>799</v>
      </c>
      <c r="B115" s="413"/>
      <c r="C115" s="414"/>
      <c r="D115" s="415"/>
      <c r="E115" s="415"/>
      <c r="F115" s="415"/>
      <c r="G115" s="415"/>
      <c r="H115" s="415"/>
      <c r="I115" s="415"/>
      <c r="J115" s="415"/>
      <c r="K115" s="415"/>
      <c r="L115" s="425"/>
      <c r="M115" s="433"/>
      <c r="N115" s="415"/>
      <c r="O115" s="415"/>
      <c r="P115" s="415"/>
      <c r="Q115" s="415"/>
      <c r="R115" s="415"/>
      <c r="S115" s="415"/>
      <c r="T115" s="415"/>
      <c r="U115" s="438"/>
      <c r="V115" s="438"/>
      <c r="W115" s="438"/>
      <c r="X115" s="438"/>
      <c r="Y115" s="438"/>
      <c r="Z115" s="438"/>
      <c r="AA115" s="438"/>
      <c r="AB115" s="438"/>
      <c r="AC115" s="438"/>
      <c r="AD115" s="438"/>
      <c r="AE115" s="446"/>
      <c r="AF115" s="447"/>
      <c r="AG115" s="411"/>
      <c r="AH115" s="415"/>
      <c r="AI115" s="415"/>
      <c r="AJ115" s="438"/>
      <c r="AK115" s="446"/>
      <c r="AL115" s="457"/>
      <c r="AM115" s="455"/>
      <c r="AN115" s="458"/>
      <c r="AO115" s="464"/>
      <c r="AP115" s="458"/>
      <c r="AQ115" s="446"/>
      <c r="AR115" s="467"/>
      <c r="AS115" s="476">
        <v>190</v>
      </c>
      <c r="AT115" s="477">
        <v>2087.595</v>
      </c>
      <c r="AU115" s="477">
        <v>475.97166</v>
      </c>
      <c r="AV115" s="478">
        <v>0.6</v>
      </c>
      <c r="AW115" s="487">
        <v>285.582996</v>
      </c>
      <c r="AX115" s="488">
        <v>163</v>
      </c>
      <c r="AY115" s="489">
        <v>1406.565</v>
      </c>
      <c r="AZ115" s="489">
        <v>275.124114</v>
      </c>
      <c r="BA115" s="478">
        <v>0.6</v>
      </c>
      <c r="BB115" s="489">
        <v>165.0744684</v>
      </c>
      <c r="BC115" s="476">
        <v>847</v>
      </c>
      <c r="BD115" s="489">
        <v>1406.565</v>
      </c>
      <c r="BE115" s="477">
        <v>1429.632666</v>
      </c>
      <c r="BF115" s="478">
        <v>0.6</v>
      </c>
      <c r="BG115" s="489">
        <v>857.7795996</v>
      </c>
    </row>
    <row r="116" spans="1:59" s="381" customFormat="1" ht="18" customHeight="1">
      <c r="A116" s="409" t="s">
        <v>800</v>
      </c>
      <c r="B116" s="410">
        <v>2035.69396992</v>
      </c>
      <c r="C116" s="411">
        <v>0</v>
      </c>
      <c r="D116" s="412">
        <v>0</v>
      </c>
      <c r="E116" s="412">
        <v>698</v>
      </c>
      <c r="F116" s="412">
        <v>0</v>
      </c>
      <c r="G116" s="412">
        <v>0</v>
      </c>
      <c r="H116" s="412">
        <v>0</v>
      </c>
      <c r="I116" s="412">
        <v>536</v>
      </c>
      <c r="J116" s="412">
        <v>0</v>
      </c>
      <c r="K116" s="423">
        <v>0.6</v>
      </c>
      <c r="L116" s="424">
        <v>0</v>
      </c>
      <c r="M116" s="432">
        <v>0</v>
      </c>
      <c r="N116" s="412">
        <v>1620</v>
      </c>
      <c r="O116" s="412">
        <v>19828.8</v>
      </c>
      <c r="P116" s="412">
        <v>0</v>
      </c>
      <c r="Q116" s="436">
        <v>0</v>
      </c>
      <c r="R116" s="412">
        <v>1463</v>
      </c>
      <c r="S116" s="412">
        <v>18170.46</v>
      </c>
      <c r="T116" s="412">
        <v>0</v>
      </c>
      <c r="U116" s="412">
        <v>0</v>
      </c>
      <c r="V116" s="412">
        <v>1032</v>
      </c>
      <c r="W116" s="412">
        <v>1114.56</v>
      </c>
      <c r="X116" s="412">
        <v>0</v>
      </c>
      <c r="Y116" s="412">
        <v>516</v>
      </c>
      <c r="Z116" s="412">
        <v>557.28</v>
      </c>
      <c r="AA116" s="412">
        <v>0</v>
      </c>
      <c r="AB116" s="412">
        <v>34.4</v>
      </c>
      <c r="AC116" s="412">
        <v>37.152</v>
      </c>
      <c r="AD116" s="412">
        <v>0</v>
      </c>
      <c r="AE116" s="423">
        <v>0.6</v>
      </c>
      <c r="AF116" s="445">
        <v>0</v>
      </c>
      <c r="AG116" s="411">
        <v>0</v>
      </c>
      <c r="AH116" s="412">
        <v>0</v>
      </c>
      <c r="AI116" s="412">
        <v>1885</v>
      </c>
      <c r="AJ116" s="412">
        <v>0</v>
      </c>
      <c r="AK116" s="423">
        <v>0.6</v>
      </c>
      <c r="AL116" s="424">
        <v>0</v>
      </c>
      <c r="AM116" s="455">
        <v>15509</v>
      </c>
      <c r="AN116" s="456">
        <v>1033.93333333333</v>
      </c>
      <c r="AO116" s="456">
        <v>2734.56</v>
      </c>
      <c r="AP116" s="456">
        <v>3392.8232832</v>
      </c>
      <c r="AQ116" s="423">
        <v>0.6</v>
      </c>
      <c r="AR116" s="466">
        <v>2035.69396992</v>
      </c>
      <c r="AS116" s="479"/>
      <c r="AT116" s="472"/>
      <c r="AU116" s="472"/>
      <c r="AV116" s="474"/>
      <c r="AW116" s="485"/>
      <c r="AX116" s="486"/>
      <c r="AY116" s="484"/>
      <c r="AZ116" s="484"/>
      <c r="BA116" s="474"/>
      <c r="BB116" s="484"/>
      <c r="BC116" s="475"/>
      <c r="BD116" s="484"/>
      <c r="BE116" s="472"/>
      <c r="BF116" s="474"/>
      <c r="BG116" s="484"/>
    </row>
    <row r="117" spans="1:59" s="381" customFormat="1" ht="18" customHeight="1">
      <c r="A117" s="409" t="s">
        <v>801</v>
      </c>
      <c r="B117" s="410">
        <v>0</v>
      </c>
      <c r="C117" s="411">
        <v>1554</v>
      </c>
      <c r="D117" s="412">
        <v>1600.62</v>
      </c>
      <c r="E117" s="412">
        <v>698</v>
      </c>
      <c r="F117" s="412">
        <v>1340.679312</v>
      </c>
      <c r="G117" s="412">
        <v>4830</v>
      </c>
      <c r="H117" s="412">
        <v>4974.9</v>
      </c>
      <c r="I117" s="412">
        <v>536</v>
      </c>
      <c r="J117" s="412">
        <v>3199.85568</v>
      </c>
      <c r="K117" s="423">
        <v>0</v>
      </c>
      <c r="L117" s="424">
        <v>0</v>
      </c>
      <c r="M117" s="432">
        <v>353</v>
      </c>
      <c r="N117" s="412">
        <v>1620</v>
      </c>
      <c r="O117" s="412">
        <v>19828.8</v>
      </c>
      <c r="P117" s="412">
        <v>699.95664</v>
      </c>
      <c r="Q117" s="436">
        <v>924</v>
      </c>
      <c r="R117" s="412">
        <v>1463</v>
      </c>
      <c r="S117" s="412">
        <v>18170.46</v>
      </c>
      <c r="T117" s="412">
        <v>1678.950504</v>
      </c>
      <c r="U117" s="412">
        <v>191.55</v>
      </c>
      <c r="V117" s="412">
        <v>1032</v>
      </c>
      <c r="W117" s="412">
        <v>1114.56</v>
      </c>
      <c r="X117" s="412">
        <v>229.86</v>
      </c>
      <c r="Y117" s="412">
        <v>516</v>
      </c>
      <c r="Z117" s="412">
        <v>557.28</v>
      </c>
      <c r="AA117" s="412">
        <v>855.59</v>
      </c>
      <c r="AB117" s="412">
        <v>34.4</v>
      </c>
      <c r="AC117" s="412">
        <v>37.152</v>
      </c>
      <c r="AD117" s="412">
        <v>448.052674176</v>
      </c>
      <c r="AE117" s="423">
        <v>0</v>
      </c>
      <c r="AF117" s="445">
        <v>0</v>
      </c>
      <c r="AG117" s="411">
        <v>586</v>
      </c>
      <c r="AH117" s="412">
        <v>586</v>
      </c>
      <c r="AI117" s="412">
        <v>1885</v>
      </c>
      <c r="AJ117" s="412">
        <v>110.461</v>
      </c>
      <c r="AK117" s="423">
        <v>0</v>
      </c>
      <c r="AL117" s="424">
        <v>0</v>
      </c>
      <c r="AM117" s="455">
        <v>0</v>
      </c>
      <c r="AN117" s="456">
        <v>0</v>
      </c>
      <c r="AO117" s="456">
        <v>2734.56</v>
      </c>
      <c r="AP117" s="456">
        <v>0</v>
      </c>
      <c r="AQ117" s="423">
        <v>0</v>
      </c>
      <c r="AR117" s="466">
        <v>0</v>
      </c>
      <c r="AS117" s="479"/>
      <c r="AT117" s="472"/>
      <c r="AU117" s="472"/>
      <c r="AV117" s="474"/>
      <c r="AW117" s="485"/>
      <c r="AX117" s="486"/>
      <c r="AY117" s="484"/>
      <c r="AZ117" s="484"/>
      <c r="BA117" s="474"/>
      <c r="BB117" s="484"/>
      <c r="BC117" s="479"/>
      <c r="BD117" s="484"/>
      <c r="BE117" s="472"/>
      <c r="BF117" s="474"/>
      <c r="BG117" s="484"/>
    </row>
    <row r="118" spans="1:59" s="381" customFormat="1" ht="18" customHeight="1">
      <c r="A118" s="409" t="s">
        <v>802</v>
      </c>
      <c r="B118" s="410">
        <v>0</v>
      </c>
      <c r="C118" s="411">
        <v>566</v>
      </c>
      <c r="D118" s="412">
        <v>582.98</v>
      </c>
      <c r="E118" s="412">
        <v>698</v>
      </c>
      <c r="F118" s="412">
        <v>488.304048</v>
      </c>
      <c r="G118" s="412">
        <v>2593</v>
      </c>
      <c r="H118" s="412">
        <v>2670.79</v>
      </c>
      <c r="I118" s="412">
        <v>536</v>
      </c>
      <c r="J118" s="412">
        <v>1717.852128</v>
      </c>
      <c r="K118" s="423">
        <v>0</v>
      </c>
      <c r="L118" s="424">
        <v>0</v>
      </c>
      <c r="M118" s="432">
        <v>54</v>
      </c>
      <c r="N118" s="412">
        <v>1620</v>
      </c>
      <c r="O118" s="412">
        <v>19828.8</v>
      </c>
      <c r="P118" s="412">
        <v>107.07552</v>
      </c>
      <c r="Q118" s="436">
        <v>551</v>
      </c>
      <c r="R118" s="412">
        <v>1463</v>
      </c>
      <c r="S118" s="412">
        <v>18170.46</v>
      </c>
      <c r="T118" s="412">
        <v>1001.192346</v>
      </c>
      <c r="U118" s="412">
        <v>90.75</v>
      </c>
      <c r="V118" s="412">
        <v>1032</v>
      </c>
      <c r="W118" s="412">
        <v>1114.56</v>
      </c>
      <c r="X118" s="412">
        <v>108.9</v>
      </c>
      <c r="Y118" s="412">
        <v>516</v>
      </c>
      <c r="Z118" s="412">
        <v>557.28</v>
      </c>
      <c r="AA118" s="412">
        <v>405.35</v>
      </c>
      <c r="AB118" s="412">
        <v>34.4</v>
      </c>
      <c r="AC118" s="412">
        <v>37.152</v>
      </c>
      <c r="AD118" s="412">
        <v>212.27241024</v>
      </c>
      <c r="AE118" s="423">
        <v>0</v>
      </c>
      <c r="AF118" s="445">
        <v>0</v>
      </c>
      <c r="AG118" s="411">
        <v>336</v>
      </c>
      <c r="AH118" s="412">
        <v>336</v>
      </c>
      <c r="AI118" s="412">
        <v>1885</v>
      </c>
      <c r="AJ118" s="412">
        <v>63.336</v>
      </c>
      <c r="AK118" s="423">
        <v>0</v>
      </c>
      <c r="AL118" s="424">
        <v>0</v>
      </c>
      <c r="AM118" s="455">
        <v>3500</v>
      </c>
      <c r="AN118" s="456">
        <v>233.333333333333</v>
      </c>
      <c r="AO118" s="456">
        <v>2734.56</v>
      </c>
      <c r="AP118" s="456">
        <v>765.6768</v>
      </c>
      <c r="AQ118" s="423">
        <v>0</v>
      </c>
      <c r="AR118" s="466">
        <v>0</v>
      </c>
      <c r="AS118" s="479"/>
      <c r="AT118" s="472"/>
      <c r="AU118" s="472"/>
      <c r="AV118" s="474"/>
      <c r="AW118" s="485"/>
      <c r="AX118" s="486"/>
      <c r="AY118" s="484"/>
      <c r="AZ118" s="484"/>
      <c r="BA118" s="474"/>
      <c r="BB118" s="484"/>
      <c r="BC118" s="479"/>
      <c r="BD118" s="484"/>
      <c r="BE118" s="472"/>
      <c r="BF118" s="474"/>
      <c r="BG118" s="484"/>
    </row>
    <row r="119" spans="1:59" s="381" customFormat="1" ht="18" customHeight="1">
      <c r="A119" s="409" t="s">
        <v>803</v>
      </c>
      <c r="B119" s="410">
        <v>7828.8657010176</v>
      </c>
      <c r="C119" s="411">
        <v>676</v>
      </c>
      <c r="D119" s="412">
        <v>696.28</v>
      </c>
      <c r="E119" s="412">
        <v>698</v>
      </c>
      <c r="F119" s="412">
        <v>583.204128</v>
      </c>
      <c r="G119" s="412">
        <v>9419</v>
      </c>
      <c r="H119" s="412">
        <v>9701.57</v>
      </c>
      <c r="I119" s="412">
        <v>536</v>
      </c>
      <c r="J119" s="412">
        <v>6240.049824</v>
      </c>
      <c r="K119" s="423">
        <v>0.6</v>
      </c>
      <c r="L119" s="424">
        <v>4093.9523712</v>
      </c>
      <c r="M119" s="432">
        <v>151</v>
      </c>
      <c r="N119" s="412">
        <v>1620</v>
      </c>
      <c r="O119" s="412">
        <v>19828.8</v>
      </c>
      <c r="P119" s="412">
        <v>299.41488</v>
      </c>
      <c r="Q119" s="436">
        <v>2066</v>
      </c>
      <c r="R119" s="412">
        <v>1463</v>
      </c>
      <c r="S119" s="412">
        <v>18170.46</v>
      </c>
      <c r="T119" s="412">
        <v>3754.017036</v>
      </c>
      <c r="U119" s="412">
        <v>332.55</v>
      </c>
      <c r="V119" s="412">
        <v>1032</v>
      </c>
      <c r="W119" s="412">
        <v>1114.56</v>
      </c>
      <c r="X119" s="412">
        <v>399.06</v>
      </c>
      <c r="Y119" s="412">
        <v>516</v>
      </c>
      <c r="Z119" s="412">
        <v>557.28</v>
      </c>
      <c r="AA119" s="412">
        <v>1485.39</v>
      </c>
      <c r="AB119" s="412">
        <v>34.4</v>
      </c>
      <c r="AC119" s="412">
        <v>37.152</v>
      </c>
      <c r="AD119" s="412">
        <v>777.864352896</v>
      </c>
      <c r="AE119" s="423">
        <v>0.6</v>
      </c>
      <c r="AF119" s="445">
        <v>2898.7777613376</v>
      </c>
      <c r="AG119" s="411">
        <v>2117</v>
      </c>
      <c r="AH119" s="412">
        <v>2117</v>
      </c>
      <c r="AI119" s="412">
        <v>1885</v>
      </c>
      <c r="AJ119" s="412">
        <v>399.0545</v>
      </c>
      <c r="AK119" s="423">
        <v>0.6</v>
      </c>
      <c r="AL119" s="424">
        <v>239.4327</v>
      </c>
      <c r="AM119" s="455">
        <v>4546</v>
      </c>
      <c r="AN119" s="456">
        <v>303.066666666667</v>
      </c>
      <c r="AO119" s="456">
        <v>2734.56</v>
      </c>
      <c r="AP119" s="456">
        <v>994.5047808</v>
      </c>
      <c r="AQ119" s="423">
        <v>0.6</v>
      </c>
      <c r="AR119" s="466">
        <v>596.70286848</v>
      </c>
      <c r="AS119" s="479"/>
      <c r="AT119" s="472"/>
      <c r="AU119" s="472"/>
      <c r="AV119" s="474"/>
      <c r="AW119" s="485"/>
      <c r="AX119" s="486"/>
      <c r="AY119" s="484"/>
      <c r="AZ119" s="484"/>
      <c r="BA119" s="474"/>
      <c r="BB119" s="484"/>
      <c r="BC119" s="479"/>
      <c r="BD119" s="484"/>
      <c r="BE119" s="472"/>
      <c r="BF119" s="474"/>
      <c r="BG119" s="484"/>
    </row>
    <row r="120" spans="1:59" s="381" customFormat="1" ht="18" customHeight="1">
      <c r="A120" s="409" t="s">
        <v>804</v>
      </c>
      <c r="B120" s="410">
        <v>12653.0117524128</v>
      </c>
      <c r="C120" s="411">
        <v>2325</v>
      </c>
      <c r="D120" s="412">
        <v>2394.75</v>
      </c>
      <c r="E120" s="412">
        <v>698</v>
      </c>
      <c r="F120" s="412">
        <v>2005.8426</v>
      </c>
      <c r="G120" s="412">
        <v>19206</v>
      </c>
      <c r="H120" s="412">
        <v>19782.18</v>
      </c>
      <c r="I120" s="412">
        <v>536</v>
      </c>
      <c r="J120" s="412">
        <v>12723.898176</v>
      </c>
      <c r="K120" s="423">
        <v>0.6</v>
      </c>
      <c r="L120" s="424">
        <v>8837.8444656</v>
      </c>
      <c r="M120" s="432">
        <v>151</v>
      </c>
      <c r="N120" s="412">
        <v>1620</v>
      </c>
      <c r="O120" s="412">
        <v>19828.8</v>
      </c>
      <c r="P120" s="412">
        <v>299.41488</v>
      </c>
      <c r="Q120" s="436">
        <v>2275</v>
      </c>
      <c r="R120" s="412">
        <v>1463</v>
      </c>
      <c r="S120" s="412">
        <v>18170.46</v>
      </c>
      <c r="T120" s="412">
        <v>4133.77965</v>
      </c>
      <c r="U120" s="412">
        <v>363.9</v>
      </c>
      <c r="V120" s="412">
        <v>1032</v>
      </c>
      <c r="W120" s="412">
        <v>1114.56</v>
      </c>
      <c r="X120" s="412">
        <v>436.68</v>
      </c>
      <c r="Y120" s="412">
        <v>516</v>
      </c>
      <c r="Z120" s="412">
        <v>557.28</v>
      </c>
      <c r="AA120" s="412">
        <v>1625.42</v>
      </c>
      <c r="AB120" s="412">
        <v>34.4</v>
      </c>
      <c r="AC120" s="412">
        <v>37.152</v>
      </c>
      <c r="AD120" s="412">
        <v>851.194821888</v>
      </c>
      <c r="AE120" s="423">
        <v>0.6</v>
      </c>
      <c r="AF120" s="445">
        <v>3170.6336111328</v>
      </c>
      <c r="AG120" s="411">
        <v>3539</v>
      </c>
      <c r="AH120" s="412">
        <v>3539</v>
      </c>
      <c r="AI120" s="412">
        <v>1885</v>
      </c>
      <c r="AJ120" s="412">
        <v>667.1015</v>
      </c>
      <c r="AK120" s="423">
        <v>0.6</v>
      </c>
      <c r="AL120" s="424">
        <v>400.2609</v>
      </c>
      <c r="AM120" s="455">
        <v>1861</v>
      </c>
      <c r="AN120" s="456">
        <v>124.066666666667</v>
      </c>
      <c r="AO120" s="456">
        <v>2734.56</v>
      </c>
      <c r="AP120" s="456">
        <v>407.1212928</v>
      </c>
      <c r="AQ120" s="423">
        <v>0.6</v>
      </c>
      <c r="AR120" s="466">
        <v>244.27277568</v>
      </c>
      <c r="AS120" s="479"/>
      <c r="AT120" s="472"/>
      <c r="AU120" s="472"/>
      <c r="AV120" s="474"/>
      <c r="AW120" s="485"/>
      <c r="AX120" s="486"/>
      <c r="AY120" s="484"/>
      <c r="AZ120" s="484"/>
      <c r="BA120" s="474"/>
      <c r="BB120" s="484"/>
      <c r="BC120" s="479"/>
      <c r="BD120" s="484"/>
      <c r="BE120" s="472"/>
      <c r="BF120" s="474"/>
      <c r="BG120" s="484"/>
    </row>
    <row r="121" spans="1:59" s="381" customFormat="1" ht="18" customHeight="1">
      <c r="A121" s="409" t="s">
        <v>805</v>
      </c>
      <c r="B121" s="410">
        <v>5716.1825450112</v>
      </c>
      <c r="C121" s="411">
        <v>568</v>
      </c>
      <c r="D121" s="412">
        <v>585.04</v>
      </c>
      <c r="E121" s="412">
        <v>698</v>
      </c>
      <c r="F121" s="412">
        <v>490.029504</v>
      </c>
      <c r="G121" s="412">
        <v>7590</v>
      </c>
      <c r="H121" s="412">
        <v>7817.7</v>
      </c>
      <c r="I121" s="412">
        <v>536</v>
      </c>
      <c r="J121" s="412">
        <v>5028.34464</v>
      </c>
      <c r="K121" s="423">
        <v>0.6</v>
      </c>
      <c r="L121" s="424">
        <v>3311.0244864</v>
      </c>
      <c r="M121" s="432">
        <v>87</v>
      </c>
      <c r="N121" s="412">
        <v>1620</v>
      </c>
      <c r="O121" s="412">
        <v>19828.8</v>
      </c>
      <c r="P121" s="412">
        <v>172.51056</v>
      </c>
      <c r="Q121" s="436">
        <v>1292</v>
      </c>
      <c r="R121" s="412">
        <v>1463</v>
      </c>
      <c r="S121" s="412">
        <v>18170.46</v>
      </c>
      <c r="T121" s="412">
        <v>2347.623432</v>
      </c>
      <c r="U121" s="412">
        <v>206.85</v>
      </c>
      <c r="V121" s="412">
        <v>1032</v>
      </c>
      <c r="W121" s="412">
        <v>1114.56</v>
      </c>
      <c r="X121" s="412">
        <v>248.22</v>
      </c>
      <c r="Y121" s="412">
        <v>516</v>
      </c>
      <c r="Z121" s="412">
        <v>557.28</v>
      </c>
      <c r="AA121" s="412">
        <v>923.93</v>
      </c>
      <c r="AB121" s="412">
        <v>34.4</v>
      </c>
      <c r="AC121" s="412">
        <v>37.152</v>
      </c>
      <c r="AD121" s="412">
        <v>483.840749952</v>
      </c>
      <c r="AE121" s="423">
        <v>0.6</v>
      </c>
      <c r="AF121" s="445">
        <v>1802.3848451712</v>
      </c>
      <c r="AG121" s="411">
        <v>4328</v>
      </c>
      <c r="AH121" s="412">
        <v>4328</v>
      </c>
      <c r="AI121" s="412">
        <v>1885</v>
      </c>
      <c r="AJ121" s="412">
        <v>815.828</v>
      </c>
      <c r="AK121" s="423">
        <v>0.6</v>
      </c>
      <c r="AL121" s="424">
        <v>489.4968</v>
      </c>
      <c r="AM121" s="455">
        <v>863</v>
      </c>
      <c r="AN121" s="456">
        <v>57.5333333333333</v>
      </c>
      <c r="AO121" s="456">
        <v>2734.56</v>
      </c>
      <c r="AP121" s="456">
        <v>188.7940224</v>
      </c>
      <c r="AQ121" s="423">
        <v>0.6</v>
      </c>
      <c r="AR121" s="466">
        <v>113.27641344</v>
      </c>
      <c r="AS121" s="479"/>
      <c r="AT121" s="472"/>
      <c r="AU121" s="472"/>
      <c r="AV121" s="474"/>
      <c r="AW121" s="485"/>
      <c r="AX121" s="486"/>
      <c r="AY121" s="484"/>
      <c r="AZ121" s="484"/>
      <c r="BA121" s="474"/>
      <c r="BB121" s="484"/>
      <c r="BC121" s="479"/>
      <c r="BD121" s="484"/>
      <c r="BE121" s="472"/>
      <c r="BF121" s="474"/>
      <c r="BG121" s="484"/>
    </row>
    <row r="122" spans="1:59" s="381" customFormat="1" ht="18" customHeight="1">
      <c r="A122" s="409" t="s">
        <v>806</v>
      </c>
      <c r="B122" s="410">
        <v>327.3756295872</v>
      </c>
      <c r="C122" s="411">
        <v>77</v>
      </c>
      <c r="D122" s="412">
        <v>79.31</v>
      </c>
      <c r="E122" s="412">
        <v>698</v>
      </c>
      <c r="F122" s="412">
        <v>66.430056</v>
      </c>
      <c r="G122" s="412">
        <v>388</v>
      </c>
      <c r="H122" s="412">
        <v>399.64</v>
      </c>
      <c r="I122" s="412">
        <v>536</v>
      </c>
      <c r="J122" s="412">
        <v>257.048448</v>
      </c>
      <c r="K122" s="423">
        <v>0.6</v>
      </c>
      <c r="L122" s="424">
        <v>194.0871024</v>
      </c>
      <c r="M122" s="432">
        <v>9</v>
      </c>
      <c r="N122" s="412">
        <v>1620</v>
      </c>
      <c r="O122" s="412">
        <v>19828.8</v>
      </c>
      <c r="P122" s="412">
        <v>17.84592</v>
      </c>
      <c r="Q122" s="436">
        <v>90</v>
      </c>
      <c r="R122" s="412">
        <v>1463</v>
      </c>
      <c r="S122" s="412">
        <v>18170.46</v>
      </c>
      <c r="T122" s="412">
        <v>163.53414</v>
      </c>
      <c r="U122" s="412">
        <v>14.85</v>
      </c>
      <c r="V122" s="412">
        <v>1032</v>
      </c>
      <c r="W122" s="412">
        <v>1114.56</v>
      </c>
      <c r="X122" s="412">
        <v>17.82</v>
      </c>
      <c r="Y122" s="412">
        <v>516</v>
      </c>
      <c r="Z122" s="412">
        <v>557.28</v>
      </c>
      <c r="AA122" s="412">
        <v>66.33</v>
      </c>
      <c r="AB122" s="412">
        <v>34.4</v>
      </c>
      <c r="AC122" s="412">
        <v>37.152</v>
      </c>
      <c r="AD122" s="412">
        <v>34.735485312</v>
      </c>
      <c r="AE122" s="423">
        <v>0.6</v>
      </c>
      <c r="AF122" s="445">
        <v>129.6693271872</v>
      </c>
      <c r="AG122" s="411">
        <v>32</v>
      </c>
      <c r="AH122" s="412">
        <v>32</v>
      </c>
      <c r="AI122" s="412">
        <v>1885</v>
      </c>
      <c r="AJ122" s="412">
        <v>6.032</v>
      </c>
      <c r="AK122" s="423">
        <v>0.6</v>
      </c>
      <c r="AL122" s="424">
        <v>3.6192</v>
      </c>
      <c r="AM122" s="455">
        <v>0</v>
      </c>
      <c r="AN122" s="456">
        <v>0</v>
      </c>
      <c r="AO122" s="456">
        <v>2734.56</v>
      </c>
      <c r="AP122" s="456">
        <v>0</v>
      </c>
      <c r="AQ122" s="423">
        <v>0.6</v>
      </c>
      <c r="AR122" s="466">
        <v>0</v>
      </c>
      <c r="AS122" s="475"/>
      <c r="AT122" s="472"/>
      <c r="AU122" s="472"/>
      <c r="AV122" s="474"/>
      <c r="AW122" s="485"/>
      <c r="AX122" s="486"/>
      <c r="AY122" s="484"/>
      <c r="AZ122" s="484"/>
      <c r="BA122" s="474"/>
      <c r="BB122" s="484"/>
      <c r="BC122" s="479"/>
      <c r="BD122" s="484"/>
      <c r="BE122" s="472"/>
      <c r="BF122" s="474"/>
      <c r="BG122" s="484"/>
    </row>
    <row r="123" spans="1:59" s="381" customFormat="1" ht="18" customHeight="1">
      <c r="A123" s="409" t="s">
        <v>807</v>
      </c>
      <c r="B123" s="410">
        <v>622.8680806656</v>
      </c>
      <c r="C123" s="411">
        <v>259</v>
      </c>
      <c r="D123" s="412">
        <v>266.77</v>
      </c>
      <c r="E123" s="412">
        <v>698</v>
      </c>
      <c r="F123" s="412">
        <v>223.446552</v>
      </c>
      <c r="G123" s="412">
        <v>130</v>
      </c>
      <c r="H123" s="412">
        <v>133.9</v>
      </c>
      <c r="I123" s="412">
        <v>536</v>
      </c>
      <c r="J123" s="412">
        <v>86.12448</v>
      </c>
      <c r="K123" s="423">
        <v>0.6</v>
      </c>
      <c r="L123" s="424">
        <v>185.7426192</v>
      </c>
      <c r="M123" s="432">
        <v>19</v>
      </c>
      <c r="N123" s="412">
        <v>1620</v>
      </c>
      <c r="O123" s="412">
        <v>19828.8</v>
      </c>
      <c r="P123" s="412">
        <v>37.67472</v>
      </c>
      <c r="Q123" s="436">
        <v>8</v>
      </c>
      <c r="R123" s="412">
        <v>1463</v>
      </c>
      <c r="S123" s="412">
        <v>18170.46</v>
      </c>
      <c r="T123" s="412">
        <v>14.536368</v>
      </c>
      <c r="U123" s="412">
        <v>4.05</v>
      </c>
      <c r="V123" s="412">
        <v>1032</v>
      </c>
      <c r="W123" s="412">
        <v>1114.56</v>
      </c>
      <c r="X123" s="412">
        <v>4.86</v>
      </c>
      <c r="Y123" s="412">
        <v>516</v>
      </c>
      <c r="Z123" s="412">
        <v>557.28</v>
      </c>
      <c r="AA123" s="412">
        <v>18.09</v>
      </c>
      <c r="AB123" s="412">
        <v>34.4</v>
      </c>
      <c r="AC123" s="412">
        <v>37.152</v>
      </c>
      <c r="AD123" s="412">
        <v>9.473314176</v>
      </c>
      <c r="AE123" s="423">
        <v>0.6</v>
      </c>
      <c r="AF123" s="445">
        <v>37.0106413056</v>
      </c>
      <c r="AG123" s="411">
        <v>222</v>
      </c>
      <c r="AH123" s="412">
        <v>222</v>
      </c>
      <c r="AI123" s="412">
        <v>1885</v>
      </c>
      <c r="AJ123" s="412">
        <v>41.847</v>
      </c>
      <c r="AK123" s="423">
        <v>0.6</v>
      </c>
      <c r="AL123" s="424">
        <v>25.1082</v>
      </c>
      <c r="AM123" s="455">
        <v>2857</v>
      </c>
      <c r="AN123" s="456">
        <v>190.466666666667</v>
      </c>
      <c r="AO123" s="456">
        <v>2734.56</v>
      </c>
      <c r="AP123" s="456">
        <v>625.0110336</v>
      </c>
      <c r="AQ123" s="423">
        <v>0.6</v>
      </c>
      <c r="AR123" s="466">
        <v>375.00662016</v>
      </c>
      <c r="AS123" s="475"/>
      <c r="AT123" s="472"/>
      <c r="AU123" s="472"/>
      <c r="AV123" s="474"/>
      <c r="AW123" s="485"/>
      <c r="AX123" s="486"/>
      <c r="AY123" s="484"/>
      <c r="AZ123" s="484"/>
      <c r="BA123" s="474"/>
      <c r="BB123" s="484"/>
      <c r="BC123" s="479"/>
      <c r="BD123" s="484"/>
      <c r="BE123" s="472"/>
      <c r="BF123" s="474"/>
      <c r="BG123" s="484"/>
    </row>
    <row r="124" spans="1:59" s="381" customFormat="1" ht="18" customHeight="1">
      <c r="A124" s="405" t="s">
        <v>808</v>
      </c>
      <c r="B124" s="413"/>
      <c r="C124" s="414"/>
      <c r="D124" s="415"/>
      <c r="E124" s="415"/>
      <c r="F124" s="415"/>
      <c r="G124" s="415"/>
      <c r="H124" s="415"/>
      <c r="I124" s="415"/>
      <c r="J124" s="415"/>
      <c r="K124" s="415"/>
      <c r="L124" s="425"/>
      <c r="M124" s="433"/>
      <c r="N124" s="415"/>
      <c r="O124" s="415"/>
      <c r="P124" s="415"/>
      <c r="Q124" s="415"/>
      <c r="R124" s="415"/>
      <c r="S124" s="415"/>
      <c r="T124" s="415"/>
      <c r="U124" s="438"/>
      <c r="V124" s="438"/>
      <c r="W124" s="438"/>
      <c r="X124" s="438"/>
      <c r="Y124" s="438"/>
      <c r="Z124" s="438"/>
      <c r="AA124" s="438"/>
      <c r="AB124" s="438"/>
      <c r="AC124" s="438"/>
      <c r="AD124" s="438"/>
      <c r="AE124" s="446"/>
      <c r="AF124" s="447"/>
      <c r="AG124" s="411"/>
      <c r="AH124" s="415"/>
      <c r="AI124" s="415"/>
      <c r="AJ124" s="438"/>
      <c r="AK124" s="446"/>
      <c r="AL124" s="457"/>
      <c r="AM124" s="455"/>
      <c r="AN124" s="458"/>
      <c r="AO124" s="464"/>
      <c r="AP124" s="458"/>
      <c r="AQ124" s="446"/>
      <c r="AR124" s="467"/>
      <c r="AS124" s="476">
        <v>80</v>
      </c>
      <c r="AT124" s="477">
        <v>2087.595</v>
      </c>
      <c r="AU124" s="477">
        <v>200.40912</v>
      </c>
      <c r="AV124" s="478">
        <v>0.6</v>
      </c>
      <c r="AW124" s="487">
        <v>120.245472</v>
      </c>
      <c r="AX124" s="488">
        <v>301</v>
      </c>
      <c r="AY124" s="489">
        <v>1406.565</v>
      </c>
      <c r="AZ124" s="489">
        <v>508.051278</v>
      </c>
      <c r="BA124" s="478">
        <v>0.6</v>
      </c>
      <c r="BB124" s="489">
        <v>304.8307668</v>
      </c>
      <c r="BC124" s="476">
        <v>1959</v>
      </c>
      <c r="BD124" s="489">
        <v>1406.565</v>
      </c>
      <c r="BE124" s="477">
        <v>3306.553002</v>
      </c>
      <c r="BF124" s="478">
        <v>0.6</v>
      </c>
      <c r="BG124" s="489">
        <v>1983.9318012</v>
      </c>
    </row>
    <row r="125" spans="1:59" s="381" customFormat="1" ht="18" customHeight="1">
      <c r="A125" s="409" t="s">
        <v>809</v>
      </c>
      <c r="B125" s="410">
        <v>152.049024</v>
      </c>
      <c r="C125" s="411">
        <v>0</v>
      </c>
      <c r="D125" s="412">
        <v>0</v>
      </c>
      <c r="E125" s="412">
        <v>690</v>
      </c>
      <c r="F125" s="412">
        <v>0</v>
      </c>
      <c r="G125" s="412">
        <v>0</v>
      </c>
      <c r="H125" s="412">
        <v>0</v>
      </c>
      <c r="I125" s="412">
        <v>322</v>
      </c>
      <c r="J125" s="412">
        <v>0</v>
      </c>
      <c r="K125" s="423">
        <v>0.6</v>
      </c>
      <c r="L125" s="424">
        <v>0</v>
      </c>
      <c r="M125" s="432">
        <v>0</v>
      </c>
      <c r="N125" s="412">
        <v>1373</v>
      </c>
      <c r="O125" s="412">
        <v>16805.52</v>
      </c>
      <c r="P125" s="412">
        <v>0</v>
      </c>
      <c r="Q125" s="436">
        <v>0</v>
      </c>
      <c r="R125" s="412">
        <v>0</v>
      </c>
      <c r="S125" s="412">
        <v>0</v>
      </c>
      <c r="T125" s="412">
        <v>0</v>
      </c>
      <c r="U125" s="412">
        <v>0</v>
      </c>
      <c r="V125" s="412">
        <v>1475</v>
      </c>
      <c r="W125" s="412">
        <v>1593</v>
      </c>
      <c r="X125" s="412">
        <v>0</v>
      </c>
      <c r="Y125" s="412">
        <v>729</v>
      </c>
      <c r="Z125" s="412">
        <v>787.32</v>
      </c>
      <c r="AA125" s="412">
        <v>0</v>
      </c>
      <c r="AB125" s="412">
        <v>33</v>
      </c>
      <c r="AC125" s="412">
        <v>35.64</v>
      </c>
      <c r="AD125" s="412">
        <v>0</v>
      </c>
      <c r="AE125" s="423">
        <v>0.6</v>
      </c>
      <c r="AF125" s="445">
        <v>0</v>
      </c>
      <c r="AG125" s="411">
        <v>0</v>
      </c>
      <c r="AH125" s="412">
        <v>0</v>
      </c>
      <c r="AI125" s="412">
        <v>1885</v>
      </c>
      <c r="AJ125" s="412">
        <v>0</v>
      </c>
      <c r="AK125" s="423">
        <v>0.6</v>
      </c>
      <c r="AL125" s="424">
        <v>0</v>
      </c>
      <c r="AM125" s="455">
        <v>1068</v>
      </c>
      <c r="AN125" s="456">
        <v>71.2</v>
      </c>
      <c r="AO125" s="456">
        <v>2966</v>
      </c>
      <c r="AP125" s="456">
        <v>253.41504</v>
      </c>
      <c r="AQ125" s="423">
        <v>0.6</v>
      </c>
      <c r="AR125" s="466">
        <v>152.049024</v>
      </c>
      <c r="AS125" s="479"/>
      <c r="AT125" s="472"/>
      <c r="AU125" s="472"/>
      <c r="AV125" s="474"/>
      <c r="AW125" s="485"/>
      <c r="AX125" s="486"/>
      <c r="AY125" s="484"/>
      <c r="AZ125" s="484"/>
      <c r="BA125" s="474"/>
      <c r="BB125" s="484"/>
      <c r="BC125" s="475"/>
      <c r="BD125" s="484"/>
      <c r="BE125" s="472"/>
      <c r="BF125" s="474"/>
      <c r="BG125" s="484"/>
    </row>
    <row r="126" spans="1:59" s="381" customFormat="1" ht="18" customHeight="1">
      <c r="A126" s="409" t="s">
        <v>810</v>
      </c>
      <c r="B126" s="410">
        <v>1915.537931712</v>
      </c>
      <c r="C126" s="411">
        <v>850</v>
      </c>
      <c r="D126" s="412">
        <v>875.5</v>
      </c>
      <c r="E126" s="412">
        <v>690</v>
      </c>
      <c r="F126" s="412">
        <v>724.914</v>
      </c>
      <c r="G126" s="412">
        <v>1789</v>
      </c>
      <c r="H126" s="412">
        <v>1842.67</v>
      </c>
      <c r="I126" s="412">
        <v>322</v>
      </c>
      <c r="J126" s="412">
        <v>712.007688</v>
      </c>
      <c r="K126" s="423">
        <v>0.6</v>
      </c>
      <c r="L126" s="424">
        <v>862.1530128</v>
      </c>
      <c r="M126" s="432">
        <v>235</v>
      </c>
      <c r="N126" s="412">
        <v>1373</v>
      </c>
      <c r="O126" s="412">
        <v>16805.52</v>
      </c>
      <c r="P126" s="412">
        <v>394.92972</v>
      </c>
      <c r="Q126" s="436">
        <v>504</v>
      </c>
      <c r="R126" s="412">
        <v>1373</v>
      </c>
      <c r="S126" s="412">
        <v>17052.66</v>
      </c>
      <c r="T126" s="412">
        <v>859.454064</v>
      </c>
      <c r="U126" s="412">
        <v>110.85</v>
      </c>
      <c r="V126" s="412">
        <v>1475</v>
      </c>
      <c r="W126" s="412">
        <v>1593</v>
      </c>
      <c r="X126" s="412">
        <v>133.02</v>
      </c>
      <c r="Y126" s="412">
        <v>729</v>
      </c>
      <c r="Z126" s="412">
        <v>787.32</v>
      </c>
      <c r="AA126" s="412">
        <v>495.13</v>
      </c>
      <c r="AB126" s="412">
        <v>33</v>
      </c>
      <c r="AC126" s="412">
        <v>35.64</v>
      </c>
      <c r="AD126" s="412">
        <v>358.75174752</v>
      </c>
      <c r="AE126" s="423">
        <v>0.6</v>
      </c>
      <c r="AF126" s="445">
        <v>967.881318912</v>
      </c>
      <c r="AG126" s="411">
        <v>756</v>
      </c>
      <c r="AH126" s="412">
        <v>756</v>
      </c>
      <c r="AI126" s="412">
        <v>1885</v>
      </c>
      <c r="AJ126" s="412">
        <v>142.506</v>
      </c>
      <c r="AK126" s="423">
        <v>0.6</v>
      </c>
      <c r="AL126" s="424">
        <v>85.5036</v>
      </c>
      <c r="AM126" s="455">
        <v>0</v>
      </c>
      <c r="AN126" s="456">
        <v>0</v>
      </c>
      <c r="AO126" s="456">
        <v>2966</v>
      </c>
      <c r="AP126" s="456">
        <v>0</v>
      </c>
      <c r="AQ126" s="423">
        <v>0.6</v>
      </c>
      <c r="AR126" s="466">
        <v>0</v>
      </c>
      <c r="AS126" s="479"/>
      <c r="AT126" s="472"/>
      <c r="AU126" s="472"/>
      <c r="AV126" s="474"/>
      <c r="AW126" s="485"/>
      <c r="AX126" s="486"/>
      <c r="AY126" s="484"/>
      <c r="AZ126" s="484"/>
      <c r="BA126" s="474"/>
      <c r="BB126" s="484"/>
      <c r="BC126" s="475"/>
      <c r="BD126" s="484"/>
      <c r="BE126" s="472"/>
      <c r="BF126" s="474"/>
      <c r="BG126" s="484"/>
    </row>
    <row r="127" spans="1:59" s="381" customFormat="1" ht="18" customHeight="1">
      <c r="A127" s="409" t="s">
        <v>811</v>
      </c>
      <c r="B127" s="410">
        <v>5390.71853904</v>
      </c>
      <c r="C127" s="411">
        <v>356</v>
      </c>
      <c r="D127" s="412">
        <v>366.68</v>
      </c>
      <c r="E127" s="412">
        <v>690</v>
      </c>
      <c r="F127" s="412">
        <v>303.61104</v>
      </c>
      <c r="G127" s="412">
        <v>9776</v>
      </c>
      <c r="H127" s="412">
        <v>10069.28</v>
      </c>
      <c r="I127" s="412">
        <v>322</v>
      </c>
      <c r="J127" s="412">
        <v>3890.769792</v>
      </c>
      <c r="K127" s="423">
        <v>0.6</v>
      </c>
      <c r="L127" s="424">
        <v>2516.6284992</v>
      </c>
      <c r="M127" s="432">
        <v>60</v>
      </c>
      <c r="N127" s="412">
        <v>1373</v>
      </c>
      <c r="O127" s="412">
        <v>16805.52</v>
      </c>
      <c r="P127" s="412">
        <v>100.83312</v>
      </c>
      <c r="Q127" s="436">
        <v>2295</v>
      </c>
      <c r="R127" s="412">
        <v>1030</v>
      </c>
      <c r="S127" s="412">
        <v>12792.6</v>
      </c>
      <c r="T127" s="412">
        <v>2935.9017</v>
      </c>
      <c r="U127" s="412">
        <v>353.25</v>
      </c>
      <c r="V127" s="412">
        <v>1475</v>
      </c>
      <c r="W127" s="412">
        <v>1593</v>
      </c>
      <c r="X127" s="412">
        <v>423.9</v>
      </c>
      <c r="Y127" s="412">
        <v>729</v>
      </c>
      <c r="Z127" s="412">
        <v>787.32</v>
      </c>
      <c r="AA127" s="412">
        <v>1577.85</v>
      </c>
      <c r="AB127" s="412">
        <v>33</v>
      </c>
      <c r="AC127" s="412">
        <v>35.64</v>
      </c>
      <c r="AD127" s="412">
        <v>1143.2481264</v>
      </c>
      <c r="AE127" s="423">
        <v>0.6</v>
      </c>
      <c r="AF127" s="445">
        <v>2507.98976784</v>
      </c>
      <c r="AG127" s="411">
        <v>1092</v>
      </c>
      <c r="AH127" s="412">
        <v>1092</v>
      </c>
      <c r="AI127" s="412">
        <v>1885</v>
      </c>
      <c r="AJ127" s="412">
        <v>205.842</v>
      </c>
      <c r="AK127" s="423">
        <v>0.6</v>
      </c>
      <c r="AL127" s="424">
        <v>123.5052</v>
      </c>
      <c r="AM127" s="455">
        <v>1704</v>
      </c>
      <c r="AN127" s="456">
        <v>113.6</v>
      </c>
      <c r="AO127" s="456">
        <v>2966</v>
      </c>
      <c r="AP127" s="456">
        <v>404.32512</v>
      </c>
      <c r="AQ127" s="423">
        <v>0.6</v>
      </c>
      <c r="AR127" s="466">
        <v>242.595072</v>
      </c>
      <c r="AS127" s="479"/>
      <c r="AT127" s="472"/>
      <c r="AU127" s="472"/>
      <c r="AV127" s="474"/>
      <c r="AW127" s="485"/>
      <c r="AX127" s="486"/>
      <c r="AY127" s="484"/>
      <c r="AZ127" s="484"/>
      <c r="BA127" s="474"/>
      <c r="BB127" s="484"/>
      <c r="BC127" s="475"/>
      <c r="BD127" s="484"/>
      <c r="BE127" s="472"/>
      <c r="BF127" s="474"/>
      <c r="BG127" s="484"/>
    </row>
    <row r="128" spans="1:59" s="381" customFormat="1" ht="18" customHeight="1">
      <c r="A128" s="409" t="s">
        <v>812</v>
      </c>
      <c r="B128" s="410">
        <v>5227.192761408</v>
      </c>
      <c r="C128" s="411">
        <v>762</v>
      </c>
      <c r="D128" s="412">
        <v>784.86</v>
      </c>
      <c r="E128" s="412">
        <v>690</v>
      </c>
      <c r="F128" s="412">
        <v>649.86408</v>
      </c>
      <c r="G128" s="412">
        <v>9305</v>
      </c>
      <c r="H128" s="412">
        <v>9584.15</v>
      </c>
      <c r="I128" s="412">
        <v>322</v>
      </c>
      <c r="J128" s="412">
        <v>3703.31556</v>
      </c>
      <c r="K128" s="423">
        <v>0.6</v>
      </c>
      <c r="L128" s="424">
        <v>2611.907784</v>
      </c>
      <c r="M128" s="432">
        <v>102</v>
      </c>
      <c r="N128" s="412">
        <v>1373</v>
      </c>
      <c r="O128" s="412">
        <v>16805.52</v>
      </c>
      <c r="P128" s="412">
        <v>171.416304</v>
      </c>
      <c r="Q128" s="436">
        <v>2274</v>
      </c>
      <c r="R128" s="412">
        <v>962</v>
      </c>
      <c r="S128" s="412">
        <v>11948.04</v>
      </c>
      <c r="T128" s="412">
        <v>2716.984296</v>
      </c>
      <c r="U128" s="412">
        <v>356.4</v>
      </c>
      <c r="V128" s="412">
        <v>1475</v>
      </c>
      <c r="W128" s="412">
        <v>1593</v>
      </c>
      <c r="X128" s="412">
        <v>427.68</v>
      </c>
      <c r="Y128" s="412">
        <v>729</v>
      </c>
      <c r="Z128" s="412">
        <v>787.32</v>
      </c>
      <c r="AA128" s="412">
        <v>1591.92</v>
      </c>
      <c r="AB128" s="412">
        <v>33</v>
      </c>
      <c r="AC128" s="412">
        <v>35.64</v>
      </c>
      <c r="AD128" s="412">
        <v>1153.44269568</v>
      </c>
      <c r="AE128" s="423">
        <v>0.6</v>
      </c>
      <c r="AF128" s="445">
        <v>2425.105977408</v>
      </c>
      <c r="AG128" s="411">
        <v>1178</v>
      </c>
      <c r="AH128" s="412">
        <v>1178</v>
      </c>
      <c r="AI128" s="412">
        <v>1885</v>
      </c>
      <c r="AJ128" s="412">
        <v>222.053</v>
      </c>
      <c r="AK128" s="423">
        <v>0.6</v>
      </c>
      <c r="AL128" s="424">
        <v>133.2318</v>
      </c>
      <c r="AM128" s="455">
        <v>400</v>
      </c>
      <c r="AN128" s="456">
        <v>26.6666666666667</v>
      </c>
      <c r="AO128" s="456">
        <v>2966</v>
      </c>
      <c r="AP128" s="456">
        <v>94.912</v>
      </c>
      <c r="AQ128" s="423">
        <v>0.6</v>
      </c>
      <c r="AR128" s="466">
        <v>56.9472</v>
      </c>
      <c r="AS128" s="479"/>
      <c r="AT128" s="472"/>
      <c r="AU128" s="472"/>
      <c r="AV128" s="474"/>
      <c r="AW128" s="485"/>
      <c r="AX128" s="486"/>
      <c r="AY128" s="484"/>
      <c r="AZ128" s="484"/>
      <c r="BA128" s="474"/>
      <c r="BB128" s="484"/>
      <c r="BC128" s="475"/>
      <c r="BD128" s="484"/>
      <c r="BE128" s="472"/>
      <c r="BF128" s="474"/>
      <c r="BG128" s="484"/>
    </row>
    <row r="129" spans="1:59" s="381" customFormat="1" ht="18" customHeight="1">
      <c r="A129" s="409" t="s">
        <v>813</v>
      </c>
      <c r="B129" s="410">
        <v>6484.977828864</v>
      </c>
      <c r="C129" s="411">
        <v>688</v>
      </c>
      <c r="D129" s="412">
        <v>708.64</v>
      </c>
      <c r="E129" s="412">
        <v>690</v>
      </c>
      <c r="F129" s="412">
        <v>586.75392</v>
      </c>
      <c r="G129" s="412">
        <v>12021</v>
      </c>
      <c r="H129" s="412">
        <v>12381.63</v>
      </c>
      <c r="I129" s="412">
        <v>322</v>
      </c>
      <c r="J129" s="412">
        <v>4784.261832</v>
      </c>
      <c r="K129" s="423">
        <v>0.6</v>
      </c>
      <c r="L129" s="424">
        <v>3222.6094512</v>
      </c>
      <c r="M129" s="432">
        <v>86</v>
      </c>
      <c r="N129" s="412">
        <v>1373</v>
      </c>
      <c r="O129" s="412">
        <v>16805.52</v>
      </c>
      <c r="P129" s="412">
        <v>144.527472</v>
      </c>
      <c r="Q129" s="436">
        <v>2697</v>
      </c>
      <c r="R129" s="412">
        <v>990</v>
      </c>
      <c r="S129" s="412">
        <v>12295.8</v>
      </c>
      <c r="T129" s="412">
        <v>3316.17726</v>
      </c>
      <c r="U129" s="412">
        <v>417.45</v>
      </c>
      <c r="V129" s="412">
        <v>1475</v>
      </c>
      <c r="W129" s="412">
        <v>1593</v>
      </c>
      <c r="X129" s="412">
        <v>500.94</v>
      </c>
      <c r="Y129" s="412">
        <v>729</v>
      </c>
      <c r="Z129" s="412">
        <v>787.32</v>
      </c>
      <c r="AA129" s="412">
        <v>1864.61</v>
      </c>
      <c r="AB129" s="412">
        <v>33</v>
      </c>
      <c r="AC129" s="412">
        <v>35.64</v>
      </c>
      <c r="AD129" s="412">
        <v>1351.02315744</v>
      </c>
      <c r="AE129" s="423">
        <v>0.6</v>
      </c>
      <c r="AF129" s="445">
        <v>2887.036733664</v>
      </c>
      <c r="AG129" s="411">
        <v>2805</v>
      </c>
      <c r="AH129" s="412">
        <v>2805</v>
      </c>
      <c r="AI129" s="412">
        <v>1885</v>
      </c>
      <c r="AJ129" s="412">
        <v>528.7425</v>
      </c>
      <c r="AK129" s="423">
        <v>0.6</v>
      </c>
      <c r="AL129" s="424">
        <v>317.2455</v>
      </c>
      <c r="AM129" s="455">
        <v>408</v>
      </c>
      <c r="AN129" s="456">
        <v>27.2</v>
      </c>
      <c r="AO129" s="456">
        <v>2966</v>
      </c>
      <c r="AP129" s="456">
        <v>96.81024</v>
      </c>
      <c r="AQ129" s="423">
        <v>0.6</v>
      </c>
      <c r="AR129" s="466">
        <v>58.086144</v>
      </c>
      <c r="AS129" s="479"/>
      <c r="AT129" s="472"/>
      <c r="AU129" s="472"/>
      <c r="AV129" s="474"/>
      <c r="AW129" s="485"/>
      <c r="AX129" s="486"/>
      <c r="AY129" s="484"/>
      <c r="AZ129" s="484"/>
      <c r="BA129" s="474"/>
      <c r="BB129" s="484"/>
      <c r="BC129" s="475"/>
      <c r="BD129" s="484"/>
      <c r="BE129" s="472"/>
      <c r="BF129" s="474"/>
      <c r="BG129" s="484"/>
    </row>
    <row r="130" spans="1:59" s="381" customFormat="1" ht="18" customHeight="1">
      <c r="A130" s="409" t="s">
        <v>814</v>
      </c>
      <c r="B130" s="410">
        <v>10493.234873472</v>
      </c>
      <c r="C130" s="411">
        <v>344</v>
      </c>
      <c r="D130" s="412">
        <v>354.32</v>
      </c>
      <c r="E130" s="412">
        <v>690</v>
      </c>
      <c r="F130" s="412">
        <v>293.37696</v>
      </c>
      <c r="G130" s="412">
        <v>26702</v>
      </c>
      <c r="H130" s="412">
        <v>27503.06</v>
      </c>
      <c r="I130" s="412">
        <v>322</v>
      </c>
      <c r="J130" s="412">
        <v>10627.182384</v>
      </c>
      <c r="K130" s="423">
        <v>0.6</v>
      </c>
      <c r="L130" s="424">
        <v>6552.3356064</v>
      </c>
      <c r="M130" s="432">
        <v>37</v>
      </c>
      <c r="N130" s="412">
        <v>1373</v>
      </c>
      <c r="O130" s="412">
        <v>16805.52</v>
      </c>
      <c r="P130" s="412">
        <v>62.180424</v>
      </c>
      <c r="Q130" s="436">
        <v>3372</v>
      </c>
      <c r="R130" s="412">
        <v>962</v>
      </c>
      <c r="S130" s="412">
        <v>11948.04</v>
      </c>
      <c r="T130" s="412">
        <v>4028.879088</v>
      </c>
      <c r="U130" s="412">
        <v>511.35</v>
      </c>
      <c r="V130" s="412">
        <v>1475</v>
      </c>
      <c r="W130" s="412">
        <v>1593</v>
      </c>
      <c r="X130" s="412">
        <v>613.62</v>
      </c>
      <c r="Y130" s="412">
        <v>729</v>
      </c>
      <c r="Z130" s="412">
        <v>787.32</v>
      </c>
      <c r="AA130" s="412">
        <v>2284.03</v>
      </c>
      <c r="AB130" s="412">
        <v>33</v>
      </c>
      <c r="AC130" s="412">
        <v>35.64</v>
      </c>
      <c r="AD130" s="412">
        <v>1654.91841312</v>
      </c>
      <c r="AE130" s="423">
        <v>0.6</v>
      </c>
      <c r="AF130" s="445">
        <v>3447.586755072</v>
      </c>
      <c r="AG130" s="411">
        <v>4256</v>
      </c>
      <c r="AH130" s="412">
        <v>4256</v>
      </c>
      <c r="AI130" s="412">
        <v>1885</v>
      </c>
      <c r="AJ130" s="412">
        <v>802.256</v>
      </c>
      <c r="AK130" s="423">
        <v>0.6</v>
      </c>
      <c r="AL130" s="424">
        <v>481.3536</v>
      </c>
      <c r="AM130" s="455">
        <v>84</v>
      </c>
      <c r="AN130" s="456">
        <v>5.6</v>
      </c>
      <c r="AO130" s="456">
        <v>2966</v>
      </c>
      <c r="AP130" s="456">
        <v>19.93152</v>
      </c>
      <c r="AQ130" s="423">
        <v>0.6</v>
      </c>
      <c r="AR130" s="466">
        <v>11.958912</v>
      </c>
      <c r="AS130" s="479"/>
      <c r="AT130" s="472"/>
      <c r="AU130" s="472"/>
      <c r="AV130" s="474"/>
      <c r="AW130" s="485"/>
      <c r="AX130" s="486"/>
      <c r="AY130" s="484"/>
      <c r="AZ130" s="484"/>
      <c r="BA130" s="474"/>
      <c r="BB130" s="484"/>
      <c r="BC130" s="475"/>
      <c r="BD130" s="484"/>
      <c r="BE130" s="472"/>
      <c r="BF130" s="474"/>
      <c r="BG130" s="484"/>
    </row>
    <row r="131" spans="1:59" s="381" customFormat="1" ht="18" customHeight="1">
      <c r="A131" s="409" t="s">
        <v>815</v>
      </c>
      <c r="B131" s="410">
        <v>2361.581247552</v>
      </c>
      <c r="C131" s="411">
        <v>353</v>
      </c>
      <c r="D131" s="412">
        <v>363.59</v>
      </c>
      <c r="E131" s="412">
        <v>690</v>
      </c>
      <c r="F131" s="412">
        <v>301.05252</v>
      </c>
      <c r="G131" s="412">
        <v>5139</v>
      </c>
      <c r="H131" s="412">
        <v>5293.17</v>
      </c>
      <c r="I131" s="412">
        <v>322</v>
      </c>
      <c r="J131" s="412">
        <v>2045.280888</v>
      </c>
      <c r="K131" s="423">
        <v>0.6</v>
      </c>
      <c r="L131" s="424">
        <v>1407.8000448</v>
      </c>
      <c r="M131" s="432">
        <v>31</v>
      </c>
      <c r="N131" s="412">
        <v>1373</v>
      </c>
      <c r="O131" s="412">
        <v>16805.52</v>
      </c>
      <c r="P131" s="412">
        <v>52.097112</v>
      </c>
      <c r="Q131" s="436">
        <v>688</v>
      </c>
      <c r="R131" s="412">
        <v>962</v>
      </c>
      <c r="S131" s="412">
        <v>11948.04</v>
      </c>
      <c r="T131" s="412">
        <v>822.025152</v>
      </c>
      <c r="U131" s="412">
        <v>107.85</v>
      </c>
      <c r="V131" s="412">
        <v>1475</v>
      </c>
      <c r="W131" s="412">
        <v>1593</v>
      </c>
      <c r="X131" s="412">
        <v>129.42</v>
      </c>
      <c r="Y131" s="412">
        <v>729</v>
      </c>
      <c r="Z131" s="412">
        <v>787.32</v>
      </c>
      <c r="AA131" s="412">
        <v>481.73</v>
      </c>
      <c r="AB131" s="412">
        <v>33</v>
      </c>
      <c r="AC131" s="412">
        <v>35.64</v>
      </c>
      <c r="AD131" s="412">
        <v>349.04263392</v>
      </c>
      <c r="AE131" s="423">
        <v>0.6</v>
      </c>
      <c r="AF131" s="445">
        <v>733.898938752</v>
      </c>
      <c r="AG131" s="411">
        <v>562</v>
      </c>
      <c r="AH131" s="412">
        <v>562</v>
      </c>
      <c r="AI131" s="412">
        <v>1885</v>
      </c>
      <c r="AJ131" s="412">
        <v>105.937</v>
      </c>
      <c r="AK131" s="423">
        <v>0.6</v>
      </c>
      <c r="AL131" s="424">
        <v>63.5622</v>
      </c>
      <c r="AM131" s="455">
        <v>1098</v>
      </c>
      <c r="AN131" s="456">
        <v>73.2</v>
      </c>
      <c r="AO131" s="456">
        <v>2966</v>
      </c>
      <c r="AP131" s="456">
        <v>260.53344</v>
      </c>
      <c r="AQ131" s="423">
        <v>0.6</v>
      </c>
      <c r="AR131" s="466">
        <v>156.320064</v>
      </c>
      <c r="AS131" s="479"/>
      <c r="AT131" s="472"/>
      <c r="AU131" s="472"/>
      <c r="AV131" s="474"/>
      <c r="AW131" s="485"/>
      <c r="AX131" s="486"/>
      <c r="AY131" s="484"/>
      <c r="AZ131" s="484"/>
      <c r="BA131" s="474"/>
      <c r="BB131" s="484"/>
      <c r="BC131" s="475"/>
      <c r="BD131" s="484"/>
      <c r="BE131" s="472"/>
      <c r="BF131" s="474"/>
      <c r="BG131" s="484"/>
    </row>
    <row r="132" spans="1:59" s="381" customFormat="1" ht="18" customHeight="1">
      <c r="A132" s="409" t="s">
        <v>816</v>
      </c>
      <c r="B132" s="410">
        <v>1895.47744608</v>
      </c>
      <c r="C132" s="411">
        <v>200</v>
      </c>
      <c r="D132" s="412">
        <v>206</v>
      </c>
      <c r="E132" s="412">
        <v>690</v>
      </c>
      <c r="F132" s="412">
        <v>170.568</v>
      </c>
      <c r="G132" s="412">
        <v>3243</v>
      </c>
      <c r="H132" s="412">
        <v>3340.29</v>
      </c>
      <c r="I132" s="412">
        <v>322</v>
      </c>
      <c r="J132" s="412">
        <v>1290.688056</v>
      </c>
      <c r="K132" s="423">
        <v>0.6</v>
      </c>
      <c r="L132" s="424">
        <v>876.7536336</v>
      </c>
      <c r="M132" s="432">
        <v>42</v>
      </c>
      <c r="N132" s="412">
        <v>1373</v>
      </c>
      <c r="O132" s="412">
        <v>16805.52</v>
      </c>
      <c r="P132" s="412">
        <v>70.583184</v>
      </c>
      <c r="Q132" s="436">
        <v>943</v>
      </c>
      <c r="R132" s="412">
        <v>962</v>
      </c>
      <c r="S132" s="412">
        <v>11948.04</v>
      </c>
      <c r="T132" s="412">
        <v>1126.700172</v>
      </c>
      <c r="U132" s="412">
        <v>147.75</v>
      </c>
      <c r="V132" s="412">
        <v>1475</v>
      </c>
      <c r="W132" s="412">
        <v>1593</v>
      </c>
      <c r="X132" s="412">
        <v>177.3</v>
      </c>
      <c r="Y132" s="412">
        <v>729</v>
      </c>
      <c r="Z132" s="412">
        <v>787.32</v>
      </c>
      <c r="AA132" s="412">
        <v>659.95</v>
      </c>
      <c r="AB132" s="412">
        <v>33</v>
      </c>
      <c r="AC132" s="412">
        <v>35.64</v>
      </c>
      <c r="AD132" s="412">
        <v>478.1738448</v>
      </c>
      <c r="AE132" s="423">
        <v>0.6</v>
      </c>
      <c r="AF132" s="445">
        <v>1005.27432048</v>
      </c>
      <c r="AG132" s="411">
        <v>95</v>
      </c>
      <c r="AH132" s="412">
        <v>95</v>
      </c>
      <c r="AI132" s="412">
        <v>1885</v>
      </c>
      <c r="AJ132" s="412">
        <v>17.9075</v>
      </c>
      <c r="AK132" s="423">
        <v>0.6</v>
      </c>
      <c r="AL132" s="424">
        <v>10.7445</v>
      </c>
      <c r="AM132" s="455">
        <v>19</v>
      </c>
      <c r="AN132" s="456">
        <v>1.26666666666667</v>
      </c>
      <c r="AO132" s="456">
        <v>2966</v>
      </c>
      <c r="AP132" s="456">
        <v>4.50832</v>
      </c>
      <c r="AQ132" s="423">
        <v>0.6</v>
      </c>
      <c r="AR132" s="466">
        <v>2.704992</v>
      </c>
      <c r="AS132" s="479"/>
      <c r="AT132" s="472"/>
      <c r="AU132" s="472"/>
      <c r="AV132" s="474"/>
      <c r="AW132" s="485"/>
      <c r="AX132" s="486"/>
      <c r="AY132" s="484"/>
      <c r="AZ132" s="484"/>
      <c r="BA132" s="474"/>
      <c r="BB132" s="484"/>
      <c r="BC132" s="475"/>
      <c r="BD132" s="484"/>
      <c r="BE132" s="472"/>
      <c r="BF132" s="474"/>
      <c r="BG132" s="484"/>
    </row>
    <row r="133" spans="1:59" s="381" customFormat="1" ht="18" customHeight="1">
      <c r="A133" s="409" t="s">
        <v>817</v>
      </c>
      <c r="B133" s="410">
        <v>10746.495219648</v>
      </c>
      <c r="C133" s="411">
        <v>1564</v>
      </c>
      <c r="D133" s="412">
        <v>1610.92</v>
      </c>
      <c r="E133" s="412">
        <v>690</v>
      </c>
      <c r="F133" s="412">
        <v>1333.84176</v>
      </c>
      <c r="G133" s="412">
        <v>25229</v>
      </c>
      <c r="H133" s="412">
        <v>25985.87</v>
      </c>
      <c r="I133" s="412">
        <v>322</v>
      </c>
      <c r="J133" s="412">
        <v>10040.940168</v>
      </c>
      <c r="K133" s="423">
        <v>0.6</v>
      </c>
      <c r="L133" s="424">
        <v>6824.8691568</v>
      </c>
      <c r="M133" s="432">
        <v>160</v>
      </c>
      <c r="N133" s="412">
        <v>1373</v>
      </c>
      <c r="O133" s="412">
        <v>16805.52</v>
      </c>
      <c r="P133" s="412">
        <v>268.88832</v>
      </c>
      <c r="Q133" s="436">
        <v>3471</v>
      </c>
      <c r="R133" s="412">
        <v>962</v>
      </c>
      <c r="S133" s="412">
        <v>11948.04</v>
      </c>
      <c r="T133" s="412">
        <v>4147.164684</v>
      </c>
      <c r="U133" s="412">
        <v>544.65</v>
      </c>
      <c r="V133" s="412">
        <v>1475</v>
      </c>
      <c r="W133" s="412">
        <v>1593</v>
      </c>
      <c r="X133" s="412">
        <v>653.58</v>
      </c>
      <c r="Y133" s="412">
        <v>729</v>
      </c>
      <c r="Z133" s="412">
        <v>787.32</v>
      </c>
      <c r="AA133" s="412">
        <v>2432.77</v>
      </c>
      <c r="AB133" s="412">
        <v>33</v>
      </c>
      <c r="AC133" s="412">
        <v>35.64</v>
      </c>
      <c r="AD133" s="412">
        <v>1762.68957408</v>
      </c>
      <c r="AE133" s="423">
        <v>0.6</v>
      </c>
      <c r="AF133" s="445">
        <v>3707.245546848</v>
      </c>
      <c r="AG133" s="411">
        <v>1251</v>
      </c>
      <c r="AH133" s="412">
        <v>1251</v>
      </c>
      <c r="AI133" s="412">
        <v>1885</v>
      </c>
      <c r="AJ133" s="412">
        <v>235.8135</v>
      </c>
      <c r="AK133" s="423">
        <v>0.6</v>
      </c>
      <c r="AL133" s="424">
        <v>141.4881</v>
      </c>
      <c r="AM133" s="455">
        <v>512</v>
      </c>
      <c r="AN133" s="456">
        <v>34.1333333333333</v>
      </c>
      <c r="AO133" s="456">
        <v>2966</v>
      </c>
      <c r="AP133" s="456">
        <v>121.48736</v>
      </c>
      <c r="AQ133" s="423">
        <v>0.6</v>
      </c>
      <c r="AR133" s="466">
        <v>72.892416</v>
      </c>
      <c r="AS133" s="479"/>
      <c r="AT133" s="472"/>
      <c r="AU133" s="472"/>
      <c r="AV133" s="474"/>
      <c r="AW133" s="485"/>
      <c r="AX133" s="486"/>
      <c r="AY133" s="484"/>
      <c r="AZ133" s="484"/>
      <c r="BA133" s="474"/>
      <c r="BB133" s="484"/>
      <c r="BC133" s="475"/>
      <c r="BD133" s="484"/>
      <c r="BE133" s="472"/>
      <c r="BF133" s="474"/>
      <c r="BG133" s="484"/>
    </row>
    <row r="134" spans="1:59" s="381" customFormat="1" ht="18" customHeight="1">
      <c r="A134" s="405" t="s">
        <v>818</v>
      </c>
      <c r="B134" s="413"/>
      <c r="C134" s="414"/>
      <c r="D134" s="415"/>
      <c r="E134" s="415"/>
      <c r="F134" s="415"/>
      <c r="G134" s="415"/>
      <c r="H134" s="415"/>
      <c r="I134" s="415"/>
      <c r="J134" s="415"/>
      <c r="K134" s="415"/>
      <c r="L134" s="425"/>
      <c r="M134" s="433"/>
      <c r="N134" s="415"/>
      <c r="O134" s="415"/>
      <c r="P134" s="415"/>
      <c r="Q134" s="415"/>
      <c r="R134" s="415"/>
      <c r="S134" s="415"/>
      <c r="T134" s="415"/>
      <c r="U134" s="438"/>
      <c r="V134" s="438"/>
      <c r="W134" s="438"/>
      <c r="X134" s="438"/>
      <c r="Y134" s="438"/>
      <c r="Z134" s="438"/>
      <c r="AA134" s="438"/>
      <c r="AB134" s="438"/>
      <c r="AC134" s="438"/>
      <c r="AD134" s="438"/>
      <c r="AE134" s="446"/>
      <c r="AF134" s="447"/>
      <c r="AG134" s="411"/>
      <c r="AH134" s="415"/>
      <c r="AI134" s="415"/>
      <c r="AJ134" s="438"/>
      <c r="AK134" s="446"/>
      <c r="AL134" s="457"/>
      <c r="AM134" s="455"/>
      <c r="AN134" s="458"/>
      <c r="AO134" s="464"/>
      <c r="AP134" s="458"/>
      <c r="AQ134" s="446"/>
      <c r="AR134" s="467"/>
      <c r="AS134" s="476">
        <v>77</v>
      </c>
      <c r="AT134" s="477">
        <v>2087.595</v>
      </c>
      <c r="AU134" s="477">
        <v>192.893778</v>
      </c>
      <c r="AV134" s="478">
        <v>0.6</v>
      </c>
      <c r="AW134" s="487">
        <v>115.7362668</v>
      </c>
      <c r="AX134" s="488">
        <v>217</v>
      </c>
      <c r="AY134" s="489">
        <v>1406.565</v>
      </c>
      <c r="AZ134" s="489">
        <v>366.269526</v>
      </c>
      <c r="BA134" s="478">
        <v>0.6</v>
      </c>
      <c r="BB134" s="489">
        <v>219.7617156</v>
      </c>
      <c r="BC134" s="476">
        <v>1777</v>
      </c>
      <c r="BD134" s="489">
        <v>1406.565</v>
      </c>
      <c r="BE134" s="477">
        <v>2999.359206</v>
      </c>
      <c r="BF134" s="478">
        <v>0.6</v>
      </c>
      <c r="BG134" s="489">
        <v>1799.6155236</v>
      </c>
    </row>
    <row r="135" spans="1:59" s="381" customFormat="1" ht="18" customHeight="1">
      <c r="A135" s="409" t="s">
        <v>819</v>
      </c>
      <c r="B135" s="410">
        <v>90.79932288</v>
      </c>
      <c r="C135" s="411">
        <v>0</v>
      </c>
      <c r="D135" s="412">
        <v>0</v>
      </c>
      <c r="E135" s="412">
        <v>690</v>
      </c>
      <c r="F135" s="412">
        <v>0</v>
      </c>
      <c r="G135" s="412">
        <v>0</v>
      </c>
      <c r="H135" s="412">
        <v>0</v>
      </c>
      <c r="I135" s="412">
        <v>322</v>
      </c>
      <c r="J135" s="412">
        <v>0</v>
      </c>
      <c r="K135" s="423">
        <v>0.6</v>
      </c>
      <c r="L135" s="424">
        <v>0</v>
      </c>
      <c r="M135" s="432">
        <v>0</v>
      </c>
      <c r="N135" s="412">
        <v>1538</v>
      </c>
      <c r="O135" s="412">
        <v>18825.12</v>
      </c>
      <c r="P135" s="412">
        <v>0</v>
      </c>
      <c r="Q135" s="436">
        <v>0</v>
      </c>
      <c r="R135" s="412">
        <v>1172</v>
      </c>
      <c r="S135" s="412">
        <v>14556.24</v>
      </c>
      <c r="T135" s="412">
        <v>0</v>
      </c>
      <c r="U135" s="412">
        <v>0</v>
      </c>
      <c r="V135" s="412">
        <v>972</v>
      </c>
      <c r="W135" s="412">
        <v>1049.76</v>
      </c>
      <c r="X135" s="412">
        <v>0</v>
      </c>
      <c r="Y135" s="412">
        <v>486</v>
      </c>
      <c r="Z135" s="412">
        <v>524.88</v>
      </c>
      <c r="AA135" s="412">
        <v>0</v>
      </c>
      <c r="AB135" s="412">
        <v>32.4</v>
      </c>
      <c r="AC135" s="412">
        <v>34.992</v>
      </c>
      <c r="AD135" s="412">
        <v>0</v>
      </c>
      <c r="AE135" s="423">
        <v>0.6</v>
      </c>
      <c r="AF135" s="445">
        <v>0</v>
      </c>
      <c r="AG135" s="411">
        <v>0</v>
      </c>
      <c r="AH135" s="412">
        <v>0</v>
      </c>
      <c r="AI135" s="412">
        <v>1885</v>
      </c>
      <c r="AJ135" s="412">
        <v>0</v>
      </c>
      <c r="AK135" s="423">
        <v>0.6</v>
      </c>
      <c r="AL135" s="424">
        <v>0</v>
      </c>
      <c r="AM135" s="455">
        <v>731</v>
      </c>
      <c r="AN135" s="456">
        <v>48.7333333333333</v>
      </c>
      <c r="AO135" s="456">
        <v>2587.76</v>
      </c>
      <c r="AP135" s="456">
        <v>151.3322048</v>
      </c>
      <c r="AQ135" s="423">
        <v>0.6</v>
      </c>
      <c r="AR135" s="466">
        <v>90.79932288</v>
      </c>
      <c r="AS135" s="479"/>
      <c r="AT135" s="472"/>
      <c r="AU135" s="472"/>
      <c r="AV135" s="474"/>
      <c r="AW135" s="485"/>
      <c r="AX135" s="486"/>
      <c r="AY135" s="484"/>
      <c r="AZ135" s="484"/>
      <c r="BA135" s="474"/>
      <c r="BB135" s="484"/>
      <c r="BC135" s="475"/>
      <c r="BD135" s="484"/>
      <c r="BE135" s="472"/>
      <c r="BF135" s="474"/>
      <c r="BG135" s="484"/>
    </row>
    <row r="136" spans="1:59" s="381" customFormat="1" ht="18" customHeight="1">
      <c r="A136" s="409" t="s">
        <v>820</v>
      </c>
      <c r="B136" s="410">
        <v>2789.5834321728</v>
      </c>
      <c r="C136" s="411">
        <v>1566</v>
      </c>
      <c r="D136" s="412">
        <v>1612.98</v>
      </c>
      <c r="E136" s="412">
        <v>690</v>
      </c>
      <c r="F136" s="412">
        <v>1335.54744</v>
      </c>
      <c r="G136" s="412">
        <v>3620</v>
      </c>
      <c r="H136" s="412">
        <v>3728.6</v>
      </c>
      <c r="I136" s="412">
        <v>322</v>
      </c>
      <c r="J136" s="412">
        <v>1440.73104</v>
      </c>
      <c r="K136" s="423">
        <v>0.6</v>
      </c>
      <c r="L136" s="424">
        <v>1665.767088</v>
      </c>
      <c r="M136" s="432">
        <v>230</v>
      </c>
      <c r="N136" s="412">
        <v>1538</v>
      </c>
      <c r="O136" s="412">
        <v>18825.12</v>
      </c>
      <c r="P136" s="412">
        <v>432.97776</v>
      </c>
      <c r="Q136" s="436">
        <v>651</v>
      </c>
      <c r="R136" s="412">
        <v>1172</v>
      </c>
      <c r="S136" s="412">
        <v>14556.24</v>
      </c>
      <c r="T136" s="412">
        <v>947.611224</v>
      </c>
      <c r="U136" s="412">
        <v>132.15</v>
      </c>
      <c r="V136" s="412">
        <v>972</v>
      </c>
      <c r="W136" s="412">
        <v>1049.76</v>
      </c>
      <c r="X136" s="412">
        <v>158.58</v>
      </c>
      <c r="Y136" s="412">
        <v>486</v>
      </c>
      <c r="Z136" s="412">
        <v>524.88</v>
      </c>
      <c r="AA136" s="412">
        <v>590.27</v>
      </c>
      <c r="AB136" s="412">
        <v>32.4</v>
      </c>
      <c r="AC136" s="412">
        <v>34.992</v>
      </c>
      <c r="AD136" s="412">
        <v>291.139178688</v>
      </c>
      <c r="AE136" s="423">
        <v>0.6</v>
      </c>
      <c r="AF136" s="445">
        <v>1003.0368976128</v>
      </c>
      <c r="AG136" s="411">
        <v>879</v>
      </c>
      <c r="AH136" s="412">
        <v>879</v>
      </c>
      <c r="AI136" s="412">
        <v>1885</v>
      </c>
      <c r="AJ136" s="412">
        <v>165.6915</v>
      </c>
      <c r="AK136" s="423">
        <v>0.6</v>
      </c>
      <c r="AL136" s="424">
        <v>99.4149</v>
      </c>
      <c r="AM136" s="455">
        <v>172</v>
      </c>
      <c r="AN136" s="456">
        <v>11.4666666666667</v>
      </c>
      <c r="AO136" s="456">
        <v>2587.76</v>
      </c>
      <c r="AP136" s="456">
        <v>35.6075776</v>
      </c>
      <c r="AQ136" s="423">
        <v>0.6</v>
      </c>
      <c r="AR136" s="466">
        <v>21.36454656</v>
      </c>
      <c r="AS136" s="479"/>
      <c r="AT136" s="472"/>
      <c r="AU136" s="472"/>
      <c r="AV136" s="474"/>
      <c r="AW136" s="485"/>
      <c r="AX136" s="486"/>
      <c r="AY136" s="484"/>
      <c r="AZ136" s="484"/>
      <c r="BA136" s="474"/>
      <c r="BB136" s="484"/>
      <c r="BC136" s="479"/>
      <c r="BD136" s="484"/>
      <c r="BE136" s="472"/>
      <c r="BF136" s="474"/>
      <c r="BG136" s="484"/>
    </row>
    <row r="137" spans="1:59" s="381" customFormat="1" ht="18" customHeight="1">
      <c r="A137" s="409" t="s">
        <v>821</v>
      </c>
      <c r="B137" s="410">
        <v>10825.3043750784</v>
      </c>
      <c r="C137" s="411">
        <v>4848</v>
      </c>
      <c r="D137" s="412">
        <v>4993.44</v>
      </c>
      <c r="E137" s="412">
        <v>690</v>
      </c>
      <c r="F137" s="412">
        <v>4134.56832</v>
      </c>
      <c r="G137" s="412">
        <v>22284</v>
      </c>
      <c r="H137" s="412">
        <v>22952.52</v>
      </c>
      <c r="I137" s="412">
        <v>322</v>
      </c>
      <c r="J137" s="412">
        <v>8868.853728</v>
      </c>
      <c r="K137" s="423">
        <v>0.6</v>
      </c>
      <c r="L137" s="424">
        <v>7802.0532288</v>
      </c>
      <c r="M137" s="432">
        <v>177</v>
      </c>
      <c r="N137" s="412">
        <v>1538</v>
      </c>
      <c r="O137" s="412">
        <v>18825.12</v>
      </c>
      <c r="P137" s="412">
        <v>333.204624</v>
      </c>
      <c r="Q137" s="436">
        <v>2266</v>
      </c>
      <c r="R137" s="412">
        <v>1172</v>
      </c>
      <c r="S137" s="412">
        <v>14556.24</v>
      </c>
      <c r="T137" s="412">
        <v>3298.443984</v>
      </c>
      <c r="U137" s="412">
        <v>366.45</v>
      </c>
      <c r="V137" s="412">
        <v>972</v>
      </c>
      <c r="W137" s="412">
        <v>1049.76</v>
      </c>
      <c r="X137" s="412">
        <v>439.74</v>
      </c>
      <c r="Y137" s="412">
        <v>486</v>
      </c>
      <c r="Z137" s="412">
        <v>524.88</v>
      </c>
      <c r="AA137" s="412">
        <v>1636.81</v>
      </c>
      <c r="AB137" s="412">
        <v>32.4</v>
      </c>
      <c r="AC137" s="412">
        <v>34.992</v>
      </c>
      <c r="AD137" s="412">
        <v>807.324646464</v>
      </c>
      <c r="AE137" s="423">
        <v>0.6</v>
      </c>
      <c r="AF137" s="445">
        <v>2663.3839526784</v>
      </c>
      <c r="AG137" s="411">
        <v>2144</v>
      </c>
      <c r="AH137" s="412">
        <v>2144</v>
      </c>
      <c r="AI137" s="412">
        <v>1885</v>
      </c>
      <c r="AJ137" s="412">
        <v>404.144</v>
      </c>
      <c r="AK137" s="423">
        <v>0.6</v>
      </c>
      <c r="AL137" s="424">
        <v>242.4864</v>
      </c>
      <c r="AM137" s="455">
        <v>945</v>
      </c>
      <c r="AN137" s="456">
        <v>63</v>
      </c>
      <c r="AO137" s="456">
        <v>2587.76</v>
      </c>
      <c r="AP137" s="456">
        <v>195.634656</v>
      </c>
      <c r="AQ137" s="423">
        <v>0.6</v>
      </c>
      <c r="AR137" s="466">
        <v>117.3807936</v>
      </c>
      <c r="AS137" s="479"/>
      <c r="AT137" s="472"/>
      <c r="AU137" s="472"/>
      <c r="AV137" s="474"/>
      <c r="AW137" s="485"/>
      <c r="AX137" s="486"/>
      <c r="AY137" s="484"/>
      <c r="AZ137" s="484"/>
      <c r="BA137" s="474"/>
      <c r="BB137" s="484"/>
      <c r="BC137" s="479"/>
      <c r="BD137" s="484"/>
      <c r="BE137" s="472"/>
      <c r="BF137" s="474"/>
      <c r="BG137" s="484"/>
    </row>
    <row r="138" spans="1:59" s="381" customFormat="1" ht="18" customHeight="1">
      <c r="A138" s="409" t="s">
        <v>822</v>
      </c>
      <c r="B138" s="410">
        <v>3959.1188092608</v>
      </c>
      <c r="C138" s="411">
        <v>305</v>
      </c>
      <c r="D138" s="412">
        <v>314.15</v>
      </c>
      <c r="E138" s="412">
        <v>690</v>
      </c>
      <c r="F138" s="412">
        <v>260.1162</v>
      </c>
      <c r="G138" s="412">
        <v>8270</v>
      </c>
      <c r="H138" s="412">
        <v>8518.1</v>
      </c>
      <c r="I138" s="412">
        <v>322</v>
      </c>
      <c r="J138" s="412">
        <v>3291.39384</v>
      </c>
      <c r="K138" s="423">
        <v>0.6</v>
      </c>
      <c r="L138" s="424">
        <v>2130.906024</v>
      </c>
      <c r="M138" s="432">
        <v>0</v>
      </c>
      <c r="N138" s="412">
        <v>1538</v>
      </c>
      <c r="O138" s="412">
        <v>18825.12</v>
      </c>
      <c r="P138" s="412">
        <v>0</v>
      </c>
      <c r="Q138" s="436">
        <v>1316</v>
      </c>
      <c r="R138" s="412">
        <v>1172</v>
      </c>
      <c r="S138" s="412">
        <v>14556.24</v>
      </c>
      <c r="T138" s="412">
        <v>1915.601184</v>
      </c>
      <c r="U138" s="412">
        <v>197.4</v>
      </c>
      <c r="V138" s="412">
        <v>972</v>
      </c>
      <c r="W138" s="412">
        <v>1049.76</v>
      </c>
      <c r="X138" s="412">
        <v>236.88</v>
      </c>
      <c r="Y138" s="412">
        <v>486</v>
      </c>
      <c r="Z138" s="412">
        <v>524.88</v>
      </c>
      <c r="AA138" s="412">
        <v>881.72</v>
      </c>
      <c r="AB138" s="412">
        <v>32.4</v>
      </c>
      <c r="AC138" s="412">
        <v>34.992</v>
      </c>
      <c r="AD138" s="412">
        <v>434.891213568</v>
      </c>
      <c r="AE138" s="423">
        <v>0.6</v>
      </c>
      <c r="AF138" s="445">
        <v>1410.2954385408</v>
      </c>
      <c r="AG138" s="411">
        <v>3515</v>
      </c>
      <c r="AH138" s="412">
        <v>3515</v>
      </c>
      <c r="AI138" s="412">
        <v>1885</v>
      </c>
      <c r="AJ138" s="412">
        <v>662.5775</v>
      </c>
      <c r="AK138" s="423">
        <v>0.6</v>
      </c>
      <c r="AL138" s="424">
        <v>397.5465</v>
      </c>
      <c r="AM138" s="455">
        <v>164</v>
      </c>
      <c r="AN138" s="456">
        <v>10.9333333333333</v>
      </c>
      <c r="AO138" s="456">
        <v>2587.76</v>
      </c>
      <c r="AP138" s="456">
        <v>33.9514112</v>
      </c>
      <c r="AQ138" s="423">
        <v>0.6</v>
      </c>
      <c r="AR138" s="466">
        <v>20.37084672</v>
      </c>
      <c r="AS138" s="479"/>
      <c r="AT138" s="472"/>
      <c r="AU138" s="472"/>
      <c r="AV138" s="474"/>
      <c r="AW138" s="485"/>
      <c r="AX138" s="486"/>
      <c r="AY138" s="484"/>
      <c r="AZ138" s="484"/>
      <c r="BA138" s="474"/>
      <c r="BB138" s="484"/>
      <c r="BC138" s="479"/>
      <c r="BD138" s="484"/>
      <c r="BE138" s="472"/>
      <c r="BF138" s="474"/>
      <c r="BG138" s="484"/>
    </row>
    <row r="139" spans="1:59" s="381" customFormat="1" ht="18" customHeight="1">
      <c r="A139" s="409" t="s">
        <v>823</v>
      </c>
      <c r="B139" s="410">
        <v>21547.9601140992</v>
      </c>
      <c r="C139" s="411">
        <v>7702</v>
      </c>
      <c r="D139" s="412">
        <v>7933.06</v>
      </c>
      <c r="E139" s="412">
        <v>690</v>
      </c>
      <c r="F139" s="412">
        <v>6568.57368</v>
      </c>
      <c r="G139" s="412">
        <v>36861</v>
      </c>
      <c r="H139" s="412">
        <v>37966.83</v>
      </c>
      <c r="I139" s="412">
        <v>322</v>
      </c>
      <c r="J139" s="412">
        <v>14670.383112</v>
      </c>
      <c r="K139" s="423">
        <v>0.6</v>
      </c>
      <c r="L139" s="424">
        <v>12743.3740752</v>
      </c>
      <c r="M139" s="432">
        <v>796</v>
      </c>
      <c r="N139" s="412">
        <v>1538</v>
      </c>
      <c r="O139" s="412">
        <v>18825.12</v>
      </c>
      <c r="P139" s="412">
        <v>1498.479552</v>
      </c>
      <c r="Q139" s="436">
        <v>4788</v>
      </c>
      <c r="R139" s="412">
        <v>1172</v>
      </c>
      <c r="S139" s="412">
        <v>14556.24</v>
      </c>
      <c r="T139" s="412">
        <v>6969.527712</v>
      </c>
      <c r="U139" s="412">
        <v>837.6</v>
      </c>
      <c r="V139" s="412">
        <v>972</v>
      </c>
      <c r="W139" s="412">
        <v>1049.76</v>
      </c>
      <c r="X139" s="412">
        <v>1005.12</v>
      </c>
      <c r="Y139" s="412">
        <v>486</v>
      </c>
      <c r="Z139" s="412">
        <v>524.88</v>
      </c>
      <c r="AA139" s="412">
        <v>3741.28</v>
      </c>
      <c r="AB139" s="412">
        <v>32.4</v>
      </c>
      <c r="AC139" s="412">
        <v>34.992</v>
      </c>
      <c r="AD139" s="412">
        <v>1845.313477632</v>
      </c>
      <c r="AE139" s="423">
        <v>0.6</v>
      </c>
      <c r="AF139" s="445">
        <v>6187.9924449792</v>
      </c>
      <c r="AG139" s="411">
        <v>10446</v>
      </c>
      <c r="AH139" s="412">
        <v>10446</v>
      </c>
      <c r="AI139" s="412">
        <v>1885</v>
      </c>
      <c r="AJ139" s="412">
        <v>1969.071</v>
      </c>
      <c r="AK139" s="423">
        <v>0.6</v>
      </c>
      <c r="AL139" s="424">
        <v>1181.4426</v>
      </c>
      <c r="AM139" s="455">
        <v>11554</v>
      </c>
      <c r="AN139" s="456">
        <v>770.266666666667</v>
      </c>
      <c r="AO139" s="456">
        <v>2587.76</v>
      </c>
      <c r="AP139" s="456">
        <v>2391.9183232</v>
      </c>
      <c r="AQ139" s="423">
        <v>0.6</v>
      </c>
      <c r="AR139" s="466">
        <v>1435.15099392</v>
      </c>
      <c r="AS139" s="479"/>
      <c r="AT139" s="472"/>
      <c r="AU139" s="472"/>
      <c r="AV139" s="474"/>
      <c r="AW139" s="485"/>
      <c r="AX139" s="486"/>
      <c r="AY139" s="484"/>
      <c r="AZ139" s="484"/>
      <c r="BA139" s="474"/>
      <c r="BB139" s="484"/>
      <c r="BC139" s="479"/>
      <c r="BD139" s="484"/>
      <c r="BE139" s="472"/>
      <c r="BF139" s="474"/>
      <c r="BG139" s="484"/>
    </row>
    <row r="140" spans="1:59" s="381" customFormat="1" ht="18" customHeight="1">
      <c r="A140" s="409" t="s">
        <v>824</v>
      </c>
      <c r="B140" s="410">
        <v>1250.0148409728</v>
      </c>
      <c r="C140" s="411">
        <v>248</v>
      </c>
      <c r="D140" s="412">
        <v>255.44</v>
      </c>
      <c r="E140" s="412">
        <v>690</v>
      </c>
      <c r="F140" s="412">
        <v>211.50432</v>
      </c>
      <c r="G140" s="412">
        <v>3050</v>
      </c>
      <c r="H140" s="412">
        <v>3141.5</v>
      </c>
      <c r="I140" s="412">
        <v>322</v>
      </c>
      <c r="J140" s="412">
        <v>1213.8756</v>
      </c>
      <c r="K140" s="423">
        <v>0.6</v>
      </c>
      <c r="L140" s="424">
        <v>855.227952</v>
      </c>
      <c r="M140" s="432">
        <v>5</v>
      </c>
      <c r="N140" s="412">
        <v>1538</v>
      </c>
      <c r="O140" s="412">
        <v>18825.12</v>
      </c>
      <c r="P140" s="412">
        <v>9.41256</v>
      </c>
      <c r="Q140" s="436">
        <v>201</v>
      </c>
      <c r="R140" s="412">
        <v>1172</v>
      </c>
      <c r="S140" s="412">
        <v>14556.24</v>
      </c>
      <c r="T140" s="412">
        <v>292.580424</v>
      </c>
      <c r="U140" s="412">
        <v>30.9</v>
      </c>
      <c r="V140" s="412">
        <v>972</v>
      </c>
      <c r="W140" s="412">
        <v>1049.76</v>
      </c>
      <c r="X140" s="412">
        <v>37.08</v>
      </c>
      <c r="Y140" s="412">
        <v>486</v>
      </c>
      <c r="Z140" s="412">
        <v>524.88</v>
      </c>
      <c r="AA140" s="412">
        <v>138.02</v>
      </c>
      <c r="AB140" s="412">
        <v>32.4</v>
      </c>
      <c r="AC140" s="412">
        <v>34.992</v>
      </c>
      <c r="AD140" s="412">
        <v>68.075676288</v>
      </c>
      <c r="AE140" s="423">
        <v>0.6</v>
      </c>
      <c r="AF140" s="445">
        <v>222.0411961728</v>
      </c>
      <c r="AG140" s="411">
        <v>1132</v>
      </c>
      <c r="AH140" s="412">
        <v>1132</v>
      </c>
      <c r="AI140" s="412">
        <v>1885</v>
      </c>
      <c r="AJ140" s="412">
        <v>213.382</v>
      </c>
      <c r="AK140" s="423">
        <v>0.6</v>
      </c>
      <c r="AL140" s="424">
        <v>128.0292</v>
      </c>
      <c r="AM140" s="455">
        <v>360</v>
      </c>
      <c r="AN140" s="456">
        <v>24</v>
      </c>
      <c r="AO140" s="456">
        <v>2587.76</v>
      </c>
      <c r="AP140" s="456">
        <v>74.527488</v>
      </c>
      <c r="AQ140" s="423">
        <v>0.6</v>
      </c>
      <c r="AR140" s="466">
        <v>44.7164928</v>
      </c>
      <c r="AS140" s="475"/>
      <c r="AT140" s="472"/>
      <c r="AU140" s="472"/>
      <c r="AV140" s="474"/>
      <c r="AW140" s="485"/>
      <c r="AX140" s="486"/>
      <c r="AY140" s="484"/>
      <c r="AZ140" s="484"/>
      <c r="BA140" s="474"/>
      <c r="BB140" s="484"/>
      <c r="BC140" s="475"/>
      <c r="BD140" s="484"/>
      <c r="BE140" s="472"/>
      <c r="BF140" s="474"/>
      <c r="BG140" s="484"/>
    </row>
    <row r="141" spans="1:59" s="381" customFormat="1" ht="18" customHeight="1">
      <c r="A141" s="409" t="s">
        <v>825</v>
      </c>
      <c r="B141" s="410">
        <v>202.2536880576</v>
      </c>
      <c r="C141" s="411">
        <v>114</v>
      </c>
      <c r="D141" s="412">
        <v>117.42</v>
      </c>
      <c r="E141" s="412">
        <v>690</v>
      </c>
      <c r="F141" s="412">
        <v>97.22376</v>
      </c>
      <c r="G141" s="412">
        <v>409</v>
      </c>
      <c r="H141" s="412">
        <v>421.27</v>
      </c>
      <c r="I141" s="412">
        <v>322</v>
      </c>
      <c r="J141" s="412">
        <v>162.778728</v>
      </c>
      <c r="K141" s="423">
        <v>0.6</v>
      </c>
      <c r="L141" s="424">
        <v>156.0014928</v>
      </c>
      <c r="M141" s="432">
        <v>8</v>
      </c>
      <c r="N141" s="412">
        <v>1538</v>
      </c>
      <c r="O141" s="412">
        <v>18825.12</v>
      </c>
      <c r="P141" s="412">
        <v>15.060096</v>
      </c>
      <c r="Q141" s="436">
        <v>19</v>
      </c>
      <c r="R141" s="412">
        <v>1172</v>
      </c>
      <c r="S141" s="412">
        <v>14556.24</v>
      </c>
      <c r="T141" s="412">
        <v>27.656856</v>
      </c>
      <c r="U141" s="412">
        <v>4.05</v>
      </c>
      <c r="V141" s="412">
        <v>972</v>
      </c>
      <c r="W141" s="412">
        <v>1049.76</v>
      </c>
      <c r="X141" s="412">
        <v>4.86</v>
      </c>
      <c r="Y141" s="412">
        <v>486</v>
      </c>
      <c r="Z141" s="412">
        <v>524.88</v>
      </c>
      <c r="AA141" s="412">
        <v>18.09</v>
      </c>
      <c r="AB141" s="412">
        <v>32.4</v>
      </c>
      <c r="AC141" s="412">
        <v>34.992</v>
      </c>
      <c r="AD141" s="412">
        <v>8.922540096</v>
      </c>
      <c r="AE141" s="423">
        <v>0.6</v>
      </c>
      <c r="AF141" s="445">
        <v>30.9836952576</v>
      </c>
      <c r="AG141" s="411">
        <v>135</v>
      </c>
      <c r="AH141" s="412">
        <v>135</v>
      </c>
      <c r="AI141" s="412">
        <v>1885</v>
      </c>
      <c r="AJ141" s="412">
        <v>25.4475</v>
      </c>
      <c r="AK141" s="423">
        <v>0.6</v>
      </c>
      <c r="AL141" s="424">
        <v>15.2685</v>
      </c>
      <c r="AM141" s="455">
        <v>0</v>
      </c>
      <c r="AN141" s="456">
        <v>0</v>
      </c>
      <c r="AO141" s="456">
        <v>2587.76</v>
      </c>
      <c r="AP141" s="456">
        <v>0</v>
      </c>
      <c r="AQ141" s="423">
        <v>0.6</v>
      </c>
      <c r="AR141" s="466">
        <v>0</v>
      </c>
      <c r="AS141" s="475"/>
      <c r="AT141" s="472"/>
      <c r="AU141" s="472"/>
      <c r="AV141" s="474"/>
      <c r="AW141" s="485"/>
      <c r="AX141" s="486"/>
      <c r="AY141" s="484"/>
      <c r="AZ141" s="484"/>
      <c r="BA141" s="474"/>
      <c r="BB141" s="484"/>
      <c r="BC141" s="475"/>
      <c r="BD141" s="484"/>
      <c r="BE141" s="472"/>
      <c r="BF141" s="474"/>
      <c r="BG141" s="484"/>
    </row>
    <row r="142" spans="1:59" s="381" customFormat="1" ht="18" customHeight="1">
      <c r="A142" s="405" t="s">
        <v>826</v>
      </c>
      <c r="B142" s="413"/>
      <c r="C142" s="414"/>
      <c r="D142" s="415"/>
      <c r="E142" s="415"/>
      <c r="F142" s="415"/>
      <c r="G142" s="415"/>
      <c r="H142" s="415"/>
      <c r="I142" s="415"/>
      <c r="J142" s="415"/>
      <c r="K142" s="415"/>
      <c r="L142" s="425"/>
      <c r="M142" s="433"/>
      <c r="N142" s="415"/>
      <c r="O142" s="415"/>
      <c r="P142" s="415"/>
      <c r="Q142" s="415"/>
      <c r="R142" s="415"/>
      <c r="S142" s="415"/>
      <c r="T142" s="415"/>
      <c r="U142" s="415"/>
      <c r="V142" s="438"/>
      <c r="W142" s="438"/>
      <c r="X142" s="438"/>
      <c r="Y142" s="438"/>
      <c r="Z142" s="438"/>
      <c r="AA142" s="438"/>
      <c r="AB142" s="438"/>
      <c r="AC142" s="438"/>
      <c r="AD142" s="438"/>
      <c r="AE142" s="446"/>
      <c r="AF142" s="447"/>
      <c r="AG142" s="411"/>
      <c r="AH142" s="415"/>
      <c r="AI142" s="415"/>
      <c r="AJ142" s="438"/>
      <c r="AK142" s="446"/>
      <c r="AL142" s="457"/>
      <c r="AM142" s="455"/>
      <c r="AN142" s="458"/>
      <c r="AO142" s="464"/>
      <c r="AP142" s="458"/>
      <c r="AQ142" s="446"/>
      <c r="AR142" s="467"/>
      <c r="AS142" s="476">
        <v>51</v>
      </c>
      <c r="AT142" s="477">
        <v>2087.595</v>
      </c>
      <c r="AU142" s="477">
        <v>127.760814</v>
      </c>
      <c r="AV142" s="478">
        <v>0.6</v>
      </c>
      <c r="AW142" s="487">
        <v>76.6564884</v>
      </c>
      <c r="AX142" s="488">
        <v>235</v>
      </c>
      <c r="AY142" s="489">
        <v>1406.565</v>
      </c>
      <c r="AZ142" s="489">
        <v>396.65133</v>
      </c>
      <c r="BA142" s="478">
        <v>0.6</v>
      </c>
      <c r="BB142" s="489">
        <v>237.990798</v>
      </c>
      <c r="BC142" s="476">
        <v>2472</v>
      </c>
      <c r="BD142" s="489">
        <v>1406.565</v>
      </c>
      <c r="BE142" s="477">
        <v>4172.434416</v>
      </c>
      <c r="BF142" s="478">
        <v>0.6</v>
      </c>
      <c r="BG142" s="489">
        <v>2503.4606496</v>
      </c>
    </row>
    <row r="143" spans="1:59" s="381" customFormat="1" ht="18" customHeight="1">
      <c r="A143" s="409" t="s">
        <v>827</v>
      </c>
      <c r="B143" s="410">
        <v>2166.08881056</v>
      </c>
      <c r="C143" s="411">
        <v>0</v>
      </c>
      <c r="D143" s="412">
        <v>0</v>
      </c>
      <c r="E143" s="412">
        <v>690</v>
      </c>
      <c r="F143" s="412">
        <v>0</v>
      </c>
      <c r="G143" s="412">
        <v>0</v>
      </c>
      <c r="H143" s="412">
        <v>0</v>
      </c>
      <c r="I143" s="412">
        <v>322</v>
      </c>
      <c r="J143" s="412">
        <v>0</v>
      </c>
      <c r="K143" s="423">
        <v>0.6</v>
      </c>
      <c r="L143" s="424">
        <v>0</v>
      </c>
      <c r="M143" s="432">
        <v>0</v>
      </c>
      <c r="N143" s="412">
        <v>1436</v>
      </c>
      <c r="O143" s="412">
        <v>17576.64</v>
      </c>
      <c r="P143" s="412">
        <v>0</v>
      </c>
      <c r="Q143" s="436">
        <v>0</v>
      </c>
      <c r="R143" s="412">
        <v>0</v>
      </c>
      <c r="S143" s="412">
        <v>0</v>
      </c>
      <c r="T143" s="412">
        <v>0</v>
      </c>
      <c r="U143" s="412">
        <v>0</v>
      </c>
      <c r="V143" s="412">
        <v>1304.1</v>
      </c>
      <c r="W143" s="412">
        <v>1408.428</v>
      </c>
      <c r="X143" s="412">
        <v>0</v>
      </c>
      <c r="Y143" s="412">
        <v>606</v>
      </c>
      <c r="Z143" s="412">
        <v>654.48</v>
      </c>
      <c r="AA143" s="412">
        <v>0</v>
      </c>
      <c r="AB143" s="412">
        <v>76</v>
      </c>
      <c r="AC143" s="412">
        <v>82.08</v>
      </c>
      <c r="AD143" s="412">
        <v>0</v>
      </c>
      <c r="AE143" s="423">
        <v>0.6</v>
      </c>
      <c r="AF143" s="445">
        <v>0</v>
      </c>
      <c r="AG143" s="411">
        <v>0</v>
      </c>
      <c r="AH143" s="412">
        <v>0</v>
      </c>
      <c r="AI143" s="412">
        <v>1885</v>
      </c>
      <c r="AJ143" s="412">
        <v>0</v>
      </c>
      <c r="AK143" s="423">
        <v>0.6</v>
      </c>
      <c r="AL143" s="424">
        <v>0</v>
      </c>
      <c r="AM143" s="455">
        <v>15865</v>
      </c>
      <c r="AN143" s="456">
        <v>1057.66666666667</v>
      </c>
      <c r="AO143" s="456">
        <v>2844.428</v>
      </c>
      <c r="AP143" s="456">
        <v>3610.1480176</v>
      </c>
      <c r="AQ143" s="423">
        <v>0.6</v>
      </c>
      <c r="AR143" s="466">
        <v>2166.08881056</v>
      </c>
      <c r="AS143" s="475"/>
      <c r="AT143" s="472"/>
      <c r="AU143" s="472"/>
      <c r="AV143" s="474"/>
      <c r="AW143" s="485"/>
      <c r="AX143" s="486"/>
      <c r="AY143" s="484"/>
      <c r="AZ143" s="484"/>
      <c r="BA143" s="474"/>
      <c r="BB143" s="484"/>
      <c r="BC143" s="475"/>
      <c r="BD143" s="484"/>
      <c r="BE143" s="472"/>
      <c r="BF143" s="474"/>
      <c r="BG143" s="484"/>
    </row>
    <row r="144" spans="1:59" s="381" customFormat="1" ht="18" customHeight="1">
      <c r="A144" s="409" t="s">
        <v>828</v>
      </c>
      <c r="B144" s="410">
        <v>1832.736486144</v>
      </c>
      <c r="C144" s="411">
        <v>1735</v>
      </c>
      <c r="D144" s="412">
        <v>1787.05</v>
      </c>
      <c r="E144" s="412">
        <v>690</v>
      </c>
      <c r="F144" s="412">
        <v>1479.6774</v>
      </c>
      <c r="G144" s="412">
        <v>1362</v>
      </c>
      <c r="H144" s="412">
        <v>1402.86</v>
      </c>
      <c r="I144" s="412">
        <v>322</v>
      </c>
      <c r="J144" s="412">
        <v>542.065104</v>
      </c>
      <c r="K144" s="423">
        <v>0.6</v>
      </c>
      <c r="L144" s="424">
        <v>1213.0455024</v>
      </c>
      <c r="M144" s="432">
        <v>111</v>
      </c>
      <c r="N144" s="412">
        <v>1436</v>
      </c>
      <c r="O144" s="412">
        <v>17576.64</v>
      </c>
      <c r="P144" s="412">
        <v>195.100704</v>
      </c>
      <c r="Q144" s="436">
        <v>309</v>
      </c>
      <c r="R144" s="412">
        <v>1436</v>
      </c>
      <c r="S144" s="412">
        <v>17835.12</v>
      </c>
      <c r="T144" s="412">
        <v>551.105208</v>
      </c>
      <c r="U144" s="412">
        <v>63</v>
      </c>
      <c r="V144" s="412">
        <v>1304.1</v>
      </c>
      <c r="W144" s="412">
        <v>1408.428</v>
      </c>
      <c r="X144" s="412">
        <v>75.6</v>
      </c>
      <c r="Y144" s="412">
        <v>606</v>
      </c>
      <c r="Z144" s="412">
        <v>654.48</v>
      </c>
      <c r="AA144" s="412">
        <v>281.4</v>
      </c>
      <c r="AB144" s="412">
        <v>76</v>
      </c>
      <c r="AC144" s="412">
        <v>82.08</v>
      </c>
      <c r="AD144" s="412">
        <v>193.5683568</v>
      </c>
      <c r="AE144" s="423">
        <v>0.6</v>
      </c>
      <c r="AF144" s="445">
        <v>563.86456128</v>
      </c>
      <c r="AG144" s="411">
        <v>426</v>
      </c>
      <c r="AH144" s="412">
        <v>426</v>
      </c>
      <c r="AI144" s="412">
        <v>1885</v>
      </c>
      <c r="AJ144" s="412">
        <v>80.301</v>
      </c>
      <c r="AK144" s="423">
        <v>0.6</v>
      </c>
      <c r="AL144" s="424">
        <v>48.1806</v>
      </c>
      <c r="AM144" s="455">
        <v>56</v>
      </c>
      <c r="AN144" s="456">
        <v>3.73333333333333</v>
      </c>
      <c r="AO144" s="456">
        <v>2844.428</v>
      </c>
      <c r="AP144" s="456">
        <v>12.74303744</v>
      </c>
      <c r="AQ144" s="423">
        <v>0.6</v>
      </c>
      <c r="AR144" s="466">
        <v>7.645822464</v>
      </c>
      <c r="AS144" s="479"/>
      <c r="AT144" s="472"/>
      <c r="AU144" s="472"/>
      <c r="AV144" s="474"/>
      <c r="AW144" s="485"/>
      <c r="AX144" s="486"/>
      <c r="AY144" s="484"/>
      <c r="AZ144" s="484"/>
      <c r="BA144" s="474"/>
      <c r="BB144" s="484"/>
      <c r="BC144" s="479"/>
      <c r="BD144" s="484"/>
      <c r="BE144" s="472"/>
      <c r="BF144" s="474"/>
      <c r="BG144" s="484"/>
    </row>
    <row r="145" spans="1:59" s="381" customFormat="1" ht="18" customHeight="1">
      <c r="A145" s="409" t="s">
        <v>829</v>
      </c>
      <c r="B145" s="410">
        <v>5792.056568016</v>
      </c>
      <c r="C145" s="411">
        <v>789</v>
      </c>
      <c r="D145" s="412">
        <v>812.67</v>
      </c>
      <c r="E145" s="412">
        <v>690</v>
      </c>
      <c r="F145" s="412">
        <v>672.89076</v>
      </c>
      <c r="G145" s="412">
        <v>12034</v>
      </c>
      <c r="H145" s="412">
        <v>12395.02</v>
      </c>
      <c r="I145" s="412">
        <v>322</v>
      </c>
      <c r="J145" s="412">
        <v>4789.435728</v>
      </c>
      <c r="K145" s="423">
        <v>0.6</v>
      </c>
      <c r="L145" s="424">
        <v>3277.3958928</v>
      </c>
      <c r="M145" s="432">
        <v>51</v>
      </c>
      <c r="N145" s="412">
        <v>1436</v>
      </c>
      <c r="O145" s="412">
        <v>17576.64</v>
      </c>
      <c r="P145" s="412">
        <v>89.640864</v>
      </c>
      <c r="Q145" s="436">
        <v>2176</v>
      </c>
      <c r="R145" s="412">
        <v>1020</v>
      </c>
      <c r="S145" s="412">
        <v>12668.4</v>
      </c>
      <c r="T145" s="412">
        <v>2756.64384</v>
      </c>
      <c r="U145" s="412">
        <v>334.05</v>
      </c>
      <c r="V145" s="412">
        <v>1304.1</v>
      </c>
      <c r="W145" s="412">
        <v>1408.428</v>
      </c>
      <c r="X145" s="412">
        <v>400.86</v>
      </c>
      <c r="Y145" s="412">
        <v>606</v>
      </c>
      <c r="Z145" s="412">
        <v>654.48</v>
      </c>
      <c r="AA145" s="412">
        <v>1492.09</v>
      </c>
      <c r="AB145" s="412">
        <v>76</v>
      </c>
      <c r="AC145" s="412">
        <v>82.08</v>
      </c>
      <c r="AD145" s="412">
        <v>1026.37316808</v>
      </c>
      <c r="AE145" s="423">
        <v>0.6</v>
      </c>
      <c r="AF145" s="445">
        <v>2323.594723248</v>
      </c>
      <c r="AG145" s="411">
        <v>1361</v>
      </c>
      <c r="AH145" s="412">
        <v>1361</v>
      </c>
      <c r="AI145" s="412">
        <v>1885</v>
      </c>
      <c r="AJ145" s="412">
        <v>256.5485</v>
      </c>
      <c r="AK145" s="423">
        <v>0.6</v>
      </c>
      <c r="AL145" s="424">
        <v>153.9291</v>
      </c>
      <c r="AM145" s="455">
        <v>272</v>
      </c>
      <c r="AN145" s="456">
        <v>18.1333333333333</v>
      </c>
      <c r="AO145" s="456">
        <v>2844.428</v>
      </c>
      <c r="AP145" s="456">
        <v>61.89475328</v>
      </c>
      <c r="AQ145" s="423">
        <v>0.6</v>
      </c>
      <c r="AR145" s="466">
        <v>37.136851968</v>
      </c>
      <c r="AS145" s="479"/>
      <c r="AT145" s="472"/>
      <c r="AU145" s="472"/>
      <c r="AV145" s="474"/>
      <c r="AW145" s="485"/>
      <c r="AX145" s="486"/>
      <c r="AY145" s="484"/>
      <c r="AZ145" s="484"/>
      <c r="BA145" s="474"/>
      <c r="BB145" s="484"/>
      <c r="BC145" s="479"/>
      <c r="BD145" s="484"/>
      <c r="BE145" s="472"/>
      <c r="BF145" s="474"/>
      <c r="BG145" s="484"/>
    </row>
    <row r="146" spans="1:59" s="381" customFormat="1" ht="18" customHeight="1">
      <c r="A146" s="409" t="s">
        <v>830</v>
      </c>
      <c r="B146" s="410">
        <v>8980.992111648</v>
      </c>
      <c r="C146" s="411">
        <v>1084</v>
      </c>
      <c r="D146" s="412">
        <v>1116.52</v>
      </c>
      <c r="E146" s="412">
        <v>690</v>
      </c>
      <c r="F146" s="412">
        <v>924.47856</v>
      </c>
      <c r="G146" s="412">
        <v>16510</v>
      </c>
      <c r="H146" s="412">
        <v>17005.3</v>
      </c>
      <c r="I146" s="412">
        <v>322</v>
      </c>
      <c r="J146" s="412">
        <v>6570.84792</v>
      </c>
      <c r="K146" s="423">
        <v>0.6</v>
      </c>
      <c r="L146" s="424">
        <v>4497.195888</v>
      </c>
      <c r="M146" s="432">
        <v>78</v>
      </c>
      <c r="N146" s="412">
        <v>1436</v>
      </c>
      <c r="O146" s="412">
        <v>17576.64</v>
      </c>
      <c r="P146" s="412">
        <v>137.097792</v>
      </c>
      <c r="Q146" s="436">
        <v>3866</v>
      </c>
      <c r="R146" s="412">
        <v>1020</v>
      </c>
      <c r="S146" s="412">
        <v>12668.4</v>
      </c>
      <c r="T146" s="412">
        <v>4897.60344</v>
      </c>
      <c r="U146" s="412">
        <v>591.6</v>
      </c>
      <c r="V146" s="412">
        <v>1304.1</v>
      </c>
      <c r="W146" s="412">
        <v>1408.428</v>
      </c>
      <c r="X146" s="412">
        <v>709.92</v>
      </c>
      <c r="Y146" s="412">
        <v>606</v>
      </c>
      <c r="Z146" s="412">
        <v>654.48</v>
      </c>
      <c r="AA146" s="412">
        <v>2642.48</v>
      </c>
      <c r="AB146" s="412">
        <v>76</v>
      </c>
      <c r="AC146" s="412">
        <v>82.08</v>
      </c>
      <c r="AD146" s="412">
        <v>1817.69904576</v>
      </c>
      <c r="AE146" s="423">
        <v>0.6</v>
      </c>
      <c r="AF146" s="445">
        <v>4111.440166656</v>
      </c>
      <c r="AG146" s="411">
        <v>2003</v>
      </c>
      <c r="AH146" s="412">
        <v>2003</v>
      </c>
      <c r="AI146" s="412">
        <v>1885</v>
      </c>
      <c r="AJ146" s="412">
        <v>377.5655</v>
      </c>
      <c r="AK146" s="423">
        <v>0.6</v>
      </c>
      <c r="AL146" s="424">
        <v>226.5393</v>
      </c>
      <c r="AM146" s="455">
        <v>1068</v>
      </c>
      <c r="AN146" s="456">
        <v>71.2</v>
      </c>
      <c r="AO146" s="456">
        <v>2844.428</v>
      </c>
      <c r="AP146" s="456">
        <v>243.02792832</v>
      </c>
      <c r="AQ146" s="423">
        <v>0.6</v>
      </c>
      <c r="AR146" s="466">
        <v>145.816756992</v>
      </c>
      <c r="AS146" s="479"/>
      <c r="AT146" s="472"/>
      <c r="AU146" s="472"/>
      <c r="AV146" s="474"/>
      <c r="AW146" s="485"/>
      <c r="AX146" s="486"/>
      <c r="AY146" s="484"/>
      <c r="AZ146" s="484"/>
      <c r="BA146" s="474"/>
      <c r="BB146" s="484"/>
      <c r="BC146" s="479"/>
      <c r="BD146" s="484"/>
      <c r="BE146" s="472"/>
      <c r="BF146" s="474"/>
      <c r="BG146" s="484"/>
    </row>
    <row r="147" spans="1:59" s="381" customFormat="1" ht="18" customHeight="1">
      <c r="A147" s="409" t="s">
        <v>831</v>
      </c>
      <c r="B147" s="410">
        <v>5042.641211376</v>
      </c>
      <c r="C147" s="411">
        <v>535</v>
      </c>
      <c r="D147" s="412">
        <v>551.05</v>
      </c>
      <c r="E147" s="412">
        <v>690</v>
      </c>
      <c r="F147" s="412">
        <v>456.2694</v>
      </c>
      <c r="G147" s="412">
        <v>8961</v>
      </c>
      <c r="H147" s="412">
        <v>9229.83</v>
      </c>
      <c r="I147" s="412">
        <v>322</v>
      </c>
      <c r="J147" s="412">
        <v>3566.406312</v>
      </c>
      <c r="K147" s="423">
        <v>0.6</v>
      </c>
      <c r="L147" s="424">
        <v>2413.6054272</v>
      </c>
      <c r="M147" s="432">
        <v>52</v>
      </c>
      <c r="N147" s="412">
        <v>1436</v>
      </c>
      <c r="O147" s="412">
        <v>17576.64</v>
      </c>
      <c r="P147" s="412">
        <v>91.398528</v>
      </c>
      <c r="Q147" s="436">
        <v>1969</v>
      </c>
      <c r="R147" s="412">
        <v>1020</v>
      </c>
      <c r="S147" s="412">
        <v>12668.4</v>
      </c>
      <c r="T147" s="412">
        <v>2494.40796</v>
      </c>
      <c r="U147" s="412">
        <v>303.15</v>
      </c>
      <c r="V147" s="412">
        <v>1304.1</v>
      </c>
      <c r="W147" s="412">
        <v>1408.428</v>
      </c>
      <c r="X147" s="412">
        <v>363.78</v>
      </c>
      <c r="Y147" s="412">
        <v>606</v>
      </c>
      <c r="Z147" s="412">
        <v>654.48</v>
      </c>
      <c r="AA147" s="412">
        <v>1354.07</v>
      </c>
      <c r="AB147" s="412">
        <v>76</v>
      </c>
      <c r="AC147" s="412">
        <v>82.08</v>
      </c>
      <c r="AD147" s="412">
        <v>931.43249784</v>
      </c>
      <c r="AE147" s="423">
        <v>0.6</v>
      </c>
      <c r="AF147" s="445">
        <v>2110.343391504</v>
      </c>
      <c r="AG147" s="411">
        <v>1975</v>
      </c>
      <c r="AH147" s="412">
        <v>1975</v>
      </c>
      <c r="AI147" s="412">
        <v>1885</v>
      </c>
      <c r="AJ147" s="412">
        <v>372.2875</v>
      </c>
      <c r="AK147" s="423">
        <v>0.6</v>
      </c>
      <c r="AL147" s="424">
        <v>223.3725</v>
      </c>
      <c r="AM147" s="455">
        <v>2163</v>
      </c>
      <c r="AN147" s="456">
        <v>144.2</v>
      </c>
      <c r="AO147" s="456">
        <v>2844.428</v>
      </c>
      <c r="AP147" s="456">
        <v>492.19982112</v>
      </c>
      <c r="AQ147" s="423">
        <v>0.6</v>
      </c>
      <c r="AR147" s="466">
        <v>295.319892672</v>
      </c>
      <c r="AS147" s="479"/>
      <c r="AT147" s="472"/>
      <c r="AU147" s="472"/>
      <c r="AV147" s="474"/>
      <c r="AW147" s="485"/>
      <c r="AX147" s="486"/>
      <c r="AY147" s="484"/>
      <c r="AZ147" s="484"/>
      <c r="BA147" s="474"/>
      <c r="BB147" s="484"/>
      <c r="BC147" s="479"/>
      <c r="BD147" s="484"/>
      <c r="BE147" s="472"/>
      <c r="BF147" s="474"/>
      <c r="BG147" s="484"/>
    </row>
    <row r="148" spans="1:59" s="381" customFormat="1" ht="18" customHeight="1">
      <c r="A148" s="409" t="s">
        <v>832</v>
      </c>
      <c r="B148" s="410">
        <v>5101.3866552</v>
      </c>
      <c r="C148" s="411">
        <v>626</v>
      </c>
      <c r="D148" s="412">
        <v>644.78</v>
      </c>
      <c r="E148" s="412">
        <v>690</v>
      </c>
      <c r="F148" s="412">
        <v>533.87784</v>
      </c>
      <c r="G148" s="412">
        <v>10921</v>
      </c>
      <c r="H148" s="412">
        <v>11248.63</v>
      </c>
      <c r="I148" s="412">
        <v>322</v>
      </c>
      <c r="J148" s="412">
        <v>4346.470632</v>
      </c>
      <c r="K148" s="423">
        <v>0.6</v>
      </c>
      <c r="L148" s="424">
        <v>2928.2090832</v>
      </c>
      <c r="M148" s="432">
        <v>11</v>
      </c>
      <c r="N148" s="412">
        <v>1436</v>
      </c>
      <c r="O148" s="412">
        <v>17576.64</v>
      </c>
      <c r="P148" s="412">
        <v>19.334304</v>
      </c>
      <c r="Q148" s="436">
        <v>1695</v>
      </c>
      <c r="R148" s="412">
        <v>1020</v>
      </c>
      <c r="S148" s="412">
        <v>12668.4</v>
      </c>
      <c r="T148" s="412">
        <v>2147.2938</v>
      </c>
      <c r="U148" s="412">
        <v>255.9</v>
      </c>
      <c r="V148" s="412">
        <v>1304.1</v>
      </c>
      <c r="W148" s="412">
        <v>1408.428</v>
      </c>
      <c r="X148" s="412">
        <v>307.08</v>
      </c>
      <c r="Y148" s="412">
        <v>606</v>
      </c>
      <c r="Z148" s="412">
        <v>654.48</v>
      </c>
      <c r="AA148" s="412">
        <v>1143.02</v>
      </c>
      <c r="AB148" s="412">
        <v>76</v>
      </c>
      <c r="AC148" s="412">
        <v>82.08</v>
      </c>
      <c r="AD148" s="412">
        <v>786.25623024</v>
      </c>
      <c r="AE148" s="423">
        <v>0.6</v>
      </c>
      <c r="AF148" s="445">
        <v>1771.730600544</v>
      </c>
      <c r="AG148" s="411">
        <v>3098</v>
      </c>
      <c r="AH148" s="412">
        <v>3098</v>
      </c>
      <c r="AI148" s="412">
        <v>1885</v>
      </c>
      <c r="AJ148" s="412">
        <v>583.973</v>
      </c>
      <c r="AK148" s="423">
        <v>0.6</v>
      </c>
      <c r="AL148" s="424">
        <v>350.3838</v>
      </c>
      <c r="AM148" s="455">
        <v>374</v>
      </c>
      <c r="AN148" s="456">
        <v>24.9333333333333</v>
      </c>
      <c r="AO148" s="456">
        <v>2844.428</v>
      </c>
      <c r="AP148" s="456">
        <v>85.10528576</v>
      </c>
      <c r="AQ148" s="423">
        <v>0.6</v>
      </c>
      <c r="AR148" s="466">
        <v>51.063171456</v>
      </c>
      <c r="AS148" s="479"/>
      <c r="AT148" s="472"/>
      <c r="AU148" s="472"/>
      <c r="AV148" s="474"/>
      <c r="AW148" s="485"/>
      <c r="AX148" s="486"/>
      <c r="AY148" s="484"/>
      <c r="AZ148" s="484"/>
      <c r="BA148" s="474"/>
      <c r="BB148" s="484"/>
      <c r="BC148" s="479"/>
      <c r="BD148" s="484"/>
      <c r="BE148" s="472"/>
      <c r="BF148" s="474"/>
      <c r="BG148" s="484"/>
    </row>
    <row r="149" spans="1:59" s="381" customFormat="1" ht="18" customHeight="1">
      <c r="A149" s="409" t="s">
        <v>833</v>
      </c>
      <c r="B149" s="410">
        <v>8608.930105536</v>
      </c>
      <c r="C149" s="411">
        <v>764</v>
      </c>
      <c r="D149" s="412">
        <v>786.92</v>
      </c>
      <c r="E149" s="412">
        <v>690</v>
      </c>
      <c r="F149" s="412">
        <v>651.56976</v>
      </c>
      <c r="G149" s="412">
        <v>16887</v>
      </c>
      <c r="H149" s="412">
        <v>17393.61</v>
      </c>
      <c r="I149" s="412">
        <v>322</v>
      </c>
      <c r="J149" s="412">
        <v>6720.890904</v>
      </c>
      <c r="K149" s="423">
        <v>0.6</v>
      </c>
      <c r="L149" s="424">
        <v>4423.4763984</v>
      </c>
      <c r="M149" s="432">
        <v>97</v>
      </c>
      <c r="N149" s="412">
        <v>1436</v>
      </c>
      <c r="O149" s="412">
        <v>17576.64</v>
      </c>
      <c r="P149" s="412">
        <v>170.493408</v>
      </c>
      <c r="Q149" s="436">
        <v>2377</v>
      </c>
      <c r="R149" s="412">
        <v>1020</v>
      </c>
      <c r="S149" s="412">
        <v>12668.4</v>
      </c>
      <c r="T149" s="412">
        <v>3011.27868</v>
      </c>
      <c r="U149" s="412">
        <v>371.1</v>
      </c>
      <c r="V149" s="412">
        <v>1304.1</v>
      </c>
      <c r="W149" s="412">
        <v>1408.428</v>
      </c>
      <c r="X149" s="412">
        <v>445.32</v>
      </c>
      <c r="Y149" s="412">
        <v>606</v>
      </c>
      <c r="Z149" s="412">
        <v>654.48</v>
      </c>
      <c r="AA149" s="412">
        <v>1657.58</v>
      </c>
      <c r="AB149" s="412">
        <v>76</v>
      </c>
      <c r="AC149" s="412">
        <v>82.08</v>
      </c>
      <c r="AD149" s="412">
        <v>1140.20979696</v>
      </c>
      <c r="AE149" s="423">
        <v>0.6</v>
      </c>
      <c r="AF149" s="445">
        <v>2593.189130976</v>
      </c>
      <c r="AG149" s="411">
        <v>4101</v>
      </c>
      <c r="AH149" s="412">
        <v>4101</v>
      </c>
      <c r="AI149" s="412">
        <v>1885</v>
      </c>
      <c r="AJ149" s="412">
        <v>773.0385</v>
      </c>
      <c r="AK149" s="423">
        <v>0.6</v>
      </c>
      <c r="AL149" s="424">
        <v>463.8231</v>
      </c>
      <c r="AM149" s="455">
        <v>8265</v>
      </c>
      <c r="AN149" s="456">
        <v>551</v>
      </c>
      <c r="AO149" s="456">
        <v>2844.428</v>
      </c>
      <c r="AP149" s="456">
        <v>1880.7357936</v>
      </c>
      <c r="AQ149" s="423">
        <v>0.6</v>
      </c>
      <c r="AR149" s="466">
        <v>1128.44147616</v>
      </c>
      <c r="AS149" s="479"/>
      <c r="AT149" s="472"/>
      <c r="AU149" s="472"/>
      <c r="AV149" s="474"/>
      <c r="AW149" s="485"/>
      <c r="AX149" s="486"/>
      <c r="AY149" s="484"/>
      <c r="AZ149" s="484"/>
      <c r="BA149" s="474"/>
      <c r="BB149" s="484"/>
      <c r="BC149" s="479"/>
      <c r="BD149" s="484"/>
      <c r="BE149" s="472"/>
      <c r="BF149" s="474"/>
      <c r="BG149" s="484"/>
    </row>
    <row r="150" spans="1:59" s="381" customFormat="1" ht="18" customHeight="1">
      <c r="A150" s="409" t="s">
        <v>834</v>
      </c>
      <c r="B150" s="410">
        <v>675.508845024</v>
      </c>
      <c r="C150" s="411">
        <v>102</v>
      </c>
      <c r="D150" s="412">
        <v>105.06</v>
      </c>
      <c r="E150" s="412">
        <v>690</v>
      </c>
      <c r="F150" s="412">
        <v>86.98968</v>
      </c>
      <c r="G150" s="412">
        <v>1019</v>
      </c>
      <c r="H150" s="412">
        <v>1049.57</v>
      </c>
      <c r="I150" s="412">
        <v>322</v>
      </c>
      <c r="J150" s="412">
        <v>405.553848</v>
      </c>
      <c r="K150" s="423">
        <v>0.6</v>
      </c>
      <c r="L150" s="424">
        <v>295.5261168</v>
      </c>
      <c r="M150" s="432">
        <v>11</v>
      </c>
      <c r="N150" s="412">
        <v>1436</v>
      </c>
      <c r="O150" s="412">
        <v>17576.64</v>
      </c>
      <c r="P150" s="412">
        <v>19.334304</v>
      </c>
      <c r="Q150" s="436">
        <v>265</v>
      </c>
      <c r="R150" s="412">
        <v>1436</v>
      </c>
      <c r="S150" s="412">
        <v>17835.12</v>
      </c>
      <c r="T150" s="412">
        <v>472.63068</v>
      </c>
      <c r="U150" s="412">
        <v>41.4</v>
      </c>
      <c r="V150" s="412">
        <v>1304.1</v>
      </c>
      <c r="W150" s="412">
        <v>1408.428</v>
      </c>
      <c r="X150" s="412">
        <v>49.68</v>
      </c>
      <c r="Y150" s="412">
        <v>606</v>
      </c>
      <c r="Z150" s="412">
        <v>654.48</v>
      </c>
      <c r="AA150" s="412">
        <v>184.92</v>
      </c>
      <c r="AB150" s="412">
        <v>76</v>
      </c>
      <c r="AC150" s="412">
        <v>82.08</v>
      </c>
      <c r="AD150" s="412">
        <v>127.20206304</v>
      </c>
      <c r="AE150" s="423">
        <v>0.6</v>
      </c>
      <c r="AF150" s="445">
        <v>371.500228224</v>
      </c>
      <c r="AG150" s="411">
        <v>75</v>
      </c>
      <c r="AH150" s="412">
        <v>75</v>
      </c>
      <c r="AI150" s="412">
        <v>1885</v>
      </c>
      <c r="AJ150" s="412">
        <v>14.1375</v>
      </c>
      <c r="AK150" s="423">
        <v>0.6</v>
      </c>
      <c r="AL150" s="424">
        <v>8.4825</v>
      </c>
      <c r="AM150" s="455">
        <v>0</v>
      </c>
      <c r="AN150" s="456">
        <v>0</v>
      </c>
      <c r="AO150" s="456">
        <v>2844.428</v>
      </c>
      <c r="AP150" s="456">
        <v>0</v>
      </c>
      <c r="AQ150" s="423">
        <v>0.6</v>
      </c>
      <c r="AR150" s="466">
        <v>0</v>
      </c>
      <c r="AS150" s="479"/>
      <c r="AT150" s="472"/>
      <c r="AU150" s="472"/>
      <c r="AV150" s="474"/>
      <c r="AW150" s="485"/>
      <c r="AX150" s="486"/>
      <c r="AY150" s="484"/>
      <c r="AZ150" s="484"/>
      <c r="BA150" s="474"/>
      <c r="BB150" s="484"/>
      <c r="BC150" s="479"/>
      <c r="BD150" s="484"/>
      <c r="BE150" s="472"/>
      <c r="BF150" s="474"/>
      <c r="BG150" s="484"/>
    </row>
    <row r="151" spans="1:59" s="381" customFormat="1" ht="18" customHeight="1">
      <c r="A151" s="405" t="s">
        <v>835</v>
      </c>
      <c r="B151" s="413"/>
      <c r="C151" s="414"/>
      <c r="D151" s="415"/>
      <c r="E151" s="415"/>
      <c r="F151" s="415"/>
      <c r="G151" s="415"/>
      <c r="H151" s="415"/>
      <c r="I151" s="415"/>
      <c r="J151" s="415"/>
      <c r="K151" s="415"/>
      <c r="L151" s="425"/>
      <c r="M151" s="433"/>
      <c r="N151" s="415"/>
      <c r="O151" s="415"/>
      <c r="P151" s="415"/>
      <c r="Q151" s="415"/>
      <c r="R151" s="415"/>
      <c r="S151" s="415"/>
      <c r="T151" s="415"/>
      <c r="U151" s="415"/>
      <c r="V151" s="438"/>
      <c r="W151" s="438"/>
      <c r="X151" s="438"/>
      <c r="Y151" s="438"/>
      <c r="Z151" s="438"/>
      <c r="AA151" s="438"/>
      <c r="AB151" s="438"/>
      <c r="AC151" s="438"/>
      <c r="AD151" s="438"/>
      <c r="AE151" s="446"/>
      <c r="AF151" s="447"/>
      <c r="AG151" s="411"/>
      <c r="AH151" s="415"/>
      <c r="AI151" s="415"/>
      <c r="AJ151" s="438"/>
      <c r="AK151" s="446"/>
      <c r="AL151" s="457"/>
      <c r="AM151" s="455"/>
      <c r="AN151" s="458"/>
      <c r="AO151" s="464"/>
      <c r="AP151" s="458"/>
      <c r="AQ151" s="446"/>
      <c r="AR151" s="467"/>
      <c r="AS151" s="476">
        <v>192</v>
      </c>
      <c r="AT151" s="477">
        <v>2087.595</v>
      </c>
      <c r="AU151" s="477">
        <v>480.981888</v>
      </c>
      <c r="AV151" s="478">
        <v>0.6</v>
      </c>
      <c r="AW151" s="487">
        <v>288.5891328</v>
      </c>
      <c r="AX151" s="488">
        <v>458</v>
      </c>
      <c r="AY151" s="489">
        <v>1406.565</v>
      </c>
      <c r="AZ151" s="489">
        <v>773.048124</v>
      </c>
      <c r="BA151" s="478">
        <v>0.6</v>
      </c>
      <c r="BB151" s="489">
        <v>463.8288744</v>
      </c>
      <c r="BC151" s="476">
        <v>1559</v>
      </c>
      <c r="BD151" s="489">
        <v>1406.565</v>
      </c>
      <c r="BE151" s="477">
        <v>2631.401802</v>
      </c>
      <c r="BF151" s="478">
        <v>0.6</v>
      </c>
      <c r="BG151" s="489">
        <v>1578.8410812</v>
      </c>
    </row>
    <row r="152" spans="1:59" s="381" customFormat="1" ht="18" customHeight="1">
      <c r="A152" s="409" t="s">
        <v>836</v>
      </c>
      <c r="B152" s="410">
        <v>90.95952</v>
      </c>
      <c r="C152" s="411">
        <v>0</v>
      </c>
      <c r="D152" s="412">
        <v>0</v>
      </c>
      <c r="E152" s="412">
        <v>690</v>
      </c>
      <c r="F152" s="412">
        <v>0</v>
      </c>
      <c r="G152" s="412">
        <v>0</v>
      </c>
      <c r="H152" s="412">
        <v>0</v>
      </c>
      <c r="I152" s="412">
        <v>322</v>
      </c>
      <c r="J152" s="412">
        <v>0</v>
      </c>
      <c r="K152" s="423">
        <v>0.6</v>
      </c>
      <c r="L152" s="424">
        <v>0</v>
      </c>
      <c r="M152" s="432">
        <v>0</v>
      </c>
      <c r="N152" s="412">
        <v>1373</v>
      </c>
      <c r="O152" s="412">
        <v>16805.52</v>
      </c>
      <c r="P152" s="412">
        <v>0</v>
      </c>
      <c r="Q152" s="436">
        <v>0</v>
      </c>
      <c r="R152" s="412">
        <v>1026</v>
      </c>
      <c r="S152" s="412">
        <v>12742.92</v>
      </c>
      <c r="T152" s="412">
        <v>0</v>
      </c>
      <c r="U152" s="412">
        <v>0</v>
      </c>
      <c r="V152" s="412">
        <v>1200</v>
      </c>
      <c r="W152" s="412">
        <v>1296</v>
      </c>
      <c r="X152" s="412">
        <v>0</v>
      </c>
      <c r="Y152" s="412">
        <v>486</v>
      </c>
      <c r="Z152" s="412">
        <v>524.88</v>
      </c>
      <c r="AA152" s="412">
        <v>0</v>
      </c>
      <c r="AB152" s="412">
        <v>32.4</v>
      </c>
      <c r="AC152" s="412">
        <v>34.992</v>
      </c>
      <c r="AD152" s="412">
        <v>0</v>
      </c>
      <c r="AE152" s="423">
        <v>0.6</v>
      </c>
      <c r="AF152" s="445">
        <v>0</v>
      </c>
      <c r="AG152" s="411">
        <v>0</v>
      </c>
      <c r="AH152" s="412">
        <v>0</v>
      </c>
      <c r="AI152" s="412">
        <v>1885</v>
      </c>
      <c r="AJ152" s="412">
        <v>0</v>
      </c>
      <c r="AK152" s="423">
        <v>0.6</v>
      </c>
      <c r="AL152" s="424">
        <v>0</v>
      </c>
      <c r="AM152" s="455">
        <v>710</v>
      </c>
      <c r="AN152" s="456">
        <v>47.3333333333333</v>
      </c>
      <c r="AO152" s="456">
        <v>2669</v>
      </c>
      <c r="AP152" s="456">
        <v>151.5992</v>
      </c>
      <c r="AQ152" s="423">
        <v>0.6</v>
      </c>
      <c r="AR152" s="466">
        <v>90.95952</v>
      </c>
      <c r="AS152" s="479"/>
      <c r="AT152" s="472"/>
      <c r="AU152" s="472"/>
      <c r="AV152" s="474"/>
      <c r="AW152" s="485"/>
      <c r="AX152" s="486"/>
      <c r="AY152" s="484"/>
      <c r="AZ152" s="484"/>
      <c r="BA152" s="474"/>
      <c r="BB152" s="484"/>
      <c r="BC152" s="479"/>
      <c r="BD152" s="484"/>
      <c r="BE152" s="472"/>
      <c r="BF152" s="474"/>
      <c r="BG152" s="484"/>
    </row>
    <row r="153" spans="1:59" s="381" customFormat="1" ht="18" customHeight="1">
      <c r="A153" s="409" t="s">
        <v>837</v>
      </c>
      <c r="B153" s="410">
        <v>5274.2815104384</v>
      </c>
      <c r="C153" s="411">
        <v>4510</v>
      </c>
      <c r="D153" s="412">
        <v>4645.3</v>
      </c>
      <c r="E153" s="412">
        <v>690</v>
      </c>
      <c r="F153" s="412">
        <v>3846.3084</v>
      </c>
      <c r="G153" s="412">
        <v>6107</v>
      </c>
      <c r="H153" s="412">
        <v>6290.21</v>
      </c>
      <c r="I153" s="412">
        <v>322</v>
      </c>
      <c r="J153" s="412">
        <v>2430.537144</v>
      </c>
      <c r="K153" s="423">
        <v>0.6</v>
      </c>
      <c r="L153" s="424">
        <v>3766.1073264</v>
      </c>
      <c r="M153" s="432">
        <v>326</v>
      </c>
      <c r="N153" s="412">
        <v>1373</v>
      </c>
      <c r="O153" s="412">
        <v>16805.52</v>
      </c>
      <c r="P153" s="412">
        <v>547.859952</v>
      </c>
      <c r="Q153" s="436">
        <v>867</v>
      </c>
      <c r="R153" s="412">
        <v>1026</v>
      </c>
      <c r="S153" s="412">
        <v>12742.92</v>
      </c>
      <c r="T153" s="412">
        <v>1104.811164</v>
      </c>
      <c r="U153" s="412">
        <v>178.95</v>
      </c>
      <c r="V153" s="412">
        <v>1200</v>
      </c>
      <c r="W153" s="412">
        <v>1296</v>
      </c>
      <c r="X153" s="412">
        <v>214.74</v>
      </c>
      <c r="Y153" s="412">
        <v>486</v>
      </c>
      <c r="Z153" s="412">
        <v>524.88</v>
      </c>
      <c r="AA153" s="412">
        <v>799.31</v>
      </c>
      <c r="AB153" s="412">
        <v>32.4</v>
      </c>
      <c r="AC153" s="412">
        <v>34.992</v>
      </c>
      <c r="AD153" s="412">
        <v>447.121664064</v>
      </c>
      <c r="AE153" s="423">
        <v>0.6</v>
      </c>
      <c r="AF153" s="445">
        <v>1259.8756680384</v>
      </c>
      <c r="AG153" s="411">
        <v>2175</v>
      </c>
      <c r="AH153" s="412">
        <v>2175</v>
      </c>
      <c r="AI153" s="412">
        <v>1885</v>
      </c>
      <c r="AJ153" s="412">
        <v>409.9875</v>
      </c>
      <c r="AK153" s="423">
        <v>0.6</v>
      </c>
      <c r="AL153" s="424">
        <v>245.9925</v>
      </c>
      <c r="AM153" s="455">
        <v>18</v>
      </c>
      <c r="AN153" s="456">
        <v>1.2</v>
      </c>
      <c r="AO153" s="456">
        <v>2669</v>
      </c>
      <c r="AP153" s="456">
        <v>3.84336</v>
      </c>
      <c r="AQ153" s="423">
        <v>0.6</v>
      </c>
      <c r="AR153" s="466">
        <v>2.306016</v>
      </c>
      <c r="AS153" s="479"/>
      <c r="AT153" s="472"/>
      <c r="AU153" s="472"/>
      <c r="AV153" s="474"/>
      <c r="AW153" s="485"/>
      <c r="AX153" s="486"/>
      <c r="AY153" s="484"/>
      <c r="AZ153" s="484"/>
      <c r="BA153" s="474"/>
      <c r="BB153" s="484"/>
      <c r="BC153" s="479"/>
      <c r="BD153" s="484"/>
      <c r="BE153" s="472"/>
      <c r="BF153" s="474"/>
      <c r="BG153" s="484"/>
    </row>
    <row r="154" spans="1:59" s="381" customFormat="1" ht="18" customHeight="1">
      <c r="A154" s="409" t="s">
        <v>838</v>
      </c>
      <c r="B154" s="410">
        <v>6496.3571939904</v>
      </c>
      <c r="C154" s="411">
        <v>790</v>
      </c>
      <c r="D154" s="412">
        <v>813.7</v>
      </c>
      <c r="E154" s="412">
        <v>690</v>
      </c>
      <c r="F154" s="412">
        <v>673.7436</v>
      </c>
      <c r="G154" s="412">
        <v>8381</v>
      </c>
      <c r="H154" s="412">
        <v>8632.43</v>
      </c>
      <c r="I154" s="412">
        <v>322</v>
      </c>
      <c r="J154" s="412">
        <v>3335.570952</v>
      </c>
      <c r="K154" s="423">
        <v>0.6</v>
      </c>
      <c r="L154" s="424">
        <v>2405.5887312</v>
      </c>
      <c r="M154" s="432">
        <v>240</v>
      </c>
      <c r="N154" s="412">
        <v>1373</v>
      </c>
      <c r="O154" s="412">
        <v>16805.52</v>
      </c>
      <c r="P154" s="412">
        <v>403.33248</v>
      </c>
      <c r="Q154" s="436">
        <v>3743</v>
      </c>
      <c r="R154" s="412">
        <v>1026</v>
      </c>
      <c r="S154" s="412">
        <v>12742.92</v>
      </c>
      <c r="T154" s="412">
        <v>4769.674956</v>
      </c>
      <c r="U154" s="412">
        <v>597.45</v>
      </c>
      <c r="V154" s="412">
        <v>1200</v>
      </c>
      <c r="W154" s="412">
        <v>1296</v>
      </c>
      <c r="X154" s="412">
        <v>716.94</v>
      </c>
      <c r="Y154" s="412">
        <v>486</v>
      </c>
      <c r="Z154" s="412">
        <v>524.88</v>
      </c>
      <c r="AA154" s="412">
        <v>2668.61</v>
      </c>
      <c r="AB154" s="412">
        <v>32.4</v>
      </c>
      <c r="AC154" s="412">
        <v>34.992</v>
      </c>
      <c r="AD154" s="412">
        <v>1492.779201984</v>
      </c>
      <c r="AE154" s="423">
        <v>0.6</v>
      </c>
      <c r="AF154" s="445">
        <v>3999.4719827904</v>
      </c>
      <c r="AG154" s="411">
        <v>592</v>
      </c>
      <c r="AH154" s="412">
        <v>592</v>
      </c>
      <c r="AI154" s="412">
        <v>1885</v>
      </c>
      <c r="AJ154" s="412">
        <v>111.592</v>
      </c>
      <c r="AK154" s="423">
        <v>0.6</v>
      </c>
      <c r="AL154" s="424">
        <v>66.9552</v>
      </c>
      <c r="AM154" s="455">
        <v>190</v>
      </c>
      <c r="AN154" s="456">
        <v>12.6666666666667</v>
      </c>
      <c r="AO154" s="456">
        <v>2669</v>
      </c>
      <c r="AP154" s="456">
        <v>40.5688</v>
      </c>
      <c r="AQ154" s="423">
        <v>0.6</v>
      </c>
      <c r="AR154" s="466">
        <v>24.34128</v>
      </c>
      <c r="AS154" s="475"/>
      <c r="AT154" s="472"/>
      <c r="AU154" s="472"/>
      <c r="AV154" s="474"/>
      <c r="AW154" s="485"/>
      <c r="AX154" s="486"/>
      <c r="AY154" s="484"/>
      <c r="AZ154" s="484"/>
      <c r="BA154" s="474"/>
      <c r="BB154" s="484"/>
      <c r="BC154" s="475"/>
      <c r="BD154" s="484"/>
      <c r="BE154" s="472"/>
      <c r="BF154" s="474"/>
      <c r="BG154" s="484"/>
    </row>
    <row r="155" spans="1:59" s="381" customFormat="1" ht="18" customHeight="1">
      <c r="A155" s="409" t="s">
        <v>839</v>
      </c>
      <c r="B155" s="410">
        <v>7568.5101956928</v>
      </c>
      <c r="C155" s="411">
        <v>1426</v>
      </c>
      <c r="D155" s="412">
        <v>1468.78</v>
      </c>
      <c r="E155" s="412">
        <v>690</v>
      </c>
      <c r="F155" s="412">
        <v>1216.14984</v>
      </c>
      <c r="G155" s="412">
        <v>11463</v>
      </c>
      <c r="H155" s="412">
        <v>11806.89</v>
      </c>
      <c r="I155" s="412">
        <v>322</v>
      </c>
      <c r="J155" s="412">
        <v>4562.182296</v>
      </c>
      <c r="K155" s="423">
        <v>0.6</v>
      </c>
      <c r="L155" s="424">
        <v>3466.9992816</v>
      </c>
      <c r="M155" s="432">
        <v>224</v>
      </c>
      <c r="N155" s="412">
        <v>1373</v>
      </c>
      <c r="O155" s="412">
        <v>16805.52</v>
      </c>
      <c r="P155" s="412">
        <v>376.443648</v>
      </c>
      <c r="Q155" s="436">
        <v>3232</v>
      </c>
      <c r="R155" s="412">
        <v>1026</v>
      </c>
      <c r="S155" s="412">
        <v>12742.92</v>
      </c>
      <c r="T155" s="412">
        <v>4118.511744</v>
      </c>
      <c r="U155" s="412">
        <v>518.4</v>
      </c>
      <c r="V155" s="412">
        <v>1200</v>
      </c>
      <c r="W155" s="412">
        <v>1296</v>
      </c>
      <c r="X155" s="412">
        <v>622.08</v>
      </c>
      <c r="Y155" s="412">
        <v>486</v>
      </c>
      <c r="Z155" s="412">
        <v>524.88</v>
      </c>
      <c r="AA155" s="412">
        <v>2315.52</v>
      </c>
      <c r="AB155" s="412">
        <v>32.4</v>
      </c>
      <c r="AC155" s="412">
        <v>34.992</v>
      </c>
      <c r="AD155" s="412">
        <v>1295.266111488</v>
      </c>
      <c r="AE155" s="423">
        <v>0.6</v>
      </c>
      <c r="AF155" s="445">
        <v>3474.1329020928</v>
      </c>
      <c r="AG155" s="411">
        <v>477</v>
      </c>
      <c r="AH155" s="412">
        <v>477</v>
      </c>
      <c r="AI155" s="412">
        <v>1885</v>
      </c>
      <c r="AJ155" s="412">
        <v>89.9145</v>
      </c>
      <c r="AK155" s="423">
        <v>0.6</v>
      </c>
      <c r="AL155" s="424">
        <v>53.9487</v>
      </c>
      <c r="AM155" s="455">
        <v>4476</v>
      </c>
      <c r="AN155" s="456">
        <v>298.4</v>
      </c>
      <c r="AO155" s="456">
        <v>2669</v>
      </c>
      <c r="AP155" s="456">
        <v>955.71552</v>
      </c>
      <c r="AQ155" s="423">
        <v>0.6</v>
      </c>
      <c r="AR155" s="466">
        <v>573.429312</v>
      </c>
      <c r="AS155" s="475"/>
      <c r="AT155" s="472"/>
      <c r="AU155" s="472"/>
      <c r="AV155" s="474"/>
      <c r="AW155" s="485"/>
      <c r="AX155" s="486"/>
      <c r="AY155" s="484"/>
      <c r="AZ155" s="484"/>
      <c r="BA155" s="474"/>
      <c r="BB155" s="484"/>
      <c r="BC155" s="475"/>
      <c r="BD155" s="484"/>
      <c r="BE155" s="472"/>
      <c r="BF155" s="474"/>
      <c r="BG155" s="484"/>
    </row>
    <row r="156" spans="1:59" s="381" customFormat="1" ht="18" customHeight="1">
      <c r="A156" s="409" t="s">
        <v>840</v>
      </c>
      <c r="B156" s="410">
        <v>13644.4866787584</v>
      </c>
      <c r="C156" s="411">
        <v>2057</v>
      </c>
      <c r="D156" s="412">
        <v>2118.71</v>
      </c>
      <c r="E156" s="412">
        <v>690</v>
      </c>
      <c r="F156" s="412">
        <v>1754.29188</v>
      </c>
      <c r="G156" s="412">
        <v>26490</v>
      </c>
      <c r="H156" s="412">
        <v>27284.7</v>
      </c>
      <c r="I156" s="412">
        <v>322</v>
      </c>
      <c r="J156" s="412">
        <v>10542.80808</v>
      </c>
      <c r="K156" s="423">
        <v>0.6</v>
      </c>
      <c r="L156" s="424">
        <v>7378.259976</v>
      </c>
      <c r="M156" s="432">
        <v>304</v>
      </c>
      <c r="N156" s="412">
        <v>1373</v>
      </c>
      <c r="O156" s="412">
        <v>16805.52</v>
      </c>
      <c r="P156" s="412">
        <v>510.887808</v>
      </c>
      <c r="Q156" s="436">
        <v>4664</v>
      </c>
      <c r="R156" s="412">
        <v>1026</v>
      </c>
      <c r="S156" s="412">
        <v>12742.92</v>
      </c>
      <c r="T156" s="412">
        <v>5943.297888</v>
      </c>
      <c r="U156" s="412">
        <v>745.2</v>
      </c>
      <c r="V156" s="412">
        <v>1200</v>
      </c>
      <c r="W156" s="412">
        <v>1296</v>
      </c>
      <c r="X156" s="412">
        <v>894.24</v>
      </c>
      <c r="Y156" s="412">
        <v>486</v>
      </c>
      <c r="Z156" s="412">
        <v>524.88</v>
      </c>
      <c r="AA156" s="412">
        <v>3328.56</v>
      </c>
      <c r="AB156" s="412">
        <v>32.4</v>
      </c>
      <c r="AC156" s="412">
        <v>34.992</v>
      </c>
      <c r="AD156" s="412">
        <v>1861.945035264</v>
      </c>
      <c r="AE156" s="423">
        <v>0.6</v>
      </c>
      <c r="AF156" s="445">
        <v>4989.6784387584</v>
      </c>
      <c r="AG156" s="411">
        <v>5570</v>
      </c>
      <c r="AH156" s="412">
        <v>5570</v>
      </c>
      <c r="AI156" s="412">
        <v>1885</v>
      </c>
      <c r="AJ156" s="412">
        <v>1049.945</v>
      </c>
      <c r="AK156" s="423">
        <v>0.6</v>
      </c>
      <c r="AL156" s="424">
        <v>629.967</v>
      </c>
      <c r="AM156" s="455">
        <v>5047</v>
      </c>
      <c r="AN156" s="456">
        <v>336.466666666667</v>
      </c>
      <c r="AO156" s="456">
        <v>2669</v>
      </c>
      <c r="AP156" s="456">
        <v>1077.63544</v>
      </c>
      <c r="AQ156" s="423">
        <v>0.6</v>
      </c>
      <c r="AR156" s="466">
        <v>646.581264</v>
      </c>
      <c r="AS156" s="475"/>
      <c r="AT156" s="472"/>
      <c r="AU156" s="472"/>
      <c r="AV156" s="474"/>
      <c r="AW156" s="485"/>
      <c r="AX156" s="486"/>
      <c r="AY156" s="484"/>
      <c r="AZ156" s="484"/>
      <c r="BA156" s="474"/>
      <c r="BB156" s="484"/>
      <c r="BC156" s="475"/>
      <c r="BD156" s="484"/>
      <c r="BE156" s="472"/>
      <c r="BF156" s="474"/>
      <c r="BG156" s="484"/>
    </row>
    <row r="157" spans="1:59" s="381" customFormat="1" ht="18" customHeight="1">
      <c r="A157" s="409" t="s">
        <v>841</v>
      </c>
      <c r="B157" s="410">
        <v>904.3957080576</v>
      </c>
      <c r="C157" s="411">
        <v>435</v>
      </c>
      <c r="D157" s="412">
        <v>448.05</v>
      </c>
      <c r="E157" s="412">
        <v>690</v>
      </c>
      <c r="F157" s="412">
        <v>370.9854</v>
      </c>
      <c r="G157" s="412">
        <v>1292</v>
      </c>
      <c r="H157" s="412">
        <v>1330.76</v>
      </c>
      <c r="I157" s="412">
        <v>322</v>
      </c>
      <c r="J157" s="412">
        <v>514.205664</v>
      </c>
      <c r="K157" s="423">
        <v>0.6</v>
      </c>
      <c r="L157" s="424">
        <v>531.1146384</v>
      </c>
      <c r="M157" s="432">
        <v>58</v>
      </c>
      <c r="N157" s="412">
        <v>1373</v>
      </c>
      <c r="O157" s="412">
        <v>16805.52</v>
      </c>
      <c r="P157" s="412">
        <v>97.472016</v>
      </c>
      <c r="Q157" s="436">
        <v>294</v>
      </c>
      <c r="R157" s="412">
        <v>1026</v>
      </c>
      <c r="S157" s="412">
        <v>12742.92</v>
      </c>
      <c r="T157" s="412">
        <v>374.641848</v>
      </c>
      <c r="U157" s="412">
        <v>52.8</v>
      </c>
      <c r="V157" s="412">
        <v>1200</v>
      </c>
      <c r="W157" s="412">
        <v>1296</v>
      </c>
      <c r="X157" s="412">
        <v>63.36</v>
      </c>
      <c r="Y157" s="412">
        <v>486</v>
      </c>
      <c r="Z157" s="412">
        <v>524.88</v>
      </c>
      <c r="AA157" s="412">
        <v>235.84</v>
      </c>
      <c r="AB157" s="412">
        <v>32.4</v>
      </c>
      <c r="AC157" s="412">
        <v>34.992</v>
      </c>
      <c r="AD157" s="412">
        <v>131.925252096</v>
      </c>
      <c r="AE157" s="423">
        <v>0.6</v>
      </c>
      <c r="AF157" s="445">
        <v>362.4234696576</v>
      </c>
      <c r="AG157" s="411">
        <v>96</v>
      </c>
      <c r="AH157" s="412">
        <v>96</v>
      </c>
      <c r="AI157" s="412">
        <v>1885</v>
      </c>
      <c r="AJ157" s="412">
        <v>18.096</v>
      </c>
      <c r="AK157" s="423">
        <v>0.6</v>
      </c>
      <c r="AL157" s="424">
        <v>10.8576</v>
      </c>
      <c r="AM157" s="455">
        <v>0</v>
      </c>
      <c r="AN157" s="456">
        <v>0</v>
      </c>
      <c r="AO157" s="456">
        <v>2669</v>
      </c>
      <c r="AP157" s="456">
        <v>0</v>
      </c>
      <c r="AQ157" s="423">
        <v>0.6</v>
      </c>
      <c r="AR157" s="466">
        <v>0</v>
      </c>
      <c r="AS157" s="475"/>
      <c r="AT157" s="472"/>
      <c r="AU157" s="472"/>
      <c r="AV157" s="474"/>
      <c r="AW157" s="485"/>
      <c r="AX157" s="486"/>
      <c r="AY157" s="484"/>
      <c r="AZ157" s="484"/>
      <c r="BA157" s="474"/>
      <c r="BB157" s="484"/>
      <c r="BC157" s="475"/>
      <c r="BD157" s="484"/>
      <c r="BE157" s="472"/>
      <c r="BF157" s="474"/>
      <c r="BG157" s="484"/>
    </row>
    <row r="158" spans="1:59" s="381" customFormat="1" ht="18" customHeight="1">
      <c r="A158" s="409" t="s">
        <v>842</v>
      </c>
      <c r="B158" s="410">
        <v>1011.6584059968</v>
      </c>
      <c r="C158" s="411">
        <v>97</v>
      </c>
      <c r="D158" s="412">
        <v>99.91</v>
      </c>
      <c r="E158" s="412">
        <v>690</v>
      </c>
      <c r="F158" s="412">
        <v>82.72548</v>
      </c>
      <c r="G158" s="412">
        <v>1756</v>
      </c>
      <c r="H158" s="412">
        <v>1808.68</v>
      </c>
      <c r="I158" s="412">
        <v>322</v>
      </c>
      <c r="J158" s="412">
        <v>698.873952</v>
      </c>
      <c r="K158" s="423">
        <v>0.6</v>
      </c>
      <c r="L158" s="424">
        <v>468.9596592</v>
      </c>
      <c r="M158" s="432">
        <v>20</v>
      </c>
      <c r="N158" s="412">
        <v>1373</v>
      </c>
      <c r="O158" s="412">
        <v>16805.52</v>
      </c>
      <c r="P158" s="412">
        <v>33.61104</v>
      </c>
      <c r="Q158" s="436">
        <v>516</v>
      </c>
      <c r="R158" s="412">
        <v>1026</v>
      </c>
      <c r="S158" s="412">
        <v>12742.92</v>
      </c>
      <c r="T158" s="412">
        <v>657.534672</v>
      </c>
      <c r="U158" s="412">
        <v>80.4</v>
      </c>
      <c r="V158" s="412">
        <v>1200</v>
      </c>
      <c r="W158" s="412">
        <v>1296</v>
      </c>
      <c r="X158" s="412">
        <v>96.48</v>
      </c>
      <c r="Y158" s="412">
        <v>486</v>
      </c>
      <c r="Z158" s="412">
        <v>524.88</v>
      </c>
      <c r="AA158" s="412">
        <v>359.12</v>
      </c>
      <c r="AB158" s="412">
        <v>32.4</v>
      </c>
      <c r="AC158" s="412">
        <v>34.992</v>
      </c>
      <c r="AD158" s="412">
        <v>200.886179328</v>
      </c>
      <c r="AE158" s="423">
        <v>0.6</v>
      </c>
      <c r="AF158" s="445">
        <v>535.2191347968</v>
      </c>
      <c r="AG158" s="411">
        <v>65</v>
      </c>
      <c r="AH158" s="412">
        <v>65</v>
      </c>
      <c r="AI158" s="412">
        <v>1885</v>
      </c>
      <c r="AJ158" s="412">
        <v>12.2525</v>
      </c>
      <c r="AK158" s="423">
        <v>0.6</v>
      </c>
      <c r="AL158" s="424">
        <v>7.3515</v>
      </c>
      <c r="AM158" s="455">
        <v>1</v>
      </c>
      <c r="AN158" s="456">
        <v>0.0666666666666667</v>
      </c>
      <c r="AO158" s="456">
        <v>2669</v>
      </c>
      <c r="AP158" s="456">
        <v>0.21352</v>
      </c>
      <c r="AQ158" s="423">
        <v>0.6</v>
      </c>
      <c r="AR158" s="466">
        <v>0.128112</v>
      </c>
      <c r="AS158" s="475"/>
      <c r="AT158" s="472"/>
      <c r="AU158" s="472"/>
      <c r="AV158" s="474"/>
      <c r="AW158" s="485"/>
      <c r="AX158" s="486"/>
      <c r="AY158" s="484"/>
      <c r="AZ158" s="484"/>
      <c r="BA158" s="474"/>
      <c r="BB158" s="484"/>
      <c r="BC158" s="475"/>
      <c r="BD158" s="484"/>
      <c r="BE158" s="472"/>
      <c r="BF158" s="474"/>
      <c r="BG158" s="484"/>
    </row>
    <row r="159" spans="1:59" s="381" customFormat="1" ht="18" customHeight="1">
      <c r="A159" s="405" t="s">
        <v>843</v>
      </c>
      <c r="B159" s="413"/>
      <c r="C159" s="414"/>
      <c r="D159" s="415"/>
      <c r="E159" s="415"/>
      <c r="F159" s="415"/>
      <c r="G159" s="415"/>
      <c r="H159" s="415"/>
      <c r="I159" s="415"/>
      <c r="J159" s="415"/>
      <c r="K159" s="415"/>
      <c r="L159" s="425"/>
      <c r="M159" s="433"/>
      <c r="N159" s="415"/>
      <c r="O159" s="415"/>
      <c r="P159" s="415"/>
      <c r="Q159" s="415"/>
      <c r="R159" s="415"/>
      <c r="S159" s="415"/>
      <c r="T159" s="415"/>
      <c r="U159" s="415"/>
      <c r="V159" s="438"/>
      <c r="W159" s="438"/>
      <c r="X159" s="438"/>
      <c r="Y159" s="438"/>
      <c r="Z159" s="438"/>
      <c r="AA159" s="438"/>
      <c r="AB159" s="438"/>
      <c r="AC159" s="438"/>
      <c r="AD159" s="438"/>
      <c r="AE159" s="446"/>
      <c r="AF159" s="447"/>
      <c r="AG159" s="411"/>
      <c r="AH159" s="415"/>
      <c r="AI159" s="415"/>
      <c r="AJ159" s="438"/>
      <c r="AK159" s="446"/>
      <c r="AL159" s="457"/>
      <c r="AM159" s="455"/>
      <c r="AN159" s="458"/>
      <c r="AO159" s="464"/>
      <c r="AP159" s="458"/>
      <c r="AQ159" s="446"/>
      <c r="AR159" s="467"/>
      <c r="AS159" s="476">
        <v>103</v>
      </c>
      <c r="AT159" s="477">
        <v>2087.595</v>
      </c>
      <c r="AU159" s="477">
        <v>258.026742</v>
      </c>
      <c r="AV159" s="478">
        <v>0.6</v>
      </c>
      <c r="AW159" s="487">
        <v>154.8160452</v>
      </c>
      <c r="AX159" s="488">
        <v>524</v>
      </c>
      <c r="AY159" s="489">
        <v>1406.565</v>
      </c>
      <c r="AZ159" s="489">
        <v>884.448072</v>
      </c>
      <c r="BA159" s="478">
        <v>0.6</v>
      </c>
      <c r="BB159" s="489">
        <v>530.6688432</v>
      </c>
      <c r="BC159" s="476">
        <v>2184</v>
      </c>
      <c r="BD159" s="489">
        <v>1406.565</v>
      </c>
      <c r="BE159" s="477">
        <v>3686.325552</v>
      </c>
      <c r="BF159" s="478">
        <v>0.6</v>
      </c>
      <c r="BG159" s="489">
        <v>2211.7953312</v>
      </c>
    </row>
    <row r="160" spans="1:59" s="381" customFormat="1" ht="18" customHeight="1">
      <c r="A160" s="409" t="s">
        <v>844</v>
      </c>
      <c r="B160" s="410">
        <v>1161.0804192</v>
      </c>
      <c r="C160" s="411">
        <v>0</v>
      </c>
      <c r="D160" s="412">
        <v>0</v>
      </c>
      <c r="E160" s="412">
        <v>690</v>
      </c>
      <c r="F160" s="412">
        <v>0</v>
      </c>
      <c r="G160" s="412">
        <v>0</v>
      </c>
      <c r="H160" s="412">
        <v>0</v>
      </c>
      <c r="I160" s="412">
        <v>322</v>
      </c>
      <c r="J160" s="412">
        <v>0</v>
      </c>
      <c r="K160" s="423">
        <v>0.6</v>
      </c>
      <c r="L160" s="424">
        <v>0</v>
      </c>
      <c r="M160" s="432">
        <v>0</v>
      </c>
      <c r="N160" s="412">
        <v>1453</v>
      </c>
      <c r="O160" s="412">
        <v>17784.72</v>
      </c>
      <c r="P160" s="412">
        <v>0</v>
      </c>
      <c r="Q160" s="436">
        <v>0</v>
      </c>
      <c r="R160" s="412">
        <v>0</v>
      </c>
      <c r="S160" s="412">
        <v>0</v>
      </c>
      <c r="T160" s="412">
        <v>0</v>
      </c>
      <c r="U160" s="412">
        <v>0</v>
      </c>
      <c r="V160" s="412">
        <v>972</v>
      </c>
      <c r="W160" s="412">
        <v>1049.76</v>
      </c>
      <c r="X160" s="412">
        <v>0</v>
      </c>
      <c r="Y160" s="412">
        <v>486</v>
      </c>
      <c r="Z160" s="412">
        <v>524.88</v>
      </c>
      <c r="AA160" s="412">
        <v>0</v>
      </c>
      <c r="AB160" s="412">
        <v>32.4</v>
      </c>
      <c r="AC160" s="412">
        <v>34.992</v>
      </c>
      <c r="AD160" s="412">
        <v>0</v>
      </c>
      <c r="AE160" s="423">
        <v>0.6</v>
      </c>
      <c r="AF160" s="445">
        <v>0</v>
      </c>
      <c r="AG160" s="411">
        <v>0</v>
      </c>
      <c r="AH160" s="412">
        <v>0</v>
      </c>
      <c r="AI160" s="412">
        <v>1885</v>
      </c>
      <c r="AJ160" s="412">
        <v>0</v>
      </c>
      <c r="AK160" s="423">
        <v>0.6</v>
      </c>
      <c r="AL160" s="424">
        <v>0</v>
      </c>
      <c r="AM160" s="455">
        <v>9665</v>
      </c>
      <c r="AN160" s="456">
        <v>644.333333333333</v>
      </c>
      <c r="AO160" s="456">
        <v>2502.76</v>
      </c>
      <c r="AP160" s="456">
        <v>1935.134032</v>
      </c>
      <c r="AQ160" s="423">
        <v>0.6</v>
      </c>
      <c r="AR160" s="466">
        <v>1161.0804192</v>
      </c>
      <c r="AS160" s="475"/>
      <c r="AT160" s="472"/>
      <c r="AU160" s="472"/>
      <c r="AV160" s="474"/>
      <c r="AW160" s="485"/>
      <c r="AX160" s="486"/>
      <c r="AY160" s="484"/>
      <c r="AZ160" s="484"/>
      <c r="BA160" s="474"/>
      <c r="BB160" s="484"/>
      <c r="BC160" s="475"/>
      <c r="BD160" s="484"/>
      <c r="BE160" s="472"/>
      <c r="BF160" s="474"/>
      <c r="BG160" s="484"/>
    </row>
    <row r="161" spans="1:59" s="381" customFormat="1" ht="18" customHeight="1">
      <c r="A161" s="409" t="s">
        <v>845</v>
      </c>
      <c r="B161" s="410">
        <v>4051.4332203072</v>
      </c>
      <c r="C161" s="411">
        <v>1070</v>
      </c>
      <c r="D161" s="412">
        <v>1102.1</v>
      </c>
      <c r="E161" s="412">
        <v>690</v>
      </c>
      <c r="F161" s="412">
        <v>912.5388</v>
      </c>
      <c r="G161" s="412">
        <v>5534</v>
      </c>
      <c r="H161" s="412">
        <v>5700.02</v>
      </c>
      <c r="I161" s="412">
        <v>322</v>
      </c>
      <c r="J161" s="412">
        <v>2202.487728</v>
      </c>
      <c r="K161" s="423">
        <v>0.6</v>
      </c>
      <c r="L161" s="424">
        <v>1869.0159168</v>
      </c>
      <c r="M161" s="432">
        <v>166</v>
      </c>
      <c r="N161" s="412">
        <v>1453</v>
      </c>
      <c r="O161" s="412">
        <v>17784.72</v>
      </c>
      <c r="P161" s="412">
        <v>295.226352</v>
      </c>
      <c r="Q161" s="436">
        <v>1553</v>
      </c>
      <c r="R161" s="412">
        <v>1282</v>
      </c>
      <c r="S161" s="412">
        <v>15922.44</v>
      </c>
      <c r="T161" s="412">
        <v>2472.754932</v>
      </c>
      <c r="U161" s="412">
        <v>257.85</v>
      </c>
      <c r="V161" s="412">
        <v>972</v>
      </c>
      <c r="W161" s="412">
        <v>1049.76</v>
      </c>
      <c r="X161" s="412">
        <v>309.42</v>
      </c>
      <c r="Y161" s="412">
        <v>486</v>
      </c>
      <c r="Z161" s="412">
        <v>524.88</v>
      </c>
      <c r="AA161" s="412">
        <v>1151.73</v>
      </c>
      <c r="AB161" s="412">
        <v>32.4</v>
      </c>
      <c r="AC161" s="412">
        <v>34.992</v>
      </c>
      <c r="AD161" s="412">
        <v>568.068386112</v>
      </c>
      <c r="AE161" s="423">
        <v>0.6</v>
      </c>
      <c r="AF161" s="445">
        <v>2001.6298020672</v>
      </c>
      <c r="AG161" s="411">
        <v>480</v>
      </c>
      <c r="AH161" s="412">
        <v>480</v>
      </c>
      <c r="AI161" s="412">
        <v>1885</v>
      </c>
      <c r="AJ161" s="412">
        <v>90.48</v>
      </c>
      <c r="AK161" s="423">
        <v>0.6</v>
      </c>
      <c r="AL161" s="424">
        <v>54.288</v>
      </c>
      <c r="AM161" s="455">
        <v>1053</v>
      </c>
      <c r="AN161" s="456">
        <v>70.2</v>
      </c>
      <c r="AO161" s="456">
        <v>2502.76</v>
      </c>
      <c r="AP161" s="456">
        <v>210.8325024</v>
      </c>
      <c r="AQ161" s="423">
        <v>0.6</v>
      </c>
      <c r="AR161" s="466">
        <v>126.49950144</v>
      </c>
      <c r="AS161" s="479"/>
      <c r="AT161" s="472"/>
      <c r="AU161" s="472"/>
      <c r="AV161" s="474"/>
      <c r="AW161" s="485"/>
      <c r="AX161" s="486"/>
      <c r="AY161" s="484"/>
      <c r="AZ161" s="484"/>
      <c r="BA161" s="474"/>
      <c r="BB161" s="484"/>
      <c r="BC161" s="479"/>
      <c r="BD161" s="484"/>
      <c r="BE161" s="472"/>
      <c r="BF161" s="474"/>
      <c r="BG161" s="484"/>
    </row>
    <row r="162" spans="1:59" s="381" customFormat="1" ht="18" customHeight="1">
      <c r="A162" s="409" t="s">
        <v>846</v>
      </c>
      <c r="B162" s="410">
        <v>7182.293929008</v>
      </c>
      <c r="C162" s="411">
        <v>365</v>
      </c>
      <c r="D162" s="412">
        <v>375.95</v>
      </c>
      <c r="E162" s="412">
        <v>690</v>
      </c>
      <c r="F162" s="412">
        <v>311.2866</v>
      </c>
      <c r="G162" s="412">
        <v>14420</v>
      </c>
      <c r="H162" s="412">
        <v>14852.6</v>
      </c>
      <c r="I162" s="412">
        <v>322</v>
      </c>
      <c r="J162" s="412">
        <v>5739.04464</v>
      </c>
      <c r="K162" s="423">
        <v>0.6</v>
      </c>
      <c r="L162" s="424">
        <v>3630.198744</v>
      </c>
      <c r="M162" s="432">
        <v>55</v>
      </c>
      <c r="N162" s="412">
        <v>1453</v>
      </c>
      <c r="O162" s="412">
        <v>17784.72</v>
      </c>
      <c r="P162" s="412">
        <v>97.81596</v>
      </c>
      <c r="Q162" s="436">
        <v>3305</v>
      </c>
      <c r="R162" s="412">
        <v>1127</v>
      </c>
      <c r="S162" s="412">
        <v>13997.34</v>
      </c>
      <c r="T162" s="412">
        <v>4626.12087</v>
      </c>
      <c r="U162" s="412">
        <v>504</v>
      </c>
      <c r="V162" s="412">
        <v>972</v>
      </c>
      <c r="W162" s="412">
        <v>1049.76</v>
      </c>
      <c r="X162" s="412">
        <v>604.8</v>
      </c>
      <c r="Y162" s="412">
        <v>486</v>
      </c>
      <c r="Z162" s="412">
        <v>524.88</v>
      </c>
      <c r="AA162" s="412">
        <v>2251.2</v>
      </c>
      <c r="AB162" s="412">
        <v>32.4</v>
      </c>
      <c r="AC162" s="412">
        <v>34.992</v>
      </c>
      <c r="AD162" s="412">
        <v>1110.36054528</v>
      </c>
      <c r="AE162" s="423">
        <v>0.6</v>
      </c>
      <c r="AF162" s="445">
        <v>3500.578425168</v>
      </c>
      <c r="AG162" s="411">
        <v>447</v>
      </c>
      <c r="AH162" s="412">
        <v>447</v>
      </c>
      <c r="AI162" s="412">
        <v>1885</v>
      </c>
      <c r="AJ162" s="412">
        <v>84.2595</v>
      </c>
      <c r="AK162" s="423">
        <v>0.6</v>
      </c>
      <c r="AL162" s="424">
        <v>50.5557</v>
      </c>
      <c r="AM162" s="455">
        <v>8</v>
      </c>
      <c r="AN162" s="456">
        <v>0.533333333333333</v>
      </c>
      <c r="AO162" s="456">
        <v>2502.76</v>
      </c>
      <c r="AP162" s="456">
        <v>1.6017664</v>
      </c>
      <c r="AQ162" s="423">
        <v>0.6</v>
      </c>
      <c r="AR162" s="466">
        <v>0.96105984</v>
      </c>
      <c r="AS162" s="479"/>
      <c r="AT162" s="472"/>
      <c r="AU162" s="472"/>
      <c r="AV162" s="474"/>
      <c r="AW162" s="485"/>
      <c r="AX162" s="486"/>
      <c r="AY162" s="484"/>
      <c r="AZ162" s="484"/>
      <c r="BA162" s="474"/>
      <c r="BB162" s="484"/>
      <c r="BC162" s="479"/>
      <c r="BD162" s="484"/>
      <c r="BE162" s="472"/>
      <c r="BF162" s="474"/>
      <c r="BG162" s="484"/>
    </row>
    <row r="163" spans="1:59" s="381" customFormat="1" ht="18" customHeight="1">
      <c r="A163" s="409" t="s">
        <v>847</v>
      </c>
      <c r="B163" s="410">
        <v>4208.844527808</v>
      </c>
      <c r="C163" s="411">
        <v>349</v>
      </c>
      <c r="D163" s="412">
        <v>359.47</v>
      </c>
      <c r="E163" s="412">
        <v>690</v>
      </c>
      <c r="F163" s="412">
        <v>297.64116</v>
      </c>
      <c r="G163" s="412">
        <v>6511</v>
      </c>
      <c r="H163" s="412">
        <v>6706.33</v>
      </c>
      <c r="I163" s="412">
        <v>322</v>
      </c>
      <c r="J163" s="412">
        <v>2591.325912</v>
      </c>
      <c r="K163" s="423">
        <v>0.6</v>
      </c>
      <c r="L163" s="424">
        <v>1733.3802432</v>
      </c>
      <c r="M163" s="432">
        <v>54</v>
      </c>
      <c r="N163" s="412">
        <v>1453</v>
      </c>
      <c r="O163" s="412">
        <v>17784.72</v>
      </c>
      <c r="P163" s="412">
        <v>96.037488</v>
      </c>
      <c r="Q163" s="436">
        <v>2256</v>
      </c>
      <c r="R163" s="412">
        <v>1127</v>
      </c>
      <c r="S163" s="412">
        <v>13997.34</v>
      </c>
      <c r="T163" s="412">
        <v>3157.799904</v>
      </c>
      <c r="U163" s="412">
        <v>346.5</v>
      </c>
      <c r="V163" s="412">
        <v>972</v>
      </c>
      <c r="W163" s="412">
        <v>1049.76</v>
      </c>
      <c r="X163" s="412">
        <v>415.8</v>
      </c>
      <c r="Y163" s="412">
        <v>486</v>
      </c>
      <c r="Z163" s="412">
        <v>524.88</v>
      </c>
      <c r="AA163" s="412">
        <v>1547.7</v>
      </c>
      <c r="AB163" s="412">
        <v>32.4</v>
      </c>
      <c r="AC163" s="412">
        <v>34.992</v>
      </c>
      <c r="AD163" s="412">
        <v>763.37287488</v>
      </c>
      <c r="AE163" s="423">
        <v>0.6</v>
      </c>
      <c r="AF163" s="445">
        <v>2410.326160128</v>
      </c>
      <c r="AG163" s="411">
        <v>150</v>
      </c>
      <c r="AH163" s="412">
        <v>150</v>
      </c>
      <c r="AI163" s="412">
        <v>1885</v>
      </c>
      <c r="AJ163" s="412">
        <v>28.275</v>
      </c>
      <c r="AK163" s="423">
        <v>0.6</v>
      </c>
      <c r="AL163" s="424">
        <v>16.965</v>
      </c>
      <c r="AM163" s="455">
        <v>401</v>
      </c>
      <c r="AN163" s="456">
        <v>26.7333333333333</v>
      </c>
      <c r="AO163" s="456">
        <v>2502.76</v>
      </c>
      <c r="AP163" s="456">
        <v>80.2885408</v>
      </c>
      <c r="AQ163" s="423">
        <v>0.6</v>
      </c>
      <c r="AR163" s="466">
        <v>48.17312448</v>
      </c>
      <c r="AS163" s="479"/>
      <c r="AT163" s="472"/>
      <c r="AU163" s="472"/>
      <c r="AV163" s="474"/>
      <c r="AW163" s="485"/>
      <c r="AX163" s="486"/>
      <c r="AY163" s="484"/>
      <c r="AZ163" s="484"/>
      <c r="BA163" s="474"/>
      <c r="BB163" s="484"/>
      <c r="BC163" s="479"/>
      <c r="BD163" s="484"/>
      <c r="BE163" s="472"/>
      <c r="BF163" s="474"/>
      <c r="BG163" s="484"/>
    </row>
    <row r="164" spans="1:59" s="381" customFormat="1" ht="18" customHeight="1">
      <c r="A164" s="409" t="s">
        <v>848</v>
      </c>
      <c r="B164" s="410">
        <v>5303.570511696</v>
      </c>
      <c r="C164" s="411">
        <v>225</v>
      </c>
      <c r="D164" s="412">
        <v>231.75</v>
      </c>
      <c r="E164" s="412">
        <v>690</v>
      </c>
      <c r="F164" s="412">
        <v>191.889</v>
      </c>
      <c r="G164" s="412">
        <v>10050</v>
      </c>
      <c r="H164" s="412">
        <v>10351.5</v>
      </c>
      <c r="I164" s="412">
        <v>322</v>
      </c>
      <c r="J164" s="412">
        <v>3999.8196</v>
      </c>
      <c r="K164" s="423">
        <v>0.6</v>
      </c>
      <c r="L164" s="424">
        <v>2515.02516</v>
      </c>
      <c r="M164" s="432">
        <v>19</v>
      </c>
      <c r="N164" s="412">
        <v>1453</v>
      </c>
      <c r="O164" s="412">
        <v>17784.72</v>
      </c>
      <c r="P164" s="412">
        <v>33.790968</v>
      </c>
      <c r="Q164" s="436">
        <v>2601</v>
      </c>
      <c r="R164" s="412">
        <v>1127</v>
      </c>
      <c r="S164" s="412">
        <v>13997.34</v>
      </c>
      <c r="T164" s="412">
        <v>3640.708134</v>
      </c>
      <c r="U164" s="412">
        <v>393</v>
      </c>
      <c r="V164" s="412">
        <v>972</v>
      </c>
      <c r="W164" s="412">
        <v>1049.76</v>
      </c>
      <c r="X164" s="412">
        <v>471.6</v>
      </c>
      <c r="Y164" s="412">
        <v>486</v>
      </c>
      <c r="Z164" s="412">
        <v>524.88</v>
      </c>
      <c r="AA164" s="412">
        <v>1755.4</v>
      </c>
      <c r="AB164" s="412">
        <v>32.4</v>
      </c>
      <c r="AC164" s="412">
        <v>34.992</v>
      </c>
      <c r="AD164" s="412">
        <v>865.81685376</v>
      </c>
      <c r="AE164" s="423">
        <v>0.6</v>
      </c>
      <c r="AF164" s="445">
        <v>2724.189573456</v>
      </c>
      <c r="AG164" s="411">
        <v>210</v>
      </c>
      <c r="AH164" s="412">
        <v>210</v>
      </c>
      <c r="AI164" s="412">
        <v>1885</v>
      </c>
      <c r="AJ164" s="412">
        <v>39.585</v>
      </c>
      <c r="AK164" s="423">
        <v>0.6</v>
      </c>
      <c r="AL164" s="424">
        <v>23.751</v>
      </c>
      <c r="AM164" s="455">
        <v>338</v>
      </c>
      <c r="AN164" s="456">
        <v>22.5333333333333</v>
      </c>
      <c r="AO164" s="456">
        <v>2502.76</v>
      </c>
      <c r="AP164" s="456">
        <v>67.6746304</v>
      </c>
      <c r="AQ164" s="423">
        <v>0.6</v>
      </c>
      <c r="AR164" s="466">
        <v>40.60477824</v>
      </c>
      <c r="AS164" s="479"/>
      <c r="AT164" s="472"/>
      <c r="AU164" s="472"/>
      <c r="AV164" s="474"/>
      <c r="AW164" s="485"/>
      <c r="AX164" s="486"/>
      <c r="AY164" s="484"/>
      <c r="AZ164" s="484"/>
      <c r="BA164" s="474"/>
      <c r="BB164" s="484"/>
      <c r="BC164" s="479"/>
      <c r="BD164" s="484"/>
      <c r="BE164" s="472"/>
      <c r="BF164" s="474"/>
      <c r="BG164" s="484"/>
    </row>
    <row r="165" spans="1:59" s="381" customFormat="1" ht="18" customHeight="1">
      <c r="A165" s="409" t="s">
        <v>849</v>
      </c>
      <c r="B165" s="410">
        <v>1348.9299369984</v>
      </c>
      <c r="C165" s="411">
        <v>118</v>
      </c>
      <c r="D165" s="412">
        <v>121.54</v>
      </c>
      <c r="E165" s="412">
        <v>690</v>
      </c>
      <c r="F165" s="412">
        <v>100.63512</v>
      </c>
      <c r="G165" s="412">
        <v>2117</v>
      </c>
      <c r="H165" s="412">
        <v>2180.51</v>
      </c>
      <c r="I165" s="412">
        <v>322</v>
      </c>
      <c r="J165" s="412">
        <v>842.549064</v>
      </c>
      <c r="K165" s="423">
        <v>0.6</v>
      </c>
      <c r="L165" s="424">
        <v>565.9105104</v>
      </c>
      <c r="M165" s="432">
        <v>28</v>
      </c>
      <c r="N165" s="412">
        <v>1453</v>
      </c>
      <c r="O165" s="412">
        <v>17784.72</v>
      </c>
      <c r="P165" s="412">
        <v>49.797216</v>
      </c>
      <c r="Q165" s="436">
        <v>640</v>
      </c>
      <c r="R165" s="412">
        <v>1127</v>
      </c>
      <c r="S165" s="412">
        <v>13997.34</v>
      </c>
      <c r="T165" s="412">
        <v>895.82976</v>
      </c>
      <c r="U165" s="412">
        <v>100.2</v>
      </c>
      <c r="V165" s="412">
        <v>972</v>
      </c>
      <c r="W165" s="412">
        <v>1049.76</v>
      </c>
      <c r="X165" s="412">
        <v>120.24</v>
      </c>
      <c r="Y165" s="412">
        <v>486</v>
      </c>
      <c r="Z165" s="412">
        <v>524.88</v>
      </c>
      <c r="AA165" s="412">
        <v>447.56</v>
      </c>
      <c r="AB165" s="412">
        <v>32.4</v>
      </c>
      <c r="AC165" s="412">
        <v>34.992</v>
      </c>
      <c r="AD165" s="412">
        <v>220.750251264</v>
      </c>
      <c r="AE165" s="423">
        <v>0.6</v>
      </c>
      <c r="AF165" s="445">
        <v>699.8263363584</v>
      </c>
      <c r="AG165" s="411">
        <v>350</v>
      </c>
      <c r="AH165" s="412">
        <v>350</v>
      </c>
      <c r="AI165" s="412">
        <v>1885</v>
      </c>
      <c r="AJ165" s="412">
        <v>65.975</v>
      </c>
      <c r="AK165" s="423">
        <v>0.6</v>
      </c>
      <c r="AL165" s="424">
        <v>39.585</v>
      </c>
      <c r="AM165" s="455">
        <v>363</v>
      </c>
      <c r="AN165" s="456">
        <v>24.2</v>
      </c>
      <c r="AO165" s="456">
        <v>2502.76</v>
      </c>
      <c r="AP165" s="456">
        <v>72.6801504</v>
      </c>
      <c r="AQ165" s="423">
        <v>0.6</v>
      </c>
      <c r="AR165" s="466">
        <v>43.60809024</v>
      </c>
      <c r="AS165" s="479"/>
      <c r="AT165" s="472"/>
      <c r="AU165" s="472"/>
      <c r="AV165" s="474"/>
      <c r="AW165" s="485"/>
      <c r="AX165" s="486"/>
      <c r="AY165" s="484"/>
      <c r="AZ165" s="484"/>
      <c r="BA165" s="474"/>
      <c r="BB165" s="484"/>
      <c r="BC165" s="479"/>
      <c r="BD165" s="484"/>
      <c r="BE165" s="472"/>
      <c r="BF165" s="474"/>
      <c r="BG165" s="484"/>
    </row>
    <row r="166" spans="1:59" s="381" customFormat="1" ht="18" customHeight="1">
      <c r="A166" s="409" t="s">
        <v>850</v>
      </c>
      <c r="B166" s="410">
        <v>1565.3058477696</v>
      </c>
      <c r="C166" s="411">
        <v>149</v>
      </c>
      <c r="D166" s="412">
        <v>153.47</v>
      </c>
      <c r="E166" s="412">
        <v>690</v>
      </c>
      <c r="F166" s="412">
        <v>127.07316</v>
      </c>
      <c r="G166" s="412">
        <v>3755</v>
      </c>
      <c r="H166" s="412">
        <v>3867.65</v>
      </c>
      <c r="I166" s="412">
        <v>322</v>
      </c>
      <c r="J166" s="412">
        <v>1494.45996</v>
      </c>
      <c r="K166" s="423">
        <v>0.6</v>
      </c>
      <c r="L166" s="424">
        <v>972.919872</v>
      </c>
      <c r="M166" s="432">
        <v>11</v>
      </c>
      <c r="N166" s="412">
        <v>1453</v>
      </c>
      <c r="O166" s="412">
        <v>17784.72</v>
      </c>
      <c r="P166" s="412">
        <v>19.563192</v>
      </c>
      <c r="Q166" s="436">
        <v>506</v>
      </c>
      <c r="R166" s="412">
        <v>1127</v>
      </c>
      <c r="S166" s="412">
        <v>13997.34</v>
      </c>
      <c r="T166" s="412">
        <v>708.265404</v>
      </c>
      <c r="U166" s="412">
        <v>77.55</v>
      </c>
      <c r="V166" s="412">
        <v>972</v>
      </c>
      <c r="W166" s="412">
        <v>1049.76</v>
      </c>
      <c r="X166" s="412">
        <v>93.06</v>
      </c>
      <c r="Y166" s="412">
        <v>486</v>
      </c>
      <c r="Z166" s="412">
        <v>524.88</v>
      </c>
      <c r="AA166" s="412">
        <v>346.39</v>
      </c>
      <c r="AB166" s="412">
        <v>32.4</v>
      </c>
      <c r="AC166" s="412">
        <v>34.992</v>
      </c>
      <c r="AD166" s="412">
        <v>170.850119616</v>
      </c>
      <c r="AE166" s="423">
        <v>0.6</v>
      </c>
      <c r="AF166" s="445">
        <v>539.2072293696</v>
      </c>
      <c r="AG166" s="411">
        <v>279</v>
      </c>
      <c r="AH166" s="412">
        <v>279</v>
      </c>
      <c r="AI166" s="412">
        <v>1885</v>
      </c>
      <c r="AJ166" s="412">
        <v>52.5915</v>
      </c>
      <c r="AK166" s="423">
        <v>0.6</v>
      </c>
      <c r="AL166" s="424">
        <v>31.5549</v>
      </c>
      <c r="AM166" s="455">
        <v>180</v>
      </c>
      <c r="AN166" s="456">
        <v>12</v>
      </c>
      <c r="AO166" s="456">
        <v>2502.76</v>
      </c>
      <c r="AP166" s="456">
        <v>36.039744</v>
      </c>
      <c r="AQ166" s="423">
        <v>0.6</v>
      </c>
      <c r="AR166" s="466">
        <v>21.6238464</v>
      </c>
      <c r="AS166" s="479"/>
      <c r="AT166" s="472"/>
      <c r="AU166" s="472"/>
      <c r="AV166" s="474"/>
      <c r="AW166" s="485"/>
      <c r="AX166" s="486"/>
      <c r="AY166" s="484"/>
      <c r="AZ166" s="484"/>
      <c r="BA166" s="474"/>
      <c r="BB166" s="484"/>
      <c r="BC166" s="479"/>
      <c r="BD166" s="484"/>
      <c r="BE166" s="472"/>
      <c r="BF166" s="474"/>
      <c r="BG166" s="484"/>
    </row>
    <row r="167" spans="1:59" s="381" customFormat="1" ht="18" customHeight="1">
      <c r="A167" s="409" t="s">
        <v>851</v>
      </c>
      <c r="B167" s="410">
        <v>11891.5605239232</v>
      </c>
      <c r="C167" s="411">
        <v>1482</v>
      </c>
      <c r="D167" s="412">
        <v>1526.46</v>
      </c>
      <c r="E167" s="412">
        <v>690</v>
      </c>
      <c r="F167" s="412">
        <v>1263.90888</v>
      </c>
      <c r="G167" s="412">
        <v>20548</v>
      </c>
      <c r="H167" s="412">
        <v>21164.44</v>
      </c>
      <c r="I167" s="412">
        <v>322</v>
      </c>
      <c r="J167" s="412">
        <v>8177.939616</v>
      </c>
      <c r="K167" s="423">
        <v>0.6</v>
      </c>
      <c r="L167" s="424">
        <v>5665.1090976</v>
      </c>
      <c r="M167" s="432">
        <v>154</v>
      </c>
      <c r="N167" s="412">
        <v>1453</v>
      </c>
      <c r="O167" s="412">
        <v>17784.72</v>
      </c>
      <c r="P167" s="412">
        <v>273.884688</v>
      </c>
      <c r="Q167" s="436">
        <v>4160</v>
      </c>
      <c r="R167" s="412">
        <v>1127</v>
      </c>
      <c r="S167" s="412">
        <v>13997.34</v>
      </c>
      <c r="T167" s="412">
        <v>5822.89344</v>
      </c>
      <c r="U167" s="412">
        <v>647.1</v>
      </c>
      <c r="V167" s="412">
        <v>972</v>
      </c>
      <c r="W167" s="412">
        <v>1049.76</v>
      </c>
      <c r="X167" s="412">
        <v>776.52</v>
      </c>
      <c r="Y167" s="412">
        <v>486</v>
      </c>
      <c r="Z167" s="412">
        <v>524.88</v>
      </c>
      <c r="AA167" s="412">
        <v>2890.38</v>
      </c>
      <c r="AB167" s="412">
        <v>32.4</v>
      </c>
      <c r="AC167" s="412">
        <v>34.992</v>
      </c>
      <c r="AD167" s="412">
        <v>1425.623628672</v>
      </c>
      <c r="AE167" s="423">
        <v>0.6</v>
      </c>
      <c r="AF167" s="445">
        <v>4513.4410540032</v>
      </c>
      <c r="AG167" s="411">
        <v>797</v>
      </c>
      <c r="AH167" s="412">
        <v>797</v>
      </c>
      <c r="AI167" s="412">
        <v>1885</v>
      </c>
      <c r="AJ167" s="412">
        <v>150.2345</v>
      </c>
      <c r="AK167" s="423">
        <v>0.6</v>
      </c>
      <c r="AL167" s="424">
        <v>90.1407</v>
      </c>
      <c r="AM167" s="455">
        <v>13509</v>
      </c>
      <c r="AN167" s="456">
        <v>900.6</v>
      </c>
      <c r="AO167" s="456">
        <v>2502.76</v>
      </c>
      <c r="AP167" s="456">
        <v>2704.7827872</v>
      </c>
      <c r="AQ167" s="423">
        <v>0.6</v>
      </c>
      <c r="AR167" s="466">
        <v>1622.86967232</v>
      </c>
      <c r="AS167" s="479"/>
      <c r="AT167" s="472"/>
      <c r="AU167" s="472"/>
      <c r="AV167" s="474"/>
      <c r="AW167" s="485"/>
      <c r="AX167" s="486"/>
      <c r="AY167" s="484"/>
      <c r="AZ167" s="484"/>
      <c r="BA167" s="474"/>
      <c r="BB167" s="484"/>
      <c r="BC167" s="479"/>
      <c r="BD167" s="484"/>
      <c r="BE167" s="472"/>
      <c r="BF167" s="474"/>
      <c r="BG167" s="484"/>
    </row>
    <row r="168" spans="1:59" s="381" customFormat="1" ht="18" customHeight="1">
      <c r="A168" s="409" t="s">
        <v>852</v>
      </c>
      <c r="B168" s="410">
        <v>6930.3652047264</v>
      </c>
      <c r="C168" s="411">
        <v>525</v>
      </c>
      <c r="D168" s="412">
        <v>540.75</v>
      </c>
      <c r="E168" s="412">
        <v>690</v>
      </c>
      <c r="F168" s="412">
        <v>447.741</v>
      </c>
      <c r="G168" s="412">
        <v>10368</v>
      </c>
      <c r="H168" s="412">
        <v>10679.04</v>
      </c>
      <c r="I168" s="412">
        <v>322</v>
      </c>
      <c r="J168" s="412">
        <v>4126.381056</v>
      </c>
      <c r="K168" s="423">
        <v>0.6</v>
      </c>
      <c r="L168" s="424">
        <v>2744.4732336</v>
      </c>
      <c r="M168" s="432">
        <v>119</v>
      </c>
      <c r="N168" s="412">
        <v>1453</v>
      </c>
      <c r="O168" s="412">
        <v>17784.72</v>
      </c>
      <c r="P168" s="412">
        <v>211.638168</v>
      </c>
      <c r="Q168" s="436">
        <v>3009</v>
      </c>
      <c r="R168" s="412">
        <v>1127</v>
      </c>
      <c r="S168" s="412">
        <v>13997.34</v>
      </c>
      <c r="T168" s="412">
        <v>4211.799606</v>
      </c>
      <c r="U168" s="412">
        <v>469.2</v>
      </c>
      <c r="V168" s="412">
        <v>972</v>
      </c>
      <c r="W168" s="412">
        <v>1049.76</v>
      </c>
      <c r="X168" s="412">
        <v>563.04</v>
      </c>
      <c r="Y168" s="412">
        <v>486</v>
      </c>
      <c r="Z168" s="412">
        <v>524.88</v>
      </c>
      <c r="AA168" s="412">
        <v>2095.76</v>
      </c>
      <c r="AB168" s="412">
        <v>32.4</v>
      </c>
      <c r="AC168" s="412">
        <v>34.992</v>
      </c>
      <c r="AD168" s="412">
        <v>1033.692793344</v>
      </c>
      <c r="AE168" s="423">
        <v>0.6</v>
      </c>
      <c r="AF168" s="445">
        <v>3274.2783404064</v>
      </c>
      <c r="AG168" s="411">
        <v>796</v>
      </c>
      <c r="AH168" s="412">
        <v>796</v>
      </c>
      <c r="AI168" s="412">
        <v>1885</v>
      </c>
      <c r="AJ168" s="412">
        <v>150.046</v>
      </c>
      <c r="AK168" s="423">
        <v>0.6</v>
      </c>
      <c r="AL168" s="424">
        <v>90.0276</v>
      </c>
      <c r="AM168" s="455">
        <v>6839</v>
      </c>
      <c r="AN168" s="456">
        <v>455.933333333333</v>
      </c>
      <c r="AO168" s="456">
        <v>2502.76</v>
      </c>
      <c r="AP168" s="456">
        <v>1369.3100512</v>
      </c>
      <c r="AQ168" s="423">
        <v>0.6</v>
      </c>
      <c r="AR168" s="466">
        <v>821.58603072</v>
      </c>
      <c r="AS168" s="479"/>
      <c r="AT168" s="472"/>
      <c r="AU168" s="472"/>
      <c r="AV168" s="474"/>
      <c r="AW168" s="485"/>
      <c r="AX168" s="486"/>
      <c r="AY168" s="484"/>
      <c r="AZ168" s="484"/>
      <c r="BA168" s="474"/>
      <c r="BB168" s="484"/>
      <c r="BC168" s="479"/>
      <c r="BD168" s="484"/>
      <c r="BE168" s="472"/>
      <c r="BF168" s="474"/>
      <c r="BG168" s="484"/>
    </row>
    <row r="169" spans="1:59" s="381" customFormat="1" ht="18" customHeight="1">
      <c r="A169" s="405" t="s">
        <v>853</v>
      </c>
      <c r="B169" s="494">
        <v>0</v>
      </c>
      <c r="C169" s="495">
        <v>3657</v>
      </c>
      <c r="D169" s="438">
        <v>3766.71</v>
      </c>
      <c r="E169" s="458">
        <v>738</v>
      </c>
      <c r="F169" s="458">
        <v>3335.798376</v>
      </c>
      <c r="G169" s="458">
        <v>3724</v>
      </c>
      <c r="H169" s="438">
        <v>3835.72</v>
      </c>
      <c r="I169" s="458">
        <v>628</v>
      </c>
      <c r="J169" s="458">
        <v>2890.598592</v>
      </c>
      <c r="K169" s="458">
        <v>0</v>
      </c>
      <c r="L169" s="467">
        <v>0</v>
      </c>
      <c r="M169" s="502">
        <v>562</v>
      </c>
      <c r="N169" s="458">
        <v>1988</v>
      </c>
      <c r="O169" s="438">
        <v>24333.12</v>
      </c>
      <c r="P169" s="458">
        <v>1367.521344</v>
      </c>
      <c r="Q169" s="458">
        <v>235</v>
      </c>
      <c r="R169" s="458">
        <v>1988</v>
      </c>
      <c r="S169" s="458">
        <v>24690.96</v>
      </c>
      <c r="T169" s="458">
        <v>580.23756</v>
      </c>
      <c r="U169" s="458">
        <v>119.55</v>
      </c>
      <c r="V169" s="458">
        <v>1140</v>
      </c>
      <c r="W169" s="458">
        <v>1231.2</v>
      </c>
      <c r="X169" s="458">
        <v>143.46</v>
      </c>
      <c r="Y169" s="458">
        <v>570</v>
      </c>
      <c r="Z169" s="458">
        <v>615.6</v>
      </c>
      <c r="AA169" s="458">
        <v>533.99</v>
      </c>
      <c r="AB169" s="458">
        <v>38</v>
      </c>
      <c r="AC169" s="458">
        <v>41.04</v>
      </c>
      <c r="AD169" s="458">
        <v>308.90266272</v>
      </c>
      <c r="AE169" s="458">
        <v>0</v>
      </c>
      <c r="AF169" s="505">
        <v>0</v>
      </c>
      <c r="AG169" s="411">
        <v>187</v>
      </c>
      <c r="AH169" s="438">
        <v>187</v>
      </c>
      <c r="AI169" s="438">
        <v>1885</v>
      </c>
      <c r="AJ169" s="458">
        <v>35.2495</v>
      </c>
      <c r="AK169" s="458">
        <v>0</v>
      </c>
      <c r="AL169" s="467">
        <v>0</v>
      </c>
      <c r="AM169" s="414">
        <v>13571</v>
      </c>
      <c r="AN169" s="458">
        <v>904.733333333333</v>
      </c>
      <c r="AO169" s="458">
        <v>3219.2</v>
      </c>
      <c r="AP169" s="458">
        <v>3495.021056</v>
      </c>
      <c r="AQ169" s="458">
        <v>0</v>
      </c>
      <c r="AR169" s="467">
        <v>0</v>
      </c>
      <c r="AS169" s="488"/>
      <c r="AT169" s="477"/>
      <c r="AU169" s="477"/>
      <c r="AV169" s="488"/>
      <c r="AW169" s="487"/>
      <c r="AX169" s="488"/>
      <c r="AY169" s="489"/>
      <c r="AZ169" s="489"/>
      <c r="BA169" s="478"/>
      <c r="BB169" s="489"/>
      <c r="BC169" s="488"/>
      <c r="BD169" s="489"/>
      <c r="BE169" s="477"/>
      <c r="BF169" s="488"/>
      <c r="BG169" s="489"/>
    </row>
    <row r="170" spans="1:59" s="381" customFormat="1" ht="18" customHeight="1">
      <c r="A170" s="405" t="s">
        <v>854</v>
      </c>
      <c r="B170" s="494">
        <v>0</v>
      </c>
      <c r="C170" s="495">
        <v>1973</v>
      </c>
      <c r="D170" s="438">
        <v>2032.19</v>
      </c>
      <c r="E170" s="458">
        <v>738</v>
      </c>
      <c r="F170" s="458">
        <v>1799.707464</v>
      </c>
      <c r="G170" s="458">
        <v>4222</v>
      </c>
      <c r="H170" s="438">
        <v>4348.66</v>
      </c>
      <c r="I170" s="458">
        <v>628</v>
      </c>
      <c r="J170" s="458">
        <v>3277.150176</v>
      </c>
      <c r="K170" s="458">
        <v>0</v>
      </c>
      <c r="L170" s="467">
        <v>0</v>
      </c>
      <c r="M170" s="502">
        <v>535</v>
      </c>
      <c r="N170" s="458">
        <v>1922</v>
      </c>
      <c r="O170" s="438">
        <v>23525.28</v>
      </c>
      <c r="P170" s="458">
        <v>1258.60248</v>
      </c>
      <c r="Q170" s="458">
        <v>477</v>
      </c>
      <c r="R170" s="458">
        <v>1922</v>
      </c>
      <c r="S170" s="458">
        <v>23871.24</v>
      </c>
      <c r="T170" s="458">
        <v>1138.658148</v>
      </c>
      <c r="U170" s="458">
        <v>151.8</v>
      </c>
      <c r="V170" s="458">
        <v>1900</v>
      </c>
      <c r="W170" s="458">
        <v>2052</v>
      </c>
      <c r="X170" s="458">
        <v>182.16</v>
      </c>
      <c r="Y170" s="458">
        <v>1140</v>
      </c>
      <c r="Z170" s="458">
        <v>1231.2</v>
      </c>
      <c r="AA170" s="458">
        <v>678.04</v>
      </c>
      <c r="AB170" s="458">
        <v>95</v>
      </c>
      <c r="AC170" s="458">
        <v>102.6</v>
      </c>
      <c r="AD170" s="458">
        <v>726.4030752</v>
      </c>
      <c r="AE170" s="458">
        <v>0</v>
      </c>
      <c r="AF170" s="505">
        <v>0</v>
      </c>
      <c r="AG170" s="411">
        <v>1700</v>
      </c>
      <c r="AH170" s="438">
        <v>1700</v>
      </c>
      <c r="AI170" s="438">
        <v>1885</v>
      </c>
      <c r="AJ170" s="458">
        <v>320.45</v>
      </c>
      <c r="AK170" s="458">
        <v>0</v>
      </c>
      <c r="AL170" s="467">
        <v>0</v>
      </c>
      <c r="AM170" s="414">
        <v>3462</v>
      </c>
      <c r="AN170" s="458">
        <v>230.8</v>
      </c>
      <c r="AO170" s="458">
        <v>3974</v>
      </c>
      <c r="AP170" s="458">
        <v>1100.63904</v>
      </c>
      <c r="AQ170" s="458">
        <v>0</v>
      </c>
      <c r="AR170" s="467">
        <v>0</v>
      </c>
      <c r="AS170" s="488"/>
      <c r="AT170" s="477"/>
      <c r="AU170" s="477"/>
      <c r="AV170" s="488"/>
      <c r="AW170" s="487"/>
      <c r="AX170" s="488"/>
      <c r="AY170" s="489"/>
      <c r="AZ170" s="489"/>
      <c r="BA170" s="478"/>
      <c r="BB170" s="489"/>
      <c r="BC170" s="488"/>
      <c r="BD170" s="489"/>
      <c r="BE170" s="477"/>
      <c r="BF170" s="488"/>
      <c r="BG170" s="489"/>
    </row>
    <row r="171" spans="1:59" s="381" customFormat="1" ht="18" customHeight="1">
      <c r="A171" s="405" t="s">
        <v>855</v>
      </c>
      <c r="B171" s="413"/>
      <c r="C171" s="495"/>
      <c r="D171" s="458"/>
      <c r="E171" s="458"/>
      <c r="F171" s="458"/>
      <c r="G171" s="458"/>
      <c r="H171" s="458"/>
      <c r="I171" s="458"/>
      <c r="J171" s="458"/>
      <c r="K171" s="458"/>
      <c r="L171" s="467"/>
      <c r="M171" s="502"/>
      <c r="N171" s="458"/>
      <c r="O171" s="458"/>
      <c r="P171" s="458"/>
      <c r="Q171" s="458"/>
      <c r="R171" s="458"/>
      <c r="S171" s="458"/>
      <c r="T171" s="458"/>
      <c r="U171" s="438"/>
      <c r="V171" s="438"/>
      <c r="W171" s="438"/>
      <c r="X171" s="438"/>
      <c r="Y171" s="438"/>
      <c r="Z171" s="438"/>
      <c r="AA171" s="438"/>
      <c r="AB171" s="438"/>
      <c r="AC171" s="438"/>
      <c r="AD171" s="438"/>
      <c r="AE171" s="446"/>
      <c r="AF171" s="505"/>
      <c r="AG171" s="411"/>
      <c r="AH171" s="458"/>
      <c r="AI171" s="415"/>
      <c r="AJ171" s="458"/>
      <c r="AK171" s="446"/>
      <c r="AL171" s="467"/>
      <c r="AM171" s="414"/>
      <c r="AN171" s="458"/>
      <c r="AO171" s="464"/>
      <c r="AP171" s="458"/>
      <c r="AQ171" s="446"/>
      <c r="AR171" s="467"/>
      <c r="AS171" s="476">
        <v>35</v>
      </c>
      <c r="AT171" s="477">
        <v>2087.595</v>
      </c>
      <c r="AU171" s="477">
        <v>87.67899</v>
      </c>
      <c r="AV171" s="478">
        <v>0.6</v>
      </c>
      <c r="AW171" s="487">
        <v>52.607394</v>
      </c>
      <c r="AX171" s="488">
        <v>91</v>
      </c>
      <c r="AY171" s="489">
        <v>1406.565</v>
      </c>
      <c r="AZ171" s="489">
        <v>153.596898</v>
      </c>
      <c r="BA171" s="478">
        <v>0.6</v>
      </c>
      <c r="BB171" s="489">
        <v>92.1581388</v>
      </c>
      <c r="BC171" s="476">
        <v>596</v>
      </c>
      <c r="BD171" s="489">
        <v>1406.565</v>
      </c>
      <c r="BE171" s="477">
        <v>1005.975288</v>
      </c>
      <c r="BF171" s="478">
        <v>0.6</v>
      </c>
      <c r="BG171" s="489">
        <v>603.5851728</v>
      </c>
    </row>
    <row r="172" spans="1:59" s="381" customFormat="1" ht="18" customHeight="1">
      <c r="A172" s="409" t="s">
        <v>856</v>
      </c>
      <c r="B172" s="410">
        <v>166.92707328</v>
      </c>
      <c r="C172" s="411">
        <v>0</v>
      </c>
      <c r="D172" s="412">
        <v>0</v>
      </c>
      <c r="E172" s="412">
        <v>690</v>
      </c>
      <c r="F172" s="412">
        <v>0</v>
      </c>
      <c r="G172" s="412">
        <v>0</v>
      </c>
      <c r="H172" s="412">
        <v>0</v>
      </c>
      <c r="I172" s="412">
        <v>322</v>
      </c>
      <c r="J172" s="412">
        <v>0</v>
      </c>
      <c r="K172" s="423">
        <v>0.6</v>
      </c>
      <c r="L172" s="424">
        <v>0</v>
      </c>
      <c r="M172" s="432">
        <v>0</v>
      </c>
      <c r="N172" s="412">
        <v>1372</v>
      </c>
      <c r="O172" s="412">
        <v>16793.28</v>
      </c>
      <c r="P172" s="412">
        <v>0</v>
      </c>
      <c r="Q172" s="436">
        <v>0</v>
      </c>
      <c r="R172" s="412">
        <v>960</v>
      </c>
      <c r="S172" s="412">
        <v>11923.2</v>
      </c>
      <c r="T172" s="412">
        <v>0</v>
      </c>
      <c r="U172" s="412">
        <v>0</v>
      </c>
      <c r="V172" s="412">
        <v>972</v>
      </c>
      <c r="W172" s="412">
        <v>1049.76</v>
      </c>
      <c r="X172" s="412">
        <v>0</v>
      </c>
      <c r="Y172" s="412">
        <v>486</v>
      </c>
      <c r="Z172" s="412">
        <v>524.88</v>
      </c>
      <c r="AA172" s="412">
        <v>0</v>
      </c>
      <c r="AB172" s="412">
        <v>81</v>
      </c>
      <c r="AC172" s="412">
        <v>87.48</v>
      </c>
      <c r="AD172" s="412">
        <v>0</v>
      </c>
      <c r="AE172" s="423">
        <v>0.6</v>
      </c>
      <c r="AF172" s="445">
        <v>0</v>
      </c>
      <c r="AG172" s="411">
        <v>0</v>
      </c>
      <c r="AH172" s="412">
        <v>0</v>
      </c>
      <c r="AI172" s="412">
        <v>1885</v>
      </c>
      <c r="AJ172" s="412">
        <v>0</v>
      </c>
      <c r="AK172" s="423">
        <v>0.6</v>
      </c>
      <c r="AL172" s="424">
        <v>0</v>
      </c>
      <c r="AM172" s="455">
        <v>1436</v>
      </c>
      <c r="AN172" s="456">
        <v>95.7333333333333</v>
      </c>
      <c r="AO172" s="456">
        <v>2421.76</v>
      </c>
      <c r="AP172" s="456">
        <v>278.2117888</v>
      </c>
      <c r="AQ172" s="423">
        <v>0.6</v>
      </c>
      <c r="AR172" s="466">
        <v>166.92707328</v>
      </c>
      <c r="AS172" s="479"/>
      <c r="AT172" s="472"/>
      <c r="AU172" s="472"/>
      <c r="AV172" s="474"/>
      <c r="AW172" s="485"/>
      <c r="AX172" s="486"/>
      <c r="AY172" s="484"/>
      <c r="AZ172" s="484"/>
      <c r="BA172" s="474"/>
      <c r="BB172" s="484"/>
      <c r="BC172" s="475"/>
      <c r="BD172" s="484"/>
      <c r="BE172" s="472"/>
      <c r="BF172" s="474"/>
      <c r="BG172" s="484"/>
    </row>
    <row r="173" spans="1:59" s="381" customFormat="1" ht="18" customHeight="1">
      <c r="A173" s="409" t="s">
        <v>857</v>
      </c>
      <c r="B173" s="410">
        <v>1462.27426032</v>
      </c>
      <c r="C173" s="411">
        <v>592</v>
      </c>
      <c r="D173" s="412">
        <v>609.76</v>
      </c>
      <c r="E173" s="412">
        <v>690</v>
      </c>
      <c r="F173" s="412">
        <v>504.88128</v>
      </c>
      <c r="G173" s="412">
        <v>2438</v>
      </c>
      <c r="H173" s="412">
        <v>2511.14</v>
      </c>
      <c r="I173" s="412">
        <v>322</v>
      </c>
      <c r="J173" s="412">
        <v>970.304496</v>
      </c>
      <c r="K173" s="423">
        <v>0.6</v>
      </c>
      <c r="L173" s="424">
        <v>885.1114656</v>
      </c>
      <c r="M173" s="432">
        <v>133</v>
      </c>
      <c r="N173" s="412">
        <v>1372</v>
      </c>
      <c r="O173" s="412">
        <v>16793.28</v>
      </c>
      <c r="P173" s="412">
        <v>223.350624</v>
      </c>
      <c r="Q173" s="436">
        <v>431</v>
      </c>
      <c r="R173" s="412">
        <v>960</v>
      </c>
      <c r="S173" s="412">
        <v>11923.2</v>
      </c>
      <c r="T173" s="412">
        <v>513.88992</v>
      </c>
      <c r="U173" s="412">
        <v>84.6</v>
      </c>
      <c r="V173" s="412">
        <v>972</v>
      </c>
      <c r="W173" s="412">
        <v>1049.76</v>
      </c>
      <c r="X173" s="412">
        <v>101.52</v>
      </c>
      <c r="Y173" s="412">
        <v>486</v>
      </c>
      <c r="Z173" s="412">
        <v>524.88</v>
      </c>
      <c r="AA173" s="412">
        <v>377.88</v>
      </c>
      <c r="AB173" s="412">
        <v>81</v>
      </c>
      <c r="AC173" s="412">
        <v>87.48</v>
      </c>
      <c r="AD173" s="412">
        <v>210.1829472</v>
      </c>
      <c r="AE173" s="423">
        <v>0.6</v>
      </c>
      <c r="AF173" s="445">
        <v>568.45409472</v>
      </c>
      <c r="AG173" s="411">
        <v>77</v>
      </c>
      <c r="AH173" s="412">
        <v>77</v>
      </c>
      <c r="AI173" s="412">
        <v>1885</v>
      </c>
      <c r="AJ173" s="412">
        <v>14.5145</v>
      </c>
      <c r="AK173" s="423">
        <v>0.6</v>
      </c>
      <c r="AL173" s="424">
        <v>8.7087</v>
      </c>
      <c r="AM173" s="455">
        <v>0</v>
      </c>
      <c r="AN173" s="456">
        <v>0</v>
      </c>
      <c r="AO173" s="456">
        <v>2421.76</v>
      </c>
      <c r="AP173" s="456">
        <v>0</v>
      </c>
      <c r="AQ173" s="423">
        <v>0.6</v>
      </c>
      <c r="AR173" s="466">
        <v>0</v>
      </c>
      <c r="AS173" s="479"/>
      <c r="AT173" s="472"/>
      <c r="AU173" s="472"/>
      <c r="AV173" s="474"/>
      <c r="AW173" s="485"/>
      <c r="AX173" s="486"/>
      <c r="AY173" s="484"/>
      <c r="AZ173" s="484"/>
      <c r="BA173" s="474"/>
      <c r="BB173" s="484"/>
      <c r="BC173" s="479"/>
      <c r="BD173" s="484"/>
      <c r="BE173" s="472"/>
      <c r="BF173" s="474"/>
      <c r="BG173" s="484"/>
    </row>
    <row r="174" spans="1:59" s="381" customFormat="1" ht="18" customHeight="1">
      <c r="A174" s="409" t="s">
        <v>858</v>
      </c>
      <c r="B174" s="410">
        <v>4882.08614208</v>
      </c>
      <c r="C174" s="411">
        <v>622</v>
      </c>
      <c r="D174" s="412">
        <v>640.66</v>
      </c>
      <c r="E174" s="412">
        <v>690</v>
      </c>
      <c r="F174" s="412">
        <v>530.46648</v>
      </c>
      <c r="G174" s="412">
        <v>12220</v>
      </c>
      <c r="H174" s="412">
        <v>12586.6</v>
      </c>
      <c r="I174" s="412">
        <v>322</v>
      </c>
      <c r="J174" s="412">
        <v>4863.46224</v>
      </c>
      <c r="K174" s="423">
        <v>0.6</v>
      </c>
      <c r="L174" s="424">
        <v>3236.357232</v>
      </c>
      <c r="M174" s="432">
        <v>47</v>
      </c>
      <c r="N174" s="412">
        <v>1372</v>
      </c>
      <c r="O174" s="412">
        <v>16793.28</v>
      </c>
      <c r="P174" s="412">
        <v>78.928416</v>
      </c>
      <c r="Q174" s="436">
        <v>1569</v>
      </c>
      <c r="R174" s="412">
        <v>960</v>
      </c>
      <c r="S174" s="412">
        <v>11923.2</v>
      </c>
      <c r="T174" s="412">
        <v>1870.75008</v>
      </c>
      <c r="U174" s="412">
        <v>242.4</v>
      </c>
      <c r="V174" s="412">
        <v>972</v>
      </c>
      <c r="W174" s="412">
        <v>1049.76</v>
      </c>
      <c r="X174" s="412">
        <v>290.88</v>
      </c>
      <c r="Y174" s="412">
        <v>486</v>
      </c>
      <c r="Z174" s="412">
        <v>524.88</v>
      </c>
      <c r="AA174" s="412">
        <v>1082.72</v>
      </c>
      <c r="AB174" s="412">
        <v>81</v>
      </c>
      <c r="AC174" s="412">
        <v>87.48</v>
      </c>
      <c r="AD174" s="412">
        <v>602.2263168</v>
      </c>
      <c r="AE174" s="423">
        <v>0.6</v>
      </c>
      <c r="AF174" s="445">
        <v>1531.14288768</v>
      </c>
      <c r="AG174" s="411">
        <v>1008</v>
      </c>
      <c r="AH174" s="412">
        <v>1008</v>
      </c>
      <c r="AI174" s="412">
        <v>1885</v>
      </c>
      <c r="AJ174" s="412">
        <v>190.008</v>
      </c>
      <c r="AK174" s="423">
        <v>0.6</v>
      </c>
      <c r="AL174" s="424">
        <v>114.0048</v>
      </c>
      <c r="AM174" s="455">
        <v>5</v>
      </c>
      <c r="AN174" s="456">
        <v>0.333333333333333</v>
      </c>
      <c r="AO174" s="456">
        <v>2421.76</v>
      </c>
      <c r="AP174" s="456">
        <v>0.968704</v>
      </c>
      <c r="AQ174" s="423">
        <v>0.6</v>
      </c>
      <c r="AR174" s="466">
        <v>0.5812224</v>
      </c>
      <c r="AS174" s="479"/>
      <c r="AT174" s="472"/>
      <c r="AU174" s="472"/>
      <c r="AV174" s="474"/>
      <c r="AW174" s="485"/>
      <c r="AX174" s="486"/>
      <c r="AY174" s="484"/>
      <c r="AZ174" s="484"/>
      <c r="BA174" s="474"/>
      <c r="BB174" s="484"/>
      <c r="BC174" s="479"/>
      <c r="BD174" s="484"/>
      <c r="BE174" s="472"/>
      <c r="BF174" s="474"/>
      <c r="BG174" s="484"/>
    </row>
    <row r="175" spans="1:59" s="381" customFormat="1" ht="18" customHeight="1">
      <c r="A175" s="409" t="s">
        <v>859</v>
      </c>
      <c r="B175" s="410">
        <v>7057.006368</v>
      </c>
      <c r="C175" s="411">
        <v>1397</v>
      </c>
      <c r="D175" s="412">
        <v>1438.91</v>
      </c>
      <c r="E175" s="412">
        <v>690</v>
      </c>
      <c r="F175" s="412">
        <v>1191.41748</v>
      </c>
      <c r="G175" s="412">
        <v>13503</v>
      </c>
      <c r="H175" s="412">
        <v>13908.09</v>
      </c>
      <c r="I175" s="412">
        <v>322</v>
      </c>
      <c r="J175" s="412">
        <v>5374.085976</v>
      </c>
      <c r="K175" s="423">
        <v>0.6</v>
      </c>
      <c r="L175" s="424">
        <v>3939.3020736</v>
      </c>
      <c r="M175" s="432">
        <v>145</v>
      </c>
      <c r="N175" s="412">
        <v>1372</v>
      </c>
      <c r="O175" s="412">
        <v>16793.28</v>
      </c>
      <c r="P175" s="412">
        <v>243.50256</v>
      </c>
      <c r="Q175" s="436">
        <v>2990</v>
      </c>
      <c r="R175" s="412">
        <v>960</v>
      </c>
      <c r="S175" s="412">
        <v>11923.2</v>
      </c>
      <c r="T175" s="412">
        <v>3565.0368</v>
      </c>
      <c r="U175" s="412">
        <v>470.25</v>
      </c>
      <c r="V175" s="412">
        <v>972</v>
      </c>
      <c r="W175" s="412">
        <v>1049.76</v>
      </c>
      <c r="X175" s="412">
        <v>564.3</v>
      </c>
      <c r="Y175" s="412">
        <v>486</v>
      </c>
      <c r="Z175" s="412">
        <v>524.88</v>
      </c>
      <c r="AA175" s="412">
        <v>2100.45</v>
      </c>
      <c r="AB175" s="412">
        <v>81</v>
      </c>
      <c r="AC175" s="412">
        <v>87.48</v>
      </c>
      <c r="AD175" s="412">
        <v>1168.304148</v>
      </c>
      <c r="AE175" s="423">
        <v>0.6</v>
      </c>
      <c r="AF175" s="445">
        <v>2986.1061048</v>
      </c>
      <c r="AG175" s="411">
        <v>1143</v>
      </c>
      <c r="AH175" s="412">
        <v>1143</v>
      </c>
      <c r="AI175" s="412">
        <v>1885</v>
      </c>
      <c r="AJ175" s="412">
        <v>215.4555</v>
      </c>
      <c r="AK175" s="423">
        <v>0.6</v>
      </c>
      <c r="AL175" s="424">
        <v>129.2733</v>
      </c>
      <c r="AM175" s="455">
        <v>20</v>
      </c>
      <c r="AN175" s="456">
        <v>1.33333333333333</v>
      </c>
      <c r="AO175" s="456">
        <v>2421.76</v>
      </c>
      <c r="AP175" s="456">
        <v>3.874816</v>
      </c>
      <c r="AQ175" s="423">
        <v>0.6</v>
      </c>
      <c r="AR175" s="466">
        <v>2.3248896</v>
      </c>
      <c r="AS175" s="479"/>
      <c r="AT175" s="472"/>
      <c r="AU175" s="472"/>
      <c r="AV175" s="474"/>
      <c r="AW175" s="485"/>
      <c r="AX175" s="486"/>
      <c r="AY175" s="484"/>
      <c r="AZ175" s="484"/>
      <c r="BA175" s="474"/>
      <c r="BB175" s="484"/>
      <c r="BC175" s="479"/>
      <c r="BD175" s="484"/>
      <c r="BE175" s="472"/>
      <c r="BF175" s="474"/>
      <c r="BG175" s="484"/>
    </row>
    <row r="176" spans="1:59" s="381" customFormat="1" ht="18" customHeight="1">
      <c r="A176" s="409" t="s">
        <v>860</v>
      </c>
      <c r="B176" s="410">
        <v>241.00145424</v>
      </c>
      <c r="C176" s="411">
        <v>198</v>
      </c>
      <c r="D176" s="412">
        <v>203.94</v>
      </c>
      <c r="E176" s="412">
        <v>690</v>
      </c>
      <c r="F176" s="412">
        <v>168.86232</v>
      </c>
      <c r="G176" s="412">
        <v>488</v>
      </c>
      <c r="H176" s="412">
        <v>502.64</v>
      </c>
      <c r="I176" s="412">
        <v>322</v>
      </c>
      <c r="J176" s="412">
        <v>194.220096</v>
      </c>
      <c r="K176" s="423">
        <v>0.6</v>
      </c>
      <c r="L176" s="424">
        <v>217.8494496</v>
      </c>
      <c r="M176" s="432">
        <v>3</v>
      </c>
      <c r="N176" s="412">
        <v>1372</v>
      </c>
      <c r="O176" s="412">
        <v>16793.28</v>
      </c>
      <c r="P176" s="412">
        <v>5.037984</v>
      </c>
      <c r="Q176" s="436">
        <v>20</v>
      </c>
      <c r="R176" s="412">
        <v>960</v>
      </c>
      <c r="S176" s="412">
        <v>11923.2</v>
      </c>
      <c r="T176" s="412">
        <v>23.8464</v>
      </c>
      <c r="U176" s="412">
        <v>3.45</v>
      </c>
      <c r="V176" s="412">
        <v>972</v>
      </c>
      <c r="W176" s="412">
        <v>1049.76</v>
      </c>
      <c r="X176" s="412">
        <v>4.14</v>
      </c>
      <c r="Y176" s="412">
        <v>486</v>
      </c>
      <c r="Z176" s="412">
        <v>524.88</v>
      </c>
      <c r="AA176" s="412">
        <v>15.41</v>
      </c>
      <c r="AB176" s="412">
        <v>81</v>
      </c>
      <c r="AC176" s="412">
        <v>87.48</v>
      </c>
      <c r="AD176" s="412">
        <v>8.5712904</v>
      </c>
      <c r="AE176" s="423">
        <v>0.6</v>
      </c>
      <c r="AF176" s="445">
        <v>22.47340464</v>
      </c>
      <c r="AG176" s="411">
        <v>6</v>
      </c>
      <c r="AH176" s="412">
        <v>6</v>
      </c>
      <c r="AI176" s="412">
        <v>1885</v>
      </c>
      <c r="AJ176" s="412">
        <v>1.131</v>
      </c>
      <c r="AK176" s="423">
        <v>0.6</v>
      </c>
      <c r="AL176" s="424">
        <v>0.6786</v>
      </c>
      <c r="AM176" s="455">
        <v>0</v>
      </c>
      <c r="AN176" s="456">
        <v>0</v>
      </c>
      <c r="AO176" s="456">
        <v>2421.76</v>
      </c>
      <c r="AP176" s="456">
        <v>0</v>
      </c>
      <c r="AQ176" s="423">
        <v>0.6</v>
      </c>
      <c r="AR176" s="466">
        <v>0</v>
      </c>
      <c r="AS176" s="475"/>
      <c r="AT176" s="472"/>
      <c r="AU176" s="472"/>
      <c r="AV176" s="474"/>
      <c r="AW176" s="485"/>
      <c r="AX176" s="486"/>
      <c r="AY176" s="484"/>
      <c r="AZ176" s="484"/>
      <c r="BA176" s="474"/>
      <c r="BB176" s="484"/>
      <c r="BC176" s="475"/>
      <c r="BD176" s="484"/>
      <c r="BE176" s="472"/>
      <c r="BF176" s="474"/>
      <c r="BG176" s="484"/>
    </row>
    <row r="177" spans="1:59" s="381" customFormat="1" ht="18" customHeight="1">
      <c r="A177" s="405" t="s">
        <v>861</v>
      </c>
      <c r="B177" s="413"/>
      <c r="C177" s="414"/>
      <c r="D177" s="415"/>
      <c r="E177" s="415"/>
      <c r="F177" s="415"/>
      <c r="G177" s="415"/>
      <c r="H177" s="415"/>
      <c r="I177" s="415"/>
      <c r="J177" s="415"/>
      <c r="K177" s="415"/>
      <c r="L177" s="425"/>
      <c r="M177" s="433"/>
      <c r="N177" s="415"/>
      <c r="O177" s="415"/>
      <c r="P177" s="415"/>
      <c r="Q177" s="415"/>
      <c r="R177" s="415"/>
      <c r="S177" s="415"/>
      <c r="T177" s="415"/>
      <c r="U177" s="438"/>
      <c r="V177" s="438"/>
      <c r="W177" s="438"/>
      <c r="X177" s="438"/>
      <c r="Y177" s="438"/>
      <c r="Z177" s="438"/>
      <c r="AA177" s="438"/>
      <c r="AB177" s="438"/>
      <c r="AC177" s="438"/>
      <c r="AD177" s="438"/>
      <c r="AE177" s="446"/>
      <c r="AF177" s="447"/>
      <c r="AG177" s="411"/>
      <c r="AH177" s="415"/>
      <c r="AI177" s="415"/>
      <c r="AJ177" s="438"/>
      <c r="AK177" s="446"/>
      <c r="AL177" s="457"/>
      <c r="AM177" s="455"/>
      <c r="AN177" s="458"/>
      <c r="AO177" s="464"/>
      <c r="AP177" s="458"/>
      <c r="AQ177" s="446"/>
      <c r="AR177" s="467"/>
      <c r="AS177" s="476">
        <v>345</v>
      </c>
      <c r="AT177" s="477">
        <v>2087.595</v>
      </c>
      <c r="AU177" s="477">
        <v>864.26433</v>
      </c>
      <c r="AV177" s="478">
        <v>0.6</v>
      </c>
      <c r="AW177" s="487">
        <v>518.558598</v>
      </c>
      <c r="AX177" s="488">
        <v>526</v>
      </c>
      <c r="AY177" s="489">
        <v>1406.565</v>
      </c>
      <c r="AZ177" s="489">
        <v>887.823828</v>
      </c>
      <c r="BA177" s="478">
        <v>0.6</v>
      </c>
      <c r="BB177" s="489">
        <v>532.6942968</v>
      </c>
      <c r="BC177" s="476">
        <v>2260</v>
      </c>
      <c r="BD177" s="489">
        <v>1406.565</v>
      </c>
      <c r="BE177" s="477">
        <v>3814.60428</v>
      </c>
      <c r="BF177" s="478">
        <v>0.6</v>
      </c>
      <c r="BG177" s="489">
        <v>2288.762568</v>
      </c>
    </row>
    <row r="178" spans="1:59" s="381" customFormat="1" ht="18" customHeight="1">
      <c r="A178" s="409" t="s">
        <v>862</v>
      </c>
      <c r="B178" s="410">
        <v>553.8872448</v>
      </c>
      <c r="C178" s="411">
        <v>0</v>
      </c>
      <c r="D178" s="412">
        <v>0</v>
      </c>
      <c r="E178" s="412">
        <v>690</v>
      </c>
      <c r="F178" s="412">
        <v>0</v>
      </c>
      <c r="G178" s="412">
        <v>0</v>
      </c>
      <c r="H178" s="412">
        <v>0</v>
      </c>
      <c r="I178" s="412">
        <v>322</v>
      </c>
      <c r="J178" s="412">
        <v>0</v>
      </c>
      <c r="K178" s="423">
        <v>0.6</v>
      </c>
      <c r="L178" s="424">
        <v>0</v>
      </c>
      <c r="M178" s="432">
        <v>0</v>
      </c>
      <c r="N178" s="412">
        <v>1659</v>
      </c>
      <c r="O178" s="412">
        <v>20306.16</v>
      </c>
      <c r="P178" s="412">
        <v>0</v>
      </c>
      <c r="Q178" s="436">
        <v>0</v>
      </c>
      <c r="R178" s="412">
        <v>0</v>
      </c>
      <c r="S178" s="412">
        <v>0</v>
      </c>
      <c r="T178" s="412">
        <v>0</v>
      </c>
      <c r="U178" s="412">
        <v>0</v>
      </c>
      <c r="V178" s="412">
        <v>972</v>
      </c>
      <c r="W178" s="412">
        <v>1049.76</v>
      </c>
      <c r="X178" s="412">
        <v>0</v>
      </c>
      <c r="Y178" s="412">
        <v>486</v>
      </c>
      <c r="Z178" s="412">
        <v>524.88</v>
      </c>
      <c r="AA178" s="412">
        <v>0</v>
      </c>
      <c r="AB178" s="412">
        <v>33</v>
      </c>
      <c r="AC178" s="412">
        <v>35.64</v>
      </c>
      <c r="AD178" s="412">
        <v>0</v>
      </c>
      <c r="AE178" s="423">
        <v>0.6</v>
      </c>
      <c r="AF178" s="445">
        <v>0</v>
      </c>
      <c r="AG178" s="411">
        <v>0</v>
      </c>
      <c r="AH178" s="412">
        <v>0</v>
      </c>
      <c r="AI178" s="412">
        <v>1885</v>
      </c>
      <c r="AJ178" s="412">
        <v>0</v>
      </c>
      <c r="AK178" s="423">
        <v>0.6</v>
      </c>
      <c r="AL178" s="424">
        <v>0</v>
      </c>
      <c r="AM178" s="455">
        <v>4260</v>
      </c>
      <c r="AN178" s="456">
        <v>284</v>
      </c>
      <c r="AO178" s="456">
        <v>2708.76</v>
      </c>
      <c r="AP178" s="456">
        <v>923.145408</v>
      </c>
      <c r="AQ178" s="423">
        <v>0.6</v>
      </c>
      <c r="AR178" s="466">
        <v>553.8872448</v>
      </c>
      <c r="AS178" s="479"/>
      <c r="AT178" s="472"/>
      <c r="AU178" s="472"/>
      <c r="AV178" s="474"/>
      <c r="AW178" s="485"/>
      <c r="AX178" s="486"/>
      <c r="AY178" s="484"/>
      <c r="AZ178" s="484"/>
      <c r="BA178" s="474"/>
      <c r="BB178" s="484"/>
      <c r="BC178" s="475"/>
      <c r="BD178" s="484"/>
      <c r="BE178" s="472"/>
      <c r="BF178" s="474"/>
      <c r="BG178" s="484"/>
    </row>
    <row r="179" spans="1:59" s="381" customFormat="1" ht="18" customHeight="1">
      <c r="A179" s="409" t="s">
        <v>863</v>
      </c>
      <c r="B179" s="410">
        <v>4756.61711568</v>
      </c>
      <c r="C179" s="411">
        <v>1142</v>
      </c>
      <c r="D179" s="412">
        <v>1176.26</v>
      </c>
      <c r="E179" s="412">
        <v>690</v>
      </c>
      <c r="F179" s="412">
        <v>973.94328</v>
      </c>
      <c r="G179" s="412">
        <v>9301</v>
      </c>
      <c r="H179" s="412">
        <v>9580.03</v>
      </c>
      <c r="I179" s="412">
        <v>322</v>
      </c>
      <c r="J179" s="412">
        <v>3701.723592</v>
      </c>
      <c r="K179" s="423">
        <v>0.6</v>
      </c>
      <c r="L179" s="424">
        <v>2805.4001232</v>
      </c>
      <c r="M179" s="432">
        <v>260</v>
      </c>
      <c r="N179" s="412">
        <v>1659</v>
      </c>
      <c r="O179" s="412">
        <v>20306.16</v>
      </c>
      <c r="P179" s="412">
        <v>527.96016</v>
      </c>
      <c r="Q179" s="436">
        <v>1335</v>
      </c>
      <c r="R179" s="412">
        <v>1246</v>
      </c>
      <c r="S179" s="412">
        <v>15475.32</v>
      </c>
      <c r="T179" s="412">
        <v>2065.95522</v>
      </c>
      <c r="U179" s="412">
        <v>239.25</v>
      </c>
      <c r="V179" s="412">
        <v>972</v>
      </c>
      <c r="W179" s="412">
        <v>1049.76</v>
      </c>
      <c r="X179" s="412">
        <v>287.1</v>
      </c>
      <c r="Y179" s="412">
        <v>486</v>
      </c>
      <c r="Z179" s="412">
        <v>524.88</v>
      </c>
      <c r="AA179" s="412">
        <v>1068.65</v>
      </c>
      <c r="AB179" s="412">
        <v>33</v>
      </c>
      <c r="AC179" s="412">
        <v>35.64</v>
      </c>
      <c r="AD179" s="412">
        <v>527.9217768</v>
      </c>
      <c r="AE179" s="423">
        <v>0.6</v>
      </c>
      <c r="AF179" s="445">
        <v>1873.10229408</v>
      </c>
      <c r="AG179" s="411">
        <v>455</v>
      </c>
      <c r="AH179" s="412">
        <v>455</v>
      </c>
      <c r="AI179" s="412">
        <v>1885</v>
      </c>
      <c r="AJ179" s="412">
        <v>85.7675</v>
      </c>
      <c r="AK179" s="423">
        <v>0.6</v>
      </c>
      <c r="AL179" s="424">
        <v>51.4605</v>
      </c>
      <c r="AM179" s="455">
        <v>205</v>
      </c>
      <c r="AN179" s="456">
        <v>13.6666666666667</v>
      </c>
      <c r="AO179" s="456">
        <v>2708.76</v>
      </c>
      <c r="AP179" s="456">
        <v>44.423664</v>
      </c>
      <c r="AQ179" s="423">
        <v>0.6</v>
      </c>
      <c r="AR179" s="466">
        <v>26.6541984</v>
      </c>
      <c r="AS179" s="479"/>
      <c r="AT179" s="472"/>
      <c r="AU179" s="472"/>
      <c r="AV179" s="474"/>
      <c r="AW179" s="485"/>
      <c r="AX179" s="486"/>
      <c r="AY179" s="484"/>
      <c r="AZ179" s="484"/>
      <c r="BA179" s="474"/>
      <c r="BB179" s="484"/>
      <c r="BC179" s="479"/>
      <c r="BD179" s="484"/>
      <c r="BE179" s="472"/>
      <c r="BF179" s="474"/>
      <c r="BG179" s="484"/>
    </row>
    <row r="180" spans="1:59" s="381" customFormat="1" ht="18" customHeight="1">
      <c r="A180" s="409" t="s">
        <v>864</v>
      </c>
      <c r="B180" s="410">
        <v>8593.865182944</v>
      </c>
      <c r="C180" s="411">
        <v>198</v>
      </c>
      <c r="D180" s="412">
        <v>203.94</v>
      </c>
      <c r="E180" s="412">
        <v>690</v>
      </c>
      <c r="F180" s="412">
        <v>168.86232</v>
      </c>
      <c r="G180" s="412">
        <v>19027</v>
      </c>
      <c r="H180" s="412">
        <v>19597.81</v>
      </c>
      <c r="I180" s="412">
        <v>322</v>
      </c>
      <c r="J180" s="412">
        <v>7572.593784</v>
      </c>
      <c r="K180" s="423">
        <v>0.6</v>
      </c>
      <c r="L180" s="424">
        <v>4644.8736624</v>
      </c>
      <c r="M180" s="432">
        <v>29</v>
      </c>
      <c r="N180" s="412">
        <v>1564</v>
      </c>
      <c r="O180" s="412">
        <v>19143.36</v>
      </c>
      <c r="P180" s="412">
        <v>55.515744</v>
      </c>
      <c r="Q180" s="436">
        <v>3267</v>
      </c>
      <c r="R180" s="412">
        <v>1278</v>
      </c>
      <c r="S180" s="412">
        <v>15872.76</v>
      </c>
      <c r="T180" s="412">
        <v>5185.630692</v>
      </c>
      <c r="U180" s="412">
        <v>494.4</v>
      </c>
      <c r="V180" s="412">
        <v>972</v>
      </c>
      <c r="W180" s="412">
        <v>1049.76</v>
      </c>
      <c r="X180" s="412">
        <v>593.28</v>
      </c>
      <c r="Y180" s="412">
        <v>486</v>
      </c>
      <c r="Z180" s="412">
        <v>524.88</v>
      </c>
      <c r="AA180" s="412">
        <v>2208.32</v>
      </c>
      <c r="AB180" s="412">
        <v>33</v>
      </c>
      <c r="AC180" s="412">
        <v>35.64</v>
      </c>
      <c r="AD180" s="412">
        <v>1090.92801024</v>
      </c>
      <c r="AE180" s="423">
        <v>0.6</v>
      </c>
      <c r="AF180" s="445">
        <v>3799.244667744</v>
      </c>
      <c r="AG180" s="411">
        <v>1202</v>
      </c>
      <c r="AH180" s="412">
        <v>1202</v>
      </c>
      <c r="AI180" s="412">
        <v>1885</v>
      </c>
      <c r="AJ180" s="412">
        <v>226.577</v>
      </c>
      <c r="AK180" s="423">
        <v>0.6</v>
      </c>
      <c r="AL180" s="424">
        <v>135.9462</v>
      </c>
      <c r="AM180" s="455">
        <v>110</v>
      </c>
      <c r="AN180" s="456">
        <v>7.33333333333333</v>
      </c>
      <c r="AO180" s="456">
        <v>2613.76</v>
      </c>
      <c r="AP180" s="456">
        <v>23.001088</v>
      </c>
      <c r="AQ180" s="423">
        <v>0.6</v>
      </c>
      <c r="AR180" s="466">
        <v>13.8006528</v>
      </c>
      <c r="AS180" s="479"/>
      <c r="AT180" s="472"/>
      <c r="AU180" s="472"/>
      <c r="AV180" s="474"/>
      <c r="AW180" s="485"/>
      <c r="AX180" s="486"/>
      <c r="AY180" s="484"/>
      <c r="AZ180" s="484"/>
      <c r="BA180" s="474"/>
      <c r="BB180" s="484"/>
      <c r="BC180" s="479"/>
      <c r="BD180" s="484"/>
      <c r="BE180" s="472"/>
      <c r="BF180" s="474"/>
      <c r="BG180" s="484"/>
    </row>
    <row r="181" spans="1:59" s="381" customFormat="1" ht="18" customHeight="1">
      <c r="A181" s="409" t="s">
        <v>865</v>
      </c>
      <c r="B181" s="410">
        <v>8900.010093024</v>
      </c>
      <c r="C181" s="411">
        <v>779</v>
      </c>
      <c r="D181" s="412">
        <v>802.37</v>
      </c>
      <c r="E181" s="412">
        <v>690</v>
      </c>
      <c r="F181" s="412">
        <v>664.36236</v>
      </c>
      <c r="G181" s="412">
        <v>15410</v>
      </c>
      <c r="H181" s="412">
        <v>15872.3</v>
      </c>
      <c r="I181" s="412">
        <v>322</v>
      </c>
      <c r="J181" s="412">
        <v>6133.05672</v>
      </c>
      <c r="K181" s="423">
        <v>0.6</v>
      </c>
      <c r="L181" s="424">
        <v>4078.451448</v>
      </c>
      <c r="M181" s="432">
        <v>223</v>
      </c>
      <c r="N181" s="412">
        <v>1451</v>
      </c>
      <c r="O181" s="412">
        <v>17760.24</v>
      </c>
      <c r="P181" s="412">
        <v>396.053352</v>
      </c>
      <c r="Q181" s="436">
        <v>3548</v>
      </c>
      <c r="R181" s="412">
        <v>1269</v>
      </c>
      <c r="S181" s="412">
        <v>15760.98</v>
      </c>
      <c r="T181" s="412">
        <v>5591.995704</v>
      </c>
      <c r="U181" s="412">
        <v>565.65</v>
      </c>
      <c r="V181" s="412">
        <v>972</v>
      </c>
      <c r="W181" s="412">
        <v>1049.76</v>
      </c>
      <c r="X181" s="412">
        <v>678.78</v>
      </c>
      <c r="Y181" s="412">
        <v>486</v>
      </c>
      <c r="Z181" s="412">
        <v>524.88</v>
      </c>
      <c r="AA181" s="412">
        <v>2526.57</v>
      </c>
      <c r="AB181" s="412">
        <v>33</v>
      </c>
      <c r="AC181" s="412">
        <v>35.64</v>
      </c>
      <c r="AD181" s="412">
        <v>1248.14609424</v>
      </c>
      <c r="AE181" s="423">
        <v>0.6</v>
      </c>
      <c r="AF181" s="445">
        <v>4341.717090144</v>
      </c>
      <c r="AG181" s="411">
        <v>2830</v>
      </c>
      <c r="AH181" s="412">
        <v>2830</v>
      </c>
      <c r="AI181" s="412">
        <v>1885</v>
      </c>
      <c r="AJ181" s="412">
        <v>533.455</v>
      </c>
      <c r="AK181" s="423">
        <v>0.6</v>
      </c>
      <c r="AL181" s="424">
        <v>320.073</v>
      </c>
      <c r="AM181" s="455">
        <v>1331</v>
      </c>
      <c r="AN181" s="456">
        <v>88.7333333333333</v>
      </c>
      <c r="AO181" s="456">
        <v>2500.76</v>
      </c>
      <c r="AP181" s="456">
        <v>266.2809248</v>
      </c>
      <c r="AQ181" s="423">
        <v>0.6</v>
      </c>
      <c r="AR181" s="466">
        <v>159.76855488</v>
      </c>
      <c r="AS181" s="479"/>
      <c r="AT181" s="472"/>
      <c r="AU181" s="472"/>
      <c r="AV181" s="474"/>
      <c r="AW181" s="485"/>
      <c r="AX181" s="486"/>
      <c r="AY181" s="484"/>
      <c r="AZ181" s="484"/>
      <c r="BA181" s="474"/>
      <c r="BB181" s="484"/>
      <c r="BC181" s="479"/>
      <c r="BD181" s="484"/>
      <c r="BE181" s="472"/>
      <c r="BF181" s="474"/>
      <c r="BG181" s="484"/>
    </row>
    <row r="182" spans="1:59" s="381" customFormat="1" ht="18" customHeight="1">
      <c r="A182" s="409" t="s">
        <v>866</v>
      </c>
      <c r="B182" s="410">
        <v>12869.810414208</v>
      </c>
      <c r="C182" s="411">
        <v>3447</v>
      </c>
      <c r="D182" s="412">
        <v>3550.41</v>
      </c>
      <c r="E182" s="412">
        <v>690</v>
      </c>
      <c r="F182" s="412">
        <v>2939.73948</v>
      </c>
      <c r="G182" s="412">
        <v>33129</v>
      </c>
      <c r="H182" s="412">
        <v>34122.87</v>
      </c>
      <c r="I182" s="412">
        <v>322</v>
      </c>
      <c r="J182" s="412">
        <v>13185.076968</v>
      </c>
      <c r="K182" s="423">
        <v>0.6</v>
      </c>
      <c r="L182" s="424">
        <v>9674.8898688</v>
      </c>
      <c r="M182" s="432">
        <v>173</v>
      </c>
      <c r="N182" s="412">
        <v>1408</v>
      </c>
      <c r="O182" s="412">
        <v>17233.92</v>
      </c>
      <c r="P182" s="412">
        <v>298.146816</v>
      </c>
      <c r="Q182" s="436">
        <v>1819</v>
      </c>
      <c r="R182" s="412">
        <v>1226</v>
      </c>
      <c r="S182" s="412">
        <v>15226.92</v>
      </c>
      <c r="T182" s="412">
        <v>2769.776748</v>
      </c>
      <c r="U182" s="412">
        <v>298.8</v>
      </c>
      <c r="V182" s="412">
        <v>972</v>
      </c>
      <c r="W182" s="412">
        <v>1049.76</v>
      </c>
      <c r="X182" s="412">
        <v>358.56</v>
      </c>
      <c r="Y182" s="412">
        <v>486</v>
      </c>
      <c r="Z182" s="412">
        <v>524.88</v>
      </c>
      <c r="AA182" s="412">
        <v>1334.64</v>
      </c>
      <c r="AB182" s="412">
        <v>33</v>
      </c>
      <c r="AC182" s="412">
        <v>35.64</v>
      </c>
      <c r="AD182" s="412">
        <v>659.32299648</v>
      </c>
      <c r="AE182" s="423">
        <v>0.6</v>
      </c>
      <c r="AF182" s="445">
        <v>2236.347936288</v>
      </c>
      <c r="AG182" s="411">
        <v>6213</v>
      </c>
      <c r="AH182" s="412">
        <v>6213</v>
      </c>
      <c r="AI182" s="412">
        <v>1885</v>
      </c>
      <c r="AJ182" s="412">
        <v>1171.1505</v>
      </c>
      <c r="AK182" s="423">
        <v>0.6</v>
      </c>
      <c r="AL182" s="424">
        <v>702.6903</v>
      </c>
      <c r="AM182" s="455">
        <v>2169</v>
      </c>
      <c r="AN182" s="456">
        <v>144.6</v>
      </c>
      <c r="AO182" s="456">
        <v>2457.76</v>
      </c>
      <c r="AP182" s="456">
        <v>426.4705152</v>
      </c>
      <c r="AQ182" s="423">
        <v>0.6</v>
      </c>
      <c r="AR182" s="466">
        <v>255.88230912</v>
      </c>
      <c r="AS182" s="479"/>
      <c r="AT182" s="472"/>
      <c r="AU182" s="472"/>
      <c r="AV182" s="474"/>
      <c r="AW182" s="485"/>
      <c r="AX182" s="486"/>
      <c r="AY182" s="484"/>
      <c r="AZ182" s="484"/>
      <c r="BA182" s="474"/>
      <c r="BB182" s="484"/>
      <c r="BC182" s="479"/>
      <c r="BD182" s="484"/>
      <c r="BE182" s="472"/>
      <c r="BF182" s="474"/>
      <c r="BG182" s="484"/>
    </row>
    <row r="183" spans="1:59" s="381" customFormat="1" ht="18" customHeight="1">
      <c r="A183" s="409" t="s">
        <v>867</v>
      </c>
      <c r="B183" s="410">
        <v>10887.638803104</v>
      </c>
      <c r="C183" s="411">
        <v>887</v>
      </c>
      <c r="D183" s="412">
        <v>913.61</v>
      </c>
      <c r="E183" s="412">
        <v>690</v>
      </c>
      <c r="F183" s="412">
        <v>756.46908</v>
      </c>
      <c r="G183" s="412">
        <v>22248</v>
      </c>
      <c r="H183" s="412">
        <v>22915.44</v>
      </c>
      <c r="I183" s="412">
        <v>322</v>
      </c>
      <c r="J183" s="412">
        <v>8854.526016</v>
      </c>
      <c r="K183" s="423">
        <v>0.6</v>
      </c>
      <c r="L183" s="424">
        <v>5766.5970576</v>
      </c>
      <c r="M183" s="432">
        <v>87</v>
      </c>
      <c r="N183" s="412">
        <v>1451</v>
      </c>
      <c r="O183" s="412">
        <v>17760.24</v>
      </c>
      <c r="P183" s="412">
        <v>154.514088</v>
      </c>
      <c r="Q183" s="436">
        <v>3619</v>
      </c>
      <c r="R183" s="412">
        <v>1282</v>
      </c>
      <c r="S183" s="412">
        <v>15922.44</v>
      </c>
      <c r="T183" s="412">
        <v>5762.331036</v>
      </c>
      <c r="U183" s="412">
        <v>555.9</v>
      </c>
      <c r="V183" s="412">
        <v>972</v>
      </c>
      <c r="W183" s="412">
        <v>1049.76</v>
      </c>
      <c r="X183" s="412">
        <v>667.08</v>
      </c>
      <c r="Y183" s="412">
        <v>486</v>
      </c>
      <c r="Z183" s="412">
        <v>524.88</v>
      </c>
      <c r="AA183" s="412">
        <v>2483.02</v>
      </c>
      <c r="AB183" s="412">
        <v>33</v>
      </c>
      <c r="AC183" s="412">
        <v>35.64</v>
      </c>
      <c r="AD183" s="412">
        <v>1226.63204064</v>
      </c>
      <c r="AE183" s="423">
        <v>0.6</v>
      </c>
      <c r="AF183" s="445">
        <v>4286.086298784</v>
      </c>
      <c r="AG183" s="411">
        <v>5298</v>
      </c>
      <c r="AH183" s="412">
        <v>5298</v>
      </c>
      <c r="AI183" s="412">
        <v>1885</v>
      </c>
      <c r="AJ183" s="412">
        <v>998.673</v>
      </c>
      <c r="AK183" s="423">
        <v>0.6</v>
      </c>
      <c r="AL183" s="424">
        <v>599.2038</v>
      </c>
      <c r="AM183" s="455">
        <v>1964</v>
      </c>
      <c r="AN183" s="456">
        <v>130.933333333333</v>
      </c>
      <c r="AO183" s="456">
        <v>2500.76</v>
      </c>
      <c r="AP183" s="456">
        <v>392.9194112</v>
      </c>
      <c r="AQ183" s="423">
        <v>0.6</v>
      </c>
      <c r="AR183" s="466">
        <v>235.75164672</v>
      </c>
      <c r="AS183" s="479"/>
      <c r="AT183" s="472"/>
      <c r="AU183" s="472"/>
      <c r="AV183" s="474"/>
      <c r="AW183" s="485"/>
      <c r="AX183" s="486"/>
      <c r="AY183" s="484"/>
      <c r="AZ183" s="484"/>
      <c r="BA183" s="474"/>
      <c r="BB183" s="484"/>
      <c r="BC183" s="479"/>
      <c r="BD183" s="484"/>
      <c r="BE183" s="472"/>
      <c r="BF183" s="474"/>
      <c r="BG183" s="484"/>
    </row>
    <row r="184" spans="1:59" s="381" customFormat="1" ht="18" customHeight="1">
      <c r="A184" s="409" t="s">
        <v>868</v>
      </c>
      <c r="B184" s="410">
        <v>0</v>
      </c>
      <c r="C184" s="411">
        <v>0</v>
      </c>
      <c r="D184" s="412">
        <v>0</v>
      </c>
      <c r="E184" s="412">
        <v>690</v>
      </c>
      <c r="F184" s="412">
        <v>0</v>
      </c>
      <c r="G184" s="412">
        <v>0</v>
      </c>
      <c r="H184" s="412">
        <v>0</v>
      </c>
      <c r="I184" s="412">
        <v>322</v>
      </c>
      <c r="J184" s="412">
        <v>0</v>
      </c>
      <c r="K184" s="423">
        <v>0.6</v>
      </c>
      <c r="L184" s="424">
        <v>0</v>
      </c>
      <c r="M184" s="432">
        <v>0</v>
      </c>
      <c r="N184" s="412">
        <v>0</v>
      </c>
      <c r="O184" s="412">
        <v>0</v>
      </c>
      <c r="P184" s="412">
        <v>0</v>
      </c>
      <c r="Q184" s="436">
        <v>0</v>
      </c>
      <c r="R184" s="412">
        <v>0</v>
      </c>
      <c r="S184" s="412">
        <v>0</v>
      </c>
      <c r="T184" s="412">
        <v>0</v>
      </c>
      <c r="U184" s="412">
        <v>0</v>
      </c>
      <c r="V184" s="412">
        <v>972</v>
      </c>
      <c r="W184" s="412">
        <v>1049.76</v>
      </c>
      <c r="X184" s="412">
        <v>0</v>
      </c>
      <c r="Y184" s="412">
        <v>486</v>
      </c>
      <c r="Z184" s="412">
        <v>524.88</v>
      </c>
      <c r="AA184" s="412">
        <v>0</v>
      </c>
      <c r="AB184" s="412">
        <v>33</v>
      </c>
      <c r="AC184" s="412">
        <v>35.64</v>
      </c>
      <c r="AD184" s="412">
        <v>0</v>
      </c>
      <c r="AE184" s="423">
        <v>0.6</v>
      </c>
      <c r="AF184" s="445">
        <v>0</v>
      </c>
      <c r="AG184" s="411">
        <v>0</v>
      </c>
      <c r="AH184" s="412">
        <v>0</v>
      </c>
      <c r="AI184" s="412">
        <v>1885</v>
      </c>
      <c r="AJ184" s="412">
        <v>0</v>
      </c>
      <c r="AK184" s="423">
        <v>0.6</v>
      </c>
      <c r="AL184" s="424">
        <v>0</v>
      </c>
      <c r="AM184" s="455">
        <v>0</v>
      </c>
      <c r="AN184" s="456">
        <v>0</v>
      </c>
      <c r="AO184" s="456">
        <v>1049.76</v>
      </c>
      <c r="AP184" s="456">
        <v>0</v>
      </c>
      <c r="AQ184" s="423">
        <v>0.6</v>
      </c>
      <c r="AR184" s="466">
        <v>0</v>
      </c>
      <c r="AS184" s="475"/>
      <c r="AT184" s="472"/>
      <c r="AU184" s="472"/>
      <c r="AV184" s="474"/>
      <c r="AW184" s="485"/>
      <c r="AX184" s="486"/>
      <c r="AY184" s="484"/>
      <c r="AZ184" s="484"/>
      <c r="BA184" s="474"/>
      <c r="BB184" s="484"/>
      <c r="BC184" s="475"/>
      <c r="BD184" s="484"/>
      <c r="BE184" s="472"/>
      <c r="BF184" s="474"/>
      <c r="BG184" s="484"/>
    </row>
    <row r="185" spans="1:59" s="381" customFormat="1" ht="18" customHeight="1">
      <c r="A185" s="409" t="s">
        <v>869</v>
      </c>
      <c r="B185" s="410">
        <v>407.382732</v>
      </c>
      <c r="C185" s="411">
        <v>0</v>
      </c>
      <c r="D185" s="412">
        <v>0</v>
      </c>
      <c r="E185" s="412">
        <v>690</v>
      </c>
      <c r="F185" s="412">
        <v>0</v>
      </c>
      <c r="G185" s="412">
        <v>0</v>
      </c>
      <c r="H185" s="412">
        <v>0</v>
      </c>
      <c r="I185" s="412">
        <v>322</v>
      </c>
      <c r="J185" s="412">
        <v>0</v>
      </c>
      <c r="K185" s="423">
        <v>0.6</v>
      </c>
      <c r="L185" s="424">
        <v>0</v>
      </c>
      <c r="M185" s="432">
        <v>0</v>
      </c>
      <c r="N185" s="412">
        <v>0</v>
      </c>
      <c r="O185" s="412">
        <v>0</v>
      </c>
      <c r="P185" s="412">
        <v>0</v>
      </c>
      <c r="Q185" s="436">
        <v>0</v>
      </c>
      <c r="R185" s="412">
        <v>0</v>
      </c>
      <c r="S185" s="412">
        <v>0</v>
      </c>
      <c r="T185" s="412">
        <v>0</v>
      </c>
      <c r="U185" s="412">
        <v>0</v>
      </c>
      <c r="V185" s="412">
        <v>972</v>
      </c>
      <c r="W185" s="412">
        <v>1049.76</v>
      </c>
      <c r="X185" s="412">
        <v>0</v>
      </c>
      <c r="Y185" s="412">
        <v>486</v>
      </c>
      <c r="Z185" s="412">
        <v>524.88</v>
      </c>
      <c r="AA185" s="412">
        <v>0</v>
      </c>
      <c r="AB185" s="412">
        <v>33</v>
      </c>
      <c r="AC185" s="412">
        <v>35.64</v>
      </c>
      <c r="AD185" s="412">
        <v>0</v>
      </c>
      <c r="AE185" s="423">
        <v>0.6</v>
      </c>
      <c r="AF185" s="445">
        <v>0</v>
      </c>
      <c r="AG185" s="411">
        <v>3201</v>
      </c>
      <c r="AH185" s="412">
        <v>3201</v>
      </c>
      <c r="AI185" s="412">
        <v>1885</v>
      </c>
      <c r="AJ185" s="412">
        <v>603.3885</v>
      </c>
      <c r="AK185" s="423">
        <v>0.6</v>
      </c>
      <c r="AL185" s="424">
        <v>362.0331</v>
      </c>
      <c r="AM185" s="455">
        <v>900</v>
      </c>
      <c r="AN185" s="456">
        <v>60</v>
      </c>
      <c r="AO185" s="456">
        <v>1049.76</v>
      </c>
      <c r="AP185" s="456">
        <v>75.58272</v>
      </c>
      <c r="AQ185" s="423">
        <v>0.6</v>
      </c>
      <c r="AR185" s="466">
        <v>45.349632</v>
      </c>
      <c r="AS185" s="475"/>
      <c r="AT185" s="472"/>
      <c r="AU185" s="472"/>
      <c r="AV185" s="474"/>
      <c r="AW185" s="485"/>
      <c r="AX185" s="486"/>
      <c r="AY185" s="484"/>
      <c r="AZ185" s="484"/>
      <c r="BA185" s="474"/>
      <c r="BB185" s="484"/>
      <c r="BC185" s="475"/>
      <c r="BD185" s="484"/>
      <c r="BE185" s="472"/>
      <c r="BF185" s="474"/>
      <c r="BG185" s="484"/>
    </row>
    <row r="186" spans="1:59" s="381" customFormat="1" ht="18" customHeight="1">
      <c r="A186" s="405" t="s">
        <v>870</v>
      </c>
      <c r="B186" s="413"/>
      <c r="C186" s="414"/>
      <c r="D186" s="415"/>
      <c r="E186" s="415"/>
      <c r="F186" s="415"/>
      <c r="G186" s="415"/>
      <c r="H186" s="415"/>
      <c r="I186" s="415"/>
      <c r="J186" s="415"/>
      <c r="K186" s="415"/>
      <c r="L186" s="425"/>
      <c r="M186" s="433"/>
      <c r="N186" s="415"/>
      <c r="O186" s="415"/>
      <c r="P186" s="415"/>
      <c r="Q186" s="415"/>
      <c r="R186" s="415"/>
      <c r="S186" s="415"/>
      <c r="T186" s="415"/>
      <c r="U186" s="415"/>
      <c r="V186" s="438"/>
      <c r="W186" s="438"/>
      <c r="X186" s="438"/>
      <c r="Y186" s="438"/>
      <c r="Z186" s="438"/>
      <c r="AA186" s="438"/>
      <c r="AB186" s="438"/>
      <c r="AC186" s="438"/>
      <c r="AD186" s="438"/>
      <c r="AE186" s="446"/>
      <c r="AF186" s="447"/>
      <c r="AG186" s="411"/>
      <c r="AH186" s="415"/>
      <c r="AI186" s="415"/>
      <c r="AJ186" s="438"/>
      <c r="AK186" s="446"/>
      <c r="AL186" s="457"/>
      <c r="AM186" s="455"/>
      <c r="AN186" s="458"/>
      <c r="AO186" s="464"/>
      <c r="AP186" s="458"/>
      <c r="AQ186" s="446"/>
      <c r="AR186" s="467"/>
      <c r="AS186" s="476">
        <v>57</v>
      </c>
      <c r="AT186" s="477">
        <v>2087.595</v>
      </c>
      <c r="AU186" s="477">
        <v>142.791498</v>
      </c>
      <c r="AV186" s="478">
        <v>0.6</v>
      </c>
      <c r="AW186" s="487">
        <v>85.6748988</v>
      </c>
      <c r="AX186" s="488">
        <v>522</v>
      </c>
      <c r="AY186" s="489">
        <v>1406.565</v>
      </c>
      <c r="AZ186" s="489">
        <v>881.072316</v>
      </c>
      <c r="BA186" s="478">
        <v>0.6</v>
      </c>
      <c r="BB186" s="489">
        <v>528.6433896</v>
      </c>
      <c r="BC186" s="476">
        <v>998</v>
      </c>
      <c r="BD186" s="489">
        <v>1406.565</v>
      </c>
      <c r="BE186" s="477">
        <v>1684.502244</v>
      </c>
      <c r="BF186" s="478">
        <v>0.6</v>
      </c>
      <c r="BG186" s="489">
        <v>1010.7013464</v>
      </c>
    </row>
    <row r="187" spans="1:59" s="381" customFormat="1" ht="18" customHeight="1">
      <c r="A187" s="409" t="s">
        <v>871</v>
      </c>
      <c r="B187" s="410">
        <v>60.51523584</v>
      </c>
      <c r="C187" s="411">
        <v>0</v>
      </c>
      <c r="D187" s="412">
        <v>0</v>
      </c>
      <c r="E187" s="412">
        <v>690</v>
      </c>
      <c r="F187" s="412">
        <v>0</v>
      </c>
      <c r="G187" s="412">
        <v>0</v>
      </c>
      <c r="H187" s="412">
        <v>0</v>
      </c>
      <c r="I187" s="412">
        <v>322</v>
      </c>
      <c r="J187" s="412">
        <v>0</v>
      </c>
      <c r="K187" s="423">
        <v>0.6</v>
      </c>
      <c r="L187" s="424">
        <v>0</v>
      </c>
      <c r="M187" s="432">
        <v>0</v>
      </c>
      <c r="N187" s="412">
        <v>1432</v>
      </c>
      <c r="O187" s="412">
        <v>17527.68</v>
      </c>
      <c r="P187" s="412">
        <v>0</v>
      </c>
      <c r="Q187" s="436">
        <v>0</v>
      </c>
      <c r="R187" s="412">
        <v>1032</v>
      </c>
      <c r="S187" s="412">
        <v>12817.44</v>
      </c>
      <c r="T187" s="412">
        <v>0</v>
      </c>
      <c r="U187" s="412">
        <v>0</v>
      </c>
      <c r="V187" s="412">
        <v>972</v>
      </c>
      <c r="W187" s="412">
        <v>1049.76</v>
      </c>
      <c r="X187" s="412">
        <v>0</v>
      </c>
      <c r="Y187" s="412">
        <v>486</v>
      </c>
      <c r="Z187" s="412">
        <v>524.88</v>
      </c>
      <c r="AA187" s="412">
        <v>0</v>
      </c>
      <c r="AB187" s="412">
        <v>32.4</v>
      </c>
      <c r="AC187" s="412">
        <v>34.992</v>
      </c>
      <c r="AD187" s="412">
        <v>0</v>
      </c>
      <c r="AE187" s="423">
        <v>0.6</v>
      </c>
      <c r="AF187" s="445">
        <v>0</v>
      </c>
      <c r="AG187" s="411">
        <v>0</v>
      </c>
      <c r="AH187" s="412">
        <v>0</v>
      </c>
      <c r="AI187" s="412">
        <v>1885</v>
      </c>
      <c r="AJ187" s="412">
        <v>0</v>
      </c>
      <c r="AK187" s="423">
        <v>0.6</v>
      </c>
      <c r="AL187" s="424">
        <v>0</v>
      </c>
      <c r="AM187" s="455">
        <v>508</v>
      </c>
      <c r="AN187" s="456">
        <v>33.8666666666667</v>
      </c>
      <c r="AO187" s="456">
        <v>2481.76</v>
      </c>
      <c r="AP187" s="456">
        <v>100.8587264</v>
      </c>
      <c r="AQ187" s="423">
        <v>0.6</v>
      </c>
      <c r="AR187" s="466">
        <v>60.51523584</v>
      </c>
      <c r="AS187" s="479"/>
      <c r="AT187" s="472"/>
      <c r="AU187" s="472"/>
      <c r="AV187" s="474"/>
      <c r="AW187" s="485"/>
      <c r="AX187" s="486"/>
      <c r="AY187" s="484"/>
      <c r="AZ187" s="484"/>
      <c r="BA187" s="474"/>
      <c r="BB187" s="484"/>
      <c r="BC187" s="475"/>
      <c r="BD187" s="484"/>
      <c r="BE187" s="472"/>
      <c r="BF187" s="474"/>
      <c r="BG187" s="484"/>
    </row>
    <row r="188" spans="1:59" s="381" customFormat="1" ht="18" customHeight="1">
      <c r="A188" s="409" t="s">
        <v>872</v>
      </c>
      <c r="B188" s="410">
        <v>3163.2659251776</v>
      </c>
      <c r="C188" s="411">
        <v>718</v>
      </c>
      <c r="D188" s="412">
        <v>739.54</v>
      </c>
      <c r="E188" s="412">
        <v>690</v>
      </c>
      <c r="F188" s="412">
        <v>612.33912</v>
      </c>
      <c r="G188" s="412">
        <v>4986</v>
      </c>
      <c r="H188" s="412">
        <v>5135.58</v>
      </c>
      <c r="I188" s="412">
        <v>322</v>
      </c>
      <c r="J188" s="412">
        <v>1984.388112</v>
      </c>
      <c r="K188" s="423">
        <v>0.6</v>
      </c>
      <c r="L188" s="424">
        <v>1558.0363392</v>
      </c>
      <c r="M188" s="432">
        <v>98</v>
      </c>
      <c r="N188" s="412">
        <v>1432</v>
      </c>
      <c r="O188" s="412">
        <v>17527.68</v>
      </c>
      <c r="P188" s="412">
        <v>171.771264</v>
      </c>
      <c r="Q188" s="436">
        <v>1404</v>
      </c>
      <c r="R188" s="412">
        <v>1032</v>
      </c>
      <c r="S188" s="412">
        <v>12817.44</v>
      </c>
      <c r="T188" s="412">
        <v>1799.568576</v>
      </c>
      <c r="U188" s="412">
        <v>225.3</v>
      </c>
      <c r="V188" s="412">
        <v>972</v>
      </c>
      <c r="W188" s="412">
        <v>1049.76</v>
      </c>
      <c r="X188" s="412">
        <v>270.36</v>
      </c>
      <c r="Y188" s="412">
        <v>486</v>
      </c>
      <c r="Z188" s="412">
        <v>524.88</v>
      </c>
      <c r="AA188" s="412">
        <v>1006.34</v>
      </c>
      <c r="AB188" s="412">
        <v>32.4</v>
      </c>
      <c r="AC188" s="412">
        <v>34.992</v>
      </c>
      <c r="AD188" s="412">
        <v>496.357600896</v>
      </c>
      <c r="AE188" s="423">
        <v>0.6</v>
      </c>
      <c r="AF188" s="445">
        <v>1480.6184645376</v>
      </c>
      <c r="AG188" s="411">
        <v>335</v>
      </c>
      <c r="AH188" s="412">
        <v>335</v>
      </c>
      <c r="AI188" s="412">
        <v>1885</v>
      </c>
      <c r="AJ188" s="412">
        <v>63.1475</v>
      </c>
      <c r="AK188" s="423">
        <v>0.6</v>
      </c>
      <c r="AL188" s="424">
        <v>37.8885</v>
      </c>
      <c r="AM188" s="455">
        <v>728</v>
      </c>
      <c r="AN188" s="456">
        <v>48.5333333333333</v>
      </c>
      <c r="AO188" s="456">
        <v>2481.76</v>
      </c>
      <c r="AP188" s="456">
        <v>144.5377024</v>
      </c>
      <c r="AQ188" s="423">
        <v>0.6</v>
      </c>
      <c r="AR188" s="466">
        <v>86.72262144</v>
      </c>
      <c r="AS188" s="479"/>
      <c r="AT188" s="472"/>
      <c r="AU188" s="472"/>
      <c r="AV188" s="474"/>
      <c r="AW188" s="485"/>
      <c r="AX188" s="486"/>
      <c r="AY188" s="484"/>
      <c r="AZ188" s="484"/>
      <c r="BA188" s="474"/>
      <c r="BB188" s="484"/>
      <c r="BC188" s="475"/>
      <c r="BD188" s="484"/>
      <c r="BE188" s="472"/>
      <c r="BF188" s="474"/>
      <c r="BG188" s="484"/>
    </row>
    <row r="189" spans="1:59" s="381" customFormat="1" ht="18" customHeight="1">
      <c r="A189" s="409" t="s">
        <v>873</v>
      </c>
      <c r="B189" s="410">
        <v>4104.8179422336</v>
      </c>
      <c r="C189" s="411">
        <v>125</v>
      </c>
      <c r="D189" s="412">
        <v>128.75</v>
      </c>
      <c r="E189" s="412">
        <v>690</v>
      </c>
      <c r="F189" s="412">
        <v>106.605</v>
      </c>
      <c r="G189" s="412">
        <v>9585</v>
      </c>
      <c r="H189" s="412">
        <v>9872.55</v>
      </c>
      <c r="I189" s="412">
        <v>322</v>
      </c>
      <c r="J189" s="412">
        <v>3814.75332</v>
      </c>
      <c r="K189" s="423">
        <v>0.6</v>
      </c>
      <c r="L189" s="424">
        <v>2352.814992</v>
      </c>
      <c r="M189" s="432">
        <v>33</v>
      </c>
      <c r="N189" s="412">
        <v>1432</v>
      </c>
      <c r="O189" s="412">
        <v>17527.68</v>
      </c>
      <c r="P189" s="412">
        <v>57.841344</v>
      </c>
      <c r="Q189" s="436">
        <v>1639</v>
      </c>
      <c r="R189" s="412">
        <v>1032</v>
      </c>
      <c r="S189" s="412">
        <v>12817.44</v>
      </c>
      <c r="T189" s="412">
        <v>2100.778416</v>
      </c>
      <c r="U189" s="412">
        <v>250.8</v>
      </c>
      <c r="V189" s="412">
        <v>972</v>
      </c>
      <c r="W189" s="412">
        <v>1049.76</v>
      </c>
      <c r="X189" s="412">
        <v>300.96</v>
      </c>
      <c r="Y189" s="412">
        <v>486</v>
      </c>
      <c r="Z189" s="412">
        <v>524.88</v>
      </c>
      <c r="AA189" s="412">
        <v>1120.24</v>
      </c>
      <c r="AB189" s="412">
        <v>32.4</v>
      </c>
      <c r="AC189" s="412">
        <v>34.992</v>
      </c>
      <c r="AD189" s="412">
        <v>552.536557056</v>
      </c>
      <c r="AE189" s="423">
        <v>0.6</v>
      </c>
      <c r="AF189" s="445">
        <v>1626.6937902336</v>
      </c>
      <c r="AG189" s="411">
        <v>318</v>
      </c>
      <c r="AH189" s="412">
        <v>318</v>
      </c>
      <c r="AI189" s="412">
        <v>1885</v>
      </c>
      <c r="AJ189" s="412">
        <v>59.943</v>
      </c>
      <c r="AK189" s="423">
        <v>0.6</v>
      </c>
      <c r="AL189" s="424">
        <v>35.9658</v>
      </c>
      <c r="AM189" s="455">
        <v>750</v>
      </c>
      <c r="AN189" s="456">
        <v>50</v>
      </c>
      <c r="AO189" s="456">
        <v>2481.76</v>
      </c>
      <c r="AP189" s="456">
        <v>148.9056</v>
      </c>
      <c r="AQ189" s="423">
        <v>0.6</v>
      </c>
      <c r="AR189" s="466">
        <v>89.34336</v>
      </c>
      <c r="AS189" s="479"/>
      <c r="AT189" s="472"/>
      <c r="AU189" s="472"/>
      <c r="AV189" s="474"/>
      <c r="AW189" s="485"/>
      <c r="AX189" s="486"/>
      <c r="AY189" s="484"/>
      <c r="AZ189" s="484"/>
      <c r="BA189" s="474"/>
      <c r="BB189" s="484"/>
      <c r="BC189" s="475"/>
      <c r="BD189" s="484"/>
      <c r="BE189" s="472"/>
      <c r="BF189" s="474"/>
      <c r="BG189" s="484"/>
    </row>
    <row r="190" spans="1:59" s="381" customFormat="1" ht="18" customHeight="1">
      <c r="A190" s="409" t="s">
        <v>874</v>
      </c>
      <c r="B190" s="410">
        <v>4612.6556102208</v>
      </c>
      <c r="C190" s="411">
        <v>596</v>
      </c>
      <c r="D190" s="412">
        <v>613.88</v>
      </c>
      <c r="E190" s="412">
        <v>690</v>
      </c>
      <c r="F190" s="412">
        <v>508.29264</v>
      </c>
      <c r="G190" s="412">
        <v>6486</v>
      </c>
      <c r="H190" s="412">
        <v>6680.58</v>
      </c>
      <c r="I190" s="412">
        <v>322</v>
      </c>
      <c r="J190" s="412">
        <v>2581.376112</v>
      </c>
      <c r="K190" s="423">
        <v>0.6</v>
      </c>
      <c r="L190" s="424">
        <v>1853.8012512</v>
      </c>
      <c r="M190" s="432">
        <v>98</v>
      </c>
      <c r="N190" s="412">
        <v>1432</v>
      </c>
      <c r="O190" s="412">
        <v>17527.68</v>
      </c>
      <c r="P190" s="412">
        <v>171.771264</v>
      </c>
      <c r="Q190" s="436">
        <v>2593</v>
      </c>
      <c r="R190" s="412">
        <v>1032</v>
      </c>
      <c r="S190" s="412">
        <v>12817.44</v>
      </c>
      <c r="T190" s="412">
        <v>3323.562192</v>
      </c>
      <c r="U190" s="412">
        <v>403.65</v>
      </c>
      <c r="V190" s="412">
        <v>972</v>
      </c>
      <c r="W190" s="412">
        <v>1049.76</v>
      </c>
      <c r="X190" s="412">
        <v>484.38</v>
      </c>
      <c r="Y190" s="412">
        <v>486</v>
      </c>
      <c r="Z190" s="412">
        <v>524.88</v>
      </c>
      <c r="AA190" s="412">
        <v>1802.97</v>
      </c>
      <c r="AB190" s="412">
        <v>32.4</v>
      </c>
      <c r="AC190" s="412">
        <v>34.992</v>
      </c>
      <c r="AD190" s="412">
        <v>889.279829568</v>
      </c>
      <c r="AE190" s="423">
        <v>0.6</v>
      </c>
      <c r="AF190" s="445">
        <v>2630.7679713408</v>
      </c>
      <c r="AG190" s="411">
        <v>905</v>
      </c>
      <c r="AH190" s="412">
        <v>905</v>
      </c>
      <c r="AI190" s="412">
        <v>1885</v>
      </c>
      <c r="AJ190" s="412">
        <v>170.5925</v>
      </c>
      <c r="AK190" s="423">
        <v>0.6</v>
      </c>
      <c r="AL190" s="424">
        <v>102.3555</v>
      </c>
      <c r="AM190" s="455">
        <v>216</v>
      </c>
      <c r="AN190" s="456">
        <v>14.4</v>
      </c>
      <c r="AO190" s="456">
        <v>2481.76</v>
      </c>
      <c r="AP190" s="456">
        <v>42.8848128</v>
      </c>
      <c r="AQ190" s="423">
        <v>0.6</v>
      </c>
      <c r="AR190" s="466">
        <v>25.73088768</v>
      </c>
      <c r="AS190" s="479"/>
      <c r="AT190" s="472"/>
      <c r="AU190" s="472"/>
      <c r="AV190" s="474"/>
      <c r="AW190" s="485"/>
      <c r="AX190" s="486"/>
      <c r="AY190" s="484"/>
      <c r="AZ190" s="484"/>
      <c r="BA190" s="474"/>
      <c r="BB190" s="484"/>
      <c r="BC190" s="475"/>
      <c r="BD190" s="484"/>
      <c r="BE190" s="472"/>
      <c r="BF190" s="474"/>
      <c r="BG190" s="484"/>
    </row>
    <row r="191" spans="1:59" s="381" customFormat="1" ht="18" customHeight="1">
      <c r="A191" s="409" t="s">
        <v>875</v>
      </c>
      <c r="B191" s="410">
        <v>5245.1169481344</v>
      </c>
      <c r="C191" s="411">
        <v>452</v>
      </c>
      <c r="D191" s="412">
        <v>465.56</v>
      </c>
      <c r="E191" s="412">
        <v>690</v>
      </c>
      <c r="F191" s="412">
        <v>385.48368</v>
      </c>
      <c r="G191" s="412">
        <v>8506</v>
      </c>
      <c r="H191" s="412">
        <v>8761.18</v>
      </c>
      <c r="I191" s="412">
        <v>322</v>
      </c>
      <c r="J191" s="412">
        <v>3385.319952</v>
      </c>
      <c r="K191" s="423">
        <v>0.6</v>
      </c>
      <c r="L191" s="424">
        <v>2262.4821792</v>
      </c>
      <c r="M191" s="432">
        <v>87</v>
      </c>
      <c r="N191" s="412">
        <v>1432</v>
      </c>
      <c r="O191" s="412">
        <v>17527.68</v>
      </c>
      <c r="P191" s="412">
        <v>152.490816</v>
      </c>
      <c r="Q191" s="436">
        <v>2876</v>
      </c>
      <c r="R191" s="412">
        <v>1032</v>
      </c>
      <c r="S191" s="412">
        <v>12817.44</v>
      </c>
      <c r="T191" s="412">
        <v>3686.295744</v>
      </c>
      <c r="U191" s="412">
        <v>444.45</v>
      </c>
      <c r="V191" s="412">
        <v>972</v>
      </c>
      <c r="W191" s="412">
        <v>1049.76</v>
      </c>
      <c r="X191" s="412">
        <v>533.34</v>
      </c>
      <c r="Y191" s="412">
        <v>486</v>
      </c>
      <c r="Z191" s="412">
        <v>524.88</v>
      </c>
      <c r="AA191" s="412">
        <v>1985.21</v>
      </c>
      <c r="AB191" s="412">
        <v>32.4</v>
      </c>
      <c r="AC191" s="412">
        <v>34.992</v>
      </c>
      <c r="AD191" s="412">
        <v>979.166159424</v>
      </c>
      <c r="AE191" s="423">
        <v>0.6</v>
      </c>
      <c r="AF191" s="445">
        <v>2890.7716316544</v>
      </c>
      <c r="AG191" s="411">
        <v>432</v>
      </c>
      <c r="AH191" s="412">
        <v>432</v>
      </c>
      <c r="AI191" s="412">
        <v>1885</v>
      </c>
      <c r="AJ191" s="412">
        <v>81.432</v>
      </c>
      <c r="AK191" s="423">
        <v>0.6</v>
      </c>
      <c r="AL191" s="424">
        <v>48.8592</v>
      </c>
      <c r="AM191" s="455">
        <v>361</v>
      </c>
      <c r="AN191" s="456">
        <v>24.0666666666667</v>
      </c>
      <c r="AO191" s="456">
        <v>2481.76</v>
      </c>
      <c r="AP191" s="456">
        <v>71.6732288</v>
      </c>
      <c r="AQ191" s="423">
        <v>0.6</v>
      </c>
      <c r="AR191" s="466">
        <v>43.00393728</v>
      </c>
      <c r="AS191" s="479"/>
      <c r="AT191" s="472"/>
      <c r="AU191" s="472"/>
      <c r="AV191" s="474"/>
      <c r="AW191" s="485"/>
      <c r="AX191" s="486"/>
      <c r="AY191" s="484"/>
      <c r="AZ191" s="484"/>
      <c r="BA191" s="474"/>
      <c r="BB191" s="484"/>
      <c r="BC191" s="475"/>
      <c r="BD191" s="484"/>
      <c r="BE191" s="472"/>
      <c r="BF191" s="474"/>
      <c r="BG191" s="484"/>
    </row>
    <row r="192" spans="1:59" s="381" customFormat="1" ht="18" customHeight="1">
      <c r="A192" s="496" t="s">
        <v>876</v>
      </c>
      <c r="B192" s="497">
        <v>12666.2777162304</v>
      </c>
      <c r="C192" s="498">
        <v>1610</v>
      </c>
      <c r="D192" s="499">
        <v>1658.3</v>
      </c>
      <c r="E192" s="499">
        <v>690</v>
      </c>
      <c r="F192" s="499">
        <v>1373.0724</v>
      </c>
      <c r="G192" s="499">
        <v>31566</v>
      </c>
      <c r="H192" s="499">
        <v>32512.98</v>
      </c>
      <c r="I192" s="499">
        <v>322</v>
      </c>
      <c r="J192" s="499">
        <v>12563.015472</v>
      </c>
      <c r="K192" s="500">
        <v>0.6</v>
      </c>
      <c r="L192" s="501">
        <v>8361.6527232</v>
      </c>
      <c r="M192" s="503">
        <v>43</v>
      </c>
      <c r="N192" s="499">
        <v>1432</v>
      </c>
      <c r="O192" s="499">
        <v>17527.68</v>
      </c>
      <c r="P192" s="499">
        <v>75.369024</v>
      </c>
      <c r="Q192" s="504">
        <v>4315</v>
      </c>
      <c r="R192" s="499">
        <v>1032</v>
      </c>
      <c r="S192" s="499">
        <v>12817.44</v>
      </c>
      <c r="T192" s="499">
        <v>5530.72536</v>
      </c>
      <c r="U192" s="499">
        <v>653.7</v>
      </c>
      <c r="V192" s="499">
        <v>972</v>
      </c>
      <c r="W192" s="499">
        <v>1049.76</v>
      </c>
      <c r="X192" s="499">
        <v>784.44</v>
      </c>
      <c r="Y192" s="499">
        <v>486</v>
      </c>
      <c r="Z192" s="499">
        <v>524.88</v>
      </c>
      <c r="AA192" s="499">
        <v>2919.86</v>
      </c>
      <c r="AB192" s="499">
        <v>32.4</v>
      </c>
      <c r="AC192" s="499">
        <v>34.992</v>
      </c>
      <c r="AD192" s="499">
        <v>1440.164064384</v>
      </c>
      <c r="AE192" s="500">
        <v>0.6</v>
      </c>
      <c r="AF192" s="506">
        <v>4227.7550690304</v>
      </c>
      <c r="AG192" s="498">
        <v>627</v>
      </c>
      <c r="AH192" s="499">
        <v>627</v>
      </c>
      <c r="AI192" s="499">
        <v>1885</v>
      </c>
      <c r="AJ192" s="499">
        <v>118.1895</v>
      </c>
      <c r="AK192" s="500">
        <v>0.6</v>
      </c>
      <c r="AL192" s="501">
        <v>70.9137</v>
      </c>
      <c r="AM192" s="507">
        <v>50</v>
      </c>
      <c r="AN192" s="508">
        <v>3.33333333333333</v>
      </c>
      <c r="AO192" s="508">
        <v>2481.76</v>
      </c>
      <c r="AP192" s="508">
        <v>9.92704</v>
      </c>
      <c r="AQ192" s="500">
        <v>0.6</v>
      </c>
      <c r="AR192" s="509">
        <v>5.956224</v>
      </c>
      <c r="AS192" s="475"/>
      <c r="AT192" s="472"/>
      <c r="AU192" s="472"/>
      <c r="AV192" s="474"/>
      <c r="AW192" s="485"/>
      <c r="AX192" s="486"/>
      <c r="AY192" s="484"/>
      <c r="AZ192" s="484"/>
      <c r="BA192" s="474"/>
      <c r="BB192" s="484"/>
      <c r="BC192" s="475"/>
      <c r="BD192" s="484"/>
      <c r="BE192" s="472"/>
      <c r="BF192" s="474"/>
      <c r="BG192" s="484"/>
    </row>
  </sheetData>
  <mergeCells count="69">
    <mergeCell ref="A2:BG2"/>
    <mergeCell ref="AK4:AL4"/>
    <mergeCell ref="E5:E6"/>
    <mergeCell ref="AM3:AR3"/>
    <mergeCell ref="Q4:T4"/>
    <mergeCell ref="BF4:BG4"/>
    <mergeCell ref="C5:C6"/>
    <mergeCell ref="U4:AD4"/>
    <mergeCell ref="F5:F6"/>
    <mergeCell ref="AA5:AC5"/>
    <mergeCell ref="U5:W5"/>
    <mergeCell ref="H5:H6"/>
    <mergeCell ref="I5:I6"/>
    <mergeCell ref="J5:J6"/>
    <mergeCell ref="K5:K6"/>
    <mergeCell ref="AS3:BG3"/>
    <mergeCell ref="G4:J4"/>
    <mergeCell ref="C3:L3"/>
    <mergeCell ref="C4:F4"/>
    <mergeCell ref="AG3:AL3"/>
    <mergeCell ref="A3:A6"/>
    <mergeCell ref="B3:B6"/>
    <mergeCell ref="AE4:AF4"/>
    <mergeCell ref="L5:L6"/>
    <mergeCell ref="AE5:AE6"/>
    <mergeCell ref="BD4:BD6"/>
    <mergeCell ref="BF5:BF6"/>
    <mergeCell ref="BA4:BB4"/>
    <mergeCell ref="X5:Z5"/>
    <mergeCell ref="M4:P4"/>
    <mergeCell ref="P5:P6"/>
    <mergeCell ref="AM4:AM6"/>
    <mergeCell ref="AF5:AF6"/>
    <mergeCell ref="T5:T6"/>
    <mergeCell ref="Q5:Q6"/>
    <mergeCell ref="AS4:AS6"/>
    <mergeCell ref="S5:S6"/>
    <mergeCell ref="AU4:AU6"/>
    <mergeCell ref="BE4:BE6"/>
    <mergeCell ref="AY4:AY6"/>
    <mergeCell ref="BG5:BG6"/>
    <mergeCell ref="BA5:BA6"/>
    <mergeCell ref="BB5:BB6"/>
    <mergeCell ref="BC4:BC6"/>
    <mergeCell ref="K4:L4"/>
    <mergeCell ref="M3:AF3"/>
    <mergeCell ref="AQ4:AR4"/>
    <mergeCell ref="M5:M6"/>
    <mergeCell ref="AK5:AK6"/>
    <mergeCell ref="AV4:AW4"/>
    <mergeCell ref="D5:D6"/>
    <mergeCell ref="AZ4:AZ6"/>
    <mergeCell ref="AL5:AL6"/>
    <mergeCell ref="AX4:AX6"/>
    <mergeCell ref="AT4:AT6"/>
    <mergeCell ref="AN4:AN6"/>
    <mergeCell ref="AO4:AO6"/>
    <mergeCell ref="AP4:AP6"/>
    <mergeCell ref="AG4:AG6"/>
    <mergeCell ref="O5:O6"/>
    <mergeCell ref="AH4:AH6"/>
    <mergeCell ref="AI4:AI6"/>
    <mergeCell ref="AJ4:AJ6"/>
    <mergeCell ref="G5:G6"/>
    <mergeCell ref="AD5:AD6"/>
    <mergeCell ref="AQ5:AQ6"/>
    <mergeCell ref="AR5:AR6"/>
    <mergeCell ref="AV5:AV6"/>
    <mergeCell ref="AW5:AW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9"/>
  <sheetViews>
    <sheetView zoomScaleSheetLayoutView="100" workbookViewId="0" topLeftCell="A1">
      <selection activeCell="E9" sqref="E9"/>
    </sheetView>
  </sheetViews>
  <sheetFormatPr defaultColWidth="9.00390625" defaultRowHeight="14.25"/>
  <cols>
    <col min="1" max="1" width="19.375" style="358" customWidth="1"/>
    <col min="2" max="2" width="9.625" style="358" customWidth="1"/>
    <col min="3" max="3" width="9.75390625" style="358" customWidth="1"/>
    <col min="4" max="4" width="8.625" style="245" customWidth="1"/>
    <col min="5" max="256" width="9.00390625" style="245" customWidth="1"/>
  </cols>
  <sheetData>
    <row r="1" spans="1:7" s="252" customFormat="1" ht="14.25">
      <c r="A1" s="359" t="s">
        <v>877</v>
      </c>
      <c r="B1" s="360" t="s">
        <v>878</v>
      </c>
      <c r="C1" s="360"/>
      <c r="D1" s="252" t="s">
        <v>879</v>
      </c>
      <c r="F1" s="252" t="s">
        <v>880</v>
      </c>
      <c r="G1" s="252" t="s">
        <v>881</v>
      </c>
    </row>
    <row r="2" spans="1:7" s="253" customFormat="1" ht="51" customHeight="1">
      <c r="A2" s="359"/>
      <c r="B2" s="361" t="s">
        <v>882</v>
      </c>
      <c r="C2" s="361" t="s">
        <v>883</v>
      </c>
      <c r="D2" s="253" t="s">
        <v>884</v>
      </c>
      <c r="E2" s="253" t="s">
        <v>885</v>
      </c>
      <c r="F2" s="253" t="s">
        <v>886</v>
      </c>
      <c r="G2" s="253" t="s">
        <v>886</v>
      </c>
    </row>
    <row r="3" spans="1:3" ht="14.25">
      <c r="A3" s="362" t="s">
        <v>509</v>
      </c>
      <c r="B3" s="363"/>
      <c r="C3" s="363"/>
    </row>
    <row r="4" spans="1:7" s="247" customFormat="1" ht="14.25">
      <c r="A4" s="249" t="s">
        <v>227</v>
      </c>
      <c r="B4" s="364">
        <v>0</v>
      </c>
      <c r="C4" s="364">
        <v>0</v>
      </c>
      <c r="D4" s="247">
        <v>0</v>
      </c>
      <c r="E4" s="247">
        <v>0</v>
      </c>
      <c r="F4" s="247">
        <v>0</v>
      </c>
      <c r="G4" s="373">
        <v>3408.5666666666666</v>
      </c>
    </row>
    <row r="5" spans="1:7" s="245" customFormat="1" ht="14.25">
      <c r="A5" s="249" t="s">
        <v>228</v>
      </c>
      <c r="B5" s="247">
        <v>486</v>
      </c>
      <c r="C5" s="365">
        <v>12213</v>
      </c>
      <c r="D5" s="247">
        <v>0</v>
      </c>
      <c r="E5" s="247">
        <v>1160</v>
      </c>
      <c r="F5" s="247">
        <v>254</v>
      </c>
      <c r="G5" s="374">
        <v>85.1</v>
      </c>
    </row>
    <row r="6" spans="1:7" s="245" customFormat="1" ht="14.25">
      <c r="A6" s="249" t="s">
        <v>229</v>
      </c>
      <c r="B6" s="365">
        <v>675</v>
      </c>
      <c r="C6" s="365">
        <v>7909</v>
      </c>
      <c r="D6" s="247">
        <v>0</v>
      </c>
      <c r="E6" s="247">
        <v>1724</v>
      </c>
      <c r="F6" s="247">
        <v>621</v>
      </c>
      <c r="G6" s="374">
        <v>127.16666666666667</v>
      </c>
    </row>
    <row r="7" spans="1:7" s="245" customFormat="1" ht="14.25">
      <c r="A7" s="249" t="s">
        <v>230</v>
      </c>
      <c r="B7" s="365">
        <v>4542</v>
      </c>
      <c r="C7" s="366">
        <v>0</v>
      </c>
      <c r="D7" s="247">
        <v>1413</v>
      </c>
      <c r="E7" s="247">
        <v>0</v>
      </c>
      <c r="F7" s="247">
        <v>1284</v>
      </c>
      <c r="G7" s="374">
        <v>66.6</v>
      </c>
    </row>
    <row r="8" spans="1:7" s="245" customFormat="1" ht="14.25">
      <c r="A8" s="249" t="s">
        <v>231</v>
      </c>
      <c r="B8" s="365">
        <v>3249</v>
      </c>
      <c r="C8" s="366">
        <v>0</v>
      </c>
      <c r="D8" s="247">
        <v>981</v>
      </c>
      <c r="E8" s="247">
        <v>0</v>
      </c>
      <c r="F8" s="247">
        <v>343</v>
      </c>
      <c r="G8" s="374">
        <v>40.8</v>
      </c>
    </row>
    <row r="9" spans="1:7" s="245" customFormat="1" ht="14.25">
      <c r="A9" s="249" t="s">
        <v>232</v>
      </c>
      <c r="B9" s="365">
        <v>4554</v>
      </c>
      <c r="C9" s="366">
        <v>0</v>
      </c>
      <c r="D9" s="247">
        <v>1003</v>
      </c>
      <c r="E9" s="247">
        <v>0</v>
      </c>
      <c r="F9" s="247">
        <v>584</v>
      </c>
      <c r="G9" s="374">
        <v>3.8333333333333335</v>
      </c>
    </row>
    <row r="10" spans="1:7" s="245" customFormat="1" ht="14.25">
      <c r="A10" s="249" t="s">
        <v>233</v>
      </c>
      <c r="B10" s="365">
        <v>909</v>
      </c>
      <c r="C10" s="366">
        <v>0</v>
      </c>
      <c r="D10" s="247">
        <v>807</v>
      </c>
      <c r="E10" s="247">
        <v>0</v>
      </c>
      <c r="F10" s="247">
        <v>115</v>
      </c>
      <c r="G10" s="374">
        <v>37.46666666666667</v>
      </c>
    </row>
    <row r="11" spans="1:7" s="245" customFormat="1" ht="14.25">
      <c r="A11" s="249" t="s">
        <v>234</v>
      </c>
      <c r="B11" s="365">
        <v>1955</v>
      </c>
      <c r="C11" s="365">
        <v>1087</v>
      </c>
      <c r="D11" s="247">
        <v>1194</v>
      </c>
      <c r="E11" s="247">
        <v>160</v>
      </c>
      <c r="F11" s="247">
        <v>320</v>
      </c>
      <c r="G11" s="374">
        <v>36.13333333333333</v>
      </c>
    </row>
    <row r="12" spans="1:7" s="245" customFormat="1" ht="14.25">
      <c r="A12" s="249" t="s">
        <v>235</v>
      </c>
      <c r="B12" s="365">
        <v>565</v>
      </c>
      <c r="C12" s="365">
        <v>242</v>
      </c>
      <c r="D12" s="247">
        <v>89</v>
      </c>
      <c r="E12" s="247">
        <v>30</v>
      </c>
      <c r="F12" s="247">
        <v>165</v>
      </c>
      <c r="G12" s="374">
        <v>1.4</v>
      </c>
    </row>
    <row r="13" spans="1:7" s="245" customFormat="1" ht="14.25">
      <c r="A13" s="249" t="s">
        <v>236</v>
      </c>
      <c r="B13" s="365">
        <v>295</v>
      </c>
      <c r="C13" s="365">
        <v>1492</v>
      </c>
      <c r="D13" s="247">
        <v>59</v>
      </c>
      <c r="E13" s="247">
        <v>327</v>
      </c>
      <c r="F13" s="247">
        <v>120</v>
      </c>
      <c r="G13" s="374">
        <v>2.466666666666667</v>
      </c>
    </row>
    <row r="14" spans="1:7" s="245" customFormat="1" ht="14.25">
      <c r="A14" s="249" t="s">
        <v>237</v>
      </c>
      <c r="B14" s="365">
        <v>481</v>
      </c>
      <c r="C14" s="365">
        <v>3923</v>
      </c>
      <c r="D14" s="247">
        <v>97</v>
      </c>
      <c r="E14" s="247">
        <v>520</v>
      </c>
      <c r="F14" s="247">
        <v>172</v>
      </c>
      <c r="G14" s="374">
        <v>202.83333333333334</v>
      </c>
    </row>
    <row r="15" spans="1:7" s="245" customFormat="1" ht="14.25">
      <c r="A15" s="251" t="s">
        <v>238</v>
      </c>
      <c r="B15" s="365">
        <v>520</v>
      </c>
      <c r="C15" s="365">
        <v>991</v>
      </c>
      <c r="D15" s="247">
        <v>220</v>
      </c>
      <c r="E15" s="247">
        <v>190</v>
      </c>
      <c r="F15" s="247">
        <v>210</v>
      </c>
      <c r="G15" s="374">
        <v>512.8333333333334</v>
      </c>
    </row>
    <row r="16" spans="1:7" ht="14.25">
      <c r="A16" s="367" t="s">
        <v>516</v>
      </c>
      <c r="B16" s="363"/>
      <c r="C16" s="363"/>
      <c r="G16" s="374"/>
    </row>
    <row r="17" spans="1:7" s="247" customFormat="1" ht="14.25">
      <c r="A17" s="251" t="s">
        <v>240</v>
      </c>
      <c r="B17" s="364">
        <v>0</v>
      </c>
      <c r="C17" s="364">
        <v>0</v>
      </c>
      <c r="D17" s="247">
        <v>0</v>
      </c>
      <c r="E17" s="247">
        <v>0</v>
      </c>
      <c r="F17" s="247">
        <v>0</v>
      </c>
      <c r="G17" s="373">
        <v>112.5</v>
      </c>
    </row>
    <row r="18" spans="1:7" s="245" customFormat="1" ht="14.25">
      <c r="A18" s="358" t="s">
        <v>241</v>
      </c>
      <c r="B18" s="368">
        <v>23</v>
      </c>
      <c r="C18" s="366">
        <v>0</v>
      </c>
      <c r="D18" s="247">
        <v>3</v>
      </c>
      <c r="E18" s="247">
        <v>0</v>
      </c>
      <c r="F18" s="247">
        <v>3</v>
      </c>
      <c r="G18" s="374">
        <v>0</v>
      </c>
    </row>
    <row r="19" spans="1:7" s="245" customFormat="1" ht="14.25">
      <c r="A19" s="358" t="s">
        <v>242</v>
      </c>
      <c r="B19" s="368">
        <v>217</v>
      </c>
      <c r="C19" s="366">
        <v>0</v>
      </c>
      <c r="D19" s="247">
        <v>27</v>
      </c>
      <c r="E19" s="247">
        <v>0</v>
      </c>
      <c r="F19" s="247">
        <v>40</v>
      </c>
      <c r="G19" s="374">
        <v>0.1</v>
      </c>
    </row>
    <row r="20" spans="1:7" s="245" customFormat="1" ht="14.25">
      <c r="A20" s="358" t="s">
        <v>243</v>
      </c>
      <c r="B20" s="368">
        <v>17</v>
      </c>
      <c r="C20" s="366">
        <v>0</v>
      </c>
      <c r="D20" s="247">
        <v>0</v>
      </c>
      <c r="E20" s="247">
        <v>0</v>
      </c>
      <c r="F20" s="247">
        <v>4</v>
      </c>
      <c r="G20" s="374">
        <v>0</v>
      </c>
    </row>
    <row r="21" spans="1:7" s="245" customFormat="1" ht="14.25">
      <c r="A21" s="358" t="s">
        <v>244</v>
      </c>
      <c r="B21" s="368">
        <v>1784</v>
      </c>
      <c r="C21" s="366">
        <v>0</v>
      </c>
      <c r="D21" s="247">
        <v>91</v>
      </c>
      <c r="E21" s="247">
        <v>0</v>
      </c>
      <c r="F21" s="247">
        <v>184</v>
      </c>
      <c r="G21" s="374">
        <v>0</v>
      </c>
    </row>
    <row r="22" spans="1:7" s="245" customFormat="1" ht="14.25">
      <c r="A22" s="358" t="s">
        <v>245</v>
      </c>
      <c r="B22" s="368">
        <v>571</v>
      </c>
      <c r="C22" s="369">
        <v>113</v>
      </c>
      <c r="D22" s="247">
        <v>41</v>
      </c>
      <c r="E22" s="247">
        <v>23</v>
      </c>
      <c r="F22" s="247">
        <v>64</v>
      </c>
      <c r="G22" s="374">
        <v>0</v>
      </c>
    </row>
    <row r="23" spans="1:7" s="245" customFormat="1" ht="14.25">
      <c r="A23" s="358" t="s">
        <v>246</v>
      </c>
      <c r="B23" s="368">
        <v>332</v>
      </c>
      <c r="C23" s="369">
        <v>2570</v>
      </c>
      <c r="D23" s="247">
        <v>15</v>
      </c>
      <c r="E23" s="247">
        <v>709</v>
      </c>
      <c r="F23" s="247">
        <v>214</v>
      </c>
      <c r="G23" s="374">
        <v>17.566666666666666</v>
      </c>
    </row>
    <row r="24" spans="1:7" ht="14.25">
      <c r="A24" s="367" t="s">
        <v>517</v>
      </c>
      <c r="G24" s="374"/>
    </row>
    <row r="25" spans="1:7" s="247" customFormat="1" ht="14.25">
      <c r="A25" s="251" t="s">
        <v>248</v>
      </c>
      <c r="B25" s="364">
        <v>0</v>
      </c>
      <c r="C25" s="364">
        <v>0</v>
      </c>
      <c r="D25" s="247">
        <v>0</v>
      </c>
      <c r="E25" s="247">
        <v>0</v>
      </c>
      <c r="F25" s="247">
        <v>0</v>
      </c>
      <c r="G25" s="373">
        <v>160.26666666666668</v>
      </c>
    </row>
    <row r="26" spans="1:7" s="245" customFormat="1" ht="14.25">
      <c r="A26" s="358" t="s">
        <v>249</v>
      </c>
      <c r="B26" s="368">
        <v>1082</v>
      </c>
      <c r="C26" s="369">
        <v>86</v>
      </c>
      <c r="D26" s="247">
        <v>262</v>
      </c>
      <c r="E26" s="247">
        <v>9</v>
      </c>
      <c r="F26" s="247">
        <v>33</v>
      </c>
      <c r="G26" s="374">
        <v>847.1333333333333</v>
      </c>
    </row>
    <row r="27" spans="1:7" s="245" customFormat="1" ht="14.25">
      <c r="A27" s="358" t="s">
        <v>250</v>
      </c>
      <c r="B27" s="368">
        <v>680</v>
      </c>
      <c r="C27" s="369">
        <v>1594</v>
      </c>
      <c r="D27" s="247">
        <v>291</v>
      </c>
      <c r="E27" s="247">
        <v>353</v>
      </c>
      <c r="F27" s="247">
        <v>36</v>
      </c>
      <c r="G27" s="374">
        <v>1869.9666666666667</v>
      </c>
    </row>
    <row r="28" spans="1:7" s="245" customFormat="1" ht="14.25">
      <c r="A28" s="358" t="s">
        <v>251</v>
      </c>
      <c r="B28" s="368">
        <v>1793</v>
      </c>
      <c r="C28" s="369">
        <v>1492</v>
      </c>
      <c r="D28" s="247">
        <v>809</v>
      </c>
      <c r="E28" s="247">
        <v>131</v>
      </c>
      <c r="F28" s="247">
        <v>139</v>
      </c>
      <c r="G28" s="374">
        <v>7.8</v>
      </c>
    </row>
    <row r="29" spans="1:7" s="245" customFormat="1" ht="14.25">
      <c r="A29" s="358" t="s">
        <v>252</v>
      </c>
      <c r="B29" s="368">
        <v>182</v>
      </c>
      <c r="C29" s="369">
        <v>1247</v>
      </c>
      <c r="D29" s="247">
        <v>57</v>
      </c>
      <c r="E29" s="247">
        <v>672</v>
      </c>
      <c r="F29" s="247">
        <v>5</v>
      </c>
      <c r="G29" s="374">
        <v>10.566666666666666</v>
      </c>
    </row>
    <row r="30" spans="1:7" s="245" customFormat="1" ht="14.25">
      <c r="A30" s="358" t="s">
        <v>253</v>
      </c>
      <c r="B30" s="368">
        <v>360</v>
      </c>
      <c r="C30" s="369">
        <v>1103</v>
      </c>
      <c r="D30" s="247">
        <v>105</v>
      </c>
      <c r="E30" s="247">
        <v>500</v>
      </c>
      <c r="F30" s="247">
        <v>21</v>
      </c>
      <c r="G30" s="374">
        <v>289.73333333333335</v>
      </c>
    </row>
    <row r="31" spans="1:7" s="245" customFormat="1" ht="14.25">
      <c r="A31" s="367" t="s">
        <v>887</v>
      </c>
      <c r="B31" s="370">
        <v>3651</v>
      </c>
      <c r="C31" s="371">
        <v>3719</v>
      </c>
      <c r="D31" s="372">
        <v>560</v>
      </c>
      <c r="E31" s="372">
        <v>236</v>
      </c>
      <c r="F31" s="372">
        <v>287</v>
      </c>
      <c r="G31" s="375">
        <v>738.5</v>
      </c>
    </row>
    <row r="32" spans="1:7" s="245" customFormat="1" ht="14.25">
      <c r="A32" s="367" t="s">
        <v>888</v>
      </c>
      <c r="B32" s="370">
        <v>1988</v>
      </c>
      <c r="C32" s="371">
        <v>4151</v>
      </c>
      <c r="D32" s="372">
        <v>564</v>
      </c>
      <c r="E32" s="372">
        <v>496</v>
      </c>
      <c r="F32" s="372">
        <v>981</v>
      </c>
      <c r="G32" s="375">
        <v>224.76666666666668</v>
      </c>
    </row>
    <row r="33" spans="1:7" ht="14.25">
      <c r="A33" s="367" t="s">
        <v>533</v>
      </c>
      <c r="G33" s="374"/>
    </row>
    <row r="34" spans="1:7" s="247" customFormat="1" ht="14.25">
      <c r="A34" s="251" t="s">
        <v>257</v>
      </c>
      <c r="B34" s="364">
        <v>0</v>
      </c>
      <c r="C34" s="364">
        <v>0</v>
      </c>
      <c r="D34" s="247">
        <v>0</v>
      </c>
      <c r="E34" s="247">
        <v>0</v>
      </c>
      <c r="F34" s="247">
        <v>0</v>
      </c>
      <c r="G34" s="373">
        <v>842.9666666666667</v>
      </c>
    </row>
    <row r="35" spans="1:7" s="245" customFormat="1" ht="14.25">
      <c r="A35" s="358" t="s">
        <v>258</v>
      </c>
      <c r="B35" s="368">
        <v>7640</v>
      </c>
      <c r="C35" s="369">
        <v>1883</v>
      </c>
      <c r="D35" s="247">
        <v>314</v>
      </c>
      <c r="E35" s="247">
        <v>24</v>
      </c>
      <c r="F35" s="247">
        <v>781</v>
      </c>
      <c r="G35" s="374">
        <v>0</v>
      </c>
    </row>
    <row r="36" spans="1:7" s="245" customFormat="1" ht="14.25">
      <c r="A36" s="358" t="s">
        <v>259</v>
      </c>
      <c r="B36" s="368">
        <v>1130</v>
      </c>
      <c r="C36" s="369">
        <v>2070</v>
      </c>
      <c r="D36" s="247">
        <v>29</v>
      </c>
      <c r="E36" s="247">
        <v>16</v>
      </c>
      <c r="F36" s="247">
        <v>200</v>
      </c>
      <c r="G36" s="374">
        <v>0</v>
      </c>
    </row>
    <row r="37" spans="1:7" s="245" customFormat="1" ht="14.25">
      <c r="A37" s="358" t="s">
        <v>260</v>
      </c>
      <c r="B37" s="368">
        <v>2015</v>
      </c>
      <c r="C37" s="369">
        <v>3021</v>
      </c>
      <c r="D37" s="247">
        <v>34</v>
      </c>
      <c r="E37" s="247">
        <v>234</v>
      </c>
      <c r="F37" s="247">
        <v>27</v>
      </c>
      <c r="G37" s="374">
        <v>0</v>
      </c>
    </row>
    <row r="38" spans="1:7" s="245" customFormat="1" ht="14.25">
      <c r="A38" s="358" t="s">
        <v>261</v>
      </c>
      <c r="B38" s="368">
        <v>915</v>
      </c>
      <c r="C38" s="369">
        <v>10316</v>
      </c>
      <c r="D38" s="247">
        <v>22</v>
      </c>
      <c r="E38" s="247">
        <v>299</v>
      </c>
      <c r="F38" s="247">
        <v>172</v>
      </c>
      <c r="G38" s="374">
        <v>44.96666666666667</v>
      </c>
    </row>
    <row r="39" spans="1:7" s="245" customFormat="1" ht="14.25">
      <c r="A39" s="358" t="s">
        <v>262</v>
      </c>
      <c r="B39" s="368">
        <v>3098</v>
      </c>
      <c r="C39" s="369">
        <v>27451</v>
      </c>
      <c r="D39" s="247">
        <v>144</v>
      </c>
      <c r="E39" s="247">
        <v>1832</v>
      </c>
      <c r="F39" s="247">
        <v>656</v>
      </c>
      <c r="G39" s="374">
        <v>57.46666666666667</v>
      </c>
    </row>
    <row r="40" spans="1:7" s="245" customFormat="1" ht="14.25">
      <c r="A40" s="358" t="s">
        <v>263</v>
      </c>
      <c r="B40" s="368">
        <v>153</v>
      </c>
      <c r="C40" s="369">
        <v>30781</v>
      </c>
      <c r="D40" s="247">
        <v>0</v>
      </c>
      <c r="E40" s="247">
        <v>959</v>
      </c>
      <c r="F40" s="247">
        <v>331</v>
      </c>
      <c r="G40" s="374">
        <v>0.1</v>
      </c>
    </row>
    <row r="41" spans="1:7" s="245" customFormat="1" ht="14.25">
      <c r="A41" s="358" t="s">
        <v>264</v>
      </c>
      <c r="B41" s="368">
        <v>288</v>
      </c>
      <c r="C41" s="369">
        <v>1489</v>
      </c>
      <c r="D41" s="247">
        <v>14</v>
      </c>
      <c r="E41" s="247">
        <v>62</v>
      </c>
      <c r="F41" s="247">
        <v>140</v>
      </c>
      <c r="G41" s="374">
        <v>0.2</v>
      </c>
    </row>
    <row r="42" spans="1:7" ht="14.25">
      <c r="A42" s="367" t="s">
        <v>543</v>
      </c>
      <c r="G42" s="374"/>
    </row>
    <row r="43" spans="1:7" s="247" customFormat="1" ht="14.25">
      <c r="A43" s="251" t="s">
        <v>266</v>
      </c>
      <c r="B43" s="364">
        <v>0</v>
      </c>
      <c r="C43" s="364">
        <v>0</v>
      </c>
      <c r="D43" s="247">
        <v>0</v>
      </c>
      <c r="E43" s="247">
        <v>0</v>
      </c>
      <c r="F43" s="247">
        <v>0</v>
      </c>
      <c r="G43" s="373">
        <v>456.76666666666665</v>
      </c>
    </row>
    <row r="44" spans="1:7" s="245" customFormat="1" ht="14.25">
      <c r="A44" s="358" t="s">
        <v>267</v>
      </c>
      <c r="B44" s="247">
        <v>775</v>
      </c>
      <c r="C44" s="369">
        <v>5561</v>
      </c>
      <c r="D44" s="247">
        <v>113</v>
      </c>
      <c r="E44" s="247">
        <v>890</v>
      </c>
      <c r="F44" s="247">
        <v>218</v>
      </c>
      <c r="G44" s="374">
        <v>22.733333333333334</v>
      </c>
    </row>
    <row r="45" spans="1:7" s="245" customFormat="1" ht="14.25">
      <c r="A45" s="358" t="s">
        <v>268</v>
      </c>
      <c r="B45" s="247">
        <v>256</v>
      </c>
      <c r="C45" s="369">
        <v>3082</v>
      </c>
      <c r="D45" s="247">
        <v>26</v>
      </c>
      <c r="E45" s="247">
        <v>427</v>
      </c>
      <c r="F45" s="247">
        <v>45</v>
      </c>
      <c r="G45" s="374">
        <v>37.2</v>
      </c>
    </row>
    <row r="46" spans="1:7" s="245" customFormat="1" ht="14.25">
      <c r="A46" s="358" t="s">
        <v>269</v>
      </c>
      <c r="B46" s="247">
        <v>585</v>
      </c>
      <c r="C46" s="369">
        <v>4388</v>
      </c>
      <c r="D46" s="247">
        <v>46</v>
      </c>
      <c r="E46" s="247">
        <v>961</v>
      </c>
      <c r="F46" s="247">
        <v>326</v>
      </c>
      <c r="G46" s="374">
        <v>11.1</v>
      </c>
    </row>
    <row r="47" spans="1:7" s="245" customFormat="1" ht="14.25">
      <c r="A47" s="358" t="s">
        <v>270</v>
      </c>
      <c r="B47" s="247">
        <v>626</v>
      </c>
      <c r="C47" s="369">
        <v>2862</v>
      </c>
      <c r="D47" s="247">
        <v>101</v>
      </c>
      <c r="E47" s="247">
        <v>736</v>
      </c>
      <c r="F47" s="247">
        <v>157</v>
      </c>
      <c r="G47" s="374">
        <v>98.93333333333334</v>
      </c>
    </row>
    <row r="48" spans="1:7" s="245" customFormat="1" ht="14.25">
      <c r="A48" s="358" t="s">
        <v>271</v>
      </c>
      <c r="B48" s="247">
        <v>886</v>
      </c>
      <c r="C48" s="369">
        <v>765</v>
      </c>
      <c r="D48" s="247">
        <v>125</v>
      </c>
      <c r="E48" s="247">
        <v>150</v>
      </c>
      <c r="F48" s="247">
        <v>51</v>
      </c>
      <c r="G48" s="374">
        <v>0.06666666666666667</v>
      </c>
    </row>
    <row r="49" spans="1:7" s="245" customFormat="1" ht="14.25">
      <c r="A49" s="358" t="s">
        <v>272</v>
      </c>
      <c r="B49" s="247">
        <v>800</v>
      </c>
      <c r="C49" s="369">
        <v>1098</v>
      </c>
      <c r="D49" s="247">
        <v>125</v>
      </c>
      <c r="E49" s="247">
        <v>177</v>
      </c>
      <c r="F49" s="247">
        <v>83</v>
      </c>
      <c r="G49" s="374">
        <v>0</v>
      </c>
    </row>
    <row r="50" spans="1:7" s="245" customFormat="1" ht="14.25">
      <c r="A50" s="358" t="s">
        <v>273</v>
      </c>
      <c r="B50" s="247">
        <v>513</v>
      </c>
      <c r="C50" s="369">
        <v>8352</v>
      </c>
      <c r="D50" s="247">
        <v>45</v>
      </c>
      <c r="E50" s="247">
        <v>1674</v>
      </c>
      <c r="F50" s="247">
        <v>203</v>
      </c>
      <c r="G50" s="374">
        <v>11.233333333333333</v>
      </c>
    </row>
    <row r="51" spans="1:7" s="245" customFormat="1" ht="14.25">
      <c r="A51" s="358" t="s">
        <v>274</v>
      </c>
      <c r="B51" s="247">
        <v>688</v>
      </c>
      <c r="C51" s="369">
        <v>9696</v>
      </c>
      <c r="D51" s="247">
        <v>103</v>
      </c>
      <c r="E51" s="247">
        <v>1055</v>
      </c>
      <c r="F51" s="247">
        <v>438</v>
      </c>
      <c r="G51" s="374">
        <v>58.2</v>
      </c>
    </row>
    <row r="52" spans="1:7" s="245" customFormat="1" ht="14.25">
      <c r="A52" s="358" t="s">
        <v>275</v>
      </c>
      <c r="B52" s="247">
        <v>457</v>
      </c>
      <c r="C52" s="369">
        <v>3645</v>
      </c>
      <c r="D52" s="247">
        <v>80</v>
      </c>
      <c r="E52" s="247">
        <v>578</v>
      </c>
      <c r="F52" s="247">
        <v>242</v>
      </c>
      <c r="G52" s="374">
        <v>24.466666666666665</v>
      </c>
    </row>
    <row r="53" spans="1:7" s="245" customFormat="1" ht="14.25">
      <c r="A53" s="358" t="s">
        <v>276</v>
      </c>
      <c r="B53" s="247">
        <v>241</v>
      </c>
      <c r="C53" s="369">
        <v>4093</v>
      </c>
      <c r="D53" s="247">
        <v>34</v>
      </c>
      <c r="E53" s="247">
        <v>583</v>
      </c>
      <c r="F53" s="247">
        <v>33</v>
      </c>
      <c r="G53" s="374">
        <v>120.6</v>
      </c>
    </row>
    <row r="54" spans="1:7" ht="14.25">
      <c r="A54" s="367" t="s">
        <v>552</v>
      </c>
      <c r="D54" s="247"/>
      <c r="E54" s="247"/>
      <c r="G54" s="374"/>
    </row>
    <row r="55" spans="1:7" s="247" customFormat="1" ht="14.25">
      <c r="A55" s="251" t="s">
        <v>278</v>
      </c>
      <c r="B55" s="364">
        <v>0</v>
      </c>
      <c r="C55" s="364">
        <v>0</v>
      </c>
      <c r="D55" s="247">
        <v>0</v>
      </c>
      <c r="E55" s="247">
        <v>0</v>
      </c>
      <c r="F55" s="247">
        <v>0</v>
      </c>
      <c r="G55" s="373">
        <v>794.6666666666666</v>
      </c>
    </row>
    <row r="56" spans="1:7" s="245" customFormat="1" ht="14.25">
      <c r="A56" s="358" t="s">
        <v>279</v>
      </c>
      <c r="B56" s="247">
        <v>100</v>
      </c>
      <c r="C56" s="369">
        <v>1043</v>
      </c>
      <c r="D56" s="247">
        <v>11</v>
      </c>
      <c r="E56" s="247">
        <v>268</v>
      </c>
      <c r="F56" s="247">
        <v>77</v>
      </c>
      <c r="G56" s="374">
        <v>0</v>
      </c>
    </row>
    <row r="57" spans="1:7" s="245" customFormat="1" ht="14.25">
      <c r="A57" s="358" t="s">
        <v>280</v>
      </c>
      <c r="B57" s="247">
        <v>1710</v>
      </c>
      <c r="C57" s="369">
        <v>1368</v>
      </c>
      <c r="D57" s="247">
        <v>115</v>
      </c>
      <c r="E57" s="247">
        <v>313</v>
      </c>
      <c r="F57" s="247">
        <v>104</v>
      </c>
      <c r="G57" s="374">
        <v>2.6333333333333333</v>
      </c>
    </row>
    <row r="58" spans="1:7" s="245" customFormat="1" ht="14.25">
      <c r="A58" s="358" t="s">
        <v>281</v>
      </c>
      <c r="B58" s="247">
        <v>764</v>
      </c>
      <c r="C58" s="369">
        <v>16903</v>
      </c>
      <c r="D58" s="247">
        <v>101</v>
      </c>
      <c r="E58" s="247">
        <v>2377</v>
      </c>
      <c r="F58" s="247">
        <v>2256</v>
      </c>
      <c r="G58" s="374">
        <v>436.03333333333336</v>
      </c>
    </row>
    <row r="59" spans="1:7" s="245" customFormat="1" ht="14.25">
      <c r="A59" s="358" t="s">
        <v>282</v>
      </c>
      <c r="B59" s="247">
        <v>631</v>
      </c>
      <c r="C59" s="369">
        <v>10943</v>
      </c>
      <c r="D59" s="247">
        <v>11</v>
      </c>
      <c r="E59" s="247">
        <v>1710</v>
      </c>
      <c r="F59" s="247">
        <v>1105</v>
      </c>
      <c r="G59" s="374">
        <v>18.566666666666666</v>
      </c>
    </row>
    <row r="60" spans="1:7" s="245" customFormat="1" ht="14.25">
      <c r="A60" s="358" t="s">
        <v>283</v>
      </c>
      <c r="B60" s="247">
        <v>530</v>
      </c>
      <c r="C60" s="369">
        <v>8981</v>
      </c>
      <c r="D60" s="247">
        <v>52</v>
      </c>
      <c r="E60" s="247">
        <v>1997</v>
      </c>
      <c r="F60" s="247">
        <v>984</v>
      </c>
      <c r="G60" s="374">
        <v>108.2</v>
      </c>
    </row>
    <row r="61" spans="1:7" s="245" customFormat="1" ht="14.25">
      <c r="A61" s="358" t="s">
        <v>284</v>
      </c>
      <c r="B61" s="247">
        <v>1057</v>
      </c>
      <c r="C61" s="369">
        <v>16642</v>
      </c>
      <c r="D61" s="247">
        <v>82</v>
      </c>
      <c r="E61" s="247">
        <v>3911</v>
      </c>
      <c r="F61" s="247">
        <v>707</v>
      </c>
      <c r="G61" s="374">
        <v>55.03333333333333</v>
      </c>
    </row>
    <row r="62" spans="1:7" s="245" customFormat="1" ht="14.25">
      <c r="A62" s="358" t="s">
        <v>285</v>
      </c>
      <c r="B62" s="247">
        <v>792</v>
      </c>
      <c r="C62" s="369">
        <v>12058</v>
      </c>
      <c r="D62" s="247">
        <v>55</v>
      </c>
      <c r="E62" s="247">
        <v>2210</v>
      </c>
      <c r="F62" s="247">
        <v>263</v>
      </c>
      <c r="G62" s="374">
        <v>17.333333333333332</v>
      </c>
    </row>
    <row r="63" spans="1:7" ht="14.25">
      <c r="A63" s="367" t="s">
        <v>561</v>
      </c>
      <c r="G63" s="374"/>
    </row>
    <row r="64" spans="1:7" s="247" customFormat="1" ht="14.25">
      <c r="A64" s="251" t="s">
        <v>287</v>
      </c>
      <c r="B64" s="364">
        <v>0</v>
      </c>
      <c r="C64" s="364">
        <v>0</v>
      </c>
      <c r="D64" s="247">
        <v>0</v>
      </c>
      <c r="E64" s="247">
        <v>0</v>
      </c>
      <c r="F64" s="247">
        <v>0</v>
      </c>
      <c r="G64" s="373">
        <v>52.7</v>
      </c>
    </row>
    <row r="65" spans="1:7" s="245" customFormat="1" ht="14.25">
      <c r="A65" s="358" t="s">
        <v>288</v>
      </c>
      <c r="B65" s="247">
        <v>858</v>
      </c>
      <c r="C65" s="369">
        <v>1787</v>
      </c>
      <c r="D65" s="247">
        <v>240</v>
      </c>
      <c r="E65" s="247">
        <v>497</v>
      </c>
      <c r="F65" s="247">
        <v>704</v>
      </c>
      <c r="G65" s="374">
        <v>0</v>
      </c>
    </row>
    <row r="66" spans="1:7" s="245" customFormat="1" ht="14.25">
      <c r="A66" s="358" t="s">
        <v>289</v>
      </c>
      <c r="B66" s="247">
        <v>359</v>
      </c>
      <c r="C66" s="369">
        <v>9762</v>
      </c>
      <c r="D66" s="247">
        <v>61</v>
      </c>
      <c r="E66" s="247">
        <v>2327</v>
      </c>
      <c r="F66" s="247">
        <v>599</v>
      </c>
      <c r="G66" s="374">
        <v>89</v>
      </c>
    </row>
    <row r="67" spans="1:7" s="245" customFormat="1" ht="14.25">
      <c r="A67" s="358" t="s">
        <v>290</v>
      </c>
      <c r="B67" s="247">
        <v>351</v>
      </c>
      <c r="C67" s="369">
        <v>5164</v>
      </c>
      <c r="D67" s="247">
        <v>30</v>
      </c>
      <c r="E67" s="247">
        <v>695</v>
      </c>
      <c r="F67" s="247">
        <v>365</v>
      </c>
      <c r="G67" s="374">
        <v>54.86666666666667</v>
      </c>
    </row>
    <row r="68" spans="1:7" s="245" customFormat="1" ht="14.25">
      <c r="A68" s="358" t="s">
        <v>291</v>
      </c>
      <c r="B68" s="247">
        <v>202</v>
      </c>
      <c r="C68" s="369">
        <v>3280</v>
      </c>
      <c r="D68" s="247">
        <v>45</v>
      </c>
      <c r="E68" s="247">
        <v>970</v>
      </c>
      <c r="F68" s="247">
        <v>242</v>
      </c>
      <c r="G68" s="374">
        <v>0.6333333333333333</v>
      </c>
    </row>
    <row r="69" spans="1:7" s="245" customFormat="1" ht="14.25">
      <c r="A69" s="358" t="s">
        <v>292</v>
      </c>
      <c r="B69" s="247">
        <v>1560</v>
      </c>
      <c r="C69" s="369">
        <v>25361</v>
      </c>
      <c r="D69" s="247">
        <v>165</v>
      </c>
      <c r="E69" s="247">
        <v>3534</v>
      </c>
      <c r="F69" s="247">
        <v>386</v>
      </c>
      <c r="G69" s="374">
        <v>26.3</v>
      </c>
    </row>
    <row r="70" spans="1:7" s="245" customFormat="1" ht="14.25">
      <c r="A70" s="358" t="s">
        <v>293</v>
      </c>
      <c r="B70" s="247">
        <v>700</v>
      </c>
      <c r="C70" s="369">
        <v>12079</v>
      </c>
      <c r="D70" s="247">
        <v>87</v>
      </c>
      <c r="E70" s="247">
        <v>2821</v>
      </c>
      <c r="F70" s="247">
        <v>2899</v>
      </c>
      <c r="G70" s="374">
        <v>20.166666666666668</v>
      </c>
    </row>
    <row r="71" spans="1:7" s="245" customFormat="1" ht="14.25">
      <c r="A71" s="358" t="s">
        <v>294</v>
      </c>
      <c r="B71" s="247">
        <v>344</v>
      </c>
      <c r="C71" s="369">
        <v>26844</v>
      </c>
      <c r="D71" s="247">
        <v>37</v>
      </c>
      <c r="E71" s="247">
        <v>3350</v>
      </c>
      <c r="F71" s="247">
        <v>1713</v>
      </c>
      <c r="G71" s="374">
        <v>14.5</v>
      </c>
    </row>
    <row r="72" spans="1:7" s="245" customFormat="1" ht="14.25">
      <c r="A72" s="358" t="s">
        <v>295</v>
      </c>
      <c r="B72" s="247">
        <v>760</v>
      </c>
      <c r="C72" s="369">
        <v>9258</v>
      </c>
      <c r="D72" s="247">
        <v>104</v>
      </c>
      <c r="E72" s="247">
        <v>2307</v>
      </c>
      <c r="F72" s="247">
        <v>2244</v>
      </c>
      <c r="G72" s="374">
        <v>19.8</v>
      </c>
    </row>
    <row r="73" spans="1:7" ht="14.25">
      <c r="A73" s="367" t="s">
        <v>523</v>
      </c>
      <c r="G73" s="374"/>
    </row>
    <row r="74" spans="1:7" s="247" customFormat="1" ht="14.25">
      <c r="A74" s="251" t="s">
        <v>297</v>
      </c>
      <c r="B74" s="364">
        <v>0</v>
      </c>
      <c r="C74" s="364">
        <v>0</v>
      </c>
      <c r="D74" s="247">
        <v>0</v>
      </c>
      <c r="E74" s="247">
        <v>0</v>
      </c>
      <c r="F74" s="247">
        <v>0</v>
      </c>
      <c r="G74" s="373">
        <v>783.2333333333333</v>
      </c>
    </row>
    <row r="75" spans="1:7" s="245" customFormat="1" ht="14.25">
      <c r="A75" s="358" t="s">
        <v>298</v>
      </c>
      <c r="B75" s="247">
        <v>262</v>
      </c>
      <c r="C75" s="369">
        <v>133</v>
      </c>
      <c r="D75" s="247">
        <v>19</v>
      </c>
      <c r="E75" s="247">
        <v>8</v>
      </c>
      <c r="F75" s="247">
        <v>109</v>
      </c>
      <c r="G75" s="374">
        <v>145</v>
      </c>
    </row>
    <row r="76" spans="1:7" s="245" customFormat="1" ht="14.25">
      <c r="A76" s="358" t="s">
        <v>299</v>
      </c>
      <c r="B76" s="247">
        <v>75</v>
      </c>
      <c r="C76" s="369">
        <v>388</v>
      </c>
      <c r="D76" s="247">
        <v>14</v>
      </c>
      <c r="E76" s="247">
        <v>88</v>
      </c>
      <c r="F76" s="247">
        <v>23</v>
      </c>
      <c r="G76" s="374">
        <v>0</v>
      </c>
    </row>
    <row r="77" spans="1:7" s="245" customFormat="1" ht="14.25">
      <c r="A77" s="358" t="s">
        <v>300</v>
      </c>
      <c r="B77" s="247">
        <v>1577</v>
      </c>
      <c r="C77" s="369">
        <v>4816</v>
      </c>
      <c r="D77" s="247">
        <v>398</v>
      </c>
      <c r="E77" s="247">
        <v>897</v>
      </c>
      <c r="F77" s="247">
        <v>308</v>
      </c>
      <c r="G77" s="374">
        <v>0</v>
      </c>
    </row>
    <row r="78" spans="1:7" s="245" customFormat="1" ht="14.25">
      <c r="A78" s="358" t="s">
        <v>301</v>
      </c>
      <c r="B78" s="247">
        <v>565</v>
      </c>
      <c r="C78" s="369">
        <v>2584</v>
      </c>
      <c r="D78" s="247">
        <v>62</v>
      </c>
      <c r="E78" s="247">
        <v>587</v>
      </c>
      <c r="F78" s="247">
        <v>79</v>
      </c>
      <c r="G78" s="374">
        <v>177.76666666666668</v>
      </c>
    </row>
    <row r="79" spans="1:7" s="245" customFormat="1" ht="14.25">
      <c r="A79" s="358" t="s">
        <v>302</v>
      </c>
      <c r="B79" s="247">
        <v>2336</v>
      </c>
      <c r="C79" s="369">
        <v>19322</v>
      </c>
      <c r="D79" s="247">
        <v>163</v>
      </c>
      <c r="E79" s="247">
        <v>2267</v>
      </c>
      <c r="F79" s="247">
        <v>731</v>
      </c>
      <c r="G79" s="374">
        <v>96.13333333333334</v>
      </c>
    </row>
    <row r="80" spans="1:7" s="245" customFormat="1" ht="14.25">
      <c r="A80" s="358" t="s">
        <v>303</v>
      </c>
      <c r="B80" s="247">
        <v>564</v>
      </c>
      <c r="C80" s="369">
        <v>7590</v>
      </c>
      <c r="D80" s="247">
        <v>90</v>
      </c>
      <c r="E80" s="247">
        <v>1308</v>
      </c>
      <c r="F80" s="247">
        <v>172</v>
      </c>
      <c r="G80" s="374">
        <v>42.36666666666667</v>
      </c>
    </row>
    <row r="81" spans="1:7" s="245" customFormat="1" ht="14.25">
      <c r="A81" s="358" t="s">
        <v>304</v>
      </c>
      <c r="B81" s="247">
        <v>683</v>
      </c>
      <c r="C81" s="369">
        <v>9461</v>
      </c>
      <c r="D81" s="247">
        <v>152</v>
      </c>
      <c r="E81" s="247">
        <v>2083</v>
      </c>
      <c r="F81" s="247">
        <v>597</v>
      </c>
      <c r="G81" s="374">
        <v>221</v>
      </c>
    </row>
    <row r="82" spans="1:7" ht="14.25">
      <c r="A82" s="367" t="s">
        <v>571</v>
      </c>
      <c r="G82" s="374"/>
    </row>
    <row r="83" spans="1:7" s="247" customFormat="1" ht="14.25">
      <c r="A83" s="251" t="s">
        <v>306</v>
      </c>
      <c r="B83" s="364">
        <v>0</v>
      </c>
      <c r="C83" s="364">
        <v>0</v>
      </c>
      <c r="D83" s="247">
        <v>0</v>
      </c>
      <c r="E83" s="247">
        <v>0</v>
      </c>
      <c r="F83" s="247">
        <v>0</v>
      </c>
      <c r="G83" s="373">
        <v>45.36666666666667</v>
      </c>
    </row>
    <row r="84" spans="1:7" s="245" customFormat="1" ht="14.25">
      <c r="A84" s="358" t="s">
        <v>307</v>
      </c>
      <c r="B84" s="247">
        <v>251</v>
      </c>
      <c r="C84" s="369">
        <v>3053</v>
      </c>
      <c r="D84" s="247">
        <v>5</v>
      </c>
      <c r="E84" s="247">
        <v>199</v>
      </c>
      <c r="F84" s="247">
        <v>83</v>
      </c>
      <c r="G84" s="374">
        <v>18</v>
      </c>
    </row>
    <row r="85" spans="1:7" s="245" customFormat="1" ht="14.25">
      <c r="A85" s="358" t="s">
        <v>308</v>
      </c>
      <c r="B85" s="247">
        <v>116</v>
      </c>
      <c r="C85" s="369">
        <v>408</v>
      </c>
      <c r="D85" s="247">
        <v>8</v>
      </c>
      <c r="E85" s="247">
        <v>19</v>
      </c>
      <c r="F85" s="247">
        <v>43</v>
      </c>
      <c r="G85" s="374">
        <v>0</v>
      </c>
    </row>
    <row r="86" spans="1:7" s="245" customFormat="1" ht="14.25">
      <c r="A86" s="358" t="s">
        <v>309</v>
      </c>
      <c r="B86" s="247">
        <v>1558</v>
      </c>
      <c r="C86" s="369">
        <v>3616</v>
      </c>
      <c r="D86" s="247">
        <v>234</v>
      </c>
      <c r="E86" s="247">
        <v>682</v>
      </c>
      <c r="F86" s="247">
        <v>167</v>
      </c>
      <c r="G86" s="374">
        <v>0</v>
      </c>
    </row>
    <row r="87" spans="1:7" s="245" customFormat="1" ht="14.25">
      <c r="A87" s="358" t="s">
        <v>310</v>
      </c>
      <c r="B87" s="247">
        <v>4835</v>
      </c>
      <c r="C87" s="369">
        <v>22249</v>
      </c>
      <c r="D87" s="247">
        <v>183</v>
      </c>
      <c r="E87" s="247">
        <v>2258</v>
      </c>
      <c r="F87" s="247">
        <v>1447</v>
      </c>
      <c r="G87" s="374">
        <v>44.8</v>
      </c>
    </row>
    <row r="88" spans="1:7" s="245" customFormat="1" ht="14.25">
      <c r="A88" s="358" t="s">
        <v>311</v>
      </c>
      <c r="B88" s="247">
        <v>311</v>
      </c>
      <c r="C88" s="369">
        <v>8361</v>
      </c>
      <c r="D88" s="247">
        <v>0</v>
      </c>
      <c r="E88" s="247">
        <v>1309</v>
      </c>
      <c r="F88" s="247">
        <v>1065</v>
      </c>
      <c r="G88" s="374">
        <v>10.533333333333333</v>
      </c>
    </row>
    <row r="89" spans="1:7" s="245" customFormat="1" ht="14.25">
      <c r="A89" s="358" t="s">
        <v>312</v>
      </c>
      <c r="B89" s="247">
        <v>7656</v>
      </c>
      <c r="C89" s="369">
        <v>36679</v>
      </c>
      <c r="D89" s="247">
        <v>802</v>
      </c>
      <c r="E89" s="247">
        <v>4742</v>
      </c>
      <c r="F89" s="247">
        <v>1744</v>
      </c>
      <c r="G89" s="374">
        <v>619.8666666666667</v>
      </c>
    </row>
    <row r="90" spans="1:7" ht="14.25">
      <c r="A90" s="367" t="s">
        <v>518</v>
      </c>
      <c r="G90" s="374"/>
    </row>
    <row r="91" spans="1:7" s="247" customFormat="1" ht="14.25">
      <c r="A91" s="251" t="s">
        <v>314</v>
      </c>
      <c r="B91" s="364">
        <v>0</v>
      </c>
      <c r="C91" s="364">
        <v>0</v>
      </c>
      <c r="D91" s="247">
        <v>0</v>
      </c>
      <c r="E91" s="247">
        <v>0</v>
      </c>
      <c r="F91" s="247">
        <v>0</v>
      </c>
      <c r="G91" s="373">
        <v>30.933333333333334</v>
      </c>
    </row>
    <row r="92" spans="1:7" s="245" customFormat="1" ht="14.25">
      <c r="A92" s="358" t="s">
        <v>315</v>
      </c>
      <c r="B92" s="247">
        <v>508</v>
      </c>
      <c r="C92" s="369">
        <v>276</v>
      </c>
      <c r="D92" s="247">
        <v>213</v>
      </c>
      <c r="E92" s="247">
        <v>57</v>
      </c>
      <c r="F92" s="247">
        <v>35</v>
      </c>
      <c r="G92" s="374">
        <v>196.4</v>
      </c>
    </row>
    <row r="93" spans="1:7" s="245" customFormat="1" ht="14.25">
      <c r="A93" s="358" t="s">
        <v>316</v>
      </c>
      <c r="B93" s="247">
        <v>153</v>
      </c>
      <c r="C93" s="369">
        <v>344</v>
      </c>
      <c r="D93" s="247">
        <v>49</v>
      </c>
      <c r="E93" s="247">
        <v>56</v>
      </c>
      <c r="F93" s="247">
        <v>18</v>
      </c>
      <c r="G93" s="374">
        <v>49.233333333333334</v>
      </c>
    </row>
    <row r="94" spans="1:7" s="245" customFormat="1" ht="14.25">
      <c r="A94" s="358" t="s">
        <v>317</v>
      </c>
      <c r="B94" s="247">
        <v>855</v>
      </c>
      <c r="C94" s="369">
        <v>4929</v>
      </c>
      <c r="D94" s="247">
        <v>162</v>
      </c>
      <c r="E94" s="247">
        <v>568</v>
      </c>
      <c r="F94" s="247">
        <v>191</v>
      </c>
      <c r="G94" s="374">
        <v>118.76666666666667</v>
      </c>
    </row>
    <row r="95" spans="1:7" s="245" customFormat="1" ht="14.25">
      <c r="A95" s="358" t="s">
        <v>100</v>
      </c>
      <c r="B95" s="247">
        <v>233</v>
      </c>
      <c r="C95" s="369">
        <v>2504</v>
      </c>
      <c r="D95" s="247">
        <v>67</v>
      </c>
      <c r="E95" s="247">
        <v>839</v>
      </c>
      <c r="F95" s="247">
        <v>28</v>
      </c>
      <c r="G95" s="374">
        <v>50.7</v>
      </c>
    </row>
    <row r="96" spans="1:7" s="245" customFormat="1" ht="14.25">
      <c r="A96" s="358" t="s">
        <v>318</v>
      </c>
      <c r="B96" s="247">
        <v>748</v>
      </c>
      <c r="C96" s="369">
        <v>8310</v>
      </c>
      <c r="D96" s="247">
        <v>172</v>
      </c>
      <c r="E96" s="247">
        <v>4235</v>
      </c>
      <c r="F96" s="247">
        <v>895</v>
      </c>
      <c r="G96" s="374">
        <v>113.56666666666666</v>
      </c>
    </row>
    <row r="97" spans="1:7" s="245" customFormat="1" ht="14.25">
      <c r="A97" s="358" t="s">
        <v>319</v>
      </c>
      <c r="B97" s="247">
        <v>459</v>
      </c>
      <c r="C97" s="369">
        <v>4085</v>
      </c>
      <c r="D97" s="247">
        <v>130</v>
      </c>
      <c r="E97" s="247">
        <v>1595</v>
      </c>
      <c r="F97" s="247">
        <v>140</v>
      </c>
      <c r="G97" s="374">
        <v>97.5</v>
      </c>
    </row>
    <row r="98" spans="1:7" s="245" customFormat="1" ht="14.25">
      <c r="A98" s="358" t="s">
        <v>320</v>
      </c>
      <c r="B98" s="247">
        <v>1206</v>
      </c>
      <c r="C98" s="369">
        <v>5799</v>
      </c>
      <c r="D98" s="247">
        <v>108</v>
      </c>
      <c r="E98" s="247">
        <v>1304</v>
      </c>
      <c r="F98" s="247">
        <v>55</v>
      </c>
      <c r="G98" s="374">
        <v>22.166666666666668</v>
      </c>
    </row>
    <row r="99" spans="1:7" ht="14.25">
      <c r="A99" s="367" t="s">
        <v>577</v>
      </c>
      <c r="B99" s="364"/>
      <c r="C99" s="364"/>
      <c r="G99" s="374"/>
    </row>
    <row r="100" spans="1:7" s="247" customFormat="1" ht="14.25">
      <c r="A100" s="251" t="s">
        <v>322</v>
      </c>
      <c r="B100" s="364">
        <v>0</v>
      </c>
      <c r="C100" s="364">
        <v>0</v>
      </c>
      <c r="D100" s="247">
        <v>0</v>
      </c>
      <c r="E100" s="247">
        <v>0</v>
      </c>
      <c r="F100" s="247">
        <v>0</v>
      </c>
      <c r="G100" s="373">
        <v>38.63333333333333</v>
      </c>
    </row>
    <row r="101" spans="1:7" s="245" customFormat="1" ht="14.25">
      <c r="A101" s="358" t="s">
        <v>323</v>
      </c>
      <c r="B101" s="247">
        <v>427</v>
      </c>
      <c r="C101" s="369">
        <v>1290</v>
      </c>
      <c r="D101" s="247">
        <v>60</v>
      </c>
      <c r="E101" s="247">
        <v>289</v>
      </c>
      <c r="F101" s="247">
        <v>83</v>
      </c>
      <c r="G101" s="374">
        <v>0</v>
      </c>
    </row>
    <row r="102" spans="1:7" s="245" customFormat="1" ht="14.25">
      <c r="A102" s="358" t="s">
        <v>324</v>
      </c>
      <c r="B102" s="247">
        <v>96</v>
      </c>
      <c r="C102" s="369">
        <v>1767</v>
      </c>
      <c r="D102" s="247">
        <v>21</v>
      </c>
      <c r="E102" s="247">
        <v>509</v>
      </c>
      <c r="F102" s="247">
        <v>45</v>
      </c>
      <c r="G102" s="374">
        <v>0.03333333333333333</v>
      </c>
    </row>
    <row r="103" spans="1:7" s="245" customFormat="1" ht="14.25">
      <c r="A103" s="358" t="s">
        <v>325</v>
      </c>
      <c r="B103" s="247">
        <v>1429</v>
      </c>
      <c r="C103" s="369">
        <v>11474</v>
      </c>
      <c r="D103" s="247">
        <v>230</v>
      </c>
      <c r="E103" s="247">
        <v>3237</v>
      </c>
      <c r="F103" s="247">
        <v>1160</v>
      </c>
      <c r="G103" s="374">
        <v>233.43333333333334</v>
      </c>
    </row>
    <row r="104" spans="1:7" s="245" customFormat="1" ht="14.25">
      <c r="A104" s="358" t="s">
        <v>326</v>
      </c>
      <c r="B104" s="247">
        <v>803</v>
      </c>
      <c r="C104" s="369">
        <v>8475</v>
      </c>
      <c r="D104" s="247">
        <v>246</v>
      </c>
      <c r="E104" s="247">
        <v>3708</v>
      </c>
      <c r="F104" s="247">
        <v>432</v>
      </c>
      <c r="G104" s="374">
        <v>9.566666666666666</v>
      </c>
    </row>
    <row r="105" spans="1:7" s="245" customFormat="1" ht="14.25">
      <c r="A105" s="358" t="s">
        <v>327</v>
      </c>
      <c r="B105" s="247">
        <v>4506</v>
      </c>
      <c r="C105" s="369">
        <v>6159</v>
      </c>
      <c r="D105" s="247">
        <v>342</v>
      </c>
      <c r="E105" s="247">
        <v>849</v>
      </c>
      <c r="F105" s="247">
        <v>956</v>
      </c>
      <c r="G105" s="374">
        <v>0.7</v>
      </c>
    </row>
    <row r="106" spans="1:7" s="245" customFormat="1" ht="14.25">
      <c r="A106" s="358" t="s">
        <v>328</v>
      </c>
      <c r="B106" s="247">
        <v>2054</v>
      </c>
      <c r="C106" s="369">
        <v>26535</v>
      </c>
      <c r="D106" s="247">
        <v>309</v>
      </c>
      <c r="E106" s="247">
        <v>4727</v>
      </c>
      <c r="F106" s="247">
        <v>2351</v>
      </c>
      <c r="G106" s="374">
        <v>268.8666666666667</v>
      </c>
    </row>
    <row r="107" spans="1:7" ht="14.25">
      <c r="A107" s="367" t="s">
        <v>583</v>
      </c>
      <c r="G107" s="374"/>
    </row>
    <row r="108" spans="1:7" s="247" customFormat="1" ht="14.25">
      <c r="A108" s="251" t="s">
        <v>330</v>
      </c>
      <c r="B108" s="364">
        <v>0</v>
      </c>
      <c r="C108" s="364">
        <v>0</v>
      </c>
      <c r="D108" s="247">
        <v>0</v>
      </c>
      <c r="E108" s="247">
        <v>0</v>
      </c>
      <c r="F108" s="247">
        <v>0</v>
      </c>
      <c r="G108" s="373">
        <v>333.93333333333334</v>
      </c>
    </row>
    <row r="109" spans="1:7" s="245" customFormat="1" ht="14.25">
      <c r="A109" s="251" t="s">
        <v>331</v>
      </c>
      <c r="B109" s="247">
        <v>443</v>
      </c>
      <c r="C109" s="369">
        <v>5664</v>
      </c>
      <c r="D109" s="247">
        <v>15</v>
      </c>
      <c r="E109" s="247">
        <v>889</v>
      </c>
      <c r="F109" s="247">
        <v>12</v>
      </c>
      <c r="G109" s="374">
        <v>0.03333333333333333</v>
      </c>
    </row>
    <row r="110" spans="1:7" s="245" customFormat="1" ht="14.25">
      <c r="A110" s="358" t="s">
        <v>332</v>
      </c>
      <c r="B110" s="247">
        <v>790</v>
      </c>
      <c r="C110" s="369">
        <v>18723</v>
      </c>
      <c r="D110" s="247">
        <v>43</v>
      </c>
      <c r="E110" s="247">
        <v>4279</v>
      </c>
      <c r="F110" s="247">
        <v>650</v>
      </c>
      <c r="G110" s="374">
        <v>91.96666666666667</v>
      </c>
    </row>
    <row r="111" spans="1:7" s="245" customFormat="1" ht="14.25">
      <c r="A111" s="358" t="s">
        <v>333</v>
      </c>
      <c r="B111" s="247">
        <v>1735</v>
      </c>
      <c r="C111" s="369">
        <v>18870</v>
      </c>
      <c r="D111" s="247">
        <v>136</v>
      </c>
      <c r="E111" s="247">
        <v>2296</v>
      </c>
      <c r="F111" s="247">
        <v>632</v>
      </c>
      <c r="G111" s="374">
        <v>25.3</v>
      </c>
    </row>
    <row r="112" spans="1:7" s="245" customFormat="1" ht="14.25">
      <c r="A112" s="358" t="s">
        <v>334</v>
      </c>
      <c r="B112" s="247">
        <v>960</v>
      </c>
      <c r="C112" s="369">
        <v>256</v>
      </c>
      <c r="D112" s="247">
        <v>212</v>
      </c>
      <c r="E112" s="247">
        <v>32</v>
      </c>
      <c r="F112" s="247">
        <v>132</v>
      </c>
      <c r="G112" s="374">
        <v>0.6333333333333333</v>
      </c>
    </row>
    <row r="113" spans="1:7" s="245" customFormat="1" ht="14.25">
      <c r="A113" s="358" t="s">
        <v>335</v>
      </c>
      <c r="B113" s="247">
        <v>1340</v>
      </c>
      <c r="C113" s="369">
        <v>945</v>
      </c>
      <c r="D113" s="247">
        <v>39</v>
      </c>
      <c r="E113" s="247">
        <v>46</v>
      </c>
      <c r="F113" s="247">
        <v>31</v>
      </c>
      <c r="G113" s="374">
        <v>0.7</v>
      </c>
    </row>
    <row r="114" spans="1:7" s="245" customFormat="1" ht="14.25">
      <c r="A114" s="358" t="s">
        <v>336</v>
      </c>
      <c r="B114" s="247">
        <v>273</v>
      </c>
      <c r="C114" s="369">
        <v>7253</v>
      </c>
      <c r="D114" s="247">
        <v>32</v>
      </c>
      <c r="E114" s="247">
        <v>858</v>
      </c>
      <c r="F114" s="247">
        <v>520</v>
      </c>
      <c r="G114" s="374">
        <v>0.9</v>
      </c>
    </row>
    <row r="115" spans="1:7" s="245" customFormat="1" ht="14.25">
      <c r="A115" s="358" t="s">
        <v>337</v>
      </c>
      <c r="B115" s="247">
        <v>290</v>
      </c>
      <c r="C115" s="369">
        <v>5688</v>
      </c>
      <c r="D115" s="247">
        <v>16</v>
      </c>
      <c r="E115" s="247">
        <v>632</v>
      </c>
      <c r="F115" s="247">
        <v>78</v>
      </c>
      <c r="G115" s="374">
        <v>0.03333333333333333</v>
      </c>
    </row>
    <row r="116" spans="1:7" s="245" customFormat="1" ht="14.25">
      <c r="A116" s="358" t="s">
        <v>338</v>
      </c>
      <c r="B116" s="247">
        <v>2579</v>
      </c>
      <c r="C116" s="369">
        <v>43438</v>
      </c>
      <c r="D116" s="247">
        <v>215</v>
      </c>
      <c r="E116" s="247">
        <v>5838</v>
      </c>
      <c r="F116" s="247">
        <v>902</v>
      </c>
      <c r="G116" s="374">
        <v>442.3666666666667</v>
      </c>
    </row>
    <row r="117" spans="1:7" s="245" customFormat="1" ht="14.25">
      <c r="A117" s="358" t="s">
        <v>339</v>
      </c>
      <c r="B117" s="247">
        <v>2067</v>
      </c>
      <c r="C117" s="369">
        <v>32827</v>
      </c>
      <c r="D117" s="247">
        <v>104</v>
      </c>
      <c r="E117" s="247">
        <v>2187</v>
      </c>
      <c r="F117" s="247">
        <v>5217</v>
      </c>
      <c r="G117" s="374">
        <v>19.466666666666665</v>
      </c>
    </row>
    <row r="118" spans="1:7" s="245" customFormat="1" ht="14.25">
      <c r="A118" s="358" t="s">
        <v>340</v>
      </c>
      <c r="B118" s="247">
        <v>3122</v>
      </c>
      <c r="C118" s="369">
        <v>35345</v>
      </c>
      <c r="D118" s="247">
        <v>287</v>
      </c>
      <c r="E118" s="247">
        <v>6597</v>
      </c>
      <c r="F118" s="247">
        <v>710</v>
      </c>
      <c r="G118" s="374">
        <v>679.2333333333333</v>
      </c>
    </row>
    <row r="119" spans="1:7" ht="14.25">
      <c r="A119" s="367" t="s">
        <v>594</v>
      </c>
      <c r="G119" s="374"/>
    </row>
    <row r="120" spans="1:7" s="247" customFormat="1" ht="14.25">
      <c r="A120" s="251" t="s">
        <v>342</v>
      </c>
      <c r="B120" s="364">
        <v>0</v>
      </c>
      <c r="C120" s="364">
        <v>0</v>
      </c>
      <c r="D120" s="247">
        <v>0</v>
      </c>
      <c r="E120" s="247">
        <v>0</v>
      </c>
      <c r="F120" s="247">
        <v>0</v>
      </c>
      <c r="G120" s="373">
        <v>201.03333333333333</v>
      </c>
    </row>
    <row r="121" spans="1:7" s="245" customFormat="1" ht="14.25">
      <c r="A121" s="251" t="s">
        <v>343</v>
      </c>
      <c r="B121" s="376">
        <v>46</v>
      </c>
      <c r="C121" s="369">
        <v>1367</v>
      </c>
      <c r="D121" s="247">
        <v>0</v>
      </c>
      <c r="E121" s="247">
        <v>289</v>
      </c>
      <c r="F121" s="247">
        <v>53</v>
      </c>
      <c r="G121" s="374">
        <v>0.1</v>
      </c>
    </row>
    <row r="122" spans="1:7" s="245" customFormat="1" ht="14.25">
      <c r="A122" s="358" t="s">
        <v>344</v>
      </c>
      <c r="B122" s="247">
        <v>611</v>
      </c>
      <c r="C122" s="369">
        <v>2232</v>
      </c>
      <c r="D122" s="247">
        <v>94</v>
      </c>
      <c r="E122" s="247">
        <v>755</v>
      </c>
      <c r="F122" s="247">
        <v>300</v>
      </c>
      <c r="G122" s="374">
        <v>0</v>
      </c>
    </row>
    <row r="123" spans="1:7" s="245" customFormat="1" ht="14.25">
      <c r="A123" s="358" t="s">
        <v>345</v>
      </c>
      <c r="B123" s="247">
        <v>3732</v>
      </c>
      <c r="C123" s="369">
        <v>12862</v>
      </c>
      <c r="D123" s="247">
        <v>233</v>
      </c>
      <c r="E123" s="247">
        <v>1689</v>
      </c>
      <c r="F123" s="247">
        <v>53</v>
      </c>
      <c r="G123" s="374">
        <v>0</v>
      </c>
    </row>
    <row r="124" spans="1:7" s="245" customFormat="1" ht="14.25">
      <c r="A124" s="358" t="s">
        <v>346</v>
      </c>
      <c r="B124" s="247">
        <v>1095</v>
      </c>
      <c r="C124" s="369">
        <v>25107</v>
      </c>
      <c r="D124" s="247">
        <v>174</v>
      </c>
      <c r="E124" s="247">
        <v>5093</v>
      </c>
      <c r="F124" s="247">
        <v>127</v>
      </c>
      <c r="G124" s="374">
        <v>268.6</v>
      </c>
    </row>
    <row r="125" spans="1:7" s="245" customFormat="1" ht="14.25">
      <c r="A125" s="358" t="s">
        <v>347</v>
      </c>
      <c r="B125" s="247">
        <v>1889</v>
      </c>
      <c r="C125" s="369">
        <v>19749</v>
      </c>
      <c r="D125" s="247">
        <v>222</v>
      </c>
      <c r="E125" s="247">
        <v>4684</v>
      </c>
      <c r="F125" s="247">
        <v>90</v>
      </c>
      <c r="G125" s="374">
        <v>236.73333333333332</v>
      </c>
    </row>
    <row r="126" spans="1:7" s="245" customFormat="1" ht="14.25">
      <c r="A126" s="358" t="s">
        <v>348</v>
      </c>
      <c r="B126" s="247">
        <v>1644</v>
      </c>
      <c r="C126" s="369">
        <v>26347</v>
      </c>
      <c r="D126" s="247">
        <v>63</v>
      </c>
      <c r="E126" s="247">
        <v>5221</v>
      </c>
      <c r="F126" s="247">
        <v>936</v>
      </c>
      <c r="G126" s="374">
        <v>443.46666666666664</v>
      </c>
    </row>
    <row r="127" spans="1:7" s="245" customFormat="1" ht="14.25">
      <c r="A127" s="358" t="s">
        <v>349</v>
      </c>
      <c r="B127" s="247">
        <v>2105</v>
      </c>
      <c r="C127" s="369">
        <v>24564</v>
      </c>
      <c r="D127" s="247">
        <v>206</v>
      </c>
      <c r="E127" s="247">
        <v>5824</v>
      </c>
      <c r="F127" s="247">
        <v>547</v>
      </c>
      <c r="G127" s="374">
        <v>155.86666666666667</v>
      </c>
    </row>
    <row r="128" spans="1:7" ht="14.25">
      <c r="A128" s="367" t="s">
        <v>527</v>
      </c>
      <c r="G128" s="374"/>
    </row>
    <row r="129" spans="1:7" s="247" customFormat="1" ht="14.25">
      <c r="A129" s="251" t="s">
        <v>351</v>
      </c>
      <c r="B129" s="364">
        <v>0</v>
      </c>
      <c r="C129" s="364">
        <v>0</v>
      </c>
      <c r="D129" s="247">
        <v>0</v>
      </c>
      <c r="E129" s="247">
        <v>0</v>
      </c>
      <c r="F129" s="247">
        <v>0</v>
      </c>
      <c r="G129" s="373">
        <v>13.133333333333333</v>
      </c>
    </row>
    <row r="130" spans="1:7" s="245" customFormat="1" ht="14.25">
      <c r="A130" s="251" t="s">
        <v>352</v>
      </c>
      <c r="B130" s="247">
        <v>130</v>
      </c>
      <c r="C130" s="369">
        <v>6</v>
      </c>
      <c r="D130" s="247">
        <v>20</v>
      </c>
      <c r="E130" s="247">
        <v>0</v>
      </c>
      <c r="F130" s="247">
        <v>44</v>
      </c>
      <c r="G130" s="374">
        <v>27.4</v>
      </c>
    </row>
    <row r="131" spans="1:7" s="245" customFormat="1" ht="14.25">
      <c r="A131" s="358" t="s">
        <v>353</v>
      </c>
      <c r="B131" s="247">
        <v>1324</v>
      </c>
      <c r="C131" s="364">
        <v>0</v>
      </c>
      <c r="D131" s="247">
        <v>178</v>
      </c>
      <c r="E131" s="247">
        <v>0</v>
      </c>
      <c r="F131" s="247">
        <v>29</v>
      </c>
      <c r="G131" s="374">
        <v>60.766666666666666</v>
      </c>
    </row>
    <row r="132" spans="1:7" s="245" customFormat="1" ht="14.25">
      <c r="A132" s="358" t="s">
        <v>354</v>
      </c>
      <c r="B132" s="247">
        <v>124</v>
      </c>
      <c r="C132" s="369">
        <v>637</v>
      </c>
      <c r="D132" s="247">
        <v>30</v>
      </c>
      <c r="E132" s="247">
        <v>158</v>
      </c>
      <c r="F132" s="247">
        <v>31</v>
      </c>
      <c r="G132" s="374">
        <v>195.13333333333333</v>
      </c>
    </row>
    <row r="133" spans="1:7" s="245" customFormat="1" ht="14.25">
      <c r="A133" s="358" t="s">
        <v>139</v>
      </c>
      <c r="B133" s="247">
        <v>891</v>
      </c>
      <c r="C133" s="369">
        <v>5857</v>
      </c>
      <c r="D133" s="247">
        <v>73</v>
      </c>
      <c r="E133" s="247">
        <v>1163</v>
      </c>
      <c r="F133" s="247">
        <v>155</v>
      </c>
      <c r="G133" s="374">
        <v>4.9</v>
      </c>
    </row>
    <row r="134" spans="1:7" s="245" customFormat="1" ht="14.25">
      <c r="A134" s="358" t="s">
        <v>355</v>
      </c>
      <c r="B134" s="247">
        <v>348</v>
      </c>
      <c r="C134" s="369">
        <v>5999</v>
      </c>
      <c r="D134" s="247">
        <v>78</v>
      </c>
      <c r="E134" s="247">
        <v>1732</v>
      </c>
      <c r="F134" s="247">
        <v>119</v>
      </c>
      <c r="G134" s="374">
        <v>257.3666666666667</v>
      </c>
    </row>
    <row r="135" spans="1:7" s="245" customFormat="1" ht="14.25">
      <c r="A135" s="358" t="s">
        <v>356</v>
      </c>
      <c r="B135" s="247">
        <v>209</v>
      </c>
      <c r="C135" s="369">
        <v>9347</v>
      </c>
      <c r="D135" s="247">
        <v>37</v>
      </c>
      <c r="E135" s="247">
        <v>2515</v>
      </c>
      <c r="F135" s="247">
        <v>52</v>
      </c>
      <c r="G135" s="374">
        <v>41</v>
      </c>
    </row>
    <row r="136" spans="1:7" s="245" customFormat="1" ht="14.25">
      <c r="A136" s="358" t="s">
        <v>357</v>
      </c>
      <c r="B136" s="247">
        <v>327</v>
      </c>
      <c r="C136" s="369">
        <v>10129</v>
      </c>
      <c r="D136" s="247">
        <v>81</v>
      </c>
      <c r="E136" s="247">
        <v>2265</v>
      </c>
      <c r="F136" s="247">
        <v>55</v>
      </c>
      <c r="G136" s="374">
        <v>33.13333333333333</v>
      </c>
    </row>
    <row r="137" spans="1:7" s="245" customFormat="1" ht="14.25">
      <c r="A137" s="358" t="s">
        <v>358</v>
      </c>
      <c r="B137" s="247">
        <v>468</v>
      </c>
      <c r="C137" s="369">
        <v>18752</v>
      </c>
      <c r="D137" s="247">
        <v>106</v>
      </c>
      <c r="E137" s="247">
        <v>4055</v>
      </c>
      <c r="F137" s="247">
        <v>157</v>
      </c>
      <c r="G137" s="374">
        <v>487.3333333333333</v>
      </c>
    </row>
    <row r="138" spans="1:7" s="245" customFormat="1" ht="14.25">
      <c r="A138" s="358" t="s">
        <v>359</v>
      </c>
      <c r="B138" s="247">
        <v>359</v>
      </c>
      <c r="C138" s="369">
        <v>7073</v>
      </c>
      <c r="D138" s="247">
        <v>128</v>
      </c>
      <c r="E138" s="247">
        <v>3012</v>
      </c>
      <c r="F138" s="247">
        <v>113</v>
      </c>
      <c r="G138" s="374">
        <v>9.366666666666667</v>
      </c>
    </row>
    <row r="139" spans="1:7" ht="14.25">
      <c r="A139" s="367" t="s">
        <v>602</v>
      </c>
      <c r="G139" s="374"/>
    </row>
    <row r="140" spans="1:7" s="247" customFormat="1" ht="14.25">
      <c r="A140" s="251" t="s">
        <v>361</v>
      </c>
      <c r="B140" s="364">
        <v>0</v>
      </c>
      <c r="C140" s="364">
        <v>0</v>
      </c>
      <c r="D140" s="247">
        <v>0</v>
      </c>
      <c r="E140" s="247">
        <v>0</v>
      </c>
      <c r="F140" s="247">
        <v>0</v>
      </c>
      <c r="G140" s="373">
        <v>488.06666666666666</v>
      </c>
    </row>
    <row r="141" spans="1:7" s="245" customFormat="1" ht="14.25">
      <c r="A141" s="358" t="s">
        <v>362</v>
      </c>
      <c r="B141" s="247">
        <v>1072</v>
      </c>
      <c r="C141" s="369">
        <v>5541</v>
      </c>
      <c r="D141" s="247">
        <v>174</v>
      </c>
      <c r="E141" s="247">
        <v>1567</v>
      </c>
      <c r="F141" s="247">
        <v>314</v>
      </c>
      <c r="G141" s="374">
        <v>53.06666666666667</v>
      </c>
    </row>
    <row r="142" spans="1:7" s="245" customFormat="1" ht="14.25">
      <c r="A142" s="358" t="s">
        <v>363</v>
      </c>
      <c r="B142" s="247">
        <v>372</v>
      </c>
      <c r="C142" s="369">
        <v>14252</v>
      </c>
      <c r="D142" s="247">
        <v>61</v>
      </c>
      <c r="E142" s="247">
        <v>3310</v>
      </c>
      <c r="F142" s="247">
        <v>227</v>
      </c>
      <c r="G142" s="374">
        <v>0.36666666666666664</v>
      </c>
    </row>
    <row r="143" spans="1:7" s="245" customFormat="1" ht="14.25">
      <c r="A143" s="358" t="s">
        <v>364</v>
      </c>
      <c r="B143" s="247">
        <v>349</v>
      </c>
      <c r="C143" s="369">
        <v>6530</v>
      </c>
      <c r="D143" s="247">
        <v>56</v>
      </c>
      <c r="E143" s="247">
        <v>2273</v>
      </c>
      <c r="F143" s="247">
        <v>91</v>
      </c>
      <c r="G143" s="374">
        <v>24.6</v>
      </c>
    </row>
    <row r="144" spans="1:7" s="245" customFormat="1" ht="14.25">
      <c r="A144" s="358" t="s">
        <v>365</v>
      </c>
      <c r="B144" s="247">
        <v>524</v>
      </c>
      <c r="C144" s="369">
        <v>10372</v>
      </c>
      <c r="D144" s="247">
        <v>125</v>
      </c>
      <c r="E144" s="247">
        <v>3046</v>
      </c>
      <c r="F144" s="247">
        <v>126</v>
      </c>
      <c r="G144" s="374">
        <v>345.8333333333333</v>
      </c>
    </row>
    <row r="145" spans="1:7" s="245" customFormat="1" ht="14.25">
      <c r="A145" s="358" t="s">
        <v>366</v>
      </c>
      <c r="B145" s="247">
        <v>221</v>
      </c>
      <c r="C145" s="369">
        <v>10023</v>
      </c>
      <c r="D145" s="247">
        <v>23</v>
      </c>
      <c r="E145" s="247">
        <v>2801</v>
      </c>
      <c r="F145" s="247">
        <v>173</v>
      </c>
      <c r="G145" s="374">
        <v>20.666666666666668</v>
      </c>
    </row>
    <row r="146" spans="1:7" s="245" customFormat="1" ht="14.25">
      <c r="A146" s="358" t="s">
        <v>367</v>
      </c>
      <c r="B146" s="247">
        <v>1463</v>
      </c>
      <c r="C146" s="369">
        <v>20298</v>
      </c>
      <c r="D146" s="247">
        <v>155</v>
      </c>
      <c r="E146" s="247">
        <v>4127</v>
      </c>
      <c r="F146" s="247">
        <v>128</v>
      </c>
      <c r="G146" s="374">
        <v>674.3</v>
      </c>
    </row>
    <row r="147" spans="1:7" s="245" customFormat="1" ht="14.25">
      <c r="A147" s="358" t="s">
        <v>368</v>
      </c>
      <c r="B147" s="247">
        <v>117</v>
      </c>
      <c r="C147" s="369">
        <v>2103</v>
      </c>
      <c r="D147" s="247">
        <v>26</v>
      </c>
      <c r="E147" s="247">
        <v>647</v>
      </c>
      <c r="F147" s="247">
        <v>99</v>
      </c>
      <c r="G147" s="374">
        <v>18.233333333333334</v>
      </c>
    </row>
    <row r="148" spans="1:7" s="245" customFormat="1" ht="14.25">
      <c r="A148" s="358" t="s">
        <v>369</v>
      </c>
      <c r="B148" s="247">
        <v>149</v>
      </c>
      <c r="C148" s="369">
        <v>3788</v>
      </c>
      <c r="D148" s="247">
        <v>11</v>
      </c>
      <c r="E148" s="247">
        <v>522</v>
      </c>
      <c r="F148" s="247">
        <v>277</v>
      </c>
      <c r="G148" s="374">
        <v>9</v>
      </c>
    </row>
    <row r="149" spans="1:7" ht="14.25">
      <c r="A149" s="367" t="s">
        <v>612</v>
      </c>
      <c r="B149" s="364"/>
      <c r="C149" s="364"/>
      <c r="G149" s="374"/>
    </row>
    <row r="150" spans="1:7" s="247" customFormat="1" ht="14.25">
      <c r="A150" s="251" t="s">
        <v>371</v>
      </c>
      <c r="B150" s="364">
        <v>0</v>
      </c>
      <c r="C150" s="364">
        <v>0</v>
      </c>
      <c r="D150" s="247">
        <v>0</v>
      </c>
      <c r="E150" s="247">
        <v>0</v>
      </c>
      <c r="F150" s="247">
        <v>0</v>
      </c>
      <c r="G150" s="373">
        <v>73.93333333333334</v>
      </c>
    </row>
    <row r="151" spans="1:7" s="245" customFormat="1" ht="14.25">
      <c r="A151" s="358" t="s">
        <v>372</v>
      </c>
      <c r="B151" s="247">
        <v>197</v>
      </c>
      <c r="C151" s="369">
        <v>487</v>
      </c>
      <c r="D151" s="247">
        <v>3</v>
      </c>
      <c r="E151" s="247">
        <v>21</v>
      </c>
      <c r="F151" s="247">
        <v>6</v>
      </c>
      <c r="G151" s="374">
        <v>0</v>
      </c>
    </row>
    <row r="152" spans="1:7" s="245" customFormat="1" ht="14.25">
      <c r="A152" s="358" t="s">
        <v>373</v>
      </c>
      <c r="B152" s="247">
        <v>628</v>
      </c>
      <c r="C152" s="369">
        <v>12333</v>
      </c>
      <c r="D152" s="247">
        <v>58</v>
      </c>
      <c r="E152" s="247">
        <v>1714</v>
      </c>
      <c r="F152" s="247">
        <v>441</v>
      </c>
      <c r="G152" s="374">
        <v>0.26666666666666666</v>
      </c>
    </row>
    <row r="153" spans="1:7" s="245" customFormat="1" ht="14.25">
      <c r="A153" s="358" t="s">
        <v>374</v>
      </c>
      <c r="B153" s="247">
        <v>591</v>
      </c>
      <c r="C153" s="369">
        <v>2442</v>
      </c>
      <c r="D153" s="247">
        <v>145</v>
      </c>
      <c r="E153" s="247">
        <v>480</v>
      </c>
      <c r="F153" s="247">
        <v>104</v>
      </c>
      <c r="G153" s="374">
        <v>0</v>
      </c>
    </row>
    <row r="154" spans="1:7" s="245" customFormat="1" ht="14.25">
      <c r="A154" s="358" t="s">
        <v>375</v>
      </c>
      <c r="B154" s="247">
        <v>1388</v>
      </c>
      <c r="C154" s="369">
        <v>13621</v>
      </c>
      <c r="D154" s="247">
        <v>153</v>
      </c>
      <c r="E154" s="247">
        <v>3038</v>
      </c>
      <c r="F154" s="247">
        <v>731</v>
      </c>
      <c r="G154" s="374">
        <v>1.0666666666666667</v>
      </c>
    </row>
    <row r="155" spans="1:7" ht="14.25">
      <c r="A155" s="367" t="s">
        <v>618</v>
      </c>
      <c r="G155" s="374"/>
    </row>
    <row r="156" spans="1:7" s="245" customFormat="1" ht="14.25">
      <c r="A156" s="358" t="s">
        <v>377</v>
      </c>
      <c r="B156" s="364">
        <v>0</v>
      </c>
      <c r="C156" s="364">
        <v>0</v>
      </c>
      <c r="D156" s="245">
        <v>0</v>
      </c>
      <c r="E156" s="245">
        <v>0</v>
      </c>
      <c r="F156" s="245">
        <v>0</v>
      </c>
      <c r="G156" s="374">
        <v>258.8</v>
      </c>
    </row>
    <row r="157" spans="1:7" s="245" customFormat="1" ht="14.25">
      <c r="A157" s="358" t="s">
        <v>378</v>
      </c>
      <c r="B157" s="247">
        <v>1138</v>
      </c>
      <c r="C157" s="369">
        <v>9286</v>
      </c>
      <c r="D157" s="247">
        <v>251</v>
      </c>
      <c r="E157" s="247">
        <v>1326</v>
      </c>
      <c r="F157" s="247">
        <v>427</v>
      </c>
      <c r="G157" s="374">
        <v>18.1</v>
      </c>
    </row>
    <row r="158" spans="1:7" s="245" customFormat="1" ht="14.25">
      <c r="A158" s="358" t="s">
        <v>379</v>
      </c>
      <c r="B158" s="247">
        <v>199</v>
      </c>
      <c r="C158" s="369">
        <v>19033</v>
      </c>
      <c r="D158" s="247">
        <v>29</v>
      </c>
      <c r="E158" s="247">
        <v>3286</v>
      </c>
      <c r="F158" s="247">
        <v>406</v>
      </c>
      <c r="G158" s="374">
        <v>7.2</v>
      </c>
    </row>
    <row r="159" spans="1:7" s="245" customFormat="1" ht="14.25">
      <c r="A159" s="358" t="s">
        <v>380</v>
      </c>
      <c r="B159" s="247">
        <v>3480</v>
      </c>
      <c r="C159" s="369">
        <v>33472</v>
      </c>
      <c r="D159" s="247">
        <v>171</v>
      </c>
      <c r="E159" s="247">
        <v>1776</v>
      </c>
      <c r="F159" s="247">
        <v>2851</v>
      </c>
      <c r="G159" s="374">
        <v>109.66666666666667</v>
      </c>
    </row>
    <row r="160" spans="1:7" s="245" customFormat="1" ht="14.25">
      <c r="A160" s="358" t="s">
        <v>381</v>
      </c>
      <c r="B160" s="247">
        <v>887</v>
      </c>
      <c r="C160" s="369">
        <v>22301</v>
      </c>
      <c r="D160" s="247">
        <v>91</v>
      </c>
      <c r="E160" s="247">
        <v>3609</v>
      </c>
      <c r="F160" s="247">
        <v>1545</v>
      </c>
      <c r="G160" s="374">
        <v>102.16666666666667</v>
      </c>
    </row>
    <row r="161" spans="1:7" s="245" customFormat="1" ht="14.25">
      <c r="A161" s="358" t="s">
        <v>382</v>
      </c>
      <c r="B161" s="247">
        <v>782</v>
      </c>
      <c r="C161" s="369">
        <v>15482</v>
      </c>
      <c r="D161" s="247">
        <v>221</v>
      </c>
      <c r="E161" s="247">
        <v>3546</v>
      </c>
      <c r="F161" s="247">
        <v>914</v>
      </c>
      <c r="G161" s="374">
        <v>75.8</v>
      </c>
    </row>
    <row r="162" spans="1:7" ht="14.25">
      <c r="A162" s="367" t="s">
        <v>626</v>
      </c>
      <c r="G162" s="374"/>
    </row>
    <row r="163" spans="1:7" s="245" customFormat="1" ht="14.25">
      <c r="A163" s="358" t="s">
        <v>384</v>
      </c>
      <c r="B163" s="358">
        <v>0</v>
      </c>
      <c r="C163" s="358">
        <v>0</v>
      </c>
      <c r="D163" s="245">
        <v>0</v>
      </c>
      <c r="E163" s="245">
        <v>0</v>
      </c>
      <c r="F163" s="245">
        <v>0</v>
      </c>
      <c r="G163" s="374">
        <v>24.5</v>
      </c>
    </row>
    <row r="164" spans="1:7" s="245" customFormat="1" ht="14.25">
      <c r="A164" s="358" t="s">
        <v>385</v>
      </c>
      <c r="B164" s="247">
        <v>707</v>
      </c>
      <c r="C164" s="369">
        <v>4975</v>
      </c>
      <c r="D164" s="247">
        <v>98</v>
      </c>
      <c r="E164" s="247">
        <v>1407</v>
      </c>
      <c r="F164" s="247">
        <v>334</v>
      </c>
      <c r="G164" s="374">
        <v>36.46666666666667</v>
      </c>
    </row>
    <row r="165" spans="1:7" s="245" customFormat="1" ht="14.25">
      <c r="A165" s="358" t="s">
        <v>386</v>
      </c>
      <c r="B165" s="247">
        <v>456</v>
      </c>
      <c r="C165" s="369">
        <v>8508</v>
      </c>
      <c r="D165" s="247">
        <v>90</v>
      </c>
      <c r="E165" s="247">
        <v>2868</v>
      </c>
      <c r="F165" s="247">
        <v>225</v>
      </c>
      <c r="G165" s="374">
        <v>18.333333333333332</v>
      </c>
    </row>
    <row r="166" spans="1:7" s="245" customFormat="1" ht="14.25">
      <c r="A166" s="358" t="s">
        <v>387</v>
      </c>
      <c r="B166" s="247">
        <v>125</v>
      </c>
      <c r="C166" s="369">
        <v>9570</v>
      </c>
      <c r="D166" s="247">
        <v>34</v>
      </c>
      <c r="E166" s="247">
        <v>1656</v>
      </c>
      <c r="F166" s="247">
        <v>240</v>
      </c>
      <c r="G166" s="374">
        <v>38</v>
      </c>
    </row>
    <row r="167" spans="1:7" s="245" customFormat="1" ht="14.25">
      <c r="A167" s="358" t="s">
        <v>388</v>
      </c>
      <c r="B167" s="247">
        <v>1634</v>
      </c>
      <c r="C167" s="369">
        <v>31751</v>
      </c>
      <c r="D167" s="247">
        <v>43</v>
      </c>
      <c r="E167" s="247">
        <v>4261</v>
      </c>
      <c r="F167" s="247">
        <v>167</v>
      </c>
      <c r="G167" s="374">
        <v>3.3</v>
      </c>
    </row>
    <row r="168" spans="1:7" s="245" customFormat="1" ht="14.25">
      <c r="A168" s="358" t="s">
        <v>389</v>
      </c>
      <c r="B168" s="247">
        <v>591</v>
      </c>
      <c r="C168" s="369">
        <v>6599</v>
      </c>
      <c r="D168" s="247">
        <v>104</v>
      </c>
      <c r="E168" s="247">
        <v>2619</v>
      </c>
      <c r="F168" s="247">
        <v>326</v>
      </c>
      <c r="G168" s="374">
        <v>10.566666666666666</v>
      </c>
    </row>
    <row r="169" spans="4:5" ht="14.25">
      <c r="D169" s="247"/>
      <c r="E169" s="247"/>
    </row>
  </sheetData>
  <mergeCells count="3">
    <mergeCell ref="B1:C1"/>
    <mergeCell ref="D1:E1"/>
    <mergeCell ref="A1:A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万忠明</dc:creator>
  <cp:keywords/>
  <dc:description/>
  <cp:lastModifiedBy>ht706</cp:lastModifiedBy>
  <dcterms:created xsi:type="dcterms:W3CDTF">2004-05-01T08:08:05Z</dcterms:created>
  <dcterms:modified xsi:type="dcterms:W3CDTF">2024-05-30T12:35:03Z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2052-11.8.2.12125</vt:lpwstr>
  </property>
  <property fmtid="{D5CDD505-2E9C-101B-9397-08002B2CF9AE}" pid="4" name="ICV">
    <vt:lpwstr>AA14604AE0E6E33805E55666FC41ACF1</vt:lpwstr>
  </property>
</Properties>
</file>