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00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<sst xmlns="http://schemas.openxmlformats.org/spreadsheetml/2006/main" count="31" uniqueCount="31">
  <si>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附件2</t>
  </si>
  <si>
    <t>提前下达2024年疾病应急救助补助资金分配表</t>
  </si>
  <si>
    <t>金额：万元</t>
  </si>
  <si>
    <t>地市</t>
  </si>
  <si>
    <t>2021.12.1-2022.11.30申请基金金额（元）</t>
  </si>
  <si>
    <t>2024年按比例补助分配（万元）</t>
  </si>
  <si>
    <t>保留小数点后1位</t>
  </si>
  <si>
    <t>压减金额</t>
  </si>
  <si>
    <t>奖励金额</t>
  </si>
  <si>
    <t>调整金额</t>
  </si>
  <si>
    <t>合计</t>
  </si>
  <si>
    <t>汕头市</t>
  </si>
  <si>
    <t>韶关市</t>
  </si>
  <si>
    <t>河源市</t>
  </si>
  <si>
    <t>梅州市</t>
  </si>
  <si>
    <t>惠州市</t>
  </si>
  <si>
    <t>汕尾市</t>
  </si>
  <si>
    <t>江门市</t>
  </si>
  <si>
    <t>其中：开平</t>
  </si>
  <si>
    <t>恩平</t>
  </si>
  <si>
    <t>台山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</si>
  <si>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</si>
  <si>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</si>
  <si>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</si>
  <si>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</si>
  <si>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</si>
  <si>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</si>
  <si>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</si>
  <si>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</si>
  <si>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备注：
1.省级财政2024年疾病应急救助资金分配是按照粤东、粤西、粤北共15个地市2021.12.1-2022.11.30申请基金金额占（粤东、粤西、粤北共15个地市）总额的比例原则进行分配；
2.截至2022年12月31日，梅州、汕尾、茂名市省级疾病应急救助资金结余金额较大，提出不需要安排2024年省级财政疾病应急救助补助资金。
3.“该地区1-6月总体支出进度”和“该项目支出进度”均低于40%时，按未支出金额的5%压减下一年度预算；
4.“该地区1-6月总体支出进度”不低于40%的前提下，若“该项目支出进度”高于75%，按比例奖励下一年度预算；
5.奖励金额=压减总金额*（各地区下达金额/各奖励地区下达金额合计数）。
6.2024年原计划下达潮州市2万元，按文件规定2024年预算应压减潮州市3.64万元，考虑压减后潮州市应下达金额为负数，故压减金额调整为2万元；
7.2024年原计划下达湛江市14万元，按文件规定2024年预算应压减湛江市17.4万元，考虑压减后湛江市应下达金额为负数，故压减金额调整为14万元。</t>
  </si>
  <si>
    <t xml:space="preserve">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</si>
</sst>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_);[Red]\(0.0\)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方正公文小标宋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right" vertical="center" wrapText="1"/>
    </xf>
    <xf numFmtId="177" fontId="5" fillId="0" borderId="1" xfId="8" applyNumberFormat="1" applyFont="1" applyFill="1" applyBorder="1" applyAlignment="1">
      <alignment horizontal="right" vertical="center" wrapText="1"/>
    </xf>
    <xf numFmtId="177" fontId="3" fillId="0" borderId="1" xfId="8" applyNumberFormat="1" applyFont="1" applyFill="1" applyBorder="1" applyAlignment="1">
      <alignment horizontal="right" vertical="center" wrapText="1"/>
    </xf>
    <xf numFmtId="176" fontId="0" fillId="0" borderId="1" xfId="0" applyNumberForma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7" fontId="8" fillId="0" borderId="1" xfId="8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4"/>
  <sheetViews>
    <sheetView tabSelected="1" zoomScale="85" zoomScaleNormal="85" workbookViewId="0">
      <pane xSplit="1" topLeftCell="B1" activePane="topRight" state="frozen"/>
      <selection/>
      <selection pane="topRight" activeCell="E9" sqref="E9"/>
    </sheetView>
  </sheetViews>
  <sheetFormatPr defaultColWidth="9" defaultRowHeight="13.5"/>
  <cols>
    <col min="1" max="1" width="14.3666666666667" customWidth="1"/>
    <col min="2" max="2" width="18.825" customWidth="1"/>
    <col min="3" max="3" width="16.6166666666667" customWidth="1"/>
    <col min="4" max="4" width="14.7" customWidth="1"/>
    <col min="5" max="5" width="11.6166666666667" customWidth="1"/>
    <col min="6" max="6" width="12.0583333333333" customWidth="1"/>
    <col min="7" max="7" width="14.85" customWidth="1"/>
  </cols>
  <sheetData>
    <row r="1" ht="27" customHeight="1" spans="1:3">
      <c r="A1" s="2" t="s">
        <v>0</v>
      </c>
      <c r="B1" s="3"/>
      <c r="C1" s="4"/>
    </row>
    <row r="2" ht="51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5"/>
      <c r="B3" s="5"/>
      <c r="C3" s="5"/>
      <c r="D3" s="5"/>
      <c r="E3" s="5"/>
      <c r="F3" s="5"/>
      <c r="G3" s="6" t="s">
        <v>2</v>
      </c>
    </row>
    <row r="4" ht="59" customHeight="1" spans="1:7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</row>
    <row r="5" ht="23" customHeight="1" spans="1:7">
      <c r="A5" s="11" t="s">
        <v>10</v>
      </c>
      <c r="B5" s="12">
        <f>B6+B7+B8+B9+B10+B11+B12+B16+B17+B18+B19+B20+B21+B22+B23</f>
        <v>60396037.69</v>
      </c>
      <c r="C5" s="13">
        <v>2000</v>
      </c>
      <c r="D5" s="14"/>
      <c r="E5" s="15">
        <v>39.94</v>
      </c>
      <c r="F5" s="15">
        <v>39.94</v>
      </c>
      <c r="G5" s="15">
        <v>2000</v>
      </c>
    </row>
    <row r="6" ht="21" customHeight="1" spans="1:7">
      <c r="A6" s="16" t="s">
        <v>11</v>
      </c>
      <c r="B6" s="17">
        <v>231911.3</v>
      </c>
      <c r="C6" s="18">
        <f>ROUND((B6/($B$5-$B$9-$B$11-$B$18))*2000,0)</f>
        <v>8</v>
      </c>
      <c r="D6" s="19">
        <f>B6/($B$5-$B$9-$B$11-$B$18)*2000</f>
        <v>7.97387337196257</v>
      </c>
      <c r="E6" s="15"/>
      <c r="F6" s="15"/>
      <c r="G6" s="15">
        <f>C6-E6+F6</f>
        <v>8</v>
      </c>
    </row>
    <row r="7" ht="22" customHeight="1" spans="1:7">
      <c r="A7" s="16" t="s">
        <v>12</v>
      </c>
      <c r="B7" s="17">
        <v>1002149.88</v>
      </c>
      <c r="C7" s="18">
        <f>ROUND((B7/($B$5-$B$9-$B$11-$B$18))*2000,0)</f>
        <v>34</v>
      </c>
      <c r="D7" s="19">
        <f>B7/($B$5-$B$9-$B$11-$B$18)*2000</f>
        <v>34.4572094712396</v>
      </c>
      <c r="E7" s="15">
        <v>5.42</v>
      </c>
      <c r="F7" s="15"/>
      <c r="G7" s="15">
        <f t="shared" ref="G7:G23" si="0">C7-E7+F7</f>
        <v>28.58</v>
      </c>
    </row>
    <row r="8" ht="21" customHeight="1" spans="1:7">
      <c r="A8" s="16" t="s">
        <v>13</v>
      </c>
      <c r="B8" s="17">
        <v>6798602.19</v>
      </c>
      <c r="C8" s="18">
        <f>ROUND((B8/($B$5-$B$9-$B$11-$B$18))*2000,0)</f>
        <v>234</v>
      </c>
      <c r="D8" s="19">
        <f>B8/($B$5-$B$9-$B$11-$B$18)*2000</f>
        <v>233.758307462411</v>
      </c>
      <c r="E8" s="15">
        <v>4.6</v>
      </c>
      <c r="F8" s="15"/>
      <c r="G8" s="15">
        <f t="shared" si="0"/>
        <v>229.4</v>
      </c>
    </row>
    <row r="9" s="1" customFormat="1" ht="21" customHeight="1" spans="1:7">
      <c r="A9" s="16" t="s">
        <v>14</v>
      </c>
      <c r="B9" s="17">
        <v>378151.56</v>
      </c>
      <c r="C9" s="18">
        <v>0</v>
      </c>
      <c r="D9" s="19">
        <v>0</v>
      </c>
      <c r="E9" s="20"/>
      <c r="F9" s="20"/>
      <c r="G9" s="15">
        <f t="shared" si="0"/>
        <v>0</v>
      </c>
    </row>
    <row r="10" ht="23" customHeight="1" spans="1:7">
      <c r="A10" s="16" t="s">
        <v>15</v>
      </c>
      <c r="B10" s="17">
        <v>28875864.01</v>
      </c>
      <c r="C10" s="18">
        <f>ROUND((B10/($B$5-$B$9-$B$11-$B$18))*2000,0)</f>
        <v>993</v>
      </c>
      <c r="D10" s="19">
        <f>B10/($B$5-$B$9-$B$11-$B$18)*2000</f>
        <v>992.847192533314</v>
      </c>
      <c r="E10" s="15"/>
      <c r="F10" s="15"/>
      <c r="G10" s="15">
        <f t="shared" si="0"/>
        <v>993</v>
      </c>
    </row>
    <row r="11" s="1" customFormat="1" ht="19" customHeight="1" spans="1:7">
      <c r="A11" s="16" t="s">
        <v>16</v>
      </c>
      <c r="B11" s="17">
        <v>83701.14</v>
      </c>
      <c r="C11" s="18">
        <v>0</v>
      </c>
      <c r="D11" s="19">
        <v>0</v>
      </c>
      <c r="E11" s="20"/>
      <c r="F11" s="20"/>
      <c r="G11" s="15">
        <f t="shared" si="0"/>
        <v>0</v>
      </c>
    </row>
    <row r="12" ht="18" customHeight="1" spans="1:7">
      <c r="A12" s="16" t="s">
        <v>17</v>
      </c>
      <c r="B12" s="17">
        <v>14672617.23</v>
      </c>
      <c r="C12" s="18">
        <f>ROUND((B12/($B$5-$B$9-$B$11-$B$18))*2000,0)</f>
        <v>504</v>
      </c>
      <c r="D12" s="19">
        <f>B12/($B$5-$B$9-$B$11-$B$18)*2000</f>
        <v>504.492846305015</v>
      </c>
      <c r="E12" s="15"/>
      <c r="F12" s="15"/>
      <c r="G12" s="15">
        <f t="shared" si="0"/>
        <v>504</v>
      </c>
    </row>
    <row r="13" ht="21" customHeight="1" spans="1:7">
      <c r="A13" s="21" t="s">
        <v>18</v>
      </c>
      <c r="B13" s="17">
        <v>2050836.78</v>
      </c>
      <c r="C13" s="18">
        <f>ROUND((B13/(B13+B14+B15))*504,0)</f>
        <v>247</v>
      </c>
      <c r="D13" s="19">
        <f>C13/(C13+C14+C15)*504</f>
        <v>247</v>
      </c>
      <c r="E13" s="15"/>
      <c r="F13" s="15"/>
      <c r="G13" s="15">
        <f t="shared" si="0"/>
        <v>247</v>
      </c>
    </row>
    <row r="14" ht="21" customHeight="1" spans="1:7">
      <c r="A14" s="21" t="s">
        <v>19</v>
      </c>
      <c r="B14" s="17">
        <v>1464665.55</v>
      </c>
      <c r="C14" s="18">
        <f>ROUND((B14/(B13+B14+B15))*504,0)</f>
        <v>177</v>
      </c>
      <c r="D14" s="19">
        <f>C14/($C$13+$C$14+$C$15)*504</f>
        <v>177</v>
      </c>
      <c r="E14" s="15"/>
      <c r="F14" s="15"/>
      <c r="G14" s="15">
        <f t="shared" si="0"/>
        <v>177</v>
      </c>
    </row>
    <row r="15" ht="21" customHeight="1" spans="1:7">
      <c r="A15" s="21" t="s">
        <v>20</v>
      </c>
      <c r="B15" s="17">
        <v>662960.32</v>
      </c>
      <c r="C15" s="18">
        <f>ROUND((B15/(B13+B14+B15))*504,0)</f>
        <v>80</v>
      </c>
      <c r="D15" s="19">
        <f>C15/(C13+C14+C15)*504</f>
        <v>80</v>
      </c>
      <c r="E15" s="15"/>
      <c r="F15" s="15"/>
      <c r="G15" s="15">
        <f t="shared" si="0"/>
        <v>80</v>
      </c>
    </row>
    <row r="16" ht="21" customHeight="1" spans="1:7">
      <c r="A16" s="16" t="s">
        <v>21</v>
      </c>
      <c r="B16" s="17">
        <v>1886024.99</v>
      </c>
      <c r="C16" s="18">
        <f>ROUND((B16/($B$5-$B$9-$B$11-$B$18))*2000,0)</f>
        <v>65</v>
      </c>
      <c r="D16" s="19">
        <f t="shared" ref="D16:D23" si="1">B16/($B$5-$B$9-$B$11-$B$18)*2000</f>
        <v>64.8477432820952</v>
      </c>
      <c r="E16" s="15">
        <v>7.55</v>
      </c>
      <c r="F16" s="15"/>
      <c r="G16" s="15">
        <f t="shared" si="0"/>
        <v>57.45</v>
      </c>
    </row>
    <row r="17" ht="20" customHeight="1" spans="1:7">
      <c r="A17" s="16" t="s">
        <v>22</v>
      </c>
      <c r="B17" s="17">
        <v>393884.11</v>
      </c>
      <c r="C17" s="18">
        <f>ROUND((B17/($B$5-$B$9-$B$11-$B$18))*2000,0)</f>
        <v>14</v>
      </c>
      <c r="D17" s="19">
        <f t="shared" si="1"/>
        <v>13.5430313933309</v>
      </c>
      <c r="E17" s="15">
        <v>14</v>
      </c>
      <c r="F17" s="15"/>
      <c r="G17" s="15">
        <f t="shared" si="0"/>
        <v>0</v>
      </c>
    </row>
    <row r="18" ht="22" customHeight="1" spans="1:7">
      <c r="A18" s="16" t="s">
        <v>23</v>
      </c>
      <c r="B18" s="17">
        <v>1766393.96</v>
      </c>
      <c r="C18" s="18">
        <v>0</v>
      </c>
      <c r="D18" s="19">
        <v>0</v>
      </c>
      <c r="E18" s="15"/>
      <c r="F18" s="15"/>
      <c r="G18" s="15">
        <f t="shared" si="0"/>
        <v>0</v>
      </c>
    </row>
    <row r="19" ht="23" customHeight="1" spans="1:7">
      <c r="A19" s="16" t="s">
        <v>24</v>
      </c>
      <c r="B19" s="17">
        <v>1391421.25</v>
      </c>
      <c r="C19" s="18">
        <f>ROUND((B19/($B$5-$B$9-$B$11-$B$18))*2000,0)</f>
        <v>48</v>
      </c>
      <c r="D19" s="19">
        <f t="shared" si="1"/>
        <v>47.841639689648</v>
      </c>
      <c r="E19" s="15"/>
      <c r="F19" s="15">
        <v>39.94</v>
      </c>
      <c r="G19" s="15">
        <f t="shared" si="0"/>
        <v>87.94</v>
      </c>
    </row>
    <row r="20" ht="21" customHeight="1" spans="1:7">
      <c r="A20" s="16" t="s">
        <v>25</v>
      </c>
      <c r="B20" s="17">
        <v>758004.27</v>
      </c>
      <c r="C20" s="18">
        <f>ROUND((B20/($B$5-$B$9-$B$11-$B$18))*2000,0)</f>
        <v>26</v>
      </c>
      <c r="D20" s="19">
        <f t="shared" si="1"/>
        <v>26.0626802764114</v>
      </c>
      <c r="E20" s="15">
        <v>0.7</v>
      </c>
      <c r="F20" s="15"/>
      <c r="G20" s="15">
        <f t="shared" si="0"/>
        <v>25.3</v>
      </c>
    </row>
    <row r="21" ht="21" customHeight="1" spans="1:7">
      <c r="A21" s="16" t="s">
        <v>26</v>
      </c>
      <c r="B21" s="17">
        <v>52362.14</v>
      </c>
      <c r="C21" s="18">
        <f>ROUND((B21/($B$5-$B$9-$B$11-$B$18))*2000,0)</f>
        <v>2</v>
      </c>
      <c r="D21" s="19">
        <f t="shared" si="1"/>
        <v>1.80038261975581</v>
      </c>
      <c r="E21" s="15">
        <v>2</v>
      </c>
      <c r="F21" s="15"/>
      <c r="G21" s="15">
        <f t="shared" si="0"/>
        <v>0</v>
      </c>
    </row>
    <row r="22" ht="23" customHeight="1" spans="1:7">
      <c r="A22" s="11" t="s">
        <v>27</v>
      </c>
      <c r="B22" s="17">
        <v>1728597.08</v>
      </c>
      <c r="C22" s="14">
        <f>ROUND((B22/($B$5-$B$9-$B$11-$B$18))*2000,0)</f>
        <v>59</v>
      </c>
      <c r="D22" s="22">
        <f t="shared" si="1"/>
        <v>59.434853873288</v>
      </c>
      <c r="E22" s="15">
        <v>5.67</v>
      </c>
      <c r="F22" s="15"/>
      <c r="G22" s="15">
        <f t="shared" si="0"/>
        <v>53.33</v>
      </c>
    </row>
    <row r="23" ht="24" customHeight="1" spans="1:7">
      <c r="A23" s="11" t="s">
        <v>28</v>
      </c>
      <c r="B23" s="17">
        <v>376352.58</v>
      </c>
      <c r="C23" s="14">
        <f>ROUND((B23/($B$5-$B$9-$B$11-$B$18))*2000,0)</f>
        <v>13</v>
      </c>
      <c r="D23" s="22">
        <f t="shared" si="1"/>
        <v>12.9402397215289</v>
      </c>
      <c r="E23" s="15"/>
      <c r="F23" s="15"/>
      <c r="G23" s="15">
        <f t="shared" si="0"/>
        <v>13</v>
      </c>
    </row>
    <row r="24" ht="179" customHeight="1" spans="1:10">
      <c r="A24" s="23" t="s">
        <v>29</v>
      </c>
      <c r="B24" s="24"/>
      <c r="C24" s="24"/>
      <c r="D24" s="24"/>
      <c r="E24" s="24"/>
      <c r="F24" s="24"/>
      <c r="G24" s="24"/>
      <c r="H24" s="1"/>
      <c r="J24" t="s">
        <v>30</v>
      </c>
    </row>
  </sheetData>
  <mergeCells count="2">
    <mergeCell ref="A2:G2"/>
    <mergeCell ref="A24:G24"/>
  </mergeCells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C41" sqref="C4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朱胜亚</cp:lastModifiedBy>
  <dcterms:created xsi:type="dcterms:W3CDTF">2022-07-01T05:06:00Z</dcterms:created>
  <dcterms:modified xsi:type="dcterms:W3CDTF">2023-12-12T11:26:01Z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7B4AAF73CEEB4A9AB1F8930463ED604F</vt:lpwstr>
  </property>
  <property fmtid="{D5CDD505-2E9C-101B-9397-08002B2CF9AE}" pid="3" name="KSOProductBuildVer">
    <vt:lpwstr>2052-11.8.2.11718</vt:lpwstr>
  </property>
</Properties>
</file>