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9930" activeTab="0"/>
  </bookViews>
  <sheets>
    <sheet name="附表3-6" sheetId="1" r:id="rId1"/>
  </sheets>
  <definedNames>
    <definedName name="_xlnm.Print_Titles" localSheetId="0">'附表3-6'!$1:$6</definedName>
  </definedNames>
  <calcPr fullCalcOnLoad="1"/>
</workbook>
</file>

<file path=xl/sharedStrings.xml><?xml version="1.0" encoding="utf-8"?>
<sst xmlns="http://schemas.openxmlformats.org/spreadsheetml/2006/main" count="257" uniqueCount="144">
  <si>
    <t>2023年省属中职教育免学费补助安排表</t>
  </si>
  <si>
    <t>计算单位：人、元</t>
  </si>
  <si>
    <t>用款单位编码</t>
  </si>
  <si>
    <t>用款单位名称</t>
  </si>
  <si>
    <t>具体实施单位</t>
  </si>
  <si>
    <t>预算科目</t>
  </si>
  <si>
    <t>财政厅业务处室</t>
  </si>
  <si>
    <t>基础数据</t>
  </si>
  <si>
    <t>2022年需省级以上资金</t>
  </si>
  <si>
    <t>2023年预算需省级以上资金</t>
  </si>
  <si>
    <t>粤财科教函[2021]35号预算安排2022年资金</t>
  </si>
  <si>
    <t>清回资金</t>
  </si>
  <si>
    <t>核定全年安排的省级以上资金</t>
  </si>
  <si>
    <t>粤财科教函[2022]24号文已安排省级以上资金</t>
  </si>
  <si>
    <t>此次安排省级以上资金</t>
  </si>
  <si>
    <t>2022年预算待收回资金</t>
  </si>
  <si>
    <t>备注</t>
  </si>
  <si>
    <t>2022年春季学期资助人数</t>
  </si>
  <si>
    <t>2022年春季学期免学费金额</t>
  </si>
  <si>
    <t>2022年秋季学期资助人数</t>
  </si>
  <si>
    <t>2022年秋季学期免学费金额</t>
  </si>
  <si>
    <t>2023年预算资助人数</t>
  </si>
  <si>
    <t>2023年预算免学费金额</t>
  </si>
  <si>
    <t>省级以上财政分担比例（%）</t>
  </si>
  <si>
    <t>合计</t>
  </si>
  <si>
    <t>其中：中央资金</t>
  </si>
  <si>
    <t>其中：省级资金</t>
  </si>
  <si>
    <t>小计</t>
  </si>
  <si>
    <t>B</t>
  </si>
  <si>
    <t>C</t>
  </si>
  <si>
    <t>D</t>
  </si>
  <si>
    <t>E</t>
  </si>
  <si>
    <t>普通学生</t>
  </si>
  <si>
    <t>残疾学生</t>
  </si>
  <si>
    <t>A</t>
  </si>
  <si>
    <t>f1</t>
  </si>
  <si>
    <t>f2</t>
  </si>
  <si>
    <t>g1=f1*分专业标准</t>
  </si>
  <si>
    <t>g2=f2*分专业标准</t>
  </si>
  <si>
    <t>h1</t>
  </si>
  <si>
    <t>h2</t>
  </si>
  <si>
    <t>i1=h1*分专业标准</t>
  </si>
  <si>
    <t>i2=h2*分专业标准</t>
  </si>
  <si>
    <t>j1</t>
  </si>
  <si>
    <t>j2</t>
  </si>
  <si>
    <t>k1=j1*分专业标准</t>
  </si>
  <si>
    <t>k2=j2*分专业标准</t>
  </si>
  <si>
    <t>L</t>
  </si>
  <si>
    <t>M=(g1+g2+i1+i2)*L</t>
  </si>
  <si>
    <t>N=(K1+k2)*L</t>
  </si>
  <si>
    <t>O</t>
  </si>
  <si>
    <t>P</t>
  </si>
  <si>
    <t>Q=M+N-O-P</t>
  </si>
  <si>
    <t>R</t>
  </si>
  <si>
    <t>S=Q-R</t>
  </si>
  <si>
    <t>q1</t>
  </si>
  <si>
    <t>r1</t>
  </si>
  <si>
    <t>s1</t>
  </si>
  <si>
    <t>q2=Q-q1</t>
  </si>
  <si>
    <t>r2=R-r1</t>
  </si>
  <si>
    <t>s2=S-s1</t>
  </si>
  <si>
    <t>Z=M+N-O&lt;0</t>
  </si>
  <si>
    <t>AA</t>
  </si>
  <si>
    <t>原指标金额</t>
  </si>
  <si>
    <t>可用金额</t>
  </si>
  <si>
    <t>省教育厅</t>
  </si>
  <si>
    <t>广东开放大学（广东理工职业学院）</t>
  </si>
  <si>
    <t>广东开放大学附属职业技术学校</t>
  </si>
  <si>
    <t>教科文处</t>
  </si>
  <si>
    <t>广州潜水学校</t>
  </si>
  <si>
    <t>教科文处1</t>
  </si>
  <si>
    <t>广州美术学院附中</t>
  </si>
  <si>
    <t>广州美术学院附属中等美术学校</t>
  </si>
  <si>
    <t>星海音乐学院附中</t>
  </si>
  <si>
    <t>星海音乐学院附属中等音乐学校</t>
  </si>
  <si>
    <t>广东交通职业技术学院</t>
  </si>
  <si>
    <t>广东交通职业技术学院（中职部）</t>
  </si>
  <si>
    <t>广东省食品药品职业技术学校</t>
  </si>
  <si>
    <t>广东省水利电力职业技术学院（含技校）</t>
  </si>
  <si>
    <t>广东水利电力职业技术学院（中职部）</t>
  </si>
  <si>
    <t>广东体育职业技术学院</t>
  </si>
  <si>
    <t>广东体育职业技术学院（中职部）</t>
  </si>
  <si>
    <t>广东文艺职业学院</t>
  </si>
  <si>
    <t>广东省旅游职业技术学校</t>
  </si>
  <si>
    <t>156023</t>
  </si>
  <si>
    <t>广东工贸职业技术学院</t>
  </si>
  <si>
    <t>广东省商业职业技术学校</t>
  </si>
  <si>
    <t>因2023年无预算指标，需由学校将资金816850元退回国库。</t>
  </si>
  <si>
    <t>需下达文件收回资金816850元。</t>
  </si>
  <si>
    <t>广东省理工职业技术学校</t>
  </si>
  <si>
    <t>156057</t>
  </si>
  <si>
    <t>广东机电职业技术学院</t>
  </si>
  <si>
    <t>广东省经济贸易职业技术学校</t>
  </si>
  <si>
    <t>156062</t>
  </si>
  <si>
    <t>广东职业技术学院</t>
  </si>
  <si>
    <t>广东省工业贸易职业技术学校</t>
  </si>
  <si>
    <t>因2023年无预算指标，需由学校将资金962860元退回国库。</t>
  </si>
  <si>
    <t>需下达文件收回资金962860元。</t>
  </si>
  <si>
    <t>广东省电子职业技术学校</t>
  </si>
  <si>
    <t>广东省科技职业技术学校</t>
  </si>
  <si>
    <t>156086</t>
  </si>
  <si>
    <t>广东生态工程职业学院</t>
  </si>
  <si>
    <t>广东省海洋工程职业技术学校</t>
  </si>
  <si>
    <t>156094</t>
  </si>
  <si>
    <t>广东省培英职业技术学校</t>
  </si>
  <si>
    <t>广东省华侨职业技术学校</t>
  </si>
  <si>
    <t>广东财贸职业学院</t>
  </si>
  <si>
    <t>广东省财政职业技术学校</t>
  </si>
  <si>
    <t>因2023年无预算指标，需由学校将资金307550元退回国库。</t>
  </si>
  <si>
    <t>需下达文件收回资金307550元。</t>
  </si>
  <si>
    <t>韩山师范学院</t>
  </si>
  <si>
    <t>广东省陶瓷职业技术学校</t>
  </si>
  <si>
    <t>156021</t>
  </si>
  <si>
    <t>广东轻工职业技术学院</t>
  </si>
  <si>
    <t>广东省石油化工职业技术学校</t>
  </si>
  <si>
    <t>广东省轻工职业技术学校</t>
  </si>
  <si>
    <t>156040</t>
  </si>
  <si>
    <t>广东省外语艺术职业学院</t>
  </si>
  <si>
    <t>广东省外语艺术职业学院（中职部）</t>
  </si>
  <si>
    <t>广东省贸易职业技术学校</t>
  </si>
  <si>
    <t>广东省对外贸易职业技术学校</t>
  </si>
  <si>
    <t>广东省民政职业技术学校</t>
  </si>
  <si>
    <t>156080</t>
  </si>
  <si>
    <t>广东舞蹈戏剧职业学院</t>
  </si>
  <si>
    <t>广东粤剧学校</t>
  </si>
  <si>
    <t>广东舞蹈学校</t>
  </si>
  <si>
    <t>156083</t>
  </si>
  <si>
    <t>广东环境保护工程职业学院</t>
  </si>
  <si>
    <t>广东省环境保护职业技术学校</t>
  </si>
  <si>
    <t>省教育厅系统转拨账户</t>
  </si>
  <si>
    <t>省学生助学管理中心（民办学校）</t>
  </si>
  <si>
    <t>广东华文航空艺术职业学校</t>
  </si>
  <si>
    <t>广东黄埔卫生职业技术学校</t>
  </si>
  <si>
    <t>广州涉外经济职业技术学院</t>
  </si>
  <si>
    <t>清回广州涉外经济职业技术学院2017年秋至2020年春资助资金1535634元。</t>
  </si>
  <si>
    <t>省供销合作联社</t>
  </si>
  <si>
    <t>省财经职业技术学校</t>
  </si>
  <si>
    <t>广东省财经职业技术学校</t>
  </si>
  <si>
    <t>工贸处</t>
  </si>
  <si>
    <t>省司法厅</t>
  </si>
  <si>
    <t>317001</t>
  </si>
  <si>
    <t>广东司法警官职业学院</t>
  </si>
  <si>
    <t>广东司法警官职业学院（中职部）</t>
  </si>
  <si>
    <t>政法处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</si>
</sst>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;[Red]\-#,##0\ "/>
    <numFmt numFmtId="178" formatCode="#,##0_ "/>
    <numFmt numFmtId="179" formatCode="0.0_ "/>
    <numFmt numFmtId="180" formatCode="#,##0.0_ ;[Red]\-#,##0.0\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25" fillId="0" borderId="0">
      <alignment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6" fontId="46" fillId="0" borderId="0" xfId="22" applyNumberFormat="1" applyFont="1" applyBorder="1" applyAlignment="1">
      <alignment horizontal="center" vertical="center"/>
    </xf>
    <xf numFmtId="0" fontId="49" fillId="0" borderId="9" xfId="65" applyNumberFormat="1" applyFont="1" applyFill="1" applyBorder="1" applyAlignment="1">
      <alignment horizontal="center" vertical="center" wrapText="1"/>
      <protection/>
    </xf>
    <xf numFmtId="0" fontId="49" fillId="0" borderId="10" xfId="65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9" fillId="0" borderId="11" xfId="65" applyNumberFormat="1" applyFont="1" applyFill="1" applyBorder="1" applyAlignment="1">
      <alignment horizontal="center" vertical="center" wrapText="1"/>
      <protection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2" xfId="65" applyNumberFormat="1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8" fontId="51" fillId="20" borderId="10" xfId="45" applyNumberFormat="1" applyFont="1" applyFill="1" applyBorder="1" applyAlignment="1">
      <alignment horizontal="center" vertical="center" wrapText="1"/>
      <protection/>
    </xf>
    <xf numFmtId="177" fontId="46" fillId="20" borderId="10" xfId="64" applyNumberFormat="1" applyFont="1" applyFill="1" applyBorder="1" applyAlignment="1">
      <alignment horizontal="center" vertical="center" wrapText="1"/>
      <protection/>
    </xf>
    <xf numFmtId="0" fontId="51" fillId="19" borderId="10" xfId="45" applyNumberFormat="1" applyFont="1" applyFill="1" applyBorder="1" applyAlignment="1">
      <alignment horizontal="center" vertical="center" wrapText="1"/>
      <protection/>
    </xf>
    <xf numFmtId="178" fontId="51" fillId="19" borderId="10" xfId="45" applyNumberFormat="1" applyFont="1" applyFill="1" applyBorder="1" applyAlignment="1">
      <alignment horizontal="center" vertical="center" wrapText="1"/>
      <protection/>
    </xf>
    <xf numFmtId="177" fontId="46" fillId="19" borderId="10" xfId="64" applyNumberFormat="1" applyFont="1" applyFill="1" applyBorder="1" applyAlignment="1">
      <alignment horizontal="center" vertical="center" wrapText="1"/>
      <protection/>
    </xf>
    <xf numFmtId="0" fontId="50" fillId="0" borderId="10" xfId="45" applyNumberFormat="1" applyFont="1" applyFill="1" applyBorder="1" applyAlignment="1">
      <alignment horizontal="left" vertical="center" wrapText="1"/>
      <protection/>
    </xf>
    <xf numFmtId="178" fontId="50" fillId="0" borderId="10" xfId="45" applyNumberFormat="1" applyFont="1" applyFill="1" applyBorder="1" applyAlignment="1">
      <alignment horizontal="left" vertical="center" wrapText="1"/>
      <protection/>
    </xf>
    <xf numFmtId="0" fontId="50" fillId="0" borderId="10" xfId="45" applyNumberFormat="1" applyFont="1" applyFill="1" applyBorder="1" applyAlignment="1">
      <alignment horizontal="center" vertical="center" wrapText="1"/>
      <protection/>
    </xf>
    <xf numFmtId="178" fontId="50" fillId="0" borderId="10" xfId="45" applyNumberFormat="1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right" vertical="center"/>
    </xf>
    <xf numFmtId="178" fontId="50" fillId="0" borderId="10" xfId="45" applyNumberFormat="1" applyFont="1" applyFill="1" applyBorder="1" applyAlignment="1">
      <alignment vertical="center" wrapText="1"/>
      <protection/>
    </xf>
    <xf numFmtId="0" fontId="6" fillId="0" borderId="10" xfId="45" applyNumberFormat="1" applyFont="1" applyFill="1" applyBorder="1" applyAlignment="1">
      <alignment horizontal="left" vertical="center" wrapText="1"/>
      <protection/>
    </xf>
    <xf numFmtId="178" fontId="6" fillId="33" borderId="10" xfId="45" applyNumberFormat="1" applyFont="1" applyFill="1" applyBorder="1" applyAlignment="1">
      <alignment horizontal="left" vertical="center" wrapText="1"/>
      <protection/>
    </xf>
    <xf numFmtId="0" fontId="46" fillId="2" borderId="10" xfId="45" applyNumberFormat="1" applyFont="1" applyFill="1" applyBorder="1" applyAlignment="1">
      <alignment horizontal="left" vertical="center" wrapText="1"/>
      <protection/>
    </xf>
    <xf numFmtId="178" fontId="51" fillId="2" borderId="10" xfId="45" applyNumberFormat="1" applyFont="1" applyFill="1" applyBorder="1" applyAlignment="1">
      <alignment horizontal="center" vertical="center" wrapText="1"/>
      <protection/>
    </xf>
    <xf numFmtId="0" fontId="47" fillId="0" borderId="10" xfId="45" applyNumberFormat="1" applyFont="1" applyFill="1" applyBorder="1" applyAlignment="1">
      <alignment horizontal="center" vertical="center" wrapText="1"/>
      <protection/>
    </xf>
    <xf numFmtId="178" fontId="47" fillId="0" borderId="10" xfId="45" applyNumberFormat="1" applyFont="1" applyFill="1" applyBorder="1" applyAlignment="1">
      <alignment horizontal="center" vertical="center" wrapText="1"/>
      <protection/>
    </xf>
    <xf numFmtId="177" fontId="46" fillId="2" borderId="10" xfId="0" applyNumberFormat="1" applyFont="1" applyFill="1" applyBorder="1" applyAlignment="1">
      <alignment horizontal="right" vertical="center"/>
    </xf>
    <xf numFmtId="0" fontId="47" fillId="0" borderId="10" xfId="45" applyNumberFormat="1" applyFont="1" applyFill="1" applyBorder="1" applyAlignment="1">
      <alignment horizontal="left" vertical="center" wrapText="1"/>
      <protection/>
    </xf>
    <xf numFmtId="178" fontId="47" fillId="0" borderId="10" xfId="45" applyNumberFormat="1" applyFont="1" applyFill="1" applyBorder="1" applyAlignment="1">
      <alignment horizontal="left" vertical="center" wrapText="1"/>
      <protection/>
    </xf>
    <xf numFmtId="0" fontId="49" fillId="2" borderId="10" xfId="45" applyNumberFormat="1" applyFont="1" applyFill="1" applyBorder="1" applyAlignment="1">
      <alignment horizontal="left" vertical="center" wrapText="1"/>
      <protection/>
    </xf>
    <xf numFmtId="0" fontId="50" fillId="2" borderId="10" xfId="45" applyNumberFormat="1" applyFont="1" applyFill="1" applyBorder="1" applyAlignment="1">
      <alignment horizontal="left" vertical="center" wrapText="1"/>
      <protection/>
    </xf>
    <xf numFmtId="0" fontId="49" fillId="19" borderId="10" xfId="45" applyNumberFormat="1" applyFont="1" applyFill="1" applyBorder="1" applyAlignment="1">
      <alignment horizontal="center" vertical="center" wrapText="1"/>
      <protection/>
    </xf>
    <xf numFmtId="178" fontId="49" fillId="19" borderId="10" xfId="45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7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center" vertical="center" wrapText="1"/>
    </xf>
    <xf numFmtId="9" fontId="47" fillId="0" borderId="10" xfId="25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79" fontId="49" fillId="13" borderId="10" xfId="0" applyNumberFormat="1" applyFont="1" applyFill="1" applyBorder="1" applyAlignment="1">
      <alignment horizontal="center" vertical="center" wrapText="1"/>
    </xf>
    <xf numFmtId="179" fontId="49" fillId="0" borderId="9" xfId="0" applyNumberFormat="1" applyFont="1" applyFill="1" applyBorder="1" applyAlignment="1">
      <alignment horizontal="center" vertical="center" wrapText="1"/>
    </xf>
    <xf numFmtId="0" fontId="46" fillId="13" borderId="9" xfId="0" applyFont="1" applyFill="1" applyBorder="1" applyAlignment="1">
      <alignment horizontal="center" vertical="center" wrapText="1"/>
    </xf>
    <xf numFmtId="179" fontId="49" fillId="0" borderId="11" xfId="0" applyNumberFormat="1" applyFont="1" applyFill="1" applyBorder="1" applyAlignment="1">
      <alignment horizontal="center" vertical="center" wrapText="1"/>
    </xf>
    <xf numFmtId="0" fontId="46" fillId="13" borderId="11" xfId="0" applyFont="1" applyFill="1" applyBorder="1" applyAlignment="1">
      <alignment horizontal="center" vertical="center" wrapText="1"/>
    </xf>
    <xf numFmtId="179" fontId="50" fillId="0" borderId="10" xfId="0" applyNumberFormat="1" applyFont="1" applyFill="1" applyBorder="1" applyAlignment="1">
      <alignment horizontal="center" vertical="center" wrapText="1"/>
    </xf>
    <xf numFmtId="177" fontId="47" fillId="34" borderId="10" xfId="0" applyNumberFormat="1" applyFont="1" applyFill="1" applyBorder="1" applyAlignment="1">
      <alignment horizontal="right" vertical="center"/>
    </xf>
    <xf numFmtId="177" fontId="47" fillId="35" borderId="10" xfId="0" applyNumberFormat="1" applyFont="1" applyFill="1" applyBorder="1" applyAlignment="1">
      <alignment horizontal="right" vertical="center"/>
    </xf>
    <xf numFmtId="177" fontId="46" fillId="34" borderId="10" xfId="0" applyNumberFormat="1" applyFont="1" applyFill="1" applyBorder="1" applyAlignment="1">
      <alignment horizontal="right" vertical="center"/>
    </xf>
    <xf numFmtId="177" fontId="46" fillId="34" borderId="10" xfId="64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176" fontId="46" fillId="0" borderId="0" xfId="22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right" vertical="center" wrapText="1"/>
    </xf>
    <xf numFmtId="177" fontId="52" fillId="0" borderId="10" xfId="0" applyNumberFormat="1" applyFont="1" applyFill="1" applyBorder="1" applyAlignment="1">
      <alignment horizontal="left" vertical="center" wrapText="1"/>
    </xf>
    <xf numFmtId="177" fontId="46" fillId="2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177" fontId="47" fillId="0" borderId="10" xfId="0" applyNumberFormat="1" applyFont="1" applyFill="1" applyBorder="1" applyAlignment="1">
      <alignment horizontal="left" vertical="center" wrapText="1"/>
    </xf>
    <xf numFmtId="3" fontId="47" fillId="0" borderId="0" xfId="0" applyNumberFormat="1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省属附件3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SheetLayoutView="100" workbookViewId="0" topLeftCell="A1">
      <pane xSplit="5" ySplit="6" topLeftCell="F22" activePane="bottomRight" state="frozen"/>
      <selection pane="bottomRight" activeCell="K27" sqref="K27"/>
    </sheetView>
  </sheetViews>
  <sheetFormatPr defaultColWidth="8.8515625" defaultRowHeight="15"/>
  <cols>
    <col min="1" max="1" width="6.7109375" style="3" customWidth="1"/>
    <col min="2" max="2" width="14.7109375" style="3" customWidth="1"/>
    <col min="3" max="3" width="15.140625" style="3" customWidth="1"/>
    <col min="4" max="5" width="25.7109375" style="3" hidden="1" customWidth="1"/>
    <col min="6" max="6" width="7.7109375" style="3" customWidth="1"/>
    <col min="7" max="7" width="4.8515625" style="3" customWidth="1"/>
    <col min="8" max="8" width="12.57421875" style="3" customWidth="1"/>
    <col min="9" max="9" width="11.140625" style="3" customWidth="1"/>
    <col min="10" max="10" width="8.421875" style="3" customWidth="1"/>
    <col min="11" max="11" width="5.57421875" style="3" customWidth="1"/>
    <col min="12" max="13" width="12.57421875" style="3" customWidth="1"/>
    <col min="14" max="14" width="7.8515625" style="3" customWidth="1"/>
    <col min="15" max="15" width="5.140625" style="3" customWidth="1"/>
    <col min="16" max="17" width="12.57421875" style="3" customWidth="1"/>
    <col min="18" max="18" width="5.7109375" style="3" customWidth="1"/>
    <col min="19" max="21" width="12.57421875" style="3" customWidth="1"/>
    <col min="22" max="22" width="10.8515625" style="3" customWidth="1"/>
    <col min="23" max="23" width="12.57421875" style="3" customWidth="1"/>
    <col min="24" max="24" width="6.28125" style="3" customWidth="1"/>
    <col min="25" max="26" width="12.57421875" style="3" customWidth="1"/>
    <col min="27" max="27" width="5.7109375" style="3" customWidth="1"/>
    <col min="28" max="29" width="12.57421875" style="3" customWidth="1"/>
    <col min="30" max="30" width="5.28125" style="3" customWidth="1"/>
    <col min="31" max="31" width="12.57421875" style="3" customWidth="1"/>
    <col min="32" max="32" width="12.57421875" style="3" hidden="1" customWidth="1"/>
    <col min="33" max="33" width="13.57421875" style="2" customWidth="1"/>
    <col min="34" max="34" width="10.140625" style="3" hidden="1" customWidth="1"/>
    <col min="35" max="35" width="9.28125" style="3" hidden="1" customWidth="1"/>
    <col min="36" max="36" width="8.8515625" style="3" hidden="1" customWidth="1"/>
    <col min="37" max="38" width="9.28125" style="3" hidden="1" customWidth="1"/>
    <col min="39" max="16384" width="8.8515625" style="3" customWidth="1"/>
  </cols>
  <sheetData>
    <row r="1" spans="1:33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61"/>
    </row>
    <row r="2" spans="1:33" ht="30" customHeight="1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50" t="s">
        <v>1</v>
      </c>
      <c r="AF2" s="6"/>
      <c r="AG2" s="62"/>
    </row>
    <row r="3" spans="1:33" s="1" customFormat="1" ht="3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2" t="s">
        <v>8</v>
      </c>
      <c r="T3" s="42" t="s">
        <v>9</v>
      </c>
      <c r="U3" s="12" t="s">
        <v>10</v>
      </c>
      <c r="V3" s="12" t="s">
        <v>11</v>
      </c>
      <c r="W3" s="43" t="s">
        <v>12</v>
      </c>
      <c r="X3" s="43"/>
      <c r="Y3" s="43"/>
      <c r="Z3" s="43" t="s">
        <v>13</v>
      </c>
      <c r="AA3" s="43"/>
      <c r="AB3" s="43"/>
      <c r="AC3" s="51" t="s">
        <v>14</v>
      </c>
      <c r="AD3" s="51"/>
      <c r="AE3" s="51"/>
      <c r="AF3" s="52" t="s">
        <v>15</v>
      </c>
      <c r="AG3" s="63" t="s">
        <v>16</v>
      </c>
    </row>
    <row r="4" spans="1:33" s="1" customFormat="1" ht="30" customHeight="1">
      <c r="A4" s="10"/>
      <c r="B4" s="10" t="s">
        <v>3</v>
      </c>
      <c r="C4" s="10" t="s">
        <v>4</v>
      </c>
      <c r="D4" s="8" t="s">
        <v>5</v>
      </c>
      <c r="E4" s="8" t="s">
        <v>6</v>
      </c>
      <c r="F4" s="11" t="s">
        <v>17</v>
      </c>
      <c r="G4" s="11"/>
      <c r="H4" s="12" t="s">
        <v>18</v>
      </c>
      <c r="I4" s="12"/>
      <c r="J4" s="11" t="s">
        <v>19</v>
      </c>
      <c r="K4" s="11"/>
      <c r="L4" s="12" t="s">
        <v>20</v>
      </c>
      <c r="M4" s="12"/>
      <c r="N4" s="11" t="s">
        <v>21</v>
      </c>
      <c r="O4" s="11"/>
      <c r="P4" s="12" t="s">
        <v>22</v>
      </c>
      <c r="Q4" s="12"/>
      <c r="R4" s="44" t="s">
        <v>23</v>
      </c>
      <c r="S4" s="12"/>
      <c r="T4" s="45"/>
      <c r="U4" s="12"/>
      <c r="V4" s="12"/>
      <c r="W4" s="12" t="s">
        <v>24</v>
      </c>
      <c r="X4" s="12" t="s">
        <v>25</v>
      </c>
      <c r="Y4" s="12" t="s">
        <v>26</v>
      </c>
      <c r="Z4" s="42" t="s">
        <v>27</v>
      </c>
      <c r="AA4" s="42" t="s">
        <v>25</v>
      </c>
      <c r="AB4" s="42" t="s">
        <v>26</v>
      </c>
      <c r="AC4" s="53" t="s">
        <v>27</v>
      </c>
      <c r="AD4" s="53" t="s">
        <v>25</v>
      </c>
      <c r="AE4" s="53" t="s">
        <v>26</v>
      </c>
      <c r="AF4" s="54"/>
      <c r="AG4" s="63"/>
    </row>
    <row r="5" spans="1:33" s="1" customFormat="1" ht="49.5" customHeight="1">
      <c r="A5" s="13"/>
      <c r="B5" s="13" t="s">
        <v>28</v>
      </c>
      <c r="C5" s="13" t="s">
        <v>29</v>
      </c>
      <c r="D5" s="14" t="s">
        <v>30</v>
      </c>
      <c r="E5" s="14" t="s">
        <v>31</v>
      </c>
      <c r="F5" s="11" t="s">
        <v>32</v>
      </c>
      <c r="G5" s="11" t="s">
        <v>33</v>
      </c>
      <c r="H5" s="15" t="s">
        <v>32</v>
      </c>
      <c r="I5" s="15" t="s">
        <v>33</v>
      </c>
      <c r="J5" s="11" t="s">
        <v>32</v>
      </c>
      <c r="K5" s="11" t="s">
        <v>33</v>
      </c>
      <c r="L5" s="15" t="s">
        <v>32</v>
      </c>
      <c r="M5" s="15" t="s">
        <v>33</v>
      </c>
      <c r="N5" s="11" t="s">
        <v>32</v>
      </c>
      <c r="O5" s="11" t="s">
        <v>33</v>
      </c>
      <c r="P5" s="15" t="s">
        <v>32</v>
      </c>
      <c r="Q5" s="15" t="s">
        <v>33</v>
      </c>
      <c r="R5" s="46"/>
      <c r="S5" s="12"/>
      <c r="T5" s="47"/>
      <c r="U5" s="12"/>
      <c r="V5" s="12"/>
      <c r="W5" s="12"/>
      <c r="X5" s="12"/>
      <c r="Y5" s="12"/>
      <c r="Z5" s="45"/>
      <c r="AA5" s="45"/>
      <c r="AB5" s="45"/>
      <c r="AC5" s="55"/>
      <c r="AD5" s="55"/>
      <c r="AE5" s="55"/>
      <c r="AF5" s="54"/>
      <c r="AG5" s="63"/>
    </row>
    <row r="6" spans="1:35" s="2" customFormat="1" ht="30" customHeight="1">
      <c r="A6" s="16" t="s">
        <v>34</v>
      </c>
      <c r="B6" s="16" t="s">
        <v>28</v>
      </c>
      <c r="C6" s="16" t="s">
        <v>29</v>
      </c>
      <c r="D6" s="16" t="s">
        <v>30</v>
      </c>
      <c r="E6" s="16" t="s">
        <v>31</v>
      </c>
      <c r="F6" s="17" t="s">
        <v>35</v>
      </c>
      <c r="G6" s="17" t="s">
        <v>36</v>
      </c>
      <c r="H6" s="17" t="s">
        <v>37</v>
      </c>
      <c r="I6" s="17" t="s">
        <v>38</v>
      </c>
      <c r="J6" s="17" t="s">
        <v>39</v>
      </c>
      <c r="K6" s="17" t="s">
        <v>40</v>
      </c>
      <c r="L6" s="17" t="s">
        <v>41</v>
      </c>
      <c r="M6" s="17" t="s">
        <v>42</v>
      </c>
      <c r="N6" s="17" t="s">
        <v>43</v>
      </c>
      <c r="O6" s="17" t="s">
        <v>44</v>
      </c>
      <c r="P6" s="17" t="s">
        <v>45</v>
      </c>
      <c r="Q6" s="17" t="s">
        <v>46</v>
      </c>
      <c r="R6" s="17" t="s">
        <v>47</v>
      </c>
      <c r="S6" s="17" t="s">
        <v>48</v>
      </c>
      <c r="T6" s="17" t="s">
        <v>49</v>
      </c>
      <c r="U6" s="48" t="s">
        <v>50</v>
      </c>
      <c r="V6" s="48" t="s">
        <v>51</v>
      </c>
      <c r="W6" s="17" t="s">
        <v>52</v>
      </c>
      <c r="X6" s="17" t="s">
        <v>53</v>
      </c>
      <c r="Y6" s="17" t="s">
        <v>54</v>
      </c>
      <c r="Z6" s="56" t="s">
        <v>55</v>
      </c>
      <c r="AA6" s="56" t="s">
        <v>56</v>
      </c>
      <c r="AB6" s="56" t="s">
        <v>57</v>
      </c>
      <c r="AC6" s="56" t="s">
        <v>58</v>
      </c>
      <c r="AD6" s="56" t="s">
        <v>59</v>
      </c>
      <c r="AE6" s="56" t="s">
        <v>60</v>
      </c>
      <c r="AF6" s="17" t="s">
        <v>61</v>
      </c>
      <c r="AG6" s="64" t="s">
        <v>62</v>
      </c>
      <c r="AH6" s="2" t="s">
        <v>63</v>
      </c>
      <c r="AI6" s="2" t="s">
        <v>64</v>
      </c>
    </row>
    <row r="7" spans="1:33" ht="30" customHeight="1">
      <c r="A7" s="18" t="s">
        <v>24</v>
      </c>
      <c r="B7" s="18"/>
      <c r="C7" s="18"/>
      <c r="D7" s="18"/>
      <c r="E7" s="18"/>
      <c r="F7" s="19">
        <f aca="true" t="shared" si="0" ref="F7:Q7">F8+F47+F51+F53</f>
        <v>62061</v>
      </c>
      <c r="G7" s="19">
        <f t="shared" si="0"/>
        <v>509</v>
      </c>
      <c r="H7" s="19">
        <f t="shared" si="0"/>
        <v>115217963</v>
      </c>
      <c r="I7" s="19">
        <f t="shared" si="0"/>
        <v>1117966</v>
      </c>
      <c r="J7" s="19">
        <f t="shared" si="0"/>
        <v>54395</v>
      </c>
      <c r="K7" s="19">
        <f t="shared" si="0"/>
        <v>535</v>
      </c>
      <c r="L7" s="19">
        <f t="shared" si="0"/>
        <v>101363718</v>
      </c>
      <c r="M7" s="19">
        <f t="shared" si="0"/>
        <v>1189585</v>
      </c>
      <c r="N7" s="19">
        <f t="shared" si="0"/>
        <v>54980</v>
      </c>
      <c r="O7" s="19">
        <f t="shared" si="0"/>
        <v>475</v>
      </c>
      <c r="P7" s="19">
        <f t="shared" si="0"/>
        <v>204222470</v>
      </c>
      <c r="Q7" s="19">
        <f t="shared" si="0"/>
        <v>1959216</v>
      </c>
      <c r="R7" s="19"/>
      <c r="S7" s="19">
        <f aca="true" t="shared" si="1" ref="S7:AF7">S8+S47+S51+S53</f>
        <v>218889232</v>
      </c>
      <c r="T7" s="19">
        <f t="shared" si="1"/>
        <v>206181686</v>
      </c>
      <c r="U7" s="19">
        <f t="shared" si="1"/>
        <v>232805940</v>
      </c>
      <c r="V7" s="19">
        <f t="shared" si="1"/>
        <v>1535634</v>
      </c>
      <c r="W7" s="19">
        <f t="shared" si="1"/>
        <v>190729344</v>
      </c>
      <c r="X7" s="19">
        <f t="shared" si="1"/>
        <v>0</v>
      </c>
      <c r="Y7" s="19">
        <f t="shared" si="1"/>
        <v>190729344</v>
      </c>
      <c r="Z7" s="19">
        <f t="shared" si="1"/>
        <v>204646052</v>
      </c>
      <c r="AA7" s="19">
        <f t="shared" si="1"/>
        <v>0</v>
      </c>
      <c r="AB7" s="19">
        <f t="shared" si="1"/>
        <v>204646052</v>
      </c>
      <c r="AC7" s="19">
        <f t="shared" si="1"/>
        <v>-13916708</v>
      </c>
      <c r="AD7" s="19">
        <f t="shared" si="1"/>
        <v>0</v>
      </c>
      <c r="AE7" s="19">
        <f t="shared" si="1"/>
        <v>-13916708</v>
      </c>
      <c r="AF7" s="19">
        <f t="shared" si="1"/>
        <v>-2087260</v>
      </c>
      <c r="AG7" s="19"/>
    </row>
    <row r="8" spans="1:38" ht="30" customHeight="1">
      <c r="A8" s="20">
        <v>156</v>
      </c>
      <c r="B8" s="21" t="s">
        <v>65</v>
      </c>
      <c r="C8" s="21" t="s">
        <v>65</v>
      </c>
      <c r="D8" s="21"/>
      <c r="E8" s="21"/>
      <c r="F8" s="22">
        <f aca="true" t="shared" si="2" ref="F8:Q8">F9+F10+F11+F12+F13+F14+F15+F16+F17+F18+F19+F20+F22+F23+F24+F25+F26+F28+F31+F35+F40+F44+F21+F27</f>
        <v>42460</v>
      </c>
      <c r="G8" s="22">
        <f t="shared" si="2"/>
        <v>490</v>
      </c>
      <c r="H8" s="22">
        <f t="shared" si="2"/>
        <v>80852735</v>
      </c>
      <c r="I8" s="22">
        <f t="shared" si="2"/>
        <v>1081443</v>
      </c>
      <c r="J8" s="22">
        <f t="shared" si="2"/>
        <v>34873</v>
      </c>
      <c r="K8" s="22">
        <f t="shared" si="2"/>
        <v>506</v>
      </c>
      <c r="L8" s="22">
        <f t="shared" si="2"/>
        <v>66928650</v>
      </c>
      <c r="M8" s="22">
        <f t="shared" si="2"/>
        <v>1133036</v>
      </c>
      <c r="N8" s="22">
        <f t="shared" si="2"/>
        <v>35156</v>
      </c>
      <c r="O8" s="22">
        <f t="shared" si="2"/>
        <v>465</v>
      </c>
      <c r="P8" s="22">
        <f t="shared" si="2"/>
        <v>134308340</v>
      </c>
      <c r="Q8" s="22">
        <f t="shared" si="2"/>
        <v>1916420</v>
      </c>
      <c r="R8" s="22"/>
      <c r="S8" s="22">
        <f aca="true" t="shared" si="3" ref="S8:AF8">S9+S10+S11+S12+S13+S14+S15+S16+S17+S18+S19+S20+S22+S23+S24+S25+S26+S28+S31+S35+S40+S44+S21+S27</f>
        <v>149995864</v>
      </c>
      <c r="T8" s="22">
        <f t="shared" si="3"/>
        <v>136224760</v>
      </c>
      <c r="U8" s="22">
        <f t="shared" si="3"/>
        <v>163472720</v>
      </c>
      <c r="V8" s="22">
        <f t="shared" si="3"/>
        <v>0</v>
      </c>
      <c r="W8" s="22">
        <f t="shared" si="3"/>
        <v>122747904</v>
      </c>
      <c r="X8" s="22">
        <f t="shared" si="3"/>
        <v>0</v>
      </c>
      <c r="Y8" s="22">
        <f t="shared" si="3"/>
        <v>122747904</v>
      </c>
      <c r="Z8" s="22">
        <f t="shared" si="3"/>
        <v>136224760</v>
      </c>
      <c r="AA8" s="22">
        <f t="shared" si="3"/>
        <v>0</v>
      </c>
      <c r="AB8" s="22">
        <f t="shared" si="3"/>
        <v>136224760</v>
      </c>
      <c r="AC8" s="22">
        <f t="shared" si="3"/>
        <v>-13476856</v>
      </c>
      <c r="AD8" s="22">
        <f t="shared" si="3"/>
        <v>0</v>
      </c>
      <c r="AE8" s="22">
        <f t="shared" si="3"/>
        <v>-13476856</v>
      </c>
      <c r="AF8" s="22">
        <f t="shared" si="3"/>
        <v>-2087260</v>
      </c>
      <c r="AG8" s="22"/>
      <c r="AK8" s="3">
        <f>SUM(AC9:AC27)+AC28+AC31+AC35+AC40+AC44</f>
        <v>-13476856</v>
      </c>
      <c r="AL8" s="3">
        <f>AK8+AC47+AC51+AC53</f>
        <v>-13916708</v>
      </c>
    </row>
    <row r="9" spans="1:35" ht="30" customHeight="1">
      <c r="A9" s="23">
        <v>156025</v>
      </c>
      <c r="B9" s="24" t="s">
        <v>66</v>
      </c>
      <c r="C9" s="24" t="s">
        <v>67</v>
      </c>
      <c r="D9" s="25">
        <v>2050302</v>
      </c>
      <c r="E9" s="26" t="s">
        <v>68</v>
      </c>
      <c r="F9" s="27">
        <v>7232</v>
      </c>
      <c r="G9" s="27">
        <v>30</v>
      </c>
      <c r="H9" s="27">
        <v>14852578</v>
      </c>
      <c r="I9" s="27">
        <v>67773</v>
      </c>
      <c r="J9" s="27">
        <v>6942</v>
      </c>
      <c r="K9" s="27">
        <v>41</v>
      </c>
      <c r="L9" s="27">
        <v>14232164</v>
      </c>
      <c r="M9" s="27">
        <v>92462</v>
      </c>
      <c r="N9" s="27">
        <v>7032</v>
      </c>
      <c r="O9" s="27">
        <v>10</v>
      </c>
      <c r="P9" s="27">
        <v>28502200</v>
      </c>
      <c r="Q9" s="27">
        <v>39820</v>
      </c>
      <c r="R9" s="49">
        <v>1</v>
      </c>
      <c r="S9" s="27">
        <f aca="true" t="shared" si="4" ref="S9:S27">H9+I9+L9+M9</f>
        <v>29244977</v>
      </c>
      <c r="T9" s="27">
        <f aca="true" t="shared" si="5" ref="T9:T27">P9+Q9</f>
        <v>28542020</v>
      </c>
      <c r="U9" s="27">
        <v>30120630</v>
      </c>
      <c r="V9" s="27"/>
      <c r="W9" s="27">
        <f aca="true" t="shared" si="6" ref="W9:W28">IF(ROUND(S9+T9-U9,0)&lt;0,0,ROUND(S9+T9-U9,0))</f>
        <v>27666367</v>
      </c>
      <c r="X9" s="27">
        <v>0</v>
      </c>
      <c r="Y9" s="27">
        <f aca="true" t="shared" si="7" ref="Y9:Y28">W9-X9</f>
        <v>27666367</v>
      </c>
      <c r="Z9" s="27">
        <v>28542020</v>
      </c>
      <c r="AA9" s="27">
        <v>0</v>
      </c>
      <c r="AB9" s="27">
        <v>28542020</v>
      </c>
      <c r="AC9" s="57">
        <f aca="true" t="shared" si="8" ref="AC9:AE9">W9-Z9</f>
        <v>-875653</v>
      </c>
      <c r="AD9" s="27">
        <f t="shared" si="8"/>
        <v>0</v>
      </c>
      <c r="AE9" s="27">
        <f t="shared" si="8"/>
        <v>-875653</v>
      </c>
      <c r="AF9" s="27">
        <f aca="true" t="shared" si="9" ref="AF9:AF28">IF(ROUND(S9+T9-U9,0)&gt;0,0,ROUND(S9+T9-U9,0))</f>
        <v>0</v>
      </c>
      <c r="AG9" s="65"/>
      <c r="AH9" s="3">
        <v>36692260</v>
      </c>
      <c r="AI9" s="3">
        <v>0</v>
      </c>
    </row>
    <row r="10" spans="1:33" ht="30" customHeight="1">
      <c r="A10" s="23">
        <v>156035</v>
      </c>
      <c r="B10" s="24" t="s">
        <v>69</v>
      </c>
      <c r="C10" s="24" t="s">
        <v>69</v>
      </c>
      <c r="D10" s="25">
        <v>2050302</v>
      </c>
      <c r="E10" s="26" t="s">
        <v>70</v>
      </c>
      <c r="F10" s="27">
        <v>540</v>
      </c>
      <c r="G10" s="27">
        <v>0</v>
      </c>
      <c r="H10" s="27">
        <v>918000</v>
      </c>
      <c r="I10" s="27">
        <v>0</v>
      </c>
      <c r="J10" s="27">
        <v>602</v>
      </c>
      <c r="K10" s="27">
        <v>0</v>
      </c>
      <c r="L10" s="27">
        <v>1023400</v>
      </c>
      <c r="M10" s="27">
        <v>0</v>
      </c>
      <c r="N10" s="27">
        <v>607</v>
      </c>
      <c r="O10" s="27">
        <v>0</v>
      </c>
      <c r="P10" s="27">
        <v>2063800</v>
      </c>
      <c r="Q10" s="27">
        <v>0</v>
      </c>
      <c r="R10" s="49">
        <v>1</v>
      </c>
      <c r="S10" s="27">
        <f t="shared" si="4"/>
        <v>1941400</v>
      </c>
      <c r="T10" s="27">
        <f t="shared" si="5"/>
        <v>2063800</v>
      </c>
      <c r="U10" s="27">
        <v>1900600</v>
      </c>
      <c r="V10" s="27"/>
      <c r="W10" s="27">
        <f t="shared" si="6"/>
        <v>2104600</v>
      </c>
      <c r="X10" s="27">
        <v>0</v>
      </c>
      <c r="Y10" s="27">
        <f t="shared" si="7"/>
        <v>2104600</v>
      </c>
      <c r="Z10" s="27">
        <v>2063800</v>
      </c>
      <c r="AA10" s="27">
        <v>0</v>
      </c>
      <c r="AB10" s="27">
        <v>2063800</v>
      </c>
      <c r="AC10" s="27">
        <f aca="true" t="shared" si="10" ref="AC10:AE10">W10-Z10</f>
        <v>40800</v>
      </c>
      <c r="AD10" s="27">
        <f t="shared" si="10"/>
        <v>0</v>
      </c>
      <c r="AE10" s="27">
        <f t="shared" si="10"/>
        <v>40800</v>
      </c>
      <c r="AF10" s="27">
        <f t="shared" si="9"/>
        <v>0</v>
      </c>
      <c r="AG10" s="65"/>
    </row>
    <row r="11" spans="1:35" ht="30" customHeight="1">
      <c r="A11" s="23">
        <v>156058</v>
      </c>
      <c r="B11" s="24" t="s">
        <v>71</v>
      </c>
      <c r="C11" s="24" t="s">
        <v>72</v>
      </c>
      <c r="D11" s="25">
        <v>2050302</v>
      </c>
      <c r="E11" s="26" t="s">
        <v>68</v>
      </c>
      <c r="F11" s="27">
        <v>90</v>
      </c>
      <c r="G11" s="27">
        <v>0</v>
      </c>
      <c r="H11" s="27">
        <v>243000</v>
      </c>
      <c r="I11" s="27">
        <v>0</v>
      </c>
      <c r="J11" s="27">
        <v>85</v>
      </c>
      <c r="K11" s="27">
        <v>2</v>
      </c>
      <c r="L11" s="27">
        <v>229500</v>
      </c>
      <c r="M11" s="27">
        <v>5940</v>
      </c>
      <c r="N11" s="27">
        <v>85</v>
      </c>
      <c r="O11" s="27">
        <v>2</v>
      </c>
      <c r="P11" s="27">
        <v>459000</v>
      </c>
      <c r="Q11" s="27">
        <v>17160</v>
      </c>
      <c r="R11" s="49">
        <v>1</v>
      </c>
      <c r="S11" s="27">
        <f t="shared" si="4"/>
        <v>478440</v>
      </c>
      <c r="T11" s="27">
        <f t="shared" si="5"/>
        <v>476160</v>
      </c>
      <c r="U11" s="27">
        <v>491400</v>
      </c>
      <c r="V11" s="27"/>
      <c r="W11" s="27">
        <f t="shared" si="6"/>
        <v>463200</v>
      </c>
      <c r="X11" s="27">
        <v>0</v>
      </c>
      <c r="Y11" s="27">
        <f t="shared" si="7"/>
        <v>463200</v>
      </c>
      <c r="Z11" s="27">
        <v>476160</v>
      </c>
      <c r="AA11" s="27">
        <v>0</v>
      </c>
      <c r="AB11" s="27">
        <v>476160</v>
      </c>
      <c r="AC11" s="57">
        <f aca="true" t="shared" si="11" ref="AC11:AE11">W11-Z11</f>
        <v>-12960</v>
      </c>
      <c r="AD11" s="27">
        <f t="shared" si="11"/>
        <v>0</v>
      </c>
      <c r="AE11" s="27">
        <f t="shared" si="11"/>
        <v>-12960</v>
      </c>
      <c r="AF11" s="27">
        <f t="shared" si="9"/>
        <v>0</v>
      </c>
      <c r="AG11" s="65"/>
      <c r="AH11" s="3">
        <v>476160</v>
      </c>
      <c r="AI11" s="3">
        <v>0</v>
      </c>
    </row>
    <row r="12" spans="1:33" ht="30" customHeight="1">
      <c r="A12" s="23">
        <v>156059</v>
      </c>
      <c r="B12" s="24" t="s">
        <v>73</v>
      </c>
      <c r="C12" s="24" t="s">
        <v>74</v>
      </c>
      <c r="D12" s="25">
        <v>2050302</v>
      </c>
      <c r="E12" s="26" t="s">
        <v>68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49">
        <v>1</v>
      </c>
      <c r="S12" s="27">
        <f t="shared" si="4"/>
        <v>0</v>
      </c>
      <c r="T12" s="27">
        <f t="shared" si="5"/>
        <v>0</v>
      </c>
      <c r="U12" s="27">
        <v>0</v>
      </c>
      <c r="V12" s="27"/>
      <c r="W12" s="27">
        <f t="shared" si="6"/>
        <v>0</v>
      </c>
      <c r="X12" s="27">
        <v>0</v>
      </c>
      <c r="Y12" s="27">
        <f t="shared" si="7"/>
        <v>0</v>
      </c>
      <c r="Z12" s="27">
        <v>0</v>
      </c>
      <c r="AA12" s="27">
        <v>0</v>
      </c>
      <c r="AB12" s="27">
        <v>0</v>
      </c>
      <c r="AC12" s="27">
        <f aca="true" t="shared" si="12" ref="AC12:AE12">W12-Z12</f>
        <v>0</v>
      </c>
      <c r="AD12" s="27">
        <f t="shared" si="12"/>
        <v>0</v>
      </c>
      <c r="AE12" s="27">
        <f t="shared" si="12"/>
        <v>0</v>
      </c>
      <c r="AF12" s="27">
        <f t="shared" si="9"/>
        <v>0</v>
      </c>
      <c r="AG12" s="65"/>
    </row>
    <row r="13" spans="1:35" ht="30" customHeight="1">
      <c r="A13" s="23">
        <v>156071</v>
      </c>
      <c r="B13" s="24" t="s">
        <v>75</v>
      </c>
      <c r="C13" s="24" t="s">
        <v>76</v>
      </c>
      <c r="D13" s="25">
        <v>2050302</v>
      </c>
      <c r="E13" s="26" t="s">
        <v>68</v>
      </c>
      <c r="F13" s="27">
        <v>158</v>
      </c>
      <c r="G13" s="27">
        <v>0</v>
      </c>
      <c r="H13" s="27">
        <v>300200</v>
      </c>
      <c r="I13" s="27">
        <v>0</v>
      </c>
      <c r="J13" s="27">
        <v>98</v>
      </c>
      <c r="K13" s="27">
        <v>0</v>
      </c>
      <c r="L13" s="27">
        <v>186200</v>
      </c>
      <c r="M13" s="27">
        <v>0</v>
      </c>
      <c r="N13" s="27">
        <v>98</v>
      </c>
      <c r="O13" s="27">
        <v>0</v>
      </c>
      <c r="P13" s="27">
        <v>372400</v>
      </c>
      <c r="Q13" s="27">
        <v>0</v>
      </c>
      <c r="R13" s="49">
        <v>1</v>
      </c>
      <c r="S13" s="27">
        <f t="shared" si="4"/>
        <v>486400</v>
      </c>
      <c r="T13" s="27">
        <f t="shared" si="5"/>
        <v>372400</v>
      </c>
      <c r="U13" s="27">
        <v>600400</v>
      </c>
      <c r="V13" s="27"/>
      <c r="W13" s="27">
        <f t="shared" si="6"/>
        <v>258400</v>
      </c>
      <c r="X13" s="27">
        <v>0</v>
      </c>
      <c r="Y13" s="27">
        <f t="shared" si="7"/>
        <v>258400</v>
      </c>
      <c r="Z13" s="27">
        <v>372400</v>
      </c>
      <c r="AA13" s="27">
        <v>0</v>
      </c>
      <c r="AB13" s="27">
        <v>372400</v>
      </c>
      <c r="AC13" s="57">
        <f aca="true" t="shared" si="13" ref="AC13:AE13">W13-Z13</f>
        <v>-114000</v>
      </c>
      <c r="AD13" s="27">
        <f t="shared" si="13"/>
        <v>0</v>
      </c>
      <c r="AE13" s="27">
        <f t="shared" si="13"/>
        <v>-114000</v>
      </c>
      <c r="AF13" s="27">
        <f t="shared" si="9"/>
        <v>0</v>
      </c>
      <c r="AG13" s="65"/>
      <c r="AH13" s="3">
        <v>8885630</v>
      </c>
      <c r="AI13" s="3">
        <v>0</v>
      </c>
    </row>
    <row r="14" spans="1:35" ht="30" customHeight="1">
      <c r="A14" s="23">
        <v>156079</v>
      </c>
      <c r="B14" s="28" t="s">
        <v>77</v>
      </c>
      <c r="C14" s="28" t="s">
        <v>77</v>
      </c>
      <c r="D14" s="25">
        <v>2050302</v>
      </c>
      <c r="E14" s="26" t="s">
        <v>70</v>
      </c>
      <c r="F14" s="27">
        <v>4662</v>
      </c>
      <c r="G14" s="27">
        <v>11</v>
      </c>
      <c r="H14" s="27">
        <v>8857800</v>
      </c>
      <c r="I14" s="27">
        <v>22990</v>
      </c>
      <c r="J14" s="27">
        <v>4600</v>
      </c>
      <c r="K14" s="27">
        <v>12</v>
      </c>
      <c r="L14" s="27">
        <v>8740000</v>
      </c>
      <c r="M14" s="27">
        <v>25080</v>
      </c>
      <c r="N14" s="27">
        <v>4785</v>
      </c>
      <c r="O14" s="27">
        <v>25</v>
      </c>
      <c r="P14" s="27">
        <v>18183000</v>
      </c>
      <c r="Q14" s="27">
        <v>104500</v>
      </c>
      <c r="R14" s="49">
        <v>1</v>
      </c>
      <c r="S14" s="27">
        <f t="shared" si="4"/>
        <v>17645870</v>
      </c>
      <c r="T14" s="27">
        <f t="shared" si="5"/>
        <v>18287500</v>
      </c>
      <c r="U14" s="27">
        <v>17875200</v>
      </c>
      <c r="V14" s="27"/>
      <c r="W14" s="27">
        <f t="shared" si="6"/>
        <v>18058170</v>
      </c>
      <c r="X14" s="27">
        <v>0</v>
      </c>
      <c r="Y14" s="27">
        <f t="shared" si="7"/>
        <v>18058170</v>
      </c>
      <c r="Z14" s="27">
        <v>18287500</v>
      </c>
      <c r="AA14" s="27">
        <v>0</v>
      </c>
      <c r="AB14" s="27">
        <v>18287500</v>
      </c>
      <c r="AC14" s="57">
        <f aca="true" t="shared" si="14" ref="AC14:AE14">W14-Z14</f>
        <v>-229330</v>
      </c>
      <c r="AD14" s="27">
        <f t="shared" si="14"/>
        <v>0</v>
      </c>
      <c r="AE14" s="27">
        <f t="shared" si="14"/>
        <v>-229330</v>
      </c>
      <c r="AF14" s="27">
        <f t="shared" si="9"/>
        <v>0</v>
      </c>
      <c r="AG14" s="65"/>
      <c r="AH14" s="3">
        <v>18287500</v>
      </c>
      <c r="AI14" s="3">
        <v>0</v>
      </c>
    </row>
    <row r="15" spans="1:33" ht="30" customHeight="1">
      <c r="A15" s="23">
        <v>156081</v>
      </c>
      <c r="B15" s="28" t="s">
        <v>78</v>
      </c>
      <c r="C15" s="28" t="s">
        <v>79</v>
      </c>
      <c r="D15" s="25">
        <v>2050302</v>
      </c>
      <c r="E15" s="26" t="s">
        <v>68</v>
      </c>
      <c r="F15" s="27">
        <v>126</v>
      </c>
      <c r="G15" s="27">
        <v>0</v>
      </c>
      <c r="H15" s="27">
        <v>231210</v>
      </c>
      <c r="I15" s="27">
        <v>0</v>
      </c>
      <c r="J15" s="27">
        <v>135</v>
      </c>
      <c r="K15" s="27">
        <v>0</v>
      </c>
      <c r="L15" s="27">
        <v>247725</v>
      </c>
      <c r="M15" s="27">
        <v>0</v>
      </c>
      <c r="N15" s="27">
        <v>137</v>
      </c>
      <c r="O15" s="27">
        <v>0</v>
      </c>
      <c r="P15" s="27">
        <v>502790</v>
      </c>
      <c r="Q15" s="27">
        <v>0</v>
      </c>
      <c r="R15" s="49">
        <v>1</v>
      </c>
      <c r="S15" s="27">
        <f t="shared" si="4"/>
        <v>478935</v>
      </c>
      <c r="T15" s="27">
        <f t="shared" si="5"/>
        <v>502790</v>
      </c>
      <c r="U15" s="27">
        <v>462420</v>
      </c>
      <c r="V15" s="27"/>
      <c r="W15" s="27">
        <f t="shared" si="6"/>
        <v>519305</v>
      </c>
      <c r="X15" s="27">
        <v>0</v>
      </c>
      <c r="Y15" s="27">
        <f t="shared" si="7"/>
        <v>519305</v>
      </c>
      <c r="Z15" s="27">
        <v>502790</v>
      </c>
      <c r="AA15" s="27">
        <v>0</v>
      </c>
      <c r="AB15" s="27">
        <v>502790</v>
      </c>
      <c r="AC15" s="27">
        <f aca="true" t="shared" si="15" ref="AC15:AE15">W15-Z15</f>
        <v>16515</v>
      </c>
      <c r="AD15" s="27">
        <f t="shared" si="15"/>
        <v>0</v>
      </c>
      <c r="AE15" s="27">
        <f t="shared" si="15"/>
        <v>16515</v>
      </c>
      <c r="AF15" s="27">
        <f t="shared" si="9"/>
        <v>0</v>
      </c>
      <c r="AG15" s="65"/>
    </row>
    <row r="16" spans="1:35" ht="30" customHeight="1">
      <c r="A16" s="23">
        <v>156082</v>
      </c>
      <c r="B16" s="28" t="s">
        <v>80</v>
      </c>
      <c r="C16" s="28" t="s">
        <v>81</v>
      </c>
      <c r="D16" s="25">
        <v>2050302</v>
      </c>
      <c r="E16" s="26" t="s">
        <v>68</v>
      </c>
      <c r="F16" s="27">
        <v>305</v>
      </c>
      <c r="G16" s="27">
        <v>0</v>
      </c>
      <c r="H16" s="27">
        <v>655750</v>
      </c>
      <c r="I16" s="27">
        <v>0</v>
      </c>
      <c r="J16" s="27">
        <v>182</v>
      </c>
      <c r="K16" s="27">
        <v>0</v>
      </c>
      <c r="L16" s="27">
        <v>391300</v>
      </c>
      <c r="M16" s="27">
        <v>0</v>
      </c>
      <c r="N16" s="27">
        <v>200</v>
      </c>
      <c r="O16" s="27">
        <v>0</v>
      </c>
      <c r="P16" s="27">
        <v>860000</v>
      </c>
      <c r="Q16" s="27">
        <v>0</v>
      </c>
      <c r="R16" s="49">
        <v>1</v>
      </c>
      <c r="S16" s="27">
        <f t="shared" si="4"/>
        <v>1047050</v>
      </c>
      <c r="T16" s="27">
        <f t="shared" si="5"/>
        <v>860000</v>
      </c>
      <c r="U16" s="27">
        <v>1298600</v>
      </c>
      <c r="V16" s="27"/>
      <c r="W16" s="27">
        <f t="shared" si="6"/>
        <v>608450</v>
      </c>
      <c r="X16" s="27">
        <v>0</v>
      </c>
      <c r="Y16" s="27">
        <f t="shared" si="7"/>
        <v>608450</v>
      </c>
      <c r="Z16" s="27">
        <v>860000</v>
      </c>
      <c r="AA16" s="27">
        <v>0</v>
      </c>
      <c r="AB16" s="27">
        <v>860000</v>
      </c>
      <c r="AC16" s="57">
        <f aca="true" t="shared" si="16" ref="AC16:AE16">W16-Z16</f>
        <v>-251550</v>
      </c>
      <c r="AD16" s="27">
        <f t="shared" si="16"/>
        <v>0</v>
      </c>
      <c r="AE16" s="27">
        <f t="shared" si="16"/>
        <v>-251550</v>
      </c>
      <c r="AF16" s="27">
        <f t="shared" si="9"/>
        <v>0</v>
      </c>
      <c r="AG16" s="65"/>
      <c r="AH16" s="3">
        <v>860000</v>
      </c>
      <c r="AI16" s="3">
        <v>0</v>
      </c>
    </row>
    <row r="17" spans="1:33" ht="30" customHeight="1">
      <c r="A17" s="23">
        <v>156084</v>
      </c>
      <c r="B17" s="28" t="s">
        <v>82</v>
      </c>
      <c r="C17" s="28" t="s">
        <v>83</v>
      </c>
      <c r="D17" s="25">
        <v>2050302</v>
      </c>
      <c r="E17" s="26" t="s">
        <v>70</v>
      </c>
      <c r="F17" s="27">
        <v>3526</v>
      </c>
      <c r="G17" s="27">
        <v>10</v>
      </c>
      <c r="H17" s="27">
        <v>6317900</v>
      </c>
      <c r="I17" s="27">
        <v>19525</v>
      </c>
      <c r="J17" s="27">
        <v>2918</v>
      </c>
      <c r="K17" s="27">
        <v>9</v>
      </c>
      <c r="L17" s="27">
        <v>5162450</v>
      </c>
      <c r="M17" s="27">
        <v>17435</v>
      </c>
      <c r="N17" s="27">
        <v>3034</v>
      </c>
      <c r="O17" s="27">
        <v>7</v>
      </c>
      <c r="P17" s="27">
        <v>10761200</v>
      </c>
      <c r="Q17" s="27">
        <v>27060</v>
      </c>
      <c r="R17" s="49">
        <v>1</v>
      </c>
      <c r="S17" s="27">
        <f t="shared" si="4"/>
        <v>11517310</v>
      </c>
      <c r="T17" s="27">
        <f t="shared" si="5"/>
        <v>10788260</v>
      </c>
      <c r="U17" s="27">
        <v>9836100</v>
      </c>
      <c r="V17" s="27"/>
      <c r="W17" s="27">
        <f t="shared" si="6"/>
        <v>12469470</v>
      </c>
      <c r="X17" s="27">
        <v>0</v>
      </c>
      <c r="Y17" s="27">
        <f t="shared" si="7"/>
        <v>12469470</v>
      </c>
      <c r="Z17" s="27">
        <v>10788260</v>
      </c>
      <c r="AA17" s="27">
        <v>0</v>
      </c>
      <c r="AB17" s="27">
        <v>10788260</v>
      </c>
      <c r="AC17" s="27">
        <f aca="true" t="shared" si="17" ref="AC17:AE17">W17-Z17</f>
        <v>1681210</v>
      </c>
      <c r="AD17" s="27">
        <f t="shared" si="17"/>
        <v>0</v>
      </c>
      <c r="AE17" s="27">
        <f t="shared" si="17"/>
        <v>1681210</v>
      </c>
      <c r="AF17" s="27">
        <f t="shared" si="9"/>
        <v>0</v>
      </c>
      <c r="AG17" s="65"/>
    </row>
    <row r="18" spans="1:36" ht="49.5" customHeight="1">
      <c r="A18" s="23" t="s">
        <v>84</v>
      </c>
      <c r="B18" s="24" t="s">
        <v>85</v>
      </c>
      <c r="C18" s="24" t="s">
        <v>86</v>
      </c>
      <c r="D18" s="25">
        <v>2050302</v>
      </c>
      <c r="E18" s="26" t="s">
        <v>68</v>
      </c>
      <c r="F18" s="27">
        <v>800</v>
      </c>
      <c r="G18" s="27">
        <v>0</v>
      </c>
      <c r="H18" s="27">
        <v>1413850</v>
      </c>
      <c r="I18" s="27">
        <v>0</v>
      </c>
      <c r="J18" s="27">
        <v>349</v>
      </c>
      <c r="K18" s="27">
        <v>0</v>
      </c>
      <c r="L18" s="27">
        <v>604100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49">
        <v>1</v>
      </c>
      <c r="S18" s="27">
        <f t="shared" si="4"/>
        <v>2017950</v>
      </c>
      <c r="T18" s="27">
        <f t="shared" si="5"/>
        <v>0</v>
      </c>
      <c r="U18" s="27">
        <v>2834800</v>
      </c>
      <c r="V18" s="27"/>
      <c r="W18" s="27">
        <f>S18+T18-U18-V18</f>
        <v>-816850</v>
      </c>
      <c r="X18" s="27">
        <v>0</v>
      </c>
      <c r="Y18" s="27">
        <f t="shared" si="7"/>
        <v>-816850</v>
      </c>
      <c r="Z18" s="27">
        <v>0</v>
      </c>
      <c r="AA18" s="27">
        <v>0</v>
      </c>
      <c r="AB18" s="27">
        <v>0</v>
      </c>
      <c r="AC18" s="58">
        <f>W18-Z18</f>
        <v>-816850</v>
      </c>
      <c r="AD18" s="27">
        <f aca="true" t="shared" si="18" ref="AC18:AE18">X18-AA18</f>
        <v>0</v>
      </c>
      <c r="AE18" s="27">
        <f t="shared" si="18"/>
        <v>-816850</v>
      </c>
      <c r="AF18" s="27">
        <f t="shared" si="9"/>
        <v>-816850</v>
      </c>
      <c r="AG18" s="66" t="s">
        <v>87</v>
      </c>
      <c r="AH18" s="3">
        <v>0</v>
      </c>
      <c r="AJ18" s="66" t="s">
        <v>88</v>
      </c>
    </row>
    <row r="19" spans="1:36" ht="30" customHeight="1">
      <c r="A19" s="29">
        <v>156025</v>
      </c>
      <c r="B19" s="30" t="s">
        <v>66</v>
      </c>
      <c r="C19" s="24" t="s">
        <v>89</v>
      </c>
      <c r="D19" s="25">
        <v>2050302</v>
      </c>
      <c r="E19" s="26" t="s">
        <v>68</v>
      </c>
      <c r="F19" s="27">
        <v>2800</v>
      </c>
      <c r="G19" s="27">
        <v>3</v>
      </c>
      <c r="H19" s="27">
        <v>5238837</v>
      </c>
      <c r="I19" s="27">
        <v>6174</v>
      </c>
      <c r="J19" s="27">
        <v>2168</v>
      </c>
      <c r="K19" s="27">
        <v>5</v>
      </c>
      <c r="L19" s="27">
        <v>4044622</v>
      </c>
      <c r="M19" s="27">
        <v>10261</v>
      </c>
      <c r="N19" s="27">
        <v>2188</v>
      </c>
      <c r="O19" s="27">
        <v>3</v>
      </c>
      <c r="P19" s="27">
        <v>8137700</v>
      </c>
      <c r="Q19" s="27">
        <v>12540</v>
      </c>
      <c r="R19" s="49">
        <v>1</v>
      </c>
      <c r="S19" s="27">
        <f t="shared" si="4"/>
        <v>9299894</v>
      </c>
      <c r="T19" s="27">
        <f t="shared" si="5"/>
        <v>8150240</v>
      </c>
      <c r="U19" s="27">
        <v>10729400</v>
      </c>
      <c r="V19" s="27"/>
      <c r="W19" s="27">
        <f t="shared" si="6"/>
        <v>6720734</v>
      </c>
      <c r="X19" s="27">
        <v>0</v>
      </c>
      <c r="Y19" s="27">
        <f t="shared" si="7"/>
        <v>6720734</v>
      </c>
      <c r="Z19" s="27">
        <v>8150240</v>
      </c>
      <c r="AA19" s="27">
        <v>0</v>
      </c>
      <c r="AB19" s="27">
        <v>8150240</v>
      </c>
      <c r="AC19" s="57">
        <f aca="true" t="shared" si="19" ref="AC19:AE19">W19-Z19</f>
        <v>-1429506</v>
      </c>
      <c r="AD19" s="27">
        <f t="shared" si="19"/>
        <v>0</v>
      </c>
      <c r="AE19" s="27">
        <f t="shared" si="19"/>
        <v>-1429506</v>
      </c>
      <c r="AF19" s="27">
        <f t="shared" si="9"/>
        <v>0</v>
      </c>
      <c r="AG19" s="65"/>
      <c r="AH19" s="3">
        <v>36692260</v>
      </c>
      <c r="AI19" s="3">
        <v>0</v>
      </c>
      <c r="AJ19" s="3" t="s">
        <v>66</v>
      </c>
    </row>
    <row r="20" spans="1:35" ht="30" customHeight="1">
      <c r="A20" s="23" t="s">
        <v>90</v>
      </c>
      <c r="B20" s="24" t="s">
        <v>91</v>
      </c>
      <c r="C20" s="24" t="s">
        <v>92</v>
      </c>
      <c r="D20" s="25">
        <v>2050302</v>
      </c>
      <c r="E20" s="26" t="s">
        <v>68</v>
      </c>
      <c r="F20" s="27">
        <v>1701</v>
      </c>
      <c r="G20" s="27">
        <v>1</v>
      </c>
      <c r="H20" s="27">
        <v>3388508</v>
      </c>
      <c r="I20" s="27">
        <v>2191</v>
      </c>
      <c r="J20" s="27">
        <v>841</v>
      </c>
      <c r="K20" s="27">
        <v>0</v>
      </c>
      <c r="L20" s="27">
        <v>1648300</v>
      </c>
      <c r="M20" s="27">
        <v>0</v>
      </c>
      <c r="N20" s="27">
        <v>857</v>
      </c>
      <c r="O20" s="27">
        <v>0</v>
      </c>
      <c r="P20" s="27">
        <v>3371600</v>
      </c>
      <c r="Q20" s="27">
        <v>0</v>
      </c>
      <c r="R20" s="49">
        <v>1</v>
      </c>
      <c r="S20" s="27">
        <f t="shared" si="4"/>
        <v>5038999</v>
      </c>
      <c r="T20" s="27">
        <f t="shared" si="5"/>
        <v>3371600</v>
      </c>
      <c r="U20" s="27">
        <v>6840400</v>
      </c>
      <c r="V20" s="27"/>
      <c r="W20" s="27">
        <f t="shared" si="6"/>
        <v>1570199</v>
      </c>
      <c r="X20" s="27">
        <v>0</v>
      </c>
      <c r="Y20" s="27">
        <f t="shared" si="7"/>
        <v>1570199</v>
      </c>
      <c r="Z20" s="27">
        <v>3371600</v>
      </c>
      <c r="AA20" s="27">
        <v>0</v>
      </c>
      <c r="AB20" s="27">
        <v>3371600</v>
      </c>
      <c r="AC20" s="57">
        <f aca="true" t="shared" si="20" ref="AC20:AE20">W20-Z20</f>
        <v>-1801401</v>
      </c>
      <c r="AD20" s="27">
        <f t="shared" si="20"/>
        <v>0</v>
      </c>
      <c r="AE20" s="27">
        <f t="shared" si="20"/>
        <v>-1801401</v>
      </c>
      <c r="AF20" s="27">
        <f t="shared" si="9"/>
        <v>0</v>
      </c>
      <c r="AG20" s="65"/>
      <c r="AH20" s="3">
        <v>3371600</v>
      </c>
      <c r="AI20" s="3">
        <v>0</v>
      </c>
    </row>
    <row r="21" spans="1:36" ht="54.75" customHeight="1">
      <c r="A21" s="23" t="s">
        <v>93</v>
      </c>
      <c r="B21" s="24" t="s">
        <v>94</v>
      </c>
      <c r="C21" s="24" t="s">
        <v>95</v>
      </c>
      <c r="D21" s="25">
        <v>2050302</v>
      </c>
      <c r="E21" s="26" t="s">
        <v>68</v>
      </c>
      <c r="F21" s="27">
        <v>562</v>
      </c>
      <c r="G21" s="27">
        <v>0</v>
      </c>
      <c r="H21" s="27">
        <v>956020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49">
        <v>1</v>
      </c>
      <c r="S21" s="27">
        <f t="shared" si="4"/>
        <v>956020</v>
      </c>
      <c r="T21" s="27">
        <f t="shared" si="5"/>
        <v>0</v>
      </c>
      <c r="U21" s="27">
        <v>1918880</v>
      </c>
      <c r="V21" s="27"/>
      <c r="W21" s="27">
        <f>S21+T21-V21-U21</f>
        <v>-962860</v>
      </c>
      <c r="X21" s="27">
        <v>0</v>
      </c>
      <c r="Y21" s="27">
        <f t="shared" si="7"/>
        <v>-962860</v>
      </c>
      <c r="Z21" s="27"/>
      <c r="AA21" s="27"/>
      <c r="AB21" s="27"/>
      <c r="AC21" s="58">
        <f aca="true" t="shared" si="21" ref="AC21:AE21">W21-Z21</f>
        <v>-962860</v>
      </c>
      <c r="AD21" s="27">
        <f t="shared" si="21"/>
        <v>0</v>
      </c>
      <c r="AE21" s="27">
        <f t="shared" si="21"/>
        <v>-962860</v>
      </c>
      <c r="AF21" s="27">
        <f t="shared" si="9"/>
        <v>-962860</v>
      </c>
      <c r="AG21" s="66" t="s">
        <v>96</v>
      </c>
      <c r="AJ21" s="66" t="s">
        <v>97</v>
      </c>
    </row>
    <row r="22" spans="1:35" ht="30" customHeight="1">
      <c r="A22" s="23">
        <v>156067</v>
      </c>
      <c r="B22" s="24" t="s">
        <v>98</v>
      </c>
      <c r="C22" s="24" t="s">
        <v>98</v>
      </c>
      <c r="D22" s="25">
        <v>2050302</v>
      </c>
      <c r="E22" s="26" t="s">
        <v>68</v>
      </c>
      <c r="F22" s="27">
        <v>2717</v>
      </c>
      <c r="G22" s="27">
        <v>6</v>
      </c>
      <c r="H22" s="27">
        <v>4985878</v>
      </c>
      <c r="I22" s="27">
        <v>12111</v>
      </c>
      <c r="J22" s="27">
        <v>2854</v>
      </c>
      <c r="K22" s="27">
        <v>9</v>
      </c>
      <c r="L22" s="27">
        <v>5237090</v>
      </c>
      <c r="M22" s="27">
        <v>18167</v>
      </c>
      <c r="N22" s="27">
        <v>2884</v>
      </c>
      <c r="O22" s="27">
        <v>0</v>
      </c>
      <c r="P22" s="27">
        <v>10584280</v>
      </c>
      <c r="Q22" s="27">
        <v>0</v>
      </c>
      <c r="R22" s="49">
        <v>1</v>
      </c>
      <c r="S22" s="27">
        <f t="shared" si="4"/>
        <v>10253246</v>
      </c>
      <c r="T22" s="27">
        <f t="shared" si="5"/>
        <v>10584280</v>
      </c>
      <c r="U22" s="27">
        <v>10298390</v>
      </c>
      <c r="V22" s="27"/>
      <c r="W22" s="27">
        <f t="shared" si="6"/>
        <v>10539136</v>
      </c>
      <c r="X22" s="27">
        <v>0</v>
      </c>
      <c r="Y22" s="27">
        <f t="shared" si="7"/>
        <v>10539136</v>
      </c>
      <c r="Z22" s="27">
        <v>10584280</v>
      </c>
      <c r="AA22" s="27">
        <v>0</v>
      </c>
      <c r="AB22" s="27">
        <v>10584280</v>
      </c>
      <c r="AC22" s="57">
        <f aca="true" t="shared" si="22" ref="AC22:AE22">W22-Z22</f>
        <v>-45144</v>
      </c>
      <c r="AD22" s="27">
        <f t="shared" si="22"/>
        <v>0</v>
      </c>
      <c r="AE22" s="27">
        <f t="shared" si="22"/>
        <v>-45144</v>
      </c>
      <c r="AF22" s="27">
        <f t="shared" si="9"/>
        <v>0</v>
      </c>
      <c r="AG22" s="65"/>
      <c r="AH22" s="3">
        <v>10584280</v>
      </c>
      <c r="AI22" s="3">
        <v>0</v>
      </c>
    </row>
    <row r="23" spans="1:36" ht="30" customHeight="1">
      <c r="A23" s="29">
        <v>156071</v>
      </c>
      <c r="B23" s="30" t="s">
        <v>75</v>
      </c>
      <c r="C23" s="24" t="s">
        <v>99</v>
      </c>
      <c r="D23" s="25">
        <v>2050302</v>
      </c>
      <c r="E23" s="26" t="s">
        <v>68</v>
      </c>
      <c r="F23" s="27">
        <v>890</v>
      </c>
      <c r="G23" s="27">
        <v>0</v>
      </c>
      <c r="H23" s="27">
        <v>1459250</v>
      </c>
      <c r="I23" s="27">
        <v>0</v>
      </c>
      <c r="J23" s="27">
        <v>677</v>
      </c>
      <c r="K23" s="27">
        <v>0</v>
      </c>
      <c r="L23" s="27">
        <v>1096150</v>
      </c>
      <c r="M23" s="27">
        <v>0</v>
      </c>
      <c r="N23" s="27">
        <v>679</v>
      </c>
      <c r="O23" s="27">
        <v>0</v>
      </c>
      <c r="P23" s="27">
        <v>2130100</v>
      </c>
      <c r="Q23" s="27">
        <v>0</v>
      </c>
      <c r="R23" s="49">
        <v>1</v>
      </c>
      <c r="S23" s="27">
        <f t="shared" si="4"/>
        <v>2555400</v>
      </c>
      <c r="T23" s="27">
        <f t="shared" si="5"/>
        <v>2130100</v>
      </c>
      <c r="U23" s="27">
        <v>2964000</v>
      </c>
      <c r="V23" s="27"/>
      <c r="W23" s="27">
        <f t="shared" si="6"/>
        <v>1721500</v>
      </c>
      <c r="X23" s="27">
        <v>0</v>
      </c>
      <c r="Y23" s="27">
        <f t="shared" si="7"/>
        <v>1721500</v>
      </c>
      <c r="Z23" s="27">
        <v>2130100</v>
      </c>
      <c r="AA23" s="27">
        <v>0</v>
      </c>
      <c r="AB23" s="27">
        <v>2130100</v>
      </c>
      <c r="AC23" s="57">
        <f aca="true" t="shared" si="23" ref="AC23:AE23">W23-Z23</f>
        <v>-408600</v>
      </c>
      <c r="AD23" s="27">
        <f t="shared" si="23"/>
        <v>0</v>
      </c>
      <c r="AE23" s="27">
        <f t="shared" si="23"/>
        <v>-408600</v>
      </c>
      <c r="AF23" s="27">
        <f t="shared" si="9"/>
        <v>0</v>
      </c>
      <c r="AG23" s="65"/>
      <c r="AH23" s="3">
        <v>8885630</v>
      </c>
      <c r="AI23" s="3">
        <v>0</v>
      </c>
      <c r="AJ23" s="3" t="s">
        <v>75</v>
      </c>
    </row>
    <row r="24" spans="1:35" ht="30" customHeight="1">
      <c r="A24" s="23" t="s">
        <v>100</v>
      </c>
      <c r="B24" s="28" t="s">
        <v>101</v>
      </c>
      <c r="C24" s="28" t="s">
        <v>102</v>
      </c>
      <c r="D24" s="25">
        <v>2050302</v>
      </c>
      <c r="E24" s="26" t="s">
        <v>70</v>
      </c>
      <c r="F24" s="27">
        <v>2326</v>
      </c>
      <c r="G24" s="27">
        <v>1</v>
      </c>
      <c r="H24" s="27">
        <v>4241150</v>
      </c>
      <c r="I24" s="27">
        <v>2090</v>
      </c>
      <c r="J24" s="27">
        <v>1538</v>
      </c>
      <c r="K24" s="27">
        <v>1</v>
      </c>
      <c r="L24" s="27">
        <v>2812450</v>
      </c>
      <c r="M24" s="27">
        <v>2090</v>
      </c>
      <c r="N24" s="27">
        <v>1538</v>
      </c>
      <c r="O24" s="27">
        <v>1</v>
      </c>
      <c r="P24" s="27">
        <v>5624900</v>
      </c>
      <c r="Q24" s="27">
        <v>4180</v>
      </c>
      <c r="R24" s="49">
        <v>1</v>
      </c>
      <c r="S24" s="27">
        <f t="shared" si="4"/>
        <v>7057780</v>
      </c>
      <c r="T24" s="27">
        <f t="shared" si="5"/>
        <v>5629080</v>
      </c>
      <c r="U24" s="27">
        <v>8744200</v>
      </c>
      <c r="V24" s="27"/>
      <c r="W24" s="27">
        <f t="shared" si="6"/>
        <v>3942660</v>
      </c>
      <c r="X24" s="27">
        <v>0</v>
      </c>
      <c r="Y24" s="27">
        <f t="shared" si="7"/>
        <v>3942660</v>
      </c>
      <c r="Z24" s="27">
        <v>5629080</v>
      </c>
      <c r="AA24" s="27">
        <v>0</v>
      </c>
      <c r="AB24" s="27">
        <v>5629080</v>
      </c>
      <c r="AC24" s="57">
        <f aca="true" t="shared" si="24" ref="AC24:AE24">W24-Z24</f>
        <v>-1686420</v>
      </c>
      <c r="AD24" s="27">
        <f t="shared" si="24"/>
        <v>0</v>
      </c>
      <c r="AE24" s="27">
        <f t="shared" si="24"/>
        <v>-1686420</v>
      </c>
      <c r="AF24" s="27">
        <f t="shared" si="9"/>
        <v>0</v>
      </c>
      <c r="AG24" s="65"/>
      <c r="AH24" s="3">
        <v>5629080</v>
      </c>
      <c r="AI24" s="3">
        <v>0</v>
      </c>
    </row>
    <row r="25" spans="1:33" ht="30" customHeight="1">
      <c r="A25" s="23" t="s">
        <v>103</v>
      </c>
      <c r="B25" s="28" t="s">
        <v>104</v>
      </c>
      <c r="C25" s="28" t="s">
        <v>104</v>
      </c>
      <c r="D25" s="25">
        <v>2050302</v>
      </c>
      <c r="E25" s="26" t="s">
        <v>70</v>
      </c>
      <c r="F25" s="27">
        <v>0</v>
      </c>
      <c r="G25" s="27">
        <v>416</v>
      </c>
      <c r="H25" s="27">
        <v>0</v>
      </c>
      <c r="I25" s="27">
        <v>923654</v>
      </c>
      <c r="J25" s="27">
        <v>0</v>
      </c>
      <c r="K25" s="27">
        <v>406</v>
      </c>
      <c r="L25" s="27">
        <v>0</v>
      </c>
      <c r="M25" s="27">
        <v>915001</v>
      </c>
      <c r="N25" s="27">
        <v>0</v>
      </c>
      <c r="O25" s="27">
        <v>412</v>
      </c>
      <c r="P25" s="27">
        <v>0</v>
      </c>
      <c r="Q25" s="27">
        <v>1685530</v>
      </c>
      <c r="R25" s="49">
        <v>1</v>
      </c>
      <c r="S25" s="27">
        <f t="shared" si="4"/>
        <v>1838655</v>
      </c>
      <c r="T25" s="27">
        <f t="shared" si="5"/>
        <v>1685530</v>
      </c>
      <c r="U25" s="27">
        <v>1751860</v>
      </c>
      <c r="V25" s="27"/>
      <c r="W25" s="27">
        <f t="shared" si="6"/>
        <v>1772325</v>
      </c>
      <c r="X25" s="27">
        <v>0</v>
      </c>
      <c r="Y25" s="27">
        <f t="shared" si="7"/>
        <v>1772325</v>
      </c>
      <c r="Z25" s="27">
        <v>1685530</v>
      </c>
      <c r="AA25" s="27">
        <v>0</v>
      </c>
      <c r="AB25" s="27">
        <v>1685530</v>
      </c>
      <c r="AC25" s="27">
        <f aca="true" t="shared" si="25" ref="AC25:AE25">W25-Z25</f>
        <v>86795</v>
      </c>
      <c r="AD25" s="27">
        <f t="shared" si="25"/>
        <v>0</v>
      </c>
      <c r="AE25" s="27">
        <f t="shared" si="25"/>
        <v>86795</v>
      </c>
      <c r="AF25" s="27">
        <f t="shared" si="9"/>
        <v>0</v>
      </c>
      <c r="AG25" s="65"/>
    </row>
    <row r="26" spans="1:33" ht="30" customHeight="1">
      <c r="A26" s="29">
        <v>156071</v>
      </c>
      <c r="B26" s="30" t="s">
        <v>75</v>
      </c>
      <c r="C26" s="24" t="s">
        <v>105</v>
      </c>
      <c r="D26" s="25">
        <v>2050302</v>
      </c>
      <c r="E26" s="26" t="s">
        <v>68</v>
      </c>
      <c r="F26" s="27">
        <v>1215</v>
      </c>
      <c r="G26" s="27">
        <v>0</v>
      </c>
      <c r="H26" s="27">
        <v>2488395</v>
      </c>
      <c r="I26" s="27">
        <v>0</v>
      </c>
      <c r="J26" s="27">
        <v>1571</v>
      </c>
      <c r="K26" s="27">
        <v>3</v>
      </c>
      <c r="L26" s="27">
        <v>3202020</v>
      </c>
      <c r="M26" s="27">
        <v>6726</v>
      </c>
      <c r="N26" s="27">
        <v>1596</v>
      </c>
      <c r="O26" s="27">
        <v>0</v>
      </c>
      <c r="P26" s="27">
        <v>6383130</v>
      </c>
      <c r="Q26" s="27">
        <v>0</v>
      </c>
      <c r="R26" s="49">
        <v>1</v>
      </c>
      <c r="S26" s="27">
        <f t="shared" si="4"/>
        <v>5697141</v>
      </c>
      <c r="T26" s="27">
        <f t="shared" si="5"/>
        <v>6383130</v>
      </c>
      <c r="U26" s="27">
        <v>5061720</v>
      </c>
      <c r="V26" s="27"/>
      <c r="W26" s="27">
        <f t="shared" si="6"/>
        <v>7018551</v>
      </c>
      <c r="X26" s="27">
        <v>0</v>
      </c>
      <c r="Y26" s="27">
        <f t="shared" si="7"/>
        <v>7018551</v>
      </c>
      <c r="Z26" s="27">
        <v>6383130</v>
      </c>
      <c r="AA26" s="27">
        <v>0</v>
      </c>
      <c r="AB26" s="27">
        <v>6383130</v>
      </c>
      <c r="AC26" s="27">
        <f aca="true" t="shared" si="26" ref="AC26:AE26">W26-Z26</f>
        <v>635421</v>
      </c>
      <c r="AD26" s="27">
        <f t="shared" si="26"/>
        <v>0</v>
      </c>
      <c r="AE26" s="27">
        <f t="shared" si="26"/>
        <v>635421</v>
      </c>
      <c r="AF26" s="27">
        <f t="shared" si="9"/>
        <v>0</v>
      </c>
      <c r="AG26" s="65"/>
    </row>
    <row r="27" spans="1:36" ht="57.75" customHeight="1">
      <c r="A27" s="23">
        <v>156100</v>
      </c>
      <c r="B27" s="28" t="s">
        <v>106</v>
      </c>
      <c r="C27" s="28" t="s">
        <v>107</v>
      </c>
      <c r="D27" s="25">
        <v>2050302</v>
      </c>
      <c r="E27" s="26" t="s">
        <v>68</v>
      </c>
      <c r="F27" s="27">
        <v>167</v>
      </c>
      <c r="G27" s="27">
        <v>0</v>
      </c>
      <c r="H27" s="27">
        <v>307550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/>
      <c r="O27" s="27"/>
      <c r="P27" s="27"/>
      <c r="Q27" s="27"/>
      <c r="R27" s="49">
        <v>1</v>
      </c>
      <c r="S27" s="27">
        <f t="shared" si="4"/>
        <v>307550</v>
      </c>
      <c r="T27" s="27">
        <f t="shared" si="5"/>
        <v>0</v>
      </c>
      <c r="U27" s="27">
        <v>615100</v>
      </c>
      <c r="V27" s="27"/>
      <c r="W27" s="27">
        <f>S27+T27-V27-U27</f>
        <v>-307550</v>
      </c>
      <c r="X27" s="27">
        <v>0</v>
      </c>
      <c r="Y27" s="27">
        <f t="shared" si="7"/>
        <v>-307550</v>
      </c>
      <c r="Z27" s="27"/>
      <c r="AA27" s="27"/>
      <c r="AB27" s="27"/>
      <c r="AC27" s="58">
        <f aca="true" t="shared" si="27" ref="AC27:AE27">W27-Z27</f>
        <v>-307550</v>
      </c>
      <c r="AD27" s="27">
        <f t="shared" si="27"/>
        <v>0</v>
      </c>
      <c r="AE27" s="27">
        <f t="shared" si="27"/>
        <v>-307550</v>
      </c>
      <c r="AF27" s="27">
        <f t="shared" si="9"/>
        <v>-307550</v>
      </c>
      <c r="AG27" s="66" t="s">
        <v>108</v>
      </c>
      <c r="AJ27" s="66" t="s">
        <v>109</v>
      </c>
    </row>
    <row r="28" spans="1:33" ht="30" customHeight="1">
      <c r="A28" s="31">
        <v>156009</v>
      </c>
      <c r="B28" s="32" t="s">
        <v>110</v>
      </c>
      <c r="C28" s="32" t="s">
        <v>110</v>
      </c>
      <c r="D28" s="33">
        <v>2050302</v>
      </c>
      <c r="E28" s="34" t="s">
        <v>68</v>
      </c>
      <c r="F28" s="35">
        <f aca="true" t="shared" si="28" ref="F28:Q28">SUM(F29:F30)</f>
        <v>172</v>
      </c>
      <c r="G28" s="35">
        <f t="shared" si="28"/>
        <v>0</v>
      </c>
      <c r="H28" s="35">
        <f t="shared" si="28"/>
        <v>430000</v>
      </c>
      <c r="I28" s="35">
        <f t="shared" si="28"/>
        <v>0</v>
      </c>
      <c r="J28" s="35">
        <f t="shared" si="28"/>
        <v>218</v>
      </c>
      <c r="K28" s="35">
        <f t="shared" si="28"/>
        <v>3</v>
      </c>
      <c r="L28" s="35">
        <f t="shared" si="28"/>
        <v>545000</v>
      </c>
      <c r="M28" s="35">
        <f t="shared" si="28"/>
        <v>8250</v>
      </c>
      <c r="N28" s="35">
        <f t="shared" si="28"/>
        <v>224</v>
      </c>
      <c r="O28" s="35">
        <f t="shared" si="28"/>
        <v>1</v>
      </c>
      <c r="P28" s="35">
        <f t="shared" si="28"/>
        <v>1120000</v>
      </c>
      <c r="Q28" s="35">
        <f t="shared" si="28"/>
        <v>5500</v>
      </c>
      <c r="R28" s="35"/>
      <c r="S28" s="35">
        <f aca="true" t="shared" si="29" ref="S28:V28">SUM(S29:S30)</f>
        <v>983250</v>
      </c>
      <c r="T28" s="35">
        <f t="shared" si="29"/>
        <v>1125500</v>
      </c>
      <c r="U28" s="35">
        <f t="shared" si="29"/>
        <v>905000</v>
      </c>
      <c r="V28" s="35">
        <f t="shared" si="29"/>
        <v>0</v>
      </c>
      <c r="W28" s="35">
        <f t="shared" si="6"/>
        <v>1203750</v>
      </c>
      <c r="X28" s="35">
        <v>0</v>
      </c>
      <c r="Y28" s="35">
        <f t="shared" si="7"/>
        <v>1203750</v>
      </c>
      <c r="Z28" s="35">
        <f aca="true" t="shared" si="30" ref="Z28:AB28">SUM(Z29:Z30)</f>
        <v>1125500</v>
      </c>
      <c r="AA28" s="35">
        <f t="shared" si="30"/>
        <v>0</v>
      </c>
      <c r="AB28" s="35">
        <f t="shared" si="30"/>
        <v>1125500</v>
      </c>
      <c r="AC28" s="35">
        <f aca="true" t="shared" si="31" ref="AC28:AE28">W28-Z28</f>
        <v>78250</v>
      </c>
      <c r="AD28" s="35">
        <f t="shared" si="31"/>
        <v>0</v>
      </c>
      <c r="AE28" s="35">
        <f t="shared" si="31"/>
        <v>78250</v>
      </c>
      <c r="AF28" s="35">
        <f t="shared" si="9"/>
        <v>0</v>
      </c>
      <c r="AG28" s="67"/>
    </row>
    <row r="29" spans="1:33" ht="30" customHeight="1">
      <c r="A29" s="36">
        <v>156009</v>
      </c>
      <c r="B29" s="37" t="s">
        <v>110</v>
      </c>
      <c r="C29" s="37" t="s">
        <v>110</v>
      </c>
      <c r="D29" s="33">
        <v>2050302</v>
      </c>
      <c r="E29" s="34" t="s">
        <v>68</v>
      </c>
      <c r="F29" s="27">
        <v>0</v>
      </c>
      <c r="G29" s="27">
        <v>0</v>
      </c>
      <c r="H29" s="27">
        <v>0</v>
      </c>
      <c r="I29" s="27">
        <v>0</v>
      </c>
      <c r="J29" s="27">
        <v>83</v>
      </c>
      <c r="K29" s="27">
        <v>3</v>
      </c>
      <c r="L29" s="27">
        <v>207500</v>
      </c>
      <c r="M29" s="27">
        <v>8250</v>
      </c>
      <c r="N29" s="27">
        <v>0</v>
      </c>
      <c r="O29" s="27">
        <v>0</v>
      </c>
      <c r="P29" s="27">
        <v>0</v>
      </c>
      <c r="Q29" s="27">
        <v>0</v>
      </c>
      <c r="R29" s="49">
        <v>1</v>
      </c>
      <c r="S29" s="27">
        <f aca="true" t="shared" si="32" ref="S29:S34">H29+I29+L29+M29</f>
        <v>215750</v>
      </c>
      <c r="T29" s="27">
        <f aca="true" t="shared" si="33" ref="T29:T34">P29+Q29</f>
        <v>0</v>
      </c>
      <c r="U29" s="27">
        <v>0</v>
      </c>
      <c r="V29" s="27"/>
      <c r="W29" s="27"/>
      <c r="X29" s="27"/>
      <c r="Y29" s="27"/>
      <c r="Z29" s="27">
        <v>0</v>
      </c>
      <c r="AA29" s="27">
        <v>0</v>
      </c>
      <c r="AB29" s="27">
        <v>0</v>
      </c>
      <c r="AC29" s="27"/>
      <c r="AD29" s="27"/>
      <c r="AE29" s="27"/>
      <c r="AF29" s="27"/>
      <c r="AG29" s="65"/>
    </row>
    <row r="30" spans="1:33" ht="30" customHeight="1">
      <c r="A30" s="36">
        <v>156009</v>
      </c>
      <c r="B30" s="37" t="s">
        <v>110</v>
      </c>
      <c r="C30" s="37" t="s">
        <v>111</v>
      </c>
      <c r="D30" s="33">
        <v>2050302</v>
      </c>
      <c r="E30" s="34" t="s">
        <v>68</v>
      </c>
      <c r="F30" s="27">
        <v>172</v>
      </c>
      <c r="G30" s="27">
        <v>0</v>
      </c>
      <c r="H30" s="27">
        <v>430000</v>
      </c>
      <c r="I30" s="27">
        <v>0</v>
      </c>
      <c r="J30" s="27">
        <v>135</v>
      </c>
      <c r="K30" s="27">
        <v>0</v>
      </c>
      <c r="L30" s="27">
        <v>337500</v>
      </c>
      <c r="M30" s="27">
        <v>0</v>
      </c>
      <c r="N30" s="27">
        <v>224</v>
      </c>
      <c r="O30" s="27">
        <v>1</v>
      </c>
      <c r="P30" s="27">
        <v>1120000</v>
      </c>
      <c r="Q30" s="27">
        <v>5500</v>
      </c>
      <c r="R30" s="49">
        <v>1</v>
      </c>
      <c r="S30" s="27">
        <f t="shared" si="32"/>
        <v>767500</v>
      </c>
      <c r="T30" s="27">
        <f t="shared" si="33"/>
        <v>1125500</v>
      </c>
      <c r="U30" s="27">
        <v>905000</v>
      </c>
      <c r="V30" s="27"/>
      <c r="W30" s="27"/>
      <c r="X30" s="27"/>
      <c r="Y30" s="27"/>
      <c r="Z30" s="27">
        <v>1125500</v>
      </c>
      <c r="AA30" s="27">
        <v>0</v>
      </c>
      <c r="AB30" s="27">
        <v>1125500</v>
      </c>
      <c r="AC30" s="27"/>
      <c r="AD30" s="27"/>
      <c r="AE30" s="27"/>
      <c r="AF30" s="27"/>
      <c r="AG30" s="65"/>
    </row>
    <row r="31" spans="1:35" ht="30" customHeight="1">
      <c r="A31" s="38" t="s">
        <v>112</v>
      </c>
      <c r="B31" s="32" t="s">
        <v>113</v>
      </c>
      <c r="C31" s="32" t="s">
        <v>113</v>
      </c>
      <c r="D31" s="25">
        <v>2050302</v>
      </c>
      <c r="E31" s="26" t="s">
        <v>68</v>
      </c>
      <c r="F31" s="35">
        <f aca="true" t="shared" si="34" ref="F31:Q31">SUM(F32:F34)</f>
        <v>4256</v>
      </c>
      <c r="G31" s="35">
        <f t="shared" si="34"/>
        <v>5</v>
      </c>
      <c r="H31" s="35">
        <f t="shared" si="34"/>
        <v>8602535</v>
      </c>
      <c r="I31" s="35">
        <f t="shared" si="34"/>
        <v>11016</v>
      </c>
      <c r="J31" s="35">
        <f t="shared" si="34"/>
        <v>2861</v>
      </c>
      <c r="K31" s="35">
        <f t="shared" si="34"/>
        <v>7</v>
      </c>
      <c r="L31" s="35">
        <f t="shared" si="34"/>
        <v>5974270</v>
      </c>
      <c r="M31" s="35">
        <f t="shared" si="34"/>
        <v>15653</v>
      </c>
      <c r="N31" s="35">
        <f t="shared" si="34"/>
        <v>2924</v>
      </c>
      <c r="O31" s="35">
        <f t="shared" si="34"/>
        <v>3</v>
      </c>
      <c r="P31" s="35">
        <f t="shared" si="34"/>
        <v>12139000</v>
      </c>
      <c r="Q31" s="35">
        <f t="shared" si="34"/>
        <v>16500</v>
      </c>
      <c r="R31" s="35"/>
      <c r="S31" s="35">
        <f aca="true" t="shared" si="35" ref="S31:V31">SUM(S32:S34)</f>
        <v>14603474</v>
      </c>
      <c r="T31" s="35">
        <f t="shared" si="35"/>
        <v>12155500</v>
      </c>
      <c r="U31" s="35">
        <f t="shared" si="35"/>
        <v>17736700</v>
      </c>
      <c r="V31" s="35">
        <f t="shared" si="35"/>
        <v>0</v>
      </c>
      <c r="W31" s="35">
        <f>IF(ROUND(S31+T31-U31,0)&lt;0,0,ROUND(S31+T31-U31,0))</f>
        <v>9022274</v>
      </c>
      <c r="X31" s="35">
        <v>0</v>
      </c>
      <c r="Y31" s="35">
        <f>W31-X31</f>
        <v>9022274</v>
      </c>
      <c r="Z31" s="35">
        <f aca="true" t="shared" si="36" ref="Z31:AB31">SUM(Z32:Z34)</f>
        <v>12155500</v>
      </c>
      <c r="AA31" s="35">
        <f t="shared" si="36"/>
        <v>0</v>
      </c>
      <c r="AB31" s="35">
        <f t="shared" si="36"/>
        <v>12155500</v>
      </c>
      <c r="AC31" s="59">
        <f aca="true" t="shared" si="37" ref="AC31:AE31">W31-Z31</f>
        <v>-3133226</v>
      </c>
      <c r="AD31" s="35">
        <f t="shared" si="37"/>
        <v>0</v>
      </c>
      <c r="AE31" s="35">
        <f t="shared" si="37"/>
        <v>-3133226</v>
      </c>
      <c r="AF31" s="35">
        <f>IF(ROUND(S31+T31-U31,0)&gt;0,0,ROUND(S31+T31-U31,0))</f>
        <v>0</v>
      </c>
      <c r="AG31" s="67"/>
      <c r="AH31" s="3">
        <v>12155500</v>
      </c>
      <c r="AI31" s="3">
        <v>0</v>
      </c>
    </row>
    <row r="32" spans="1:33" ht="30" customHeight="1">
      <c r="A32" s="23" t="s">
        <v>112</v>
      </c>
      <c r="B32" s="24" t="s">
        <v>113</v>
      </c>
      <c r="C32" s="24" t="s">
        <v>113</v>
      </c>
      <c r="D32" s="25">
        <v>2050302</v>
      </c>
      <c r="E32" s="26" t="s">
        <v>68</v>
      </c>
      <c r="F32" s="27">
        <v>0</v>
      </c>
      <c r="G32" s="27">
        <v>0</v>
      </c>
      <c r="H32" s="27">
        <v>0</v>
      </c>
      <c r="I32" s="27">
        <v>0</v>
      </c>
      <c r="J32" s="27">
        <v>1285</v>
      </c>
      <c r="K32" s="27">
        <v>2</v>
      </c>
      <c r="L32" s="27">
        <v>2703842</v>
      </c>
      <c r="M32" s="27">
        <v>4629</v>
      </c>
      <c r="N32" s="27">
        <v>0</v>
      </c>
      <c r="O32" s="27">
        <v>0</v>
      </c>
      <c r="P32" s="27">
        <v>0</v>
      </c>
      <c r="Q32" s="27">
        <v>0</v>
      </c>
      <c r="R32" s="49">
        <v>1</v>
      </c>
      <c r="S32" s="27">
        <f t="shared" si="32"/>
        <v>2708471</v>
      </c>
      <c r="T32" s="27">
        <f t="shared" si="33"/>
        <v>0</v>
      </c>
      <c r="U32" s="27">
        <v>0</v>
      </c>
      <c r="V32" s="27"/>
      <c r="W32" s="27"/>
      <c r="X32" s="27"/>
      <c r="Y32" s="27"/>
      <c r="Z32" s="27">
        <v>0</v>
      </c>
      <c r="AA32" s="27">
        <v>0</v>
      </c>
      <c r="AB32" s="27">
        <v>0</v>
      </c>
      <c r="AC32" s="27"/>
      <c r="AD32" s="27"/>
      <c r="AE32" s="27"/>
      <c r="AF32" s="27"/>
      <c r="AG32" s="65"/>
    </row>
    <row r="33" spans="1:33" ht="30" customHeight="1">
      <c r="A33" s="23" t="s">
        <v>112</v>
      </c>
      <c r="B33" s="24" t="s">
        <v>113</v>
      </c>
      <c r="C33" s="24" t="s">
        <v>114</v>
      </c>
      <c r="D33" s="25">
        <v>2050302</v>
      </c>
      <c r="E33" s="26" t="s">
        <v>68</v>
      </c>
      <c r="F33" s="27">
        <v>1353</v>
      </c>
      <c r="G33" s="27">
        <v>2</v>
      </c>
      <c r="H33" s="27">
        <v>2528912</v>
      </c>
      <c r="I33" s="27">
        <v>4112</v>
      </c>
      <c r="J33" s="27">
        <v>110</v>
      </c>
      <c r="K33" s="27">
        <v>2</v>
      </c>
      <c r="L33" s="27">
        <v>206348</v>
      </c>
      <c r="M33" s="27">
        <v>4127</v>
      </c>
      <c r="N33" s="27">
        <v>0</v>
      </c>
      <c r="O33" s="27">
        <v>0</v>
      </c>
      <c r="P33" s="27">
        <v>0</v>
      </c>
      <c r="Q33" s="27">
        <v>0</v>
      </c>
      <c r="R33" s="49">
        <v>1</v>
      </c>
      <c r="S33" s="27">
        <f t="shared" si="32"/>
        <v>2743499</v>
      </c>
      <c r="T33" s="27">
        <f t="shared" si="33"/>
        <v>0</v>
      </c>
      <c r="U33" s="27">
        <v>5246700</v>
      </c>
      <c r="V33" s="27"/>
      <c r="W33" s="27"/>
      <c r="X33" s="27"/>
      <c r="Y33" s="27"/>
      <c r="Z33" s="27">
        <v>0</v>
      </c>
      <c r="AA33" s="27">
        <v>0</v>
      </c>
      <c r="AB33" s="27">
        <v>0</v>
      </c>
      <c r="AC33" s="27"/>
      <c r="AD33" s="27"/>
      <c r="AE33" s="27"/>
      <c r="AF33" s="27"/>
      <c r="AG33" s="65"/>
    </row>
    <row r="34" spans="1:33" ht="30" customHeight="1">
      <c r="A34" s="23" t="s">
        <v>112</v>
      </c>
      <c r="B34" s="24" t="s">
        <v>113</v>
      </c>
      <c r="C34" s="24" t="s">
        <v>115</v>
      </c>
      <c r="D34" s="25">
        <v>2050302</v>
      </c>
      <c r="E34" s="26" t="s">
        <v>68</v>
      </c>
      <c r="F34" s="27">
        <v>2903</v>
      </c>
      <c r="G34" s="27">
        <v>3</v>
      </c>
      <c r="H34" s="27">
        <v>6073623</v>
      </c>
      <c r="I34" s="27">
        <v>6904</v>
      </c>
      <c r="J34" s="27">
        <v>1466</v>
      </c>
      <c r="K34" s="27">
        <v>3</v>
      </c>
      <c r="L34" s="27">
        <v>3064080</v>
      </c>
      <c r="M34" s="27">
        <v>6897</v>
      </c>
      <c r="N34" s="27">
        <v>2924</v>
      </c>
      <c r="O34" s="27">
        <v>3</v>
      </c>
      <c r="P34" s="27">
        <v>12139000</v>
      </c>
      <c r="Q34" s="27">
        <v>16500</v>
      </c>
      <c r="R34" s="49">
        <v>1</v>
      </c>
      <c r="S34" s="27">
        <f t="shared" si="32"/>
        <v>9151504</v>
      </c>
      <c r="T34" s="27">
        <f t="shared" si="33"/>
        <v>12155500</v>
      </c>
      <c r="U34" s="27">
        <v>12490000</v>
      </c>
      <c r="V34" s="27"/>
      <c r="W34" s="27"/>
      <c r="X34" s="27"/>
      <c r="Y34" s="27"/>
      <c r="Z34" s="27">
        <v>12155500</v>
      </c>
      <c r="AA34" s="27">
        <v>0</v>
      </c>
      <c r="AB34" s="27">
        <v>12155500</v>
      </c>
      <c r="AC34" s="27"/>
      <c r="AD34" s="27"/>
      <c r="AE34" s="27"/>
      <c r="AF34" s="27"/>
      <c r="AG34" s="65"/>
    </row>
    <row r="35" spans="1:35" ht="30" customHeight="1">
      <c r="A35" s="38" t="s">
        <v>116</v>
      </c>
      <c r="B35" s="32" t="s">
        <v>117</v>
      </c>
      <c r="C35" s="32" t="s">
        <v>117</v>
      </c>
      <c r="D35" s="25">
        <v>2050302</v>
      </c>
      <c r="E35" s="26" t="s">
        <v>68</v>
      </c>
      <c r="F35" s="35">
        <f aca="true" t="shared" si="38" ref="F35:Q35">SUM(F36:F39)</f>
        <v>7238</v>
      </c>
      <c r="G35" s="35">
        <f t="shared" si="38"/>
        <v>7</v>
      </c>
      <c r="H35" s="35">
        <f t="shared" si="38"/>
        <v>12968024</v>
      </c>
      <c r="I35" s="35">
        <f t="shared" si="38"/>
        <v>13919</v>
      </c>
      <c r="J35" s="35">
        <f t="shared" si="38"/>
        <v>5104</v>
      </c>
      <c r="K35" s="35">
        <f t="shared" si="38"/>
        <v>8</v>
      </c>
      <c r="L35" s="35">
        <f t="shared" si="38"/>
        <v>9215959</v>
      </c>
      <c r="M35" s="35">
        <f t="shared" si="38"/>
        <v>15971</v>
      </c>
      <c r="N35" s="35">
        <f t="shared" si="38"/>
        <v>5166</v>
      </c>
      <c r="O35" s="35">
        <f t="shared" si="38"/>
        <v>1</v>
      </c>
      <c r="P35" s="35">
        <f t="shared" si="38"/>
        <v>18468540</v>
      </c>
      <c r="Q35" s="35">
        <f t="shared" si="38"/>
        <v>3630</v>
      </c>
      <c r="R35" s="35"/>
      <c r="S35" s="35">
        <f aca="true" t="shared" si="39" ref="S35:V35">SUM(S36:S39)</f>
        <v>22213873</v>
      </c>
      <c r="T35" s="35">
        <f t="shared" si="39"/>
        <v>18472170</v>
      </c>
      <c r="U35" s="35">
        <f t="shared" si="39"/>
        <v>26470520</v>
      </c>
      <c r="V35" s="35">
        <f t="shared" si="39"/>
        <v>0</v>
      </c>
      <c r="W35" s="35">
        <f>IF(ROUND(S35+T35-U35,0)&lt;0,0,ROUND(S35+T35-U35,0))</f>
        <v>14215523</v>
      </c>
      <c r="X35" s="35">
        <v>0</v>
      </c>
      <c r="Y35" s="35">
        <f>W35-X35</f>
        <v>14215523</v>
      </c>
      <c r="Z35" s="35">
        <f aca="true" t="shared" si="40" ref="Z35:AB35">SUM(Z36:Z39)</f>
        <v>18472170</v>
      </c>
      <c r="AA35" s="35">
        <f t="shared" si="40"/>
        <v>0</v>
      </c>
      <c r="AB35" s="35">
        <f t="shared" si="40"/>
        <v>18472170</v>
      </c>
      <c r="AC35" s="59">
        <f aca="true" t="shared" si="41" ref="AC35:AE35">W35-Z35</f>
        <v>-4256647</v>
      </c>
      <c r="AD35" s="35">
        <f t="shared" si="41"/>
        <v>0</v>
      </c>
      <c r="AE35" s="35">
        <f t="shared" si="41"/>
        <v>-4256647</v>
      </c>
      <c r="AF35" s="35">
        <f>IF(ROUND(S35+T35-U35,0)&gt;0,0,ROUND(S35+T35-U35,0))</f>
        <v>0</v>
      </c>
      <c r="AG35" s="67"/>
      <c r="AH35" s="3">
        <v>18472170</v>
      </c>
      <c r="AI35" s="3">
        <v>0</v>
      </c>
    </row>
    <row r="36" spans="1:33" ht="30" customHeight="1">
      <c r="A36" s="23" t="s">
        <v>116</v>
      </c>
      <c r="B36" s="24" t="s">
        <v>117</v>
      </c>
      <c r="C36" s="28" t="s">
        <v>118</v>
      </c>
      <c r="D36" s="25">
        <v>2050302</v>
      </c>
      <c r="E36" s="26" t="s">
        <v>68</v>
      </c>
      <c r="F36" s="27">
        <v>49</v>
      </c>
      <c r="G36" s="27">
        <v>0</v>
      </c>
      <c r="H36" s="27">
        <v>122500</v>
      </c>
      <c r="I36" s="27">
        <v>0</v>
      </c>
      <c r="J36" s="27">
        <v>479</v>
      </c>
      <c r="K36" s="27">
        <v>0</v>
      </c>
      <c r="L36" s="27">
        <v>932935</v>
      </c>
      <c r="M36" s="27">
        <v>0</v>
      </c>
      <c r="N36" s="27">
        <v>505</v>
      </c>
      <c r="O36" s="27">
        <v>0</v>
      </c>
      <c r="P36" s="27">
        <v>1893630</v>
      </c>
      <c r="Q36" s="27">
        <v>0</v>
      </c>
      <c r="R36" s="49">
        <v>1</v>
      </c>
      <c r="S36" s="27">
        <f aca="true" t="shared" si="42" ref="S36:S39">H36+I36+L36+M36</f>
        <v>1055435</v>
      </c>
      <c r="T36" s="27">
        <f aca="true" t="shared" si="43" ref="T36:T39">P36+Q36</f>
        <v>1893630</v>
      </c>
      <c r="U36" s="27">
        <v>230000</v>
      </c>
      <c r="V36" s="27"/>
      <c r="W36" s="27"/>
      <c r="X36" s="27"/>
      <c r="Y36" s="27"/>
      <c r="Z36" s="27">
        <v>1893630</v>
      </c>
      <c r="AA36" s="27">
        <v>0</v>
      </c>
      <c r="AB36" s="27">
        <v>1893630</v>
      </c>
      <c r="AC36" s="27"/>
      <c r="AD36" s="27"/>
      <c r="AE36" s="27"/>
      <c r="AF36" s="27"/>
      <c r="AG36" s="65"/>
    </row>
    <row r="37" spans="1:33" ht="30" customHeight="1">
      <c r="A37" s="23" t="s">
        <v>116</v>
      </c>
      <c r="B37" s="24" t="s">
        <v>117</v>
      </c>
      <c r="C37" s="24" t="s">
        <v>119</v>
      </c>
      <c r="D37" s="25">
        <v>2050302</v>
      </c>
      <c r="E37" s="26" t="s">
        <v>68</v>
      </c>
      <c r="F37" s="27">
        <v>2231</v>
      </c>
      <c r="G37" s="27">
        <v>3</v>
      </c>
      <c r="H37" s="27">
        <v>4020194</v>
      </c>
      <c r="I37" s="27">
        <v>5946</v>
      </c>
      <c r="J37" s="27">
        <v>1432</v>
      </c>
      <c r="K37" s="27">
        <v>3</v>
      </c>
      <c r="L37" s="27">
        <v>2576852</v>
      </c>
      <c r="M37" s="27">
        <v>5938</v>
      </c>
      <c r="N37" s="27">
        <v>1460</v>
      </c>
      <c r="O37" s="27">
        <v>0</v>
      </c>
      <c r="P37" s="27">
        <v>5108000</v>
      </c>
      <c r="Q37" s="27">
        <v>0</v>
      </c>
      <c r="R37" s="49">
        <v>1</v>
      </c>
      <c r="S37" s="27">
        <f t="shared" si="42"/>
        <v>6608930</v>
      </c>
      <c r="T37" s="27">
        <f t="shared" si="43"/>
        <v>5108000</v>
      </c>
      <c r="U37" s="27">
        <v>8215500</v>
      </c>
      <c r="V37" s="27"/>
      <c r="W37" s="27"/>
      <c r="X37" s="27"/>
      <c r="Y37" s="27"/>
      <c r="Z37" s="27">
        <v>5108000</v>
      </c>
      <c r="AA37" s="27">
        <v>0</v>
      </c>
      <c r="AB37" s="27">
        <v>5108000</v>
      </c>
      <c r="AC37" s="27"/>
      <c r="AD37" s="27"/>
      <c r="AE37" s="27"/>
      <c r="AF37" s="27"/>
      <c r="AG37" s="65"/>
    </row>
    <row r="38" spans="1:33" ht="30" customHeight="1">
      <c r="A38" s="23" t="s">
        <v>116</v>
      </c>
      <c r="B38" s="24" t="s">
        <v>117</v>
      </c>
      <c r="C38" s="24" t="s">
        <v>120</v>
      </c>
      <c r="D38" s="25">
        <v>2050302</v>
      </c>
      <c r="E38" s="26" t="s">
        <v>68</v>
      </c>
      <c r="F38" s="27">
        <v>2038</v>
      </c>
      <c r="G38" s="27">
        <v>1</v>
      </c>
      <c r="H38" s="27">
        <v>3389187</v>
      </c>
      <c r="I38" s="27">
        <v>1829</v>
      </c>
      <c r="J38" s="27">
        <v>1232</v>
      </c>
      <c r="K38" s="27">
        <v>1</v>
      </c>
      <c r="L38" s="27">
        <v>2050785</v>
      </c>
      <c r="M38" s="27">
        <v>1831</v>
      </c>
      <c r="N38" s="27">
        <v>1234</v>
      </c>
      <c r="O38" s="27">
        <v>1</v>
      </c>
      <c r="P38" s="27">
        <v>4108200</v>
      </c>
      <c r="Q38" s="27">
        <v>3630</v>
      </c>
      <c r="R38" s="49">
        <v>1</v>
      </c>
      <c r="S38" s="27">
        <f t="shared" si="42"/>
        <v>5443632</v>
      </c>
      <c r="T38" s="27">
        <f t="shared" si="43"/>
        <v>4111830</v>
      </c>
      <c r="U38" s="27">
        <v>6902000</v>
      </c>
      <c r="V38" s="27"/>
      <c r="W38" s="27"/>
      <c r="X38" s="27"/>
      <c r="Y38" s="27"/>
      <c r="Z38" s="27">
        <v>4111830</v>
      </c>
      <c r="AA38" s="27">
        <v>0</v>
      </c>
      <c r="AB38" s="27">
        <v>4111830</v>
      </c>
      <c r="AC38" s="27"/>
      <c r="AD38" s="27"/>
      <c r="AE38" s="27"/>
      <c r="AF38" s="27"/>
      <c r="AG38" s="65"/>
    </row>
    <row r="39" spans="1:33" ht="30" customHeight="1">
      <c r="A39" s="23" t="s">
        <v>116</v>
      </c>
      <c r="B39" s="24" t="s">
        <v>117</v>
      </c>
      <c r="C39" s="24" t="s">
        <v>121</v>
      </c>
      <c r="D39" s="25">
        <v>2050302</v>
      </c>
      <c r="E39" s="26" t="s">
        <v>68</v>
      </c>
      <c r="F39" s="27">
        <v>2920</v>
      </c>
      <c r="G39" s="27">
        <v>3</v>
      </c>
      <c r="H39" s="27">
        <v>5436143</v>
      </c>
      <c r="I39" s="27">
        <v>6144</v>
      </c>
      <c r="J39" s="27">
        <v>1961</v>
      </c>
      <c r="K39" s="27">
        <v>4</v>
      </c>
      <c r="L39" s="27">
        <v>3655387</v>
      </c>
      <c r="M39" s="27">
        <v>8202</v>
      </c>
      <c r="N39" s="27">
        <v>1967</v>
      </c>
      <c r="O39" s="27">
        <v>0</v>
      </c>
      <c r="P39" s="27">
        <v>7358710</v>
      </c>
      <c r="Q39" s="27">
        <v>0</v>
      </c>
      <c r="R39" s="49">
        <v>1</v>
      </c>
      <c r="S39" s="27">
        <f t="shared" si="42"/>
        <v>9105876</v>
      </c>
      <c r="T39" s="27">
        <f t="shared" si="43"/>
        <v>7358710</v>
      </c>
      <c r="U39" s="27">
        <v>11123020</v>
      </c>
      <c r="V39" s="27"/>
      <c r="W39" s="27"/>
      <c r="X39" s="27"/>
      <c r="Y39" s="27"/>
      <c r="Z39" s="27">
        <v>7358710</v>
      </c>
      <c r="AA39" s="27">
        <v>0</v>
      </c>
      <c r="AB39" s="27">
        <v>7358710</v>
      </c>
      <c r="AC39" s="27"/>
      <c r="AD39" s="27"/>
      <c r="AE39" s="27"/>
      <c r="AF39" s="27"/>
      <c r="AG39" s="65"/>
    </row>
    <row r="40" spans="1:33" ht="30" customHeight="1">
      <c r="A40" s="39" t="s">
        <v>122</v>
      </c>
      <c r="B40" s="32" t="s">
        <v>123</v>
      </c>
      <c r="C40" s="32" t="s">
        <v>123</v>
      </c>
      <c r="D40" s="25">
        <v>2050302</v>
      </c>
      <c r="E40" s="26" t="s">
        <v>68</v>
      </c>
      <c r="F40" s="35">
        <f aca="true" t="shared" si="44" ref="F40:Q40">SUM(F41:F43)</f>
        <v>156</v>
      </c>
      <c r="G40" s="35">
        <f t="shared" si="44"/>
        <v>0</v>
      </c>
      <c r="H40" s="35">
        <f t="shared" si="44"/>
        <v>600600</v>
      </c>
      <c r="I40" s="35">
        <f t="shared" si="44"/>
        <v>0</v>
      </c>
      <c r="J40" s="35">
        <f t="shared" si="44"/>
        <v>193</v>
      </c>
      <c r="K40" s="35">
        <f t="shared" si="44"/>
        <v>0</v>
      </c>
      <c r="L40" s="35">
        <f t="shared" si="44"/>
        <v>743050</v>
      </c>
      <c r="M40" s="35">
        <f t="shared" si="44"/>
        <v>0</v>
      </c>
      <c r="N40" s="35">
        <f t="shared" si="44"/>
        <v>193</v>
      </c>
      <c r="O40" s="35">
        <f t="shared" si="44"/>
        <v>0</v>
      </c>
      <c r="P40" s="35">
        <f t="shared" si="44"/>
        <v>1486100</v>
      </c>
      <c r="Q40" s="35">
        <f t="shared" si="44"/>
        <v>0</v>
      </c>
      <c r="R40" s="35"/>
      <c r="S40" s="35">
        <f aca="true" t="shared" si="45" ref="S40:V40">SUM(S41:S43)</f>
        <v>1343650</v>
      </c>
      <c r="T40" s="35">
        <f t="shared" si="45"/>
        <v>1486100</v>
      </c>
      <c r="U40" s="35">
        <f t="shared" si="45"/>
        <v>1201200</v>
      </c>
      <c r="V40" s="35">
        <f t="shared" si="45"/>
        <v>0</v>
      </c>
      <c r="W40" s="35">
        <f>IF(ROUND(S40+T40-U40,0)&lt;0,0,ROUND(S40+T40-U40,0))</f>
        <v>1628550</v>
      </c>
      <c r="X40" s="35">
        <v>0</v>
      </c>
      <c r="Y40" s="35">
        <f>W40-X40</f>
        <v>1628550</v>
      </c>
      <c r="Z40" s="35">
        <f aca="true" t="shared" si="46" ref="Z40:AB40">SUM(Z41:Z43)</f>
        <v>1486100</v>
      </c>
      <c r="AA40" s="35">
        <f t="shared" si="46"/>
        <v>0</v>
      </c>
      <c r="AB40" s="35">
        <f t="shared" si="46"/>
        <v>1486100</v>
      </c>
      <c r="AC40" s="35">
        <f aca="true" t="shared" si="47" ref="AC40:AE40">W40-Z40</f>
        <v>142450</v>
      </c>
      <c r="AD40" s="35">
        <f t="shared" si="47"/>
        <v>0</v>
      </c>
      <c r="AE40" s="35">
        <f t="shared" si="47"/>
        <v>142450</v>
      </c>
      <c r="AF40" s="35">
        <f>IF(ROUND(S40+T40-U40,0)&gt;0,0,ROUND(S40+T40-U40,0))</f>
        <v>0</v>
      </c>
      <c r="AG40" s="67"/>
    </row>
    <row r="41" spans="1:33" ht="30" customHeight="1">
      <c r="A41" s="23" t="s">
        <v>122</v>
      </c>
      <c r="B41" s="28" t="s">
        <v>123</v>
      </c>
      <c r="C41" s="28" t="s">
        <v>123</v>
      </c>
      <c r="D41" s="25">
        <v>2050302</v>
      </c>
      <c r="E41" s="26" t="s">
        <v>68</v>
      </c>
      <c r="F41" s="27">
        <v>0</v>
      </c>
      <c r="G41" s="27">
        <v>0</v>
      </c>
      <c r="H41" s="27">
        <v>0</v>
      </c>
      <c r="I41" s="27">
        <v>0</v>
      </c>
      <c r="J41" s="27">
        <v>50</v>
      </c>
      <c r="K41" s="27">
        <v>0</v>
      </c>
      <c r="L41" s="27">
        <v>192500</v>
      </c>
      <c r="M41" s="27">
        <v>0</v>
      </c>
      <c r="N41" s="27">
        <v>193</v>
      </c>
      <c r="O41" s="27">
        <v>0</v>
      </c>
      <c r="P41" s="27">
        <v>1486100</v>
      </c>
      <c r="Q41" s="27">
        <v>0</v>
      </c>
      <c r="R41" s="49">
        <v>1</v>
      </c>
      <c r="S41" s="27">
        <f aca="true" t="shared" si="48" ref="S41:S43">H41+I41+L41+M41</f>
        <v>192500</v>
      </c>
      <c r="T41" s="27">
        <f aca="true" t="shared" si="49" ref="T41:T43">P41+Q41</f>
        <v>1486100</v>
      </c>
      <c r="U41" s="27">
        <v>0</v>
      </c>
      <c r="V41" s="27"/>
      <c r="W41" s="27"/>
      <c r="X41" s="27"/>
      <c r="Y41" s="27"/>
      <c r="Z41" s="27">
        <v>1486100</v>
      </c>
      <c r="AA41" s="27">
        <v>0</v>
      </c>
      <c r="AB41" s="27">
        <v>1486100</v>
      </c>
      <c r="AC41" s="27"/>
      <c r="AD41" s="27"/>
      <c r="AE41" s="27"/>
      <c r="AF41" s="27"/>
      <c r="AG41" s="65"/>
    </row>
    <row r="42" spans="1:33" ht="30" customHeight="1">
      <c r="A42" s="23" t="s">
        <v>122</v>
      </c>
      <c r="B42" s="28" t="s">
        <v>123</v>
      </c>
      <c r="C42" s="28" t="s">
        <v>124</v>
      </c>
      <c r="D42" s="25">
        <v>2050302</v>
      </c>
      <c r="E42" s="26" t="s">
        <v>68</v>
      </c>
      <c r="F42" s="27">
        <v>156</v>
      </c>
      <c r="G42" s="27">
        <v>0</v>
      </c>
      <c r="H42" s="27">
        <v>600600</v>
      </c>
      <c r="I42" s="27">
        <v>0</v>
      </c>
      <c r="J42" s="27">
        <v>143</v>
      </c>
      <c r="K42" s="27">
        <v>0</v>
      </c>
      <c r="L42" s="27">
        <v>550550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49">
        <v>1</v>
      </c>
      <c r="S42" s="27">
        <f t="shared" si="48"/>
        <v>1151150</v>
      </c>
      <c r="T42" s="27">
        <f t="shared" si="49"/>
        <v>0</v>
      </c>
      <c r="U42" s="27">
        <v>1201200</v>
      </c>
      <c r="V42" s="27"/>
      <c r="W42" s="27"/>
      <c r="X42" s="27"/>
      <c r="Y42" s="27"/>
      <c r="Z42" s="27">
        <v>0</v>
      </c>
      <c r="AA42" s="27">
        <v>0</v>
      </c>
      <c r="AB42" s="27">
        <v>0</v>
      </c>
      <c r="AC42" s="27"/>
      <c r="AD42" s="27"/>
      <c r="AE42" s="27"/>
      <c r="AF42" s="27"/>
      <c r="AG42" s="65"/>
    </row>
    <row r="43" spans="1:33" ht="30" customHeight="1">
      <c r="A43" s="23" t="s">
        <v>122</v>
      </c>
      <c r="B43" s="28" t="s">
        <v>123</v>
      </c>
      <c r="C43" s="28" t="s">
        <v>125</v>
      </c>
      <c r="D43" s="25">
        <v>2050302</v>
      </c>
      <c r="E43" s="26" t="s">
        <v>68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49">
        <v>1</v>
      </c>
      <c r="S43" s="27">
        <f t="shared" si="48"/>
        <v>0</v>
      </c>
      <c r="T43" s="27">
        <f t="shared" si="49"/>
        <v>0</v>
      </c>
      <c r="U43" s="27">
        <v>0</v>
      </c>
      <c r="V43" s="27"/>
      <c r="W43" s="27"/>
      <c r="X43" s="27"/>
      <c r="Y43" s="27"/>
      <c r="Z43" s="27">
        <v>0</v>
      </c>
      <c r="AA43" s="27">
        <v>0</v>
      </c>
      <c r="AB43" s="27">
        <v>0</v>
      </c>
      <c r="AC43" s="27"/>
      <c r="AD43" s="27"/>
      <c r="AE43" s="27"/>
      <c r="AF43" s="27"/>
      <c r="AG43" s="65"/>
    </row>
    <row r="44" spans="1:33" ht="30" customHeight="1">
      <c r="A44" s="39" t="s">
        <v>126</v>
      </c>
      <c r="B44" s="32" t="s">
        <v>127</v>
      </c>
      <c r="C44" s="32" t="s">
        <v>127</v>
      </c>
      <c r="D44" s="25">
        <v>2050302</v>
      </c>
      <c r="E44" s="26" t="s">
        <v>68</v>
      </c>
      <c r="F44" s="35">
        <f aca="true" t="shared" si="50" ref="F44:Q44">SUM(F45:F46)</f>
        <v>821</v>
      </c>
      <c r="G44" s="35">
        <f t="shared" si="50"/>
        <v>0</v>
      </c>
      <c r="H44" s="35">
        <f t="shared" si="50"/>
        <v>1395700</v>
      </c>
      <c r="I44" s="35">
        <f t="shared" si="50"/>
        <v>0</v>
      </c>
      <c r="J44" s="35">
        <f t="shared" si="50"/>
        <v>937</v>
      </c>
      <c r="K44" s="35">
        <f t="shared" si="50"/>
        <v>0</v>
      </c>
      <c r="L44" s="35">
        <f t="shared" si="50"/>
        <v>1592900</v>
      </c>
      <c r="M44" s="35">
        <f t="shared" si="50"/>
        <v>0</v>
      </c>
      <c r="N44" s="35">
        <f t="shared" si="50"/>
        <v>929</v>
      </c>
      <c r="O44" s="35">
        <f t="shared" si="50"/>
        <v>0</v>
      </c>
      <c r="P44" s="35">
        <f t="shared" si="50"/>
        <v>3158600</v>
      </c>
      <c r="Q44" s="35">
        <f t="shared" si="50"/>
        <v>0</v>
      </c>
      <c r="R44" s="35"/>
      <c r="S44" s="35">
        <f aca="true" t="shared" si="51" ref="S44:V44">SUM(S45:S46)</f>
        <v>2988600</v>
      </c>
      <c r="T44" s="35">
        <f t="shared" si="51"/>
        <v>3158600</v>
      </c>
      <c r="U44" s="35">
        <f t="shared" si="51"/>
        <v>2815200</v>
      </c>
      <c r="V44" s="35">
        <f t="shared" si="51"/>
        <v>0</v>
      </c>
      <c r="W44" s="35">
        <f aca="true" t="shared" si="52" ref="W44:W49">IF(ROUND(S44+T44-U44,0)&lt;0,0,ROUND(S44+T44-U44,0))</f>
        <v>3332000</v>
      </c>
      <c r="X44" s="35">
        <v>0</v>
      </c>
      <c r="Y44" s="35">
        <f aca="true" t="shared" si="53" ref="Y44:Y50">W44-X44</f>
        <v>3332000</v>
      </c>
      <c r="Z44" s="35">
        <f aca="true" t="shared" si="54" ref="Z44:AB44">SUM(Z45:Z46)</f>
        <v>3158600</v>
      </c>
      <c r="AA44" s="35">
        <f t="shared" si="54"/>
        <v>0</v>
      </c>
      <c r="AB44" s="35">
        <f t="shared" si="54"/>
        <v>3158600</v>
      </c>
      <c r="AC44" s="35">
        <f aca="true" t="shared" si="55" ref="AC44:AE44">W44-Z44</f>
        <v>173400</v>
      </c>
      <c r="AD44" s="35">
        <f t="shared" si="55"/>
        <v>0</v>
      </c>
      <c r="AE44" s="35">
        <f t="shared" si="55"/>
        <v>173400</v>
      </c>
      <c r="AF44" s="35">
        <f aca="true" t="shared" si="56" ref="AF44:AF50">IF(ROUND(S44+T44-U44,0)&gt;0,0,ROUND(S44+T44-U44,0))</f>
        <v>0</v>
      </c>
      <c r="AG44" s="67"/>
    </row>
    <row r="45" spans="1:33" ht="30" customHeight="1">
      <c r="A45" s="23" t="s">
        <v>126</v>
      </c>
      <c r="B45" s="28" t="s">
        <v>127</v>
      </c>
      <c r="C45" s="28" t="s">
        <v>127</v>
      </c>
      <c r="D45" s="25">
        <v>2050302</v>
      </c>
      <c r="E45" s="26" t="s">
        <v>68</v>
      </c>
      <c r="F45" s="27">
        <v>0</v>
      </c>
      <c r="G45" s="27">
        <v>0</v>
      </c>
      <c r="H45" s="27">
        <v>0</v>
      </c>
      <c r="I45" s="27">
        <v>0</v>
      </c>
      <c r="J45" s="27">
        <v>318</v>
      </c>
      <c r="K45" s="27">
        <v>0</v>
      </c>
      <c r="L45" s="27">
        <v>540600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49">
        <v>1</v>
      </c>
      <c r="S45" s="27">
        <f aca="true" t="shared" si="57" ref="S45:S50">H45+I45+L45+M45</f>
        <v>540600</v>
      </c>
      <c r="T45" s="27">
        <f aca="true" t="shared" si="58" ref="T45:T50">P45+Q45</f>
        <v>0</v>
      </c>
      <c r="U45" s="27">
        <v>0</v>
      </c>
      <c r="V45" s="27"/>
      <c r="W45" s="27"/>
      <c r="X45" s="27"/>
      <c r="Y45" s="27"/>
      <c r="Z45" s="27">
        <v>0</v>
      </c>
      <c r="AA45" s="27">
        <v>0</v>
      </c>
      <c r="AB45" s="27">
        <v>0</v>
      </c>
      <c r="AC45" s="27"/>
      <c r="AD45" s="27"/>
      <c r="AE45" s="27"/>
      <c r="AF45" s="27"/>
      <c r="AG45" s="65"/>
    </row>
    <row r="46" spans="1:33" ht="30" customHeight="1">
      <c r="A46" s="23" t="s">
        <v>126</v>
      </c>
      <c r="B46" s="28" t="s">
        <v>127</v>
      </c>
      <c r="C46" s="28" t="s">
        <v>128</v>
      </c>
      <c r="D46" s="25">
        <v>2050302</v>
      </c>
      <c r="E46" s="26" t="s">
        <v>68</v>
      </c>
      <c r="F46" s="27">
        <v>821</v>
      </c>
      <c r="G46" s="27">
        <v>0</v>
      </c>
      <c r="H46" s="27">
        <v>1395700</v>
      </c>
      <c r="I46" s="27">
        <v>0</v>
      </c>
      <c r="J46" s="27">
        <v>619</v>
      </c>
      <c r="K46" s="27">
        <v>0</v>
      </c>
      <c r="L46" s="27">
        <v>1052300</v>
      </c>
      <c r="M46" s="27">
        <v>0</v>
      </c>
      <c r="N46" s="27">
        <v>929</v>
      </c>
      <c r="O46" s="27">
        <v>0</v>
      </c>
      <c r="P46" s="27">
        <v>3158600</v>
      </c>
      <c r="Q46" s="27">
        <v>0</v>
      </c>
      <c r="R46" s="49">
        <v>1</v>
      </c>
      <c r="S46" s="27">
        <f t="shared" si="57"/>
        <v>2448000</v>
      </c>
      <c r="T46" s="27">
        <f t="shared" si="58"/>
        <v>3158600</v>
      </c>
      <c r="U46" s="27">
        <v>2815200</v>
      </c>
      <c r="V46" s="27"/>
      <c r="W46" s="27"/>
      <c r="X46" s="27"/>
      <c r="Y46" s="27"/>
      <c r="Z46" s="27">
        <v>3158600</v>
      </c>
      <c r="AA46" s="27">
        <v>0</v>
      </c>
      <c r="AB46" s="27">
        <v>3158600</v>
      </c>
      <c r="AC46" s="27"/>
      <c r="AD46" s="27"/>
      <c r="AE46" s="27"/>
      <c r="AF46" s="27"/>
      <c r="AG46" s="65"/>
    </row>
    <row r="47" spans="1:33" ht="30" customHeight="1">
      <c r="A47" s="20">
        <v>156099</v>
      </c>
      <c r="B47" s="21" t="s">
        <v>129</v>
      </c>
      <c r="C47" s="21" t="s">
        <v>130</v>
      </c>
      <c r="D47" s="40"/>
      <c r="E47" s="41"/>
      <c r="F47" s="22">
        <f aca="true" t="shared" si="59" ref="F47:Q47">SUM(F48:F50)</f>
        <v>11204</v>
      </c>
      <c r="G47" s="22">
        <f t="shared" si="59"/>
        <v>10</v>
      </c>
      <c r="H47" s="22">
        <f t="shared" si="59"/>
        <v>19428428</v>
      </c>
      <c r="I47" s="22">
        <f t="shared" si="59"/>
        <v>19088</v>
      </c>
      <c r="J47" s="22">
        <f t="shared" si="59"/>
        <v>12566</v>
      </c>
      <c r="K47" s="22">
        <f t="shared" si="59"/>
        <v>18</v>
      </c>
      <c r="L47" s="22">
        <f t="shared" si="59"/>
        <v>22036668</v>
      </c>
      <c r="M47" s="22">
        <f t="shared" si="59"/>
        <v>34934</v>
      </c>
      <c r="N47" s="22">
        <f t="shared" si="59"/>
        <v>12819</v>
      </c>
      <c r="O47" s="22">
        <f t="shared" si="59"/>
        <v>10</v>
      </c>
      <c r="P47" s="22">
        <f t="shared" si="59"/>
        <v>44937630</v>
      </c>
      <c r="Q47" s="22">
        <f t="shared" si="59"/>
        <v>42796</v>
      </c>
      <c r="R47" s="22"/>
      <c r="S47" s="22">
        <f aca="true" t="shared" si="60" ref="S47:AF47">SUM(S48:S50)</f>
        <v>41519118</v>
      </c>
      <c r="T47" s="22">
        <f t="shared" si="60"/>
        <v>44980426</v>
      </c>
      <c r="U47" s="22">
        <f t="shared" si="60"/>
        <v>39901320</v>
      </c>
      <c r="V47" s="22">
        <f t="shared" si="60"/>
        <v>1535634</v>
      </c>
      <c r="W47" s="22">
        <f t="shared" si="60"/>
        <v>45062590</v>
      </c>
      <c r="X47" s="22">
        <f t="shared" si="60"/>
        <v>0</v>
      </c>
      <c r="Y47" s="22">
        <f t="shared" si="60"/>
        <v>45062590</v>
      </c>
      <c r="Z47" s="22">
        <f t="shared" si="60"/>
        <v>43444792</v>
      </c>
      <c r="AA47" s="22">
        <f t="shared" si="60"/>
        <v>0</v>
      </c>
      <c r="AB47" s="22">
        <f t="shared" si="60"/>
        <v>43444792</v>
      </c>
      <c r="AC47" s="22">
        <f t="shared" si="60"/>
        <v>1617798</v>
      </c>
      <c r="AD47" s="22">
        <f t="shared" si="60"/>
        <v>0</v>
      </c>
      <c r="AE47" s="22">
        <f t="shared" si="60"/>
        <v>1617798</v>
      </c>
      <c r="AF47" s="22">
        <f t="shared" si="60"/>
        <v>0</v>
      </c>
      <c r="AG47" s="22"/>
    </row>
    <row r="48" spans="1:35" ht="30" customHeight="1">
      <c r="A48" s="23">
        <v>156099</v>
      </c>
      <c r="B48" s="28" t="s">
        <v>129</v>
      </c>
      <c r="C48" s="28" t="s">
        <v>131</v>
      </c>
      <c r="D48" s="25">
        <v>2050302</v>
      </c>
      <c r="E48" s="26" t="s">
        <v>68</v>
      </c>
      <c r="F48" s="27">
        <v>5727</v>
      </c>
      <c r="G48" s="27">
        <v>8</v>
      </c>
      <c r="H48" s="27">
        <v>9882146</v>
      </c>
      <c r="I48" s="27">
        <v>15185</v>
      </c>
      <c r="J48" s="27">
        <v>5446</v>
      </c>
      <c r="K48" s="27">
        <v>11</v>
      </c>
      <c r="L48" s="27">
        <v>9636286</v>
      </c>
      <c r="M48" s="27">
        <v>21410</v>
      </c>
      <c r="N48" s="27">
        <v>5554</v>
      </c>
      <c r="O48" s="27">
        <v>5</v>
      </c>
      <c r="P48" s="27">
        <v>19685700</v>
      </c>
      <c r="Q48" s="27">
        <v>21120</v>
      </c>
      <c r="R48" s="49">
        <v>1</v>
      </c>
      <c r="S48" s="27">
        <f t="shared" si="57"/>
        <v>19555027</v>
      </c>
      <c r="T48" s="27">
        <f t="shared" si="58"/>
        <v>19706820</v>
      </c>
      <c r="U48" s="27">
        <v>20434900</v>
      </c>
      <c r="V48" s="27"/>
      <c r="W48" s="27">
        <f t="shared" si="52"/>
        <v>18826947</v>
      </c>
      <c r="X48" s="27">
        <v>0</v>
      </c>
      <c r="Y48" s="27">
        <f t="shared" si="53"/>
        <v>18826947</v>
      </c>
      <c r="Z48" s="27">
        <v>19706820</v>
      </c>
      <c r="AA48" s="27">
        <v>0</v>
      </c>
      <c r="AB48" s="27">
        <v>19706820</v>
      </c>
      <c r="AC48" s="57">
        <f aca="true" t="shared" si="61" ref="AC48:AE48">W48-Z48</f>
        <v>-879873</v>
      </c>
      <c r="AD48" s="27">
        <f t="shared" si="61"/>
        <v>0</v>
      </c>
      <c r="AE48" s="27">
        <f t="shared" si="61"/>
        <v>-879873</v>
      </c>
      <c r="AF48" s="27">
        <f t="shared" si="56"/>
        <v>0</v>
      </c>
      <c r="AG48" s="65"/>
      <c r="AH48" s="68">
        <v>43444792</v>
      </c>
      <c r="AI48" s="68">
        <v>0</v>
      </c>
    </row>
    <row r="49" spans="1:35" ht="30" customHeight="1">
      <c r="A49" s="23">
        <v>156099</v>
      </c>
      <c r="B49" s="28" t="s">
        <v>129</v>
      </c>
      <c r="C49" s="28" t="s">
        <v>132</v>
      </c>
      <c r="D49" s="25">
        <v>2050302</v>
      </c>
      <c r="E49" s="26" t="s">
        <v>68</v>
      </c>
      <c r="F49" s="27">
        <v>2291</v>
      </c>
      <c r="G49" s="27">
        <v>0</v>
      </c>
      <c r="H49" s="27">
        <v>3894700</v>
      </c>
      <c r="I49" s="27">
        <v>0</v>
      </c>
      <c r="J49" s="27">
        <v>1864</v>
      </c>
      <c r="K49" s="27">
        <v>0</v>
      </c>
      <c r="L49" s="27">
        <v>3168800</v>
      </c>
      <c r="M49" s="27">
        <v>0</v>
      </c>
      <c r="N49" s="27">
        <v>1867</v>
      </c>
      <c r="O49" s="27">
        <v>0</v>
      </c>
      <c r="P49" s="27">
        <v>6347800</v>
      </c>
      <c r="Q49" s="27">
        <v>0</v>
      </c>
      <c r="R49" s="49">
        <v>1</v>
      </c>
      <c r="S49" s="27">
        <f t="shared" si="57"/>
        <v>7063500</v>
      </c>
      <c r="T49" s="27">
        <f t="shared" si="58"/>
        <v>6347800</v>
      </c>
      <c r="U49" s="27">
        <v>7901600</v>
      </c>
      <c r="V49" s="27"/>
      <c r="W49" s="27">
        <f t="shared" si="52"/>
        <v>5509700</v>
      </c>
      <c r="X49" s="27">
        <v>0</v>
      </c>
      <c r="Y49" s="27">
        <f t="shared" si="53"/>
        <v>5509700</v>
      </c>
      <c r="Z49" s="27">
        <v>6347800</v>
      </c>
      <c r="AA49" s="27">
        <v>0</v>
      </c>
      <c r="AB49" s="27">
        <v>6347800</v>
      </c>
      <c r="AC49" s="57">
        <f aca="true" t="shared" si="62" ref="AC49:AE49">W49-Z49</f>
        <v>-838100</v>
      </c>
      <c r="AD49" s="27">
        <f t="shared" si="62"/>
        <v>0</v>
      </c>
      <c r="AE49" s="27">
        <f t="shared" si="62"/>
        <v>-838100</v>
      </c>
      <c r="AF49" s="27">
        <f t="shared" si="56"/>
        <v>0</v>
      </c>
      <c r="AG49" s="65"/>
      <c r="AH49" s="68"/>
      <c r="AI49" s="68"/>
    </row>
    <row r="50" spans="1:33" ht="75" customHeight="1">
      <c r="A50" s="23">
        <v>156099</v>
      </c>
      <c r="B50" s="28" t="s">
        <v>129</v>
      </c>
      <c r="C50" s="28" t="s">
        <v>133</v>
      </c>
      <c r="D50" s="25">
        <v>2050302</v>
      </c>
      <c r="E50" s="26" t="s">
        <v>68</v>
      </c>
      <c r="F50" s="27">
        <v>3186</v>
      </c>
      <c r="G50" s="27">
        <v>2</v>
      </c>
      <c r="H50" s="27">
        <v>5651582</v>
      </c>
      <c r="I50" s="27">
        <v>3903</v>
      </c>
      <c r="J50" s="27">
        <v>5256</v>
      </c>
      <c r="K50" s="27">
        <v>7</v>
      </c>
      <c r="L50" s="27">
        <v>9231582</v>
      </c>
      <c r="M50" s="27">
        <v>13524</v>
      </c>
      <c r="N50" s="27">
        <v>5398</v>
      </c>
      <c r="O50" s="27">
        <v>5</v>
      </c>
      <c r="P50" s="27">
        <v>18904130</v>
      </c>
      <c r="Q50" s="27">
        <v>21676</v>
      </c>
      <c r="R50" s="49">
        <v>1</v>
      </c>
      <c r="S50" s="27">
        <f t="shared" si="57"/>
        <v>14900591</v>
      </c>
      <c r="T50" s="27">
        <f t="shared" si="58"/>
        <v>18925806</v>
      </c>
      <c r="U50" s="27">
        <v>11564820</v>
      </c>
      <c r="V50" s="27">
        <v>1535634</v>
      </c>
      <c r="W50" s="27">
        <f>IF(ROUND(S50+T50-U50-V50,0)&lt;0,0,ROUND(S50+T50-U50-V50,0))</f>
        <v>20725943</v>
      </c>
      <c r="X50" s="27">
        <v>0</v>
      </c>
      <c r="Y50" s="27">
        <f t="shared" si="53"/>
        <v>20725943</v>
      </c>
      <c r="Z50" s="27">
        <v>17390172</v>
      </c>
      <c r="AA50" s="27">
        <v>0</v>
      </c>
      <c r="AB50" s="27">
        <v>17390172</v>
      </c>
      <c r="AC50" s="27">
        <f>W50-Z50</f>
        <v>3335771</v>
      </c>
      <c r="AD50" s="27">
        <f aca="true" t="shared" si="63" ref="AC50:AE50">X50-AA50</f>
        <v>0</v>
      </c>
      <c r="AE50" s="27">
        <f t="shared" si="63"/>
        <v>3335771</v>
      </c>
      <c r="AF50" s="27">
        <f t="shared" si="56"/>
        <v>0</v>
      </c>
      <c r="AG50" s="69" t="s">
        <v>134</v>
      </c>
    </row>
    <row r="51" spans="1:33" ht="30" customHeight="1">
      <c r="A51" s="20">
        <v>128</v>
      </c>
      <c r="B51" s="21" t="s">
        <v>135</v>
      </c>
      <c r="C51" s="21" t="s">
        <v>135</v>
      </c>
      <c r="D51" s="40"/>
      <c r="E51" s="21"/>
      <c r="F51" s="22">
        <f aca="true" t="shared" si="64" ref="F51:Q51">F52</f>
        <v>5142</v>
      </c>
      <c r="G51" s="22">
        <f t="shared" si="64"/>
        <v>7</v>
      </c>
      <c r="H51" s="22">
        <f t="shared" si="64"/>
        <v>9566050</v>
      </c>
      <c r="I51" s="22">
        <f t="shared" si="64"/>
        <v>13805</v>
      </c>
      <c r="J51" s="22">
        <f t="shared" si="64"/>
        <v>4647</v>
      </c>
      <c r="K51" s="22">
        <f t="shared" si="64"/>
        <v>9</v>
      </c>
      <c r="L51" s="22">
        <f t="shared" si="64"/>
        <v>8588550</v>
      </c>
      <c r="M51" s="22">
        <f t="shared" si="64"/>
        <v>17985</v>
      </c>
      <c r="N51" s="22">
        <f t="shared" si="64"/>
        <v>4692</v>
      </c>
      <c r="O51" s="22">
        <f t="shared" si="64"/>
        <v>0</v>
      </c>
      <c r="P51" s="22">
        <f t="shared" si="64"/>
        <v>17343600</v>
      </c>
      <c r="Q51" s="22">
        <f t="shared" si="64"/>
        <v>0</v>
      </c>
      <c r="R51" s="22"/>
      <c r="S51" s="22">
        <f aca="true" t="shared" si="65" ref="S51:AF51">S52</f>
        <v>18186390</v>
      </c>
      <c r="T51" s="22">
        <f t="shared" si="65"/>
        <v>17343600</v>
      </c>
      <c r="U51" s="22">
        <f t="shared" si="65"/>
        <v>18571600</v>
      </c>
      <c r="V51" s="22">
        <f t="shared" si="65"/>
        <v>0</v>
      </c>
      <c r="W51" s="22">
        <f t="shared" si="65"/>
        <v>16958390</v>
      </c>
      <c r="X51" s="22">
        <f t="shared" si="65"/>
        <v>0</v>
      </c>
      <c r="Y51" s="22">
        <f t="shared" si="65"/>
        <v>16958390</v>
      </c>
      <c r="Z51" s="22">
        <f t="shared" si="65"/>
        <v>17343600</v>
      </c>
      <c r="AA51" s="22">
        <f t="shared" si="65"/>
        <v>0</v>
      </c>
      <c r="AB51" s="22">
        <f t="shared" si="65"/>
        <v>17343600</v>
      </c>
      <c r="AC51" s="60">
        <f t="shared" si="65"/>
        <v>-385210</v>
      </c>
      <c r="AD51" s="22">
        <f t="shared" si="65"/>
        <v>0</v>
      </c>
      <c r="AE51" s="22">
        <f t="shared" si="65"/>
        <v>-385210</v>
      </c>
      <c r="AF51" s="22">
        <f t="shared" si="65"/>
        <v>0</v>
      </c>
      <c r="AG51" s="22"/>
    </row>
    <row r="52" spans="1:35" ht="30" customHeight="1">
      <c r="A52" s="23">
        <v>128002</v>
      </c>
      <c r="B52" s="28" t="s">
        <v>136</v>
      </c>
      <c r="C52" s="28" t="s">
        <v>137</v>
      </c>
      <c r="D52" s="25">
        <v>2050302</v>
      </c>
      <c r="E52" s="26" t="s">
        <v>138</v>
      </c>
      <c r="F52" s="27">
        <v>5142</v>
      </c>
      <c r="G52" s="27">
        <v>7</v>
      </c>
      <c r="H52" s="27">
        <v>9566050</v>
      </c>
      <c r="I52" s="27">
        <v>13805</v>
      </c>
      <c r="J52" s="27">
        <v>4647</v>
      </c>
      <c r="K52" s="27">
        <v>9</v>
      </c>
      <c r="L52" s="27">
        <v>8588550</v>
      </c>
      <c r="M52" s="27">
        <v>17985</v>
      </c>
      <c r="N52" s="27">
        <v>4692</v>
      </c>
      <c r="O52" s="27">
        <v>0</v>
      </c>
      <c r="P52" s="27">
        <v>17343600</v>
      </c>
      <c r="Q52" s="27">
        <v>0</v>
      </c>
      <c r="R52" s="49">
        <v>1</v>
      </c>
      <c r="S52" s="27">
        <f>H52+I52+L52+M52</f>
        <v>18186390</v>
      </c>
      <c r="T52" s="27">
        <f>P52+Q52</f>
        <v>17343600</v>
      </c>
      <c r="U52" s="27">
        <v>18571600</v>
      </c>
      <c r="V52" s="27"/>
      <c r="W52" s="27">
        <f>IF(ROUND(S52+T52-U52,0)&lt;0,0,ROUND(S52+T52-U52,0))</f>
        <v>16958390</v>
      </c>
      <c r="X52" s="27">
        <v>0</v>
      </c>
      <c r="Y52" s="27">
        <f>W52-X52</f>
        <v>16958390</v>
      </c>
      <c r="Z52" s="27">
        <v>17343600</v>
      </c>
      <c r="AA52" s="27">
        <v>0</v>
      </c>
      <c r="AB52" s="27">
        <v>17343600</v>
      </c>
      <c r="AC52" s="27">
        <f aca="true" t="shared" si="66" ref="AC52:AE52">W52-Z52</f>
        <v>-385210</v>
      </c>
      <c r="AD52" s="27">
        <f t="shared" si="66"/>
        <v>0</v>
      </c>
      <c r="AE52" s="27">
        <f t="shared" si="66"/>
        <v>-385210</v>
      </c>
      <c r="AF52" s="27">
        <f>IF(ROUND(S52+T52-U52,0)&gt;0,0,ROUND(S52+T52-U52,0))</f>
        <v>0</v>
      </c>
      <c r="AG52" s="65"/>
      <c r="AH52" s="70">
        <v>17343600</v>
      </c>
      <c r="AI52" s="3">
        <v>0</v>
      </c>
    </row>
    <row r="53" spans="1:33" ht="30" customHeight="1">
      <c r="A53" s="20">
        <v>145</v>
      </c>
      <c r="B53" s="21" t="s">
        <v>139</v>
      </c>
      <c r="C53" s="21" t="s">
        <v>139</v>
      </c>
      <c r="D53" s="40"/>
      <c r="E53" s="41"/>
      <c r="F53" s="22">
        <f aca="true" t="shared" si="67" ref="F53:Q53">F54</f>
        <v>3255</v>
      </c>
      <c r="G53" s="22">
        <f t="shared" si="67"/>
        <v>2</v>
      </c>
      <c r="H53" s="22">
        <f t="shared" si="67"/>
        <v>5370750</v>
      </c>
      <c r="I53" s="22">
        <f t="shared" si="67"/>
        <v>3630</v>
      </c>
      <c r="J53" s="22">
        <f t="shared" si="67"/>
        <v>2309</v>
      </c>
      <c r="K53" s="22">
        <f t="shared" si="67"/>
        <v>2</v>
      </c>
      <c r="L53" s="22">
        <f t="shared" si="67"/>
        <v>3809850</v>
      </c>
      <c r="M53" s="22">
        <f t="shared" si="67"/>
        <v>3630</v>
      </c>
      <c r="N53" s="22">
        <f t="shared" si="67"/>
        <v>2313</v>
      </c>
      <c r="O53" s="22">
        <f t="shared" si="67"/>
        <v>0</v>
      </c>
      <c r="P53" s="22">
        <f t="shared" si="67"/>
        <v>7632900</v>
      </c>
      <c r="Q53" s="22">
        <f t="shared" si="67"/>
        <v>0</v>
      </c>
      <c r="R53" s="22"/>
      <c r="S53" s="22">
        <f aca="true" t="shared" si="68" ref="S53:AF53">S54</f>
        <v>9187860</v>
      </c>
      <c r="T53" s="22">
        <f t="shared" si="68"/>
        <v>7632900</v>
      </c>
      <c r="U53" s="22">
        <f t="shared" si="68"/>
        <v>10860300</v>
      </c>
      <c r="V53" s="22">
        <f t="shared" si="68"/>
        <v>0</v>
      </c>
      <c r="W53" s="22">
        <f t="shared" si="68"/>
        <v>5960460</v>
      </c>
      <c r="X53" s="22">
        <f t="shared" si="68"/>
        <v>0</v>
      </c>
      <c r="Y53" s="22">
        <f t="shared" si="68"/>
        <v>5960460</v>
      </c>
      <c r="Z53" s="22">
        <f t="shared" si="68"/>
        <v>7632900</v>
      </c>
      <c r="AA53" s="22">
        <f t="shared" si="68"/>
        <v>0</v>
      </c>
      <c r="AB53" s="22">
        <f t="shared" si="68"/>
        <v>7632900</v>
      </c>
      <c r="AC53" s="60">
        <f t="shared" si="68"/>
        <v>-1672440</v>
      </c>
      <c r="AD53" s="22">
        <f t="shared" si="68"/>
        <v>0</v>
      </c>
      <c r="AE53" s="22">
        <f t="shared" si="68"/>
        <v>-1672440</v>
      </c>
      <c r="AF53" s="22">
        <f t="shared" si="68"/>
        <v>0</v>
      </c>
      <c r="AG53" s="22"/>
    </row>
    <row r="54" spans="1:35" ht="30" customHeight="1">
      <c r="A54" s="23" t="s">
        <v>140</v>
      </c>
      <c r="B54" s="28" t="s">
        <v>141</v>
      </c>
      <c r="C54" s="28" t="s">
        <v>142</v>
      </c>
      <c r="D54" s="25">
        <v>2050302</v>
      </c>
      <c r="E54" s="26" t="s">
        <v>143</v>
      </c>
      <c r="F54" s="27">
        <v>3255</v>
      </c>
      <c r="G54" s="27">
        <v>2</v>
      </c>
      <c r="H54" s="27">
        <v>5370750</v>
      </c>
      <c r="I54" s="27">
        <v>3630</v>
      </c>
      <c r="J54" s="27">
        <v>2309</v>
      </c>
      <c r="K54" s="27">
        <v>2</v>
      </c>
      <c r="L54" s="27">
        <v>3809850</v>
      </c>
      <c r="M54" s="27">
        <v>3630</v>
      </c>
      <c r="N54" s="27">
        <v>2313</v>
      </c>
      <c r="O54" s="27">
        <v>0</v>
      </c>
      <c r="P54" s="27">
        <v>7632900</v>
      </c>
      <c r="Q54" s="27">
        <v>0</v>
      </c>
      <c r="R54" s="49">
        <v>1</v>
      </c>
      <c r="S54" s="27">
        <f>H54+I54+L54+M54</f>
        <v>9187860</v>
      </c>
      <c r="T54" s="27">
        <f>P54+Q54</f>
        <v>7632900</v>
      </c>
      <c r="U54" s="27">
        <v>10860300</v>
      </c>
      <c r="V54" s="27"/>
      <c r="W54" s="27">
        <f>IF(ROUND(S54+T54-U54,0)&lt;0,0,ROUND(S54+T54-U54,0))</f>
        <v>5960460</v>
      </c>
      <c r="X54" s="27">
        <v>0</v>
      </c>
      <c r="Y54" s="27">
        <f>W54-X54</f>
        <v>5960460</v>
      </c>
      <c r="Z54" s="27">
        <v>7632900</v>
      </c>
      <c r="AA54" s="27">
        <v>0</v>
      </c>
      <c r="AB54" s="27">
        <v>7632900</v>
      </c>
      <c r="AC54" s="27">
        <f aca="true" t="shared" si="69" ref="AC54:AE54">W54-Z54</f>
        <v>-1672440</v>
      </c>
      <c r="AD54" s="27">
        <f t="shared" si="69"/>
        <v>0</v>
      </c>
      <c r="AE54" s="27">
        <f t="shared" si="69"/>
        <v>-1672440</v>
      </c>
      <c r="AF54" s="27">
        <f>IF(ROUND(S54+T54-U54,0)&gt;0,0,ROUND(S54+T54-U54,0))</f>
        <v>0</v>
      </c>
      <c r="AG54" s="65"/>
      <c r="AH54" s="70">
        <v>7632900</v>
      </c>
      <c r="AI54" s="70">
        <v>7632900</v>
      </c>
    </row>
  </sheetData>
  <sheetProtection/>
  <mergeCells count="35">
    <mergeCell ref="A1:AG1"/>
    <mergeCell ref="F3:R3"/>
    <mergeCell ref="W3:Y3"/>
    <mergeCell ref="Z3:AB3"/>
    <mergeCell ref="AC3:AE3"/>
    <mergeCell ref="F4:G4"/>
    <mergeCell ref="H4:I4"/>
    <mergeCell ref="J4:K4"/>
    <mergeCell ref="L4:M4"/>
    <mergeCell ref="N4:O4"/>
    <mergeCell ref="P4:Q4"/>
    <mergeCell ref="A7:C7"/>
    <mergeCell ref="A3:A5"/>
    <mergeCell ref="B3:B5"/>
    <mergeCell ref="C3:C5"/>
    <mergeCell ref="D3:D4"/>
    <mergeCell ref="E3:E4"/>
    <mergeCell ref="R4:R5"/>
    <mergeCell ref="S3:S5"/>
    <mergeCell ref="T3:T5"/>
    <mergeCell ref="U3:U5"/>
    <mergeCell ref="V3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3:AF5"/>
    <mergeCell ref="AG3:AG5"/>
    <mergeCell ref="AH48:AH49"/>
    <mergeCell ref="AI48:AI49"/>
  </mergeCells>
  <printOptions horizontalCentered="1"/>
  <pageMargins left="0.7513888888888889" right="0.7513888888888889" top="1" bottom="1" header="0.5" footer="0.5"/>
  <pageSetup horizontalDpi="600" verticalDpi="600" orientation="landscape" paperSize="8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刘晓燕</dc:creator>
  <cp:keywords/>
  <dc:description/>
  <cp:lastModifiedBy>刘晓燕</cp:lastModifiedBy>
  <dcterms:created xsi:type="dcterms:W3CDTF">2023-05-26T15:51:29Z</dcterms:created>
  <dcterms:modified xsi:type="dcterms:W3CDTF">2023-06-06T12:27:29Z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