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930" activeTab="0"/>
  </bookViews>
  <sheets>
    <sheet name="附表3-8" sheetId="1" r:id="rId1"/>
  </sheets>
  <definedNames>
    <definedName name="_xlnm.Print_Titles" localSheetId="0">'附表3-8'!$1:$5</definedName>
  </definedNames>
  <calcPr fullCalcOnLoad="1"/>
</workbook>
</file>

<file path=xl/sharedStrings.xml><?xml version="1.0" encoding="utf-8"?>
<sst xmlns="http://schemas.openxmlformats.org/spreadsheetml/2006/main" count="207" uniqueCount="120">
  <si>
    <t>2023年省属中职教育国家助学金补助安排表</t>
  </si>
  <si>
    <t>计算单位：人、元</t>
  </si>
  <si>
    <t>用款单位编码</t>
  </si>
  <si>
    <t>用款单位名称</t>
  </si>
  <si>
    <t>具体实施单位</t>
  </si>
  <si>
    <t>预算科目</t>
  </si>
  <si>
    <t>财政厅业务处室</t>
  </si>
  <si>
    <t>基础数据</t>
  </si>
  <si>
    <t>2022年需省级以上资金</t>
  </si>
  <si>
    <t>2023年预算需省级以上资金</t>
  </si>
  <si>
    <t>粤财科教函[2021]35号预算安排2022年资金</t>
  </si>
  <si>
    <t>核定全年安排的省级以上资金</t>
  </si>
  <si>
    <t>粤财科教函[2022]24号文已安排省级以上资金</t>
  </si>
  <si>
    <t>此次安排省级以上资金</t>
  </si>
  <si>
    <t>2022年预算待收回资金</t>
  </si>
  <si>
    <t>备注</t>
  </si>
  <si>
    <t>2022年春季学期资助人数</t>
  </si>
  <si>
    <t>2022年秋季学期资助人数</t>
  </si>
  <si>
    <t>2023年预算资助人数</t>
  </si>
  <si>
    <t>省级以上财政分担比例（%）</t>
  </si>
  <si>
    <t>合计</t>
  </si>
  <si>
    <t>其中：中央资金</t>
  </si>
  <si>
    <t>其中：省级资金</t>
  </si>
  <si>
    <t>小计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</si>
  <si>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</si>
  <si>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</si>
  <si>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</si>
  <si>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</si>
  <si>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</si>
  <si>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</si>
  <si>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</si>
  <si>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</si>
  <si>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</si>
  <si>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J=(F+G)*1000*I</t>
  </si>
  <si>
    <t>K=H*2000*I</t>
  </si>
  <si>
    <t>L</t>
  </si>
  <si>
    <t>N=J+K-L</t>
  </si>
  <si>
    <t>O</t>
  </si>
  <si>
    <t>P=N-O</t>
  </si>
  <si>
    <t>n1</t>
  </si>
  <si>
    <t>o1</t>
  </si>
  <si>
    <t>p1</t>
  </si>
  <si>
    <t>n2=N-n1</t>
  </si>
  <si>
    <t>o2=O-o1</t>
  </si>
  <si>
    <t>p2=P-p1</t>
  </si>
  <si>
    <t>W=J+K-L&lt;0</t>
  </si>
  <si>
    <t>X</t>
  </si>
  <si>
    <t>原指标金额</t>
  </si>
  <si>
    <t>可用金额</t>
  </si>
  <si>
    <t>省教育厅</t>
  </si>
  <si>
    <t>广东开放大学（广东理工职业学院）</t>
  </si>
  <si>
    <t>广东开放大学附属职业技术学校</t>
  </si>
  <si>
    <t>教科文处</t>
  </si>
  <si>
    <t>广州潜水学校</t>
  </si>
  <si>
    <t>广州美术学院附中</t>
  </si>
  <si>
    <t>广州美术学院附属中等美术学校</t>
  </si>
  <si>
    <t>星海音乐学院附中</t>
  </si>
  <si>
    <t>星海音乐学院附属中等音乐学校</t>
  </si>
  <si>
    <t>广东交通职业技术学院</t>
  </si>
  <si>
    <t>广东交通职业技术学院（中职部）</t>
  </si>
  <si>
    <t>广东省食品药品职业技术学校</t>
  </si>
  <si>
    <t>广东省水利电力职业技术学院（含技校）</t>
  </si>
  <si>
    <t>广东水利电力职业技术学院（中职部）</t>
  </si>
  <si>
    <t>广东体育职业技术学院</t>
  </si>
  <si>
    <t>广东体育职业技术学院（中职部）</t>
  </si>
  <si>
    <t>广东文艺职业学院</t>
  </si>
  <si>
    <t>广东省旅游职业技术学校</t>
  </si>
  <si>
    <t>156023</t>
  </si>
  <si>
    <t>广东工贸职业技术学院</t>
  </si>
  <si>
    <t>广东省商业职业技术学校</t>
  </si>
  <si>
    <t>因2023年无预算指标，需由学校直接将资金54000元退回国库。</t>
  </si>
  <si>
    <t>下达文件收回以前年度资金54000元。</t>
  </si>
  <si>
    <t>广东省理工职业技术学校</t>
  </si>
  <si>
    <t>156057</t>
  </si>
  <si>
    <t>广东机电职业技术学院</t>
  </si>
  <si>
    <t>广东省经济贸易职业技术学校</t>
  </si>
  <si>
    <t>因2023年预算指标仅72000元，需由学校将资金50000元退回国库。</t>
  </si>
  <si>
    <t>下达文件收回以前年度资金50000元。</t>
  </si>
  <si>
    <t>156067</t>
  </si>
  <si>
    <t>广东省电子职业技术学校</t>
  </si>
  <si>
    <t>广东省科技职业技术学校</t>
  </si>
  <si>
    <t>156086</t>
  </si>
  <si>
    <t>广东生态工程职业学院</t>
  </si>
  <si>
    <t>广东省海洋工程职业技术学校</t>
  </si>
  <si>
    <t>156094</t>
  </si>
  <si>
    <t>广东省培英职业技术学校</t>
  </si>
  <si>
    <t>广东省华侨职业技术学校</t>
  </si>
  <si>
    <t>韩山师范学院</t>
  </si>
  <si>
    <t>广东省陶瓷职业技术学校</t>
  </si>
  <si>
    <t>156021</t>
  </si>
  <si>
    <t>广东轻工职业技术学院</t>
  </si>
  <si>
    <t>广东省石油化工职业技术学校</t>
  </si>
  <si>
    <t>广东省轻工职业技术学校</t>
  </si>
  <si>
    <t>156040</t>
  </si>
  <si>
    <t>广东省外语艺术职业学院</t>
  </si>
  <si>
    <t>广东省外语艺术职业学院（中职部）</t>
  </si>
  <si>
    <t>广东省贸易职业技术学校</t>
  </si>
  <si>
    <t>广东省对外贸易职业技术学校</t>
  </si>
  <si>
    <t>广东省民政职业技术学校</t>
  </si>
  <si>
    <t>156080</t>
  </si>
  <si>
    <t>广东舞蹈戏剧职业学院</t>
  </si>
  <si>
    <t>广东粤剧学校</t>
  </si>
  <si>
    <t>广东舞蹈学校</t>
  </si>
  <si>
    <t>156083</t>
  </si>
  <si>
    <t>广东环境保护工程职业学院</t>
  </si>
  <si>
    <t>广东省环境保护职业技术学校</t>
  </si>
  <si>
    <t>省教育厅系统转拨账户</t>
  </si>
  <si>
    <t>省学生助学管理中心（民办学校）</t>
  </si>
  <si>
    <t>广东华文航空艺术职业学校</t>
  </si>
  <si>
    <t>广东黄埔卫生职业技术学校</t>
  </si>
  <si>
    <t>广州涉外经济职业技术学院</t>
  </si>
  <si>
    <t>省供销合作联社</t>
  </si>
  <si>
    <t>省财经职业技术学校</t>
  </si>
  <si>
    <t>广东省财经职业技术学校</t>
  </si>
  <si>
    <t>工贸处</t>
  </si>
  <si>
    <t>省司法厅</t>
  </si>
  <si>
    <t>317001</t>
  </si>
  <si>
    <t>广东司法警官职业学院</t>
  </si>
  <si>
    <t>广东司法警官职业学院（中职部）</t>
  </si>
  <si>
    <t>政法处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</si>
</sst>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;[Red]\-#,##0\ "/>
    <numFmt numFmtId="178" formatCode="#,##0_ "/>
    <numFmt numFmtId="179" formatCode="0.0_ "/>
    <numFmt numFmtId="180" formatCode="#,##0.0_ ;[Red]\-#,##0.0\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6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176" fontId="48" fillId="0" borderId="0" xfId="22" applyNumberFormat="1" applyFont="1" applyBorder="1" applyAlignment="1">
      <alignment horizontal="center" vertical="center"/>
    </xf>
    <xf numFmtId="0" fontId="6" fillId="0" borderId="9" xfId="65" applyNumberFormat="1" applyFont="1" applyFill="1" applyBorder="1" applyAlignment="1">
      <alignment horizontal="center" vertical="center" wrapText="1"/>
      <protection/>
    </xf>
    <xf numFmtId="177" fontId="48" fillId="0" borderId="10" xfId="0" applyNumberFormat="1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3" fillId="20" borderId="9" xfId="45" applyNumberFormat="1" applyFont="1" applyFill="1" applyBorder="1" applyAlignment="1">
      <alignment horizontal="center" vertical="center" wrapText="1"/>
      <protection/>
    </xf>
    <xf numFmtId="177" fontId="48" fillId="20" borderId="9" xfId="64" applyNumberFormat="1" applyFont="1" applyFill="1" applyBorder="1" applyAlignment="1">
      <alignment horizontal="center" vertical="center" wrapText="1"/>
      <protection/>
    </xf>
    <xf numFmtId="0" fontId="3" fillId="19" borderId="9" xfId="45" applyNumberFormat="1" applyFont="1" applyFill="1" applyBorder="1" applyAlignment="1">
      <alignment horizontal="center" vertical="center" wrapText="1"/>
      <protection/>
    </xf>
    <xf numFmtId="178" fontId="3" fillId="19" borderId="9" xfId="45" applyNumberFormat="1" applyFont="1" applyFill="1" applyBorder="1" applyAlignment="1">
      <alignment horizontal="center" vertical="center" wrapText="1"/>
      <protection/>
    </xf>
    <xf numFmtId="177" fontId="48" fillId="19" borderId="9" xfId="64" applyNumberFormat="1" applyFont="1" applyFill="1" applyBorder="1" applyAlignment="1">
      <alignment horizontal="center" vertical="center" wrapText="1"/>
      <protection/>
    </xf>
    <xf numFmtId="0" fontId="7" fillId="0" borderId="9" xfId="45" applyNumberFormat="1" applyFont="1" applyFill="1" applyBorder="1" applyAlignment="1">
      <alignment horizontal="left" vertical="center" wrapText="1"/>
      <protection/>
    </xf>
    <xf numFmtId="178" fontId="7" fillId="0" borderId="9" xfId="45" applyNumberFormat="1" applyFont="1" applyFill="1" applyBorder="1" applyAlignment="1">
      <alignment horizontal="left" vertical="center" wrapText="1"/>
      <protection/>
    </xf>
    <xf numFmtId="0" fontId="7" fillId="0" borderId="9" xfId="45" applyNumberFormat="1" applyFont="1" applyFill="1" applyBorder="1" applyAlignment="1">
      <alignment horizontal="center" vertical="center" wrapText="1"/>
      <protection/>
    </xf>
    <xf numFmtId="178" fontId="7" fillId="0" borderId="9" xfId="45" applyNumberFormat="1" applyFont="1" applyFill="1" applyBorder="1" applyAlignment="1">
      <alignment horizontal="center" vertical="center" wrapText="1"/>
      <protection/>
    </xf>
    <xf numFmtId="177" fontId="49" fillId="0" borderId="9" xfId="0" applyNumberFormat="1" applyFont="1" applyFill="1" applyBorder="1" applyAlignment="1">
      <alignment horizontal="right" vertical="center"/>
    </xf>
    <xf numFmtId="178" fontId="7" fillId="0" borderId="9" xfId="45" applyNumberFormat="1" applyFont="1" applyFill="1" applyBorder="1" applyAlignment="1">
      <alignment vertical="center" wrapText="1"/>
      <protection/>
    </xf>
    <xf numFmtId="178" fontId="7" fillId="33" borderId="9" xfId="45" applyNumberFormat="1" applyFont="1" applyFill="1" applyBorder="1" applyAlignment="1">
      <alignment horizontal="left" vertical="center" wrapText="1"/>
      <protection/>
    </xf>
    <xf numFmtId="0" fontId="48" fillId="2" borderId="9" xfId="45" applyNumberFormat="1" applyFont="1" applyFill="1" applyBorder="1" applyAlignment="1">
      <alignment horizontal="left" vertical="center" wrapText="1"/>
      <protection/>
    </xf>
    <xf numFmtId="178" fontId="3" fillId="2" borderId="9" xfId="45" applyNumberFormat="1" applyFont="1" applyFill="1" applyBorder="1" applyAlignment="1">
      <alignment horizontal="center" vertical="center" wrapText="1"/>
      <protection/>
    </xf>
    <xf numFmtId="177" fontId="48" fillId="2" borderId="9" xfId="0" applyNumberFormat="1" applyFont="1" applyFill="1" applyBorder="1" applyAlignment="1">
      <alignment horizontal="right" vertical="center"/>
    </xf>
    <xf numFmtId="0" fontId="49" fillId="0" borderId="9" xfId="45" applyNumberFormat="1" applyFont="1" applyFill="1" applyBorder="1" applyAlignment="1">
      <alignment horizontal="left" vertical="center" wrapText="1"/>
      <protection/>
    </xf>
    <xf numFmtId="178" fontId="49" fillId="0" borderId="9" xfId="45" applyNumberFormat="1" applyFont="1" applyFill="1" applyBorder="1" applyAlignment="1">
      <alignment horizontal="left" vertical="center" wrapText="1"/>
      <protection/>
    </xf>
    <xf numFmtId="0" fontId="49" fillId="0" borderId="9" xfId="45" applyNumberFormat="1" applyFont="1" applyFill="1" applyBorder="1" applyAlignment="1">
      <alignment horizontal="center" vertical="center" wrapText="1"/>
      <protection/>
    </xf>
    <xf numFmtId="178" fontId="49" fillId="0" borderId="9" xfId="45" applyNumberFormat="1" applyFont="1" applyFill="1" applyBorder="1" applyAlignment="1">
      <alignment horizontal="center" vertical="center" wrapText="1"/>
      <protection/>
    </xf>
    <xf numFmtId="0" fontId="6" fillId="2" borderId="9" xfId="45" applyNumberFormat="1" applyFont="1" applyFill="1" applyBorder="1" applyAlignment="1">
      <alignment horizontal="left" vertical="center" wrapText="1"/>
      <protection/>
    </xf>
    <xf numFmtId="0" fontId="7" fillId="2" borderId="9" xfId="45" applyNumberFormat="1" applyFont="1" applyFill="1" applyBorder="1" applyAlignment="1">
      <alignment horizontal="left" vertical="center" wrapText="1"/>
      <protection/>
    </xf>
    <xf numFmtId="0" fontId="6" fillId="19" borderId="9" xfId="45" applyNumberFormat="1" applyFont="1" applyFill="1" applyBorder="1" applyAlignment="1">
      <alignment horizontal="center" vertical="center" wrapText="1"/>
      <protection/>
    </xf>
    <xf numFmtId="178" fontId="6" fillId="19" borderId="9" xfId="45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9" fontId="48" fillId="0" borderId="9" xfId="25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9" fontId="49" fillId="0" borderId="9" xfId="25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right" vertical="center" wrapText="1"/>
    </xf>
    <xf numFmtId="9" fontId="48" fillId="2" borderId="9" xfId="25" applyFont="1" applyFill="1" applyBorder="1" applyAlignment="1">
      <alignment horizontal="center" vertical="center"/>
    </xf>
    <xf numFmtId="9" fontId="49" fillId="0" borderId="9" xfId="25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6" fontId="48" fillId="0" borderId="0" xfId="22" applyNumberFormat="1" applyFont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179" fontId="6" fillId="13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13" borderId="12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77" fontId="49" fillId="34" borderId="9" xfId="0" applyNumberFormat="1" applyFont="1" applyFill="1" applyBorder="1" applyAlignment="1">
      <alignment horizontal="right" vertical="center"/>
    </xf>
    <xf numFmtId="177" fontId="49" fillId="35" borderId="9" xfId="0" applyNumberFormat="1" applyFont="1" applyFill="1" applyBorder="1" applyAlignment="1">
      <alignment horizontal="right" vertical="center"/>
    </xf>
    <xf numFmtId="177" fontId="49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77" fontId="48" fillId="34" borderId="9" xfId="0" applyNumberFormat="1" applyFont="1" applyFill="1" applyBorder="1" applyAlignment="1">
      <alignment horizontal="right" vertical="center"/>
    </xf>
    <xf numFmtId="177" fontId="48" fillId="34" borderId="9" xfId="64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3" fontId="49" fillId="0" borderId="0" xfId="0" applyNumberFormat="1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省属附件3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SheetLayoutView="100" workbookViewId="0" topLeftCell="A1">
      <pane xSplit="5" ySplit="5" topLeftCell="F21" activePane="bottomRight" state="frozen"/>
      <selection pane="bottomRight" activeCell="A24" sqref="A24:B24"/>
    </sheetView>
  </sheetViews>
  <sheetFormatPr defaultColWidth="8.8515625" defaultRowHeight="15"/>
  <cols>
    <col min="1" max="1" width="7.421875" style="3" customWidth="1"/>
    <col min="2" max="2" width="15.00390625" style="3" customWidth="1"/>
    <col min="3" max="3" width="14.28125" style="3" customWidth="1"/>
    <col min="4" max="5" width="25.7109375" style="3" hidden="1" customWidth="1"/>
    <col min="6" max="6" width="7.7109375" style="3" customWidth="1"/>
    <col min="7" max="7" width="8.140625" style="3" customWidth="1"/>
    <col min="8" max="8" width="8.421875" style="3" customWidth="1"/>
    <col min="9" max="9" width="8.00390625" style="3" customWidth="1"/>
    <col min="10" max="10" width="12.57421875" style="3" customWidth="1"/>
    <col min="11" max="11" width="11.28125" style="3" customWidth="1"/>
    <col min="12" max="12" width="11.7109375" style="3" customWidth="1"/>
    <col min="13" max="13" width="11.8515625" style="3" customWidth="1"/>
    <col min="14" max="14" width="7.421875" style="3" customWidth="1"/>
    <col min="15" max="15" width="11.421875" style="3" customWidth="1"/>
    <col min="16" max="16" width="11.140625" style="3" customWidth="1"/>
    <col min="17" max="17" width="7.7109375" style="3" customWidth="1"/>
    <col min="18" max="18" width="11.421875" style="3" customWidth="1"/>
    <col min="19" max="19" width="12.57421875" style="3" customWidth="1"/>
    <col min="20" max="20" width="8.28125" style="3" customWidth="1"/>
    <col min="21" max="21" width="12.57421875" style="3" customWidth="1"/>
    <col min="22" max="22" width="11.421875" style="3" hidden="1" customWidth="1"/>
    <col min="23" max="23" width="9.421875" style="4" customWidth="1"/>
    <col min="24" max="27" width="8.8515625" style="3" hidden="1" customWidth="1"/>
    <col min="28" max="16384" width="8.8515625" style="3" customWidth="1"/>
  </cols>
  <sheetData>
    <row r="1" spans="1:23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0" customHeight="1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0" t="s">
        <v>1</v>
      </c>
      <c r="V2" s="7"/>
      <c r="W2" s="51"/>
    </row>
    <row r="3" spans="1:23" s="2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10"/>
      <c r="J3" s="37" t="s">
        <v>8</v>
      </c>
      <c r="K3" s="37" t="s">
        <v>9</v>
      </c>
      <c r="L3" s="37" t="s">
        <v>10</v>
      </c>
      <c r="M3" s="38" t="s">
        <v>11</v>
      </c>
      <c r="N3" s="39"/>
      <c r="O3" s="40"/>
      <c r="P3" s="41" t="s">
        <v>12</v>
      </c>
      <c r="Q3" s="52"/>
      <c r="R3" s="52"/>
      <c r="S3" s="53" t="s">
        <v>13</v>
      </c>
      <c r="T3" s="53"/>
      <c r="U3" s="53"/>
      <c r="V3" s="52" t="s">
        <v>14</v>
      </c>
      <c r="W3" s="54" t="s">
        <v>15</v>
      </c>
    </row>
    <row r="4" spans="1:23" s="2" customFormat="1" ht="48.75" customHeight="1">
      <c r="A4" s="8"/>
      <c r="B4" s="8" t="s">
        <v>3</v>
      </c>
      <c r="C4" s="8" t="s">
        <v>4</v>
      </c>
      <c r="D4" s="8" t="s">
        <v>5</v>
      </c>
      <c r="E4" s="8" t="s">
        <v>6</v>
      </c>
      <c r="F4" s="11" t="s">
        <v>16</v>
      </c>
      <c r="G4" s="11" t="s">
        <v>17</v>
      </c>
      <c r="H4" s="11" t="s">
        <v>18</v>
      </c>
      <c r="I4" s="42" t="s">
        <v>19</v>
      </c>
      <c r="J4" s="43"/>
      <c r="K4" s="43"/>
      <c r="L4" s="43"/>
      <c r="M4" s="37" t="s">
        <v>20</v>
      </c>
      <c r="N4" s="37" t="s">
        <v>21</v>
      </c>
      <c r="O4" s="37" t="s">
        <v>22</v>
      </c>
      <c r="P4" s="37" t="s">
        <v>23</v>
      </c>
      <c r="Q4" s="37" t="s">
        <v>21</v>
      </c>
      <c r="R4" s="37" t="s">
        <v>22</v>
      </c>
      <c r="S4" s="55" t="s">
        <v>23</v>
      </c>
      <c r="T4" s="55" t="s">
        <v>21</v>
      </c>
      <c r="U4" s="55" t="s">
        <v>22</v>
      </c>
      <c r="V4" s="52"/>
      <c r="W4" s="54"/>
    </row>
    <row r="5" spans="1:25" s="2" customFormat="1" ht="37.5" customHeight="1">
      <c r="A5" s="12" t="s">
        <v>24</v>
      </c>
      <c r="B5" s="12" t="s">
        <v>25</v>
      </c>
      <c r="C5" s="12" t="s">
        <v>26</v>
      </c>
      <c r="D5" s="12" t="s">
        <v>27</v>
      </c>
      <c r="E5" s="12" t="s">
        <v>28</v>
      </c>
      <c r="F5" s="13" t="s">
        <v>29</v>
      </c>
      <c r="G5" s="13" t="s">
        <v>30</v>
      </c>
      <c r="H5" s="13" t="s">
        <v>31</v>
      </c>
      <c r="I5" s="44" t="s">
        <v>32</v>
      </c>
      <c r="J5" s="45" t="s">
        <v>33</v>
      </c>
      <c r="K5" s="45" t="s">
        <v>34</v>
      </c>
      <c r="L5" s="45" t="s">
        <v>35</v>
      </c>
      <c r="M5" s="44" t="s">
        <v>36</v>
      </c>
      <c r="N5" s="44" t="s">
        <v>37</v>
      </c>
      <c r="O5" s="44" t="s">
        <v>38</v>
      </c>
      <c r="P5" s="41" t="s">
        <v>39</v>
      </c>
      <c r="Q5" s="52" t="s">
        <v>40</v>
      </c>
      <c r="R5" s="52" t="s">
        <v>41</v>
      </c>
      <c r="S5" s="53" t="s">
        <v>42</v>
      </c>
      <c r="T5" s="53" t="s">
        <v>43</v>
      </c>
      <c r="U5" s="53" t="s">
        <v>44</v>
      </c>
      <c r="V5" s="56" t="s">
        <v>45</v>
      </c>
      <c r="W5" s="56" t="s">
        <v>46</v>
      </c>
      <c r="X5" s="2" t="s">
        <v>47</v>
      </c>
      <c r="Y5" s="2" t="s">
        <v>48</v>
      </c>
    </row>
    <row r="6" spans="1:27" ht="36" customHeight="1">
      <c r="A6" s="14" t="s">
        <v>20</v>
      </c>
      <c r="B6" s="14"/>
      <c r="C6" s="14"/>
      <c r="D6" s="14"/>
      <c r="E6" s="14"/>
      <c r="F6" s="15">
        <f aca="true" t="shared" si="0" ref="F6:H6">F7+F44+F48+F50</f>
        <v>5946</v>
      </c>
      <c r="G6" s="15">
        <f t="shared" si="0"/>
        <v>4383</v>
      </c>
      <c r="H6" s="15">
        <f t="shared" si="0"/>
        <v>4833</v>
      </c>
      <c r="I6" s="15"/>
      <c r="J6" s="15">
        <f aca="true" t="shared" si="1" ref="J6:V6">J7+J44+J48+J50</f>
        <v>10329000</v>
      </c>
      <c r="K6" s="15">
        <f t="shared" si="1"/>
        <v>9666000</v>
      </c>
      <c r="L6" s="15">
        <f t="shared" si="1"/>
        <v>12062000</v>
      </c>
      <c r="M6" s="15">
        <f t="shared" si="1"/>
        <v>7933000</v>
      </c>
      <c r="N6" s="15">
        <f t="shared" si="1"/>
        <v>0</v>
      </c>
      <c r="O6" s="15">
        <f t="shared" si="1"/>
        <v>7933000</v>
      </c>
      <c r="P6" s="15">
        <f t="shared" si="1"/>
        <v>9666000</v>
      </c>
      <c r="Q6" s="15">
        <f t="shared" si="1"/>
        <v>0</v>
      </c>
      <c r="R6" s="15">
        <f t="shared" si="1"/>
        <v>9666000</v>
      </c>
      <c r="S6" s="15">
        <f t="shared" si="1"/>
        <v>-1733000</v>
      </c>
      <c r="T6" s="15">
        <f t="shared" si="1"/>
        <v>0</v>
      </c>
      <c r="U6" s="15">
        <f t="shared" si="1"/>
        <v>-1733000</v>
      </c>
      <c r="V6" s="15">
        <f t="shared" si="1"/>
        <v>-104000</v>
      </c>
      <c r="W6" s="15"/>
      <c r="AA6" s="3">
        <f>AA7+S44+S48+S50</f>
        <v>-1733000</v>
      </c>
    </row>
    <row r="7" spans="1:27" ht="39.75" customHeight="1">
      <c r="A7" s="16">
        <v>156</v>
      </c>
      <c r="B7" s="17" t="s">
        <v>49</v>
      </c>
      <c r="C7" s="17" t="s">
        <v>49</v>
      </c>
      <c r="D7" s="17"/>
      <c r="E7" s="17"/>
      <c r="F7" s="18">
        <f aca="true" t="shared" si="2" ref="F7:H7">F8+F9+F10+F11+F12+F13+F14+F15+F16+F17+F18+F19+F20+F21+F22+F23+F24+F25+F28+F32+F37+F41</f>
        <v>4488</v>
      </c>
      <c r="G7" s="18">
        <f t="shared" si="2"/>
        <v>3327</v>
      </c>
      <c r="H7" s="18">
        <f t="shared" si="2"/>
        <v>3603</v>
      </c>
      <c r="I7" s="18"/>
      <c r="J7" s="18">
        <f aca="true" t="shared" si="3" ref="J7:V7">J8+J9+J10+J11+J12+J13+J14+J15+J16+J17+J18+J19+J20+J21+J22+J23+J24+J25+J28+J32+J37+J41</f>
        <v>7815000</v>
      </c>
      <c r="K7" s="18">
        <f t="shared" si="3"/>
        <v>7206000</v>
      </c>
      <c r="L7" s="18">
        <f t="shared" si="3"/>
        <v>9080000</v>
      </c>
      <c r="M7" s="18">
        <f t="shared" si="3"/>
        <v>5941000</v>
      </c>
      <c r="N7" s="18">
        <f t="shared" si="3"/>
        <v>0</v>
      </c>
      <c r="O7" s="18">
        <f t="shared" si="3"/>
        <v>5941000</v>
      </c>
      <c r="P7" s="18">
        <f t="shared" si="3"/>
        <v>7206000</v>
      </c>
      <c r="Q7" s="18">
        <f t="shared" si="3"/>
        <v>0</v>
      </c>
      <c r="R7" s="18">
        <f t="shared" si="3"/>
        <v>7206000</v>
      </c>
      <c r="S7" s="18">
        <f t="shared" si="3"/>
        <v>-1265000</v>
      </c>
      <c r="T7" s="18">
        <f t="shared" si="3"/>
        <v>0</v>
      </c>
      <c r="U7" s="18">
        <f t="shared" si="3"/>
        <v>-1265000</v>
      </c>
      <c r="V7" s="18">
        <f t="shared" si="3"/>
        <v>-104000</v>
      </c>
      <c r="W7" s="18"/>
      <c r="AA7" s="3">
        <f>SUM(S8:S24)+S25+S28+S32+S37+S41</f>
        <v>-1265000</v>
      </c>
    </row>
    <row r="8" spans="1:25" ht="39.75" customHeight="1">
      <c r="A8" s="19">
        <v>156025</v>
      </c>
      <c r="B8" s="20" t="s">
        <v>50</v>
      </c>
      <c r="C8" s="20" t="s">
        <v>51</v>
      </c>
      <c r="D8" s="21">
        <v>2050302</v>
      </c>
      <c r="E8" s="22" t="s">
        <v>52</v>
      </c>
      <c r="F8" s="23">
        <v>935</v>
      </c>
      <c r="G8" s="23">
        <v>862</v>
      </c>
      <c r="H8" s="23">
        <v>874</v>
      </c>
      <c r="I8" s="46">
        <v>1</v>
      </c>
      <c r="J8" s="23">
        <f aca="true" t="shared" si="4" ref="J8:J24">(F8+G8)*1000</f>
        <v>1797000</v>
      </c>
      <c r="K8" s="23">
        <f aca="true" t="shared" si="5" ref="K8:K24">H8*2000</f>
        <v>1748000</v>
      </c>
      <c r="L8" s="23">
        <v>1878000</v>
      </c>
      <c r="M8" s="23">
        <f aca="true" t="shared" si="6" ref="M8:M25">IF(ROUND(J8+K8-L8,0)&lt;0,0,ROUND(J8+K8-L8,0))</f>
        <v>1667000</v>
      </c>
      <c r="N8" s="23">
        <v>0</v>
      </c>
      <c r="O8" s="23">
        <f aca="true" t="shared" si="7" ref="O8:O25">M8-N8</f>
        <v>1667000</v>
      </c>
      <c r="P8" s="47">
        <v>1748000</v>
      </c>
      <c r="Q8" s="47">
        <v>0</v>
      </c>
      <c r="R8" s="47">
        <v>1748000</v>
      </c>
      <c r="S8" s="57">
        <f aca="true" t="shared" si="8" ref="S8:S25">T8+U8</f>
        <v>-81000</v>
      </c>
      <c r="T8" s="23">
        <f aca="true" t="shared" si="9" ref="T8:T25">N8-Q8</f>
        <v>0</v>
      </c>
      <c r="U8" s="23">
        <f aca="true" t="shared" si="10" ref="U8:U25">O8-R8</f>
        <v>-81000</v>
      </c>
      <c r="V8" s="23">
        <f aca="true" t="shared" si="11" ref="V8:V25">IF(ROUND(J8+K8-L8,0)&gt;0,0,ROUND(J8+K8-L8,0))</f>
        <v>0</v>
      </c>
      <c r="W8" s="47"/>
      <c r="X8" s="3">
        <v>2260000</v>
      </c>
      <c r="Y8" s="3">
        <v>0</v>
      </c>
    </row>
    <row r="9" spans="1:23" ht="39.75" customHeight="1">
      <c r="A9" s="19">
        <v>156035</v>
      </c>
      <c r="B9" s="20" t="s">
        <v>53</v>
      </c>
      <c r="C9" s="20" t="s">
        <v>53</v>
      </c>
      <c r="D9" s="21">
        <v>2050302</v>
      </c>
      <c r="E9" s="22" t="s">
        <v>52</v>
      </c>
      <c r="F9" s="23">
        <v>63</v>
      </c>
      <c r="G9" s="23">
        <v>86</v>
      </c>
      <c r="H9" s="23">
        <v>87</v>
      </c>
      <c r="I9" s="46">
        <v>1</v>
      </c>
      <c r="J9" s="23">
        <f t="shared" si="4"/>
        <v>149000</v>
      </c>
      <c r="K9" s="23">
        <f t="shared" si="5"/>
        <v>174000</v>
      </c>
      <c r="L9" s="23">
        <v>126000</v>
      </c>
      <c r="M9" s="23">
        <f t="shared" si="6"/>
        <v>197000</v>
      </c>
      <c r="N9" s="23">
        <v>0</v>
      </c>
      <c r="O9" s="23">
        <f t="shared" si="7"/>
        <v>197000</v>
      </c>
      <c r="P9" s="47">
        <v>174000</v>
      </c>
      <c r="Q9" s="47">
        <v>0</v>
      </c>
      <c r="R9" s="47">
        <v>174000</v>
      </c>
      <c r="S9" s="23">
        <f t="shared" si="8"/>
        <v>23000</v>
      </c>
      <c r="T9" s="23">
        <f t="shared" si="9"/>
        <v>0</v>
      </c>
      <c r="U9" s="23">
        <f t="shared" si="10"/>
        <v>23000</v>
      </c>
      <c r="V9" s="23">
        <f t="shared" si="11"/>
        <v>0</v>
      </c>
      <c r="W9" s="47"/>
    </row>
    <row r="10" spans="1:23" ht="39.75" customHeight="1">
      <c r="A10" s="19">
        <v>156058</v>
      </c>
      <c r="B10" s="20" t="s">
        <v>54</v>
      </c>
      <c r="C10" s="20" t="s">
        <v>55</v>
      </c>
      <c r="D10" s="21">
        <v>2050302</v>
      </c>
      <c r="E10" s="22" t="s">
        <v>52</v>
      </c>
      <c r="F10" s="23">
        <v>3</v>
      </c>
      <c r="G10" s="23">
        <v>3</v>
      </c>
      <c r="H10" s="23">
        <v>3</v>
      </c>
      <c r="I10" s="46">
        <v>1</v>
      </c>
      <c r="J10" s="23">
        <f t="shared" si="4"/>
        <v>6000</v>
      </c>
      <c r="K10" s="23">
        <f t="shared" si="5"/>
        <v>6000</v>
      </c>
      <c r="L10" s="23">
        <v>6000</v>
      </c>
      <c r="M10" s="23">
        <f t="shared" si="6"/>
        <v>6000</v>
      </c>
      <c r="N10" s="23">
        <v>0</v>
      </c>
      <c r="O10" s="23">
        <f t="shared" si="7"/>
        <v>6000</v>
      </c>
      <c r="P10" s="47">
        <v>6000</v>
      </c>
      <c r="Q10" s="47">
        <v>0</v>
      </c>
      <c r="R10" s="47">
        <v>6000</v>
      </c>
      <c r="S10" s="23">
        <f t="shared" si="8"/>
        <v>0</v>
      </c>
      <c r="T10" s="23">
        <f t="shared" si="9"/>
        <v>0</v>
      </c>
      <c r="U10" s="23">
        <f t="shared" si="10"/>
        <v>0</v>
      </c>
      <c r="V10" s="23">
        <f t="shared" si="11"/>
        <v>0</v>
      </c>
      <c r="W10" s="47"/>
    </row>
    <row r="11" spans="1:23" ht="39.75" customHeight="1">
      <c r="A11" s="19">
        <v>156059</v>
      </c>
      <c r="B11" s="20" t="s">
        <v>56</v>
      </c>
      <c r="C11" s="20" t="s">
        <v>57</v>
      </c>
      <c r="D11" s="21">
        <v>2050302</v>
      </c>
      <c r="E11" s="22" t="s">
        <v>52</v>
      </c>
      <c r="F11" s="23">
        <v>2</v>
      </c>
      <c r="G11" s="23">
        <v>3</v>
      </c>
      <c r="H11" s="23">
        <v>3</v>
      </c>
      <c r="I11" s="46">
        <v>1</v>
      </c>
      <c r="J11" s="23">
        <f t="shared" si="4"/>
        <v>5000</v>
      </c>
      <c r="K11" s="23">
        <f t="shared" si="5"/>
        <v>6000</v>
      </c>
      <c r="L11" s="23">
        <v>0</v>
      </c>
      <c r="M11" s="23">
        <f t="shared" si="6"/>
        <v>11000</v>
      </c>
      <c r="N11" s="23">
        <v>0</v>
      </c>
      <c r="O11" s="23">
        <f t="shared" si="7"/>
        <v>11000</v>
      </c>
      <c r="P11" s="47">
        <v>6000</v>
      </c>
      <c r="Q11" s="47">
        <v>0</v>
      </c>
      <c r="R11" s="47">
        <v>6000</v>
      </c>
      <c r="S11" s="23">
        <f t="shared" si="8"/>
        <v>5000</v>
      </c>
      <c r="T11" s="23">
        <f t="shared" si="9"/>
        <v>0</v>
      </c>
      <c r="U11" s="23">
        <f t="shared" si="10"/>
        <v>5000</v>
      </c>
      <c r="V11" s="23">
        <f t="shared" si="11"/>
        <v>0</v>
      </c>
      <c r="W11" s="47"/>
    </row>
    <row r="12" spans="1:25" ht="39.75" customHeight="1">
      <c r="A12" s="19">
        <v>156071</v>
      </c>
      <c r="B12" s="20" t="s">
        <v>58</v>
      </c>
      <c r="C12" s="20" t="s">
        <v>59</v>
      </c>
      <c r="D12" s="21">
        <v>2050302</v>
      </c>
      <c r="E12" s="22" t="s">
        <v>52</v>
      </c>
      <c r="F12" s="23">
        <v>13</v>
      </c>
      <c r="G12" s="23">
        <v>12</v>
      </c>
      <c r="H12" s="23">
        <v>12</v>
      </c>
      <c r="I12" s="46">
        <v>1</v>
      </c>
      <c r="J12" s="23">
        <f t="shared" si="4"/>
        <v>25000</v>
      </c>
      <c r="K12" s="23">
        <f t="shared" si="5"/>
        <v>24000</v>
      </c>
      <c r="L12" s="23">
        <v>26000</v>
      </c>
      <c r="M12" s="23">
        <f t="shared" si="6"/>
        <v>23000</v>
      </c>
      <c r="N12" s="23">
        <v>0</v>
      </c>
      <c r="O12" s="23">
        <f t="shared" si="7"/>
        <v>23000</v>
      </c>
      <c r="P12" s="47">
        <v>24000</v>
      </c>
      <c r="Q12" s="47">
        <v>0</v>
      </c>
      <c r="R12" s="47">
        <v>24000</v>
      </c>
      <c r="S12" s="57">
        <f t="shared" si="8"/>
        <v>-1000</v>
      </c>
      <c r="T12" s="23">
        <f t="shared" si="9"/>
        <v>0</v>
      </c>
      <c r="U12" s="23">
        <f t="shared" si="10"/>
        <v>-1000</v>
      </c>
      <c r="V12" s="23">
        <f t="shared" si="11"/>
        <v>0</v>
      </c>
      <c r="W12" s="47"/>
      <c r="X12" s="3">
        <v>466000</v>
      </c>
      <c r="Y12" s="3">
        <v>0</v>
      </c>
    </row>
    <row r="13" spans="1:25" ht="39.75" customHeight="1">
      <c r="A13" s="19">
        <v>156079</v>
      </c>
      <c r="B13" s="24" t="s">
        <v>60</v>
      </c>
      <c r="C13" s="24" t="s">
        <v>60</v>
      </c>
      <c r="D13" s="21">
        <v>2050302</v>
      </c>
      <c r="E13" s="22" t="s">
        <v>52</v>
      </c>
      <c r="F13" s="23">
        <v>318</v>
      </c>
      <c r="G13" s="23">
        <v>288</v>
      </c>
      <c r="H13" s="23">
        <v>405</v>
      </c>
      <c r="I13" s="46">
        <v>1</v>
      </c>
      <c r="J13" s="23">
        <f t="shared" si="4"/>
        <v>606000</v>
      </c>
      <c r="K13" s="23">
        <f t="shared" si="5"/>
        <v>810000</v>
      </c>
      <c r="L13" s="23">
        <v>640000</v>
      </c>
      <c r="M13" s="23">
        <f t="shared" si="6"/>
        <v>776000</v>
      </c>
      <c r="N13" s="23">
        <v>0</v>
      </c>
      <c r="O13" s="23">
        <f t="shared" si="7"/>
        <v>776000</v>
      </c>
      <c r="P13" s="47">
        <v>810000</v>
      </c>
      <c r="Q13" s="47">
        <v>0</v>
      </c>
      <c r="R13" s="47">
        <v>810000</v>
      </c>
      <c r="S13" s="57">
        <f t="shared" si="8"/>
        <v>-34000</v>
      </c>
      <c r="T13" s="23">
        <f t="shared" si="9"/>
        <v>0</v>
      </c>
      <c r="U13" s="23">
        <f t="shared" si="10"/>
        <v>-34000</v>
      </c>
      <c r="V13" s="23">
        <f t="shared" si="11"/>
        <v>0</v>
      </c>
      <c r="W13" s="47"/>
      <c r="X13" s="3">
        <v>810000</v>
      </c>
      <c r="Y13" s="3">
        <v>0</v>
      </c>
    </row>
    <row r="14" spans="1:23" ht="39.75" customHeight="1">
      <c r="A14" s="19">
        <v>156081</v>
      </c>
      <c r="B14" s="24" t="s">
        <v>61</v>
      </c>
      <c r="C14" s="24" t="s">
        <v>62</v>
      </c>
      <c r="D14" s="21">
        <v>2050302</v>
      </c>
      <c r="E14" s="22" t="s">
        <v>52</v>
      </c>
      <c r="F14" s="23">
        <v>9</v>
      </c>
      <c r="G14" s="23">
        <v>13</v>
      </c>
      <c r="H14" s="23">
        <v>13</v>
      </c>
      <c r="I14" s="46">
        <v>1</v>
      </c>
      <c r="J14" s="23">
        <f t="shared" si="4"/>
        <v>22000</v>
      </c>
      <c r="K14" s="23">
        <f t="shared" si="5"/>
        <v>26000</v>
      </c>
      <c r="L14" s="23">
        <v>16000</v>
      </c>
      <c r="M14" s="23">
        <f t="shared" si="6"/>
        <v>32000</v>
      </c>
      <c r="N14" s="23">
        <v>0</v>
      </c>
      <c r="O14" s="23">
        <f t="shared" si="7"/>
        <v>32000</v>
      </c>
      <c r="P14" s="47">
        <v>26000</v>
      </c>
      <c r="Q14" s="47">
        <v>0</v>
      </c>
      <c r="R14" s="47">
        <v>26000</v>
      </c>
      <c r="S14" s="23">
        <f t="shared" si="8"/>
        <v>6000</v>
      </c>
      <c r="T14" s="23">
        <f t="shared" si="9"/>
        <v>0</v>
      </c>
      <c r="U14" s="23">
        <f t="shared" si="10"/>
        <v>6000</v>
      </c>
      <c r="V14" s="23">
        <f t="shared" si="11"/>
        <v>0</v>
      </c>
      <c r="W14" s="47"/>
    </row>
    <row r="15" spans="1:23" ht="39.75" customHeight="1">
      <c r="A15" s="19">
        <v>156082</v>
      </c>
      <c r="B15" s="24" t="s">
        <v>63</v>
      </c>
      <c r="C15" s="24" t="s">
        <v>64</v>
      </c>
      <c r="D15" s="21">
        <v>2050302</v>
      </c>
      <c r="E15" s="22" t="s">
        <v>52</v>
      </c>
      <c r="F15" s="23">
        <v>6</v>
      </c>
      <c r="G15" s="23">
        <v>8</v>
      </c>
      <c r="H15" s="23">
        <v>9</v>
      </c>
      <c r="I15" s="46">
        <v>1</v>
      </c>
      <c r="J15" s="23">
        <f t="shared" si="4"/>
        <v>14000</v>
      </c>
      <c r="K15" s="23">
        <f t="shared" si="5"/>
        <v>18000</v>
      </c>
      <c r="L15" s="23">
        <v>10000</v>
      </c>
      <c r="M15" s="23">
        <f t="shared" si="6"/>
        <v>22000</v>
      </c>
      <c r="N15" s="23">
        <v>0</v>
      </c>
      <c r="O15" s="23">
        <f t="shared" si="7"/>
        <v>22000</v>
      </c>
      <c r="P15" s="47">
        <v>18000</v>
      </c>
      <c r="Q15" s="47">
        <v>0</v>
      </c>
      <c r="R15" s="47">
        <v>18000</v>
      </c>
      <c r="S15" s="23">
        <f t="shared" si="8"/>
        <v>4000</v>
      </c>
      <c r="T15" s="23">
        <f t="shared" si="9"/>
        <v>0</v>
      </c>
      <c r="U15" s="23">
        <f t="shared" si="10"/>
        <v>4000</v>
      </c>
      <c r="V15" s="23">
        <f t="shared" si="11"/>
        <v>0</v>
      </c>
      <c r="W15" s="47"/>
    </row>
    <row r="16" spans="1:25" ht="39.75" customHeight="1">
      <c r="A16" s="19">
        <v>156084</v>
      </c>
      <c r="B16" s="24" t="s">
        <v>65</v>
      </c>
      <c r="C16" s="24" t="s">
        <v>66</v>
      </c>
      <c r="D16" s="21">
        <v>2050302</v>
      </c>
      <c r="E16" s="22" t="s">
        <v>52</v>
      </c>
      <c r="F16" s="23">
        <v>331</v>
      </c>
      <c r="G16" s="23">
        <v>168</v>
      </c>
      <c r="H16" s="23">
        <v>262</v>
      </c>
      <c r="I16" s="46">
        <v>1</v>
      </c>
      <c r="J16" s="23">
        <f t="shared" si="4"/>
        <v>499000</v>
      </c>
      <c r="K16" s="23">
        <f t="shared" si="5"/>
        <v>524000</v>
      </c>
      <c r="L16" s="23">
        <v>656000</v>
      </c>
      <c r="M16" s="23">
        <f t="shared" si="6"/>
        <v>367000</v>
      </c>
      <c r="N16" s="23">
        <v>0</v>
      </c>
      <c r="O16" s="23">
        <f t="shared" si="7"/>
        <v>367000</v>
      </c>
      <c r="P16" s="47">
        <v>524000</v>
      </c>
      <c r="Q16" s="47">
        <v>0</v>
      </c>
      <c r="R16" s="47">
        <v>524000</v>
      </c>
      <c r="S16" s="57">
        <f t="shared" si="8"/>
        <v>-157000</v>
      </c>
      <c r="T16" s="23">
        <f t="shared" si="9"/>
        <v>0</v>
      </c>
      <c r="U16" s="23">
        <f t="shared" si="10"/>
        <v>-157000</v>
      </c>
      <c r="V16" s="23">
        <f t="shared" si="11"/>
        <v>0</v>
      </c>
      <c r="W16" s="47"/>
      <c r="X16" s="3">
        <v>295250</v>
      </c>
      <c r="Y16" s="3">
        <v>0</v>
      </c>
    </row>
    <row r="17" spans="1:26" ht="94.5" customHeight="1">
      <c r="A17" s="19" t="s">
        <v>67</v>
      </c>
      <c r="B17" s="20" t="s">
        <v>68</v>
      </c>
      <c r="C17" s="20" t="s">
        <v>69</v>
      </c>
      <c r="D17" s="21">
        <v>2050302</v>
      </c>
      <c r="E17" s="22" t="s">
        <v>52</v>
      </c>
      <c r="F17" s="23">
        <v>54</v>
      </c>
      <c r="G17" s="23">
        <v>0</v>
      </c>
      <c r="H17" s="23"/>
      <c r="I17" s="46">
        <v>1</v>
      </c>
      <c r="J17" s="23">
        <f t="shared" si="4"/>
        <v>54000</v>
      </c>
      <c r="K17" s="23">
        <f t="shared" si="5"/>
        <v>0</v>
      </c>
      <c r="L17" s="23">
        <v>108000</v>
      </c>
      <c r="M17" s="23">
        <f>J17+K17-L17</f>
        <v>-54000</v>
      </c>
      <c r="N17" s="23">
        <v>0</v>
      </c>
      <c r="O17" s="23">
        <f t="shared" si="7"/>
        <v>-54000</v>
      </c>
      <c r="P17" s="47"/>
      <c r="Q17" s="47"/>
      <c r="R17" s="47"/>
      <c r="S17" s="58">
        <f t="shared" si="8"/>
        <v>-54000</v>
      </c>
      <c r="T17" s="23">
        <f t="shared" si="9"/>
        <v>0</v>
      </c>
      <c r="U17" s="23">
        <f t="shared" si="10"/>
        <v>-54000</v>
      </c>
      <c r="V17" s="23">
        <f t="shared" si="11"/>
        <v>-54000</v>
      </c>
      <c r="W17" s="59" t="s">
        <v>70</v>
      </c>
      <c r="Z17" s="59" t="s">
        <v>71</v>
      </c>
    </row>
    <row r="18" spans="1:26" ht="39.75" customHeight="1">
      <c r="A18" s="19">
        <v>156025</v>
      </c>
      <c r="B18" s="25" t="s">
        <v>50</v>
      </c>
      <c r="C18" s="20" t="s">
        <v>72</v>
      </c>
      <c r="D18" s="21">
        <v>2050302</v>
      </c>
      <c r="E18" s="22" t="s">
        <v>52</v>
      </c>
      <c r="F18" s="23">
        <v>317</v>
      </c>
      <c r="G18" s="23">
        <v>252</v>
      </c>
      <c r="H18" s="23">
        <v>256</v>
      </c>
      <c r="I18" s="46">
        <v>1</v>
      </c>
      <c r="J18" s="23">
        <f t="shared" si="4"/>
        <v>569000</v>
      </c>
      <c r="K18" s="23">
        <f t="shared" si="5"/>
        <v>512000</v>
      </c>
      <c r="L18" s="23">
        <v>650000</v>
      </c>
      <c r="M18" s="23">
        <f t="shared" si="6"/>
        <v>431000</v>
      </c>
      <c r="N18" s="23">
        <v>0</v>
      </c>
      <c r="O18" s="23">
        <f t="shared" si="7"/>
        <v>431000</v>
      </c>
      <c r="P18" s="47">
        <v>512000</v>
      </c>
      <c r="Q18" s="47">
        <v>0</v>
      </c>
      <c r="R18" s="47">
        <v>512000</v>
      </c>
      <c r="S18" s="57">
        <f t="shared" si="8"/>
        <v>-81000</v>
      </c>
      <c r="T18" s="23">
        <f t="shared" si="9"/>
        <v>0</v>
      </c>
      <c r="U18" s="23">
        <f t="shared" si="10"/>
        <v>-81000</v>
      </c>
      <c r="V18" s="23">
        <f t="shared" si="11"/>
        <v>0</v>
      </c>
      <c r="W18" s="47"/>
      <c r="X18" s="60">
        <v>2260000</v>
      </c>
      <c r="Y18" s="3">
        <v>0</v>
      </c>
      <c r="Z18" s="3" t="s">
        <v>50</v>
      </c>
    </row>
    <row r="19" spans="1:26" ht="97.5" customHeight="1">
      <c r="A19" s="19" t="s">
        <v>73</v>
      </c>
      <c r="B19" s="20" t="s">
        <v>74</v>
      </c>
      <c r="C19" s="20" t="s">
        <v>75</v>
      </c>
      <c r="D19" s="21">
        <v>2050302</v>
      </c>
      <c r="E19" s="22" t="s">
        <v>52</v>
      </c>
      <c r="F19" s="23">
        <v>156</v>
      </c>
      <c r="G19" s="23">
        <v>36</v>
      </c>
      <c r="H19" s="23">
        <v>36</v>
      </c>
      <c r="I19" s="46">
        <v>1</v>
      </c>
      <c r="J19" s="23">
        <f t="shared" si="4"/>
        <v>192000</v>
      </c>
      <c r="K19" s="23">
        <f t="shared" si="5"/>
        <v>72000</v>
      </c>
      <c r="L19" s="23">
        <v>314000</v>
      </c>
      <c r="M19" s="23">
        <f>J19+K19-L19</f>
        <v>-50000</v>
      </c>
      <c r="N19" s="23">
        <v>0</v>
      </c>
      <c r="O19" s="23">
        <f t="shared" si="7"/>
        <v>-50000</v>
      </c>
      <c r="P19" s="47">
        <v>72000</v>
      </c>
      <c r="Q19" s="47">
        <v>0</v>
      </c>
      <c r="R19" s="47">
        <v>72000</v>
      </c>
      <c r="S19" s="58">
        <f t="shared" si="8"/>
        <v>-122000</v>
      </c>
      <c r="T19" s="23">
        <f t="shared" si="9"/>
        <v>0</v>
      </c>
      <c r="U19" s="23">
        <f t="shared" si="10"/>
        <v>-122000</v>
      </c>
      <c r="V19" s="23">
        <f t="shared" si="11"/>
        <v>-50000</v>
      </c>
      <c r="W19" s="59" t="s">
        <v>76</v>
      </c>
      <c r="X19" s="60">
        <v>72000</v>
      </c>
      <c r="Y19" s="3">
        <v>0</v>
      </c>
      <c r="Z19" s="59" t="s">
        <v>77</v>
      </c>
    </row>
    <row r="20" spans="1:23" ht="39.75" customHeight="1">
      <c r="A20" s="19" t="s">
        <v>78</v>
      </c>
      <c r="B20" s="20" t="s">
        <v>79</v>
      </c>
      <c r="C20" s="20" t="s">
        <v>79</v>
      </c>
      <c r="D20" s="21">
        <v>2050302</v>
      </c>
      <c r="E20" s="22" t="s">
        <v>52</v>
      </c>
      <c r="F20" s="23">
        <v>230</v>
      </c>
      <c r="G20" s="23">
        <v>263</v>
      </c>
      <c r="H20" s="23">
        <v>260</v>
      </c>
      <c r="I20" s="46">
        <v>1</v>
      </c>
      <c r="J20" s="23">
        <f t="shared" si="4"/>
        <v>493000</v>
      </c>
      <c r="K20" s="23">
        <f t="shared" si="5"/>
        <v>520000</v>
      </c>
      <c r="L20" s="23">
        <v>472000</v>
      </c>
      <c r="M20" s="23">
        <f t="shared" si="6"/>
        <v>541000</v>
      </c>
      <c r="N20" s="23">
        <v>0</v>
      </c>
      <c r="O20" s="23">
        <f t="shared" si="7"/>
        <v>541000</v>
      </c>
      <c r="P20" s="47">
        <v>520000</v>
      </c>
      <c r="Q20" s="47">
        <v>0</v>
      </c>
      <c r="R20" s="47">
        <v>520000</v>
      </c>
      <c r="S20" s="23">
        <f t="shared" si="8"/>
        <v>21000</v>
      </c>
      <c r="T20" s="23">
        <f t="shared" si="9"/>
        <v>0</v>
      </c>
      <c r="U20" s="23">
        <f t="shared" si="10"/>
        <v>21000</v>
      </c>
      <c r="V20" s="23">
        <f t="shared" si="11"/>
        <v>0</v>
      </c>
      <c r="W20" s="47"/>
    </row>
    <row r="21" spans="1:26" ht="39.75" customHeight="1">
      <c r="A21" s="19">
        <v>156071</v>
      </c>
      <c r="B21" s="25" t="s">
        <v>58</v>
      </c>
      <c r="C21" s="20" t="s">
        <v>80</v>
      </c>
      <c r="D21" s="21">
        <v>2050302</v>
      </c>
      <c r="E21" s="22" t="s">
        <v>52</v>
      </c>
      <c r="F21" s="23">
        <v>119</v>
      </c>
      <c r="G21" s="23">
        <v>60</v>
      </c>
      <c r="H21" s="23">
        <v>60</v>
      </c>
      <c r="I21" s="46">
        <v>1</v>
      </c>
      <c r="J21" s="23">
        <f t="shared" si="4"/>
        <v>179000</v>
      </c>
      <c r="K21" s="23">
        <f t="shared" si="5"/>
        <v>120000</v>
      </c>
      <c r="L21" s="23">
        <v>248000</v>
      </c>
      <c r="M21" s="23">
        <f t="shared" si="6"/>
        <v>51000</v>
      </c>
      <c r="N21" s="23">
        <v>0</v>
      </c>
      <c r="O21" s="23">
        <f t="shared" si="7"/>
        <v>51000</v>
      </c>
      <c r="P21" s="47">
        <v>120000</v>
      </c>
      <c r="Q21" s="47">
        <v>0</v>
      </c>
      <c r="R21" s="47">
        <v>120000</v>
      </c>
      <c r="S21" s="57">
        <f t="shared" si="8"/>
        <v>-69000</v>
      </c>
      <c r="T21" s="23">
        <f t="shared" si="9"/>
        <v>0</v>
      </c>
      <c r="U21" s="23">
        <f t="shared" si="10"/>
        <v>-69000</v>
      </c>
      <c r="V21" s="23">
        <f t="shared" si="11"/>
        <v>0</v>
      </c>
      <c r="W21" s="47"/>
      <c r="X21" s="3">
        <v>466000</v>
      </c>
      <c r="Y21" s="3">
        <v>0</v>
      </c>
      <c r="Z21" s="3" t="s">
        <v>58</v>
      </c>
    </row>
    <row r="22" spans="1:25" ht="39.75" customHeight="1">
      <c r="A22" s="19" t="s">
        <v>81</v>
      </c>
      <c r="B22" s="24" t="s">
        <v>82</v>
      </c>
      <c r="C22" s="24" t="s">
        <v>83</v>
      </c>
      <c r="D22" s="21">
        <v>2050302</v>
      </c>
      <c r="E22" s="22" t="s">
        <v>52</v>
      </c>
      <c r="F22" s="23">
        <v>375</v>
      </c>
      <c r="G22" s="23">
        <v>130</v>
      </c>
      <c r="H22" s="23">
        <v>130</v>
      </c>
      <c r="I22" s="46">
        <v>1</v>
      </c>
      <c r="J22" s="23">
        <f t="shared" si="4"/>
        <v>505000</v>
      </c>
      <c r="K22" s="23">
        <f t="shared" si="5"/>
        <v>260000</v>
      </c>
      <c r="L22" s="23">
        <v>758000</v>
      </c>
      <c r="M22" s="23">
        <f t="shared" si="6"/>
        <v>7000</v>
      </c>
      <c r="N22" s="23">
        <v>0</v>
      </c>
      <c r="O22" s="23">
        <f t="shared" si="7"/>
        <v>7000</v>
      </c>
      <c r="P22" s="47">
        <v>260000</v>
      </c>
      <c r="Q22" s="47">
        <v>0</v>
      </c>
      <c r="R22" s="47">
        <v>260000</v>
      </c>
      <c r="S22" s="57">
        <f t="shared" si="8"/>
        <v>-253000</v>
      </c>
      <c r="T22" s="23">
        <f t="shared" si="9"/>
        <v>0</v>
      </c>
      <c r="U22" s="23">
        <f t="shared" si="10"/>
        <v>-253000</v>
      </c>
      <c r="V22" s="23">
        <f t="shared" si="11"/>
        <v>0</v>
      </c>
      <c r="W22" s="47"/>
      <c r="X22" s="3">
        <v>260000</v>
      </c>
      <c r="Y22" s="3">
        <v>0</v>
      </c>
    </row>
    <row r="23" spans="1:25" ht="39.75" customHeight="1">
      <c r="A23" s="19" t="s">
        <v>84</v>
      </c>
      <c r="B23" s="24" t="s">
        <v>85</v>
      </c>
      <c r="C23" s="24" t="s">
        <v>85</v>
      </c>
      <c r="D23" s="21">
        <v>2050302</v>
      </c>
      <c r="E23" s="22" t="s">
        <v>52</v>
      </c>
      <c r="F23" s="23">
        <v>282</v>
      </c>
      <c r="G23" s="23">
        <v>264</v>
      </c>
      <c r="H23" s="23">
        <v>270</v>
      </c>
      <c r="I23" s="46">
        <v>1</v>
      </c>
      <c r="J23" s="23">
        <f t="shared" si="4"/>
        <v>546000</v>
      </c>
      <c r="K23" s="23">
        <f t="shared" si="5"/>
        <v>540000</v>
      </c>
      <c r="L23" s="23">
        <v>598000</v>
      </c>
      <c r="M23" s="23">
        <f t="shared" si="6"/>
        <v>488000</v>
      </c>
      <c r="N23" s="23">
        <v>0</v>
      </c>
      <c r="O23" s="23">
        <f t="shared" si="7"/>
        <v>488000</v>
      </c>
      <c r="P23" s="47">
        <v>540000</v>
      </c>
      <c r="Q23" s="47">
        <v>0</v>
      </c>
      <c r="R23" s="47">
        <v>540000</v>
      </c>
      <c r="S23" s="57">
        <f t="shared" si="8"/>
        <v>-52000</v>
      </c>
      <c r="T23" s="23">
        <f t="shared" si="9"/>
        <v>0</v>
      </c>
      <c r="U23" s="23">
        <f t="shared" si="10"/>
        <v>-52000</v>
      </c>
      <c r="V23" s="23">
        <f t="shared" si="11"/>
        <v>0</v>
      </c>
      <c r="W23" s="47"/>
      <c r="X23" s="3">
        <v>540000</v>
      </c>
      <c r="Y23" s="3">
        <v>0</v>
      </c>
    </row>
    <row r="24" spans="1:23" ht="39.75" customHeight="1">
      <c r="A24" s="19">
        <v>156071</v>
      </c>
      <c r="B24" s="25" t="s">
        <v>58</v>
      </c>
      <c r="C24" s="20" t="s">
        <v>86</v>
      </c>
      <c r="D24" s="21">
        <v>2050302</v>
      </c>
      <c r="E24" s="22" t="s">
        <v>52</v>
      </c>
      <c r="F24" s="23">
        <v>94</v>
      </c>
      <c r="G24" s="23">
        <v>159</v>
      </c>
      <c r="H24" s="23">
        <v>161</v>
      </c>
      <c r="I24" s="46">
        <v>1</v>
      </c>
      <c r="J24" s="23">
        <f t="shared" si="4"/>
        <v>253000</v>
      </c>
      <c r="K24" s="23">
        <f t="shared" si="5"/>
        <v>322000</v>
      </c>
      <c r="L24" s="23">
        <v>198000</v>
      </c>
      <c r="M24" s="23">
        <f t="shared" si="6"/>
        <v>377000</v>
      </c>
      <c r="N24" s="23">
        <v>0</v>
      </c>
      <c r="O24" s="23">
        <f t="shared" si="7"/>
        <v>377000</v>
      </c>
      <c r="P24" s="47">
        <v>322000</v>
      </c>
      <c r="Q24" s="47">
        <v>0</v>
      </c>
      <c r="R24" s="47">
        <v>322000</v>
      </c>
      <c r="S24" s="23">
        <f t="shared" si="8"/>
        <v>55000</v>
      </c>
      <c r="T24" s="23">
        <f t="shared" si="9"/>
        <v>0</v>
      </c>
      <c r="U24" s="23">
        <f t="shared" si="10"/>
        <v>55000</v>
      </c>
      <c r="V24" s="23">
        <f t="shared" si="11"/>
        <v>0</v>
      </c>
      <c r="W24" s="47"/>
    </row>
    <row r="25" spans="1:23" ht="39.75" customHeight="1">
      <c r="A25" s="26">
        <v>156009</v>
      </c>
      <c r="B25" s="27" t="s">
        <v>87</v>
      </c>
      <c r="C25" s="27" t="s">
        <v>87</v>
      </c>
      <c r="D25" s="21"/>
      <c r="E25" s="22"/>
      <c r="F25" s="28">
        <f aca="true" t="shared" si="12" ref="F25:H25">SUM(F26:F27)</f>
        <v>4</v>
      </c>
      <c r="G25" s="28">
        <f t="shared" si="12"/>
        <v>7</v>
      </c>
      <c r="H25" s="28">
        <f t="shared" si="12"/>
        <v>7</v>
      </c>
      <c r="I25" s="48"/>
      <c r="J25" s="28">
        <f aca="true" t="shared" si="13" ref="J25:L25">SUM(J26:J27)</f>
        <v>11000</v>
      </c>
      <c r="K25" s="28">
        <f t="shared" si="13"/>
        <v>14000</v>
      </c>
      <c r="L25" s="28">
        <f t="shared" si="13"/>
        <v>10000</v>
      </c>
      <c r="M25" s="28">
        <f t="shared" si="6"/>
        <v>15000</v>
      </c>
      <c r="N25" s="28">
        <v>0</v>
      </c>
      <c r="O25" s="28">
        <f t="shared" si="7"/>
        <v>15000</v>
      </c>
      <c r="P25" s="28">
        <f aca="true" t="shared" si="14" ref="P25:R25">SUM(P26:P27)</f>
        <v>14000</v>
      </c>
      <c r="Q25" s="28">
        <f t="shared" si="14"/>
        <v>0</v>
      </c>
      <c r="R25" s="28">
        <f t="shared" si="14"/>
        <v>14000</v>
      </c>
      <c r="S25" s="28">
        <f t="shared" si="8"/>
        <v>1000</v>
      </c>
      <c r="T25" s="28">
        <f t="shared" si="9"/>
        <v>0</v>
      </c>
      <c r="U25" s="28">
        <f t="shared" si="10"/>
        <v>1000</v>
      </c>
      <c r="V25" s="28">
        <f t="shared" si="11"/>
        <v>0</v>
      </c>
      <c r="W25" s="47"/>
    </row>
    <row r="26" spans="1:23" ht="39.75" customHeight="1">
      <c r="A26" s="29">
        <v>156009</v>
      </c>
      <c r="B26" s="30" t="s">
        <v>87</v>
      </c>
      <c r="C26" s="30" t="s">
        <v>87</v>
      </c>
      <c r="D26" s="31"/>
      <c r="E26" s="32"/>
      <c r="F26" s="23">
        <v>0</v>
      </c>
      <c r="G26" s="23">
        <v>4</v>
      </c>
      <c r="H26" s="23">
        <v>0</v>
      </c>
      <c r="I26" s="46">
        <v>1</v>
      </c>
      <c r="J26" s="23">
        <f aca="true" t="shared" si="15" ref="J26:J31">(F26+G26)*1000</f>
        <v>4000</v>
      </c>
      <c r="K26" s="23">
        <f aca="true" t="shared" si="16" ref="K26:K31">H26*2000</f>
        <v>0</v>
      </c>
      <c r="L26" s="23">
        <v>0</v>
      </c>
      <c r="M26" s="23"/>
      <c r="N26" s="23"/>
      <c r="O26" s="23"/>
      <c r="P26" s="47">
        <v>0</v>
      </c>
      <c r="Q26" s="47">
        <v>0</v>
      </c>
      <c r="R26" s="47">
        <v>0</v>
      </c>
      <c r="S26" s="23"/>
      <c r="T26" s="23"/>
      <c r="U26" s="23"/>
      <c r="V26" s="23"/>
      <c r="W26" s="47"/>
    </row>
    <row r="27" spans="1:23" ht="39.75" customHeight="1">
      <c r="A27" s="29">
        <v>156009</v>
      </c>
      <c r="B27" s="30" t="s">
        <v>87</v>
      </c>
      <c r="C27" s="30" t="s">
        <v>88</v>
      </c>
      <c r="D27" s="31">
        <v>2050302</v>
      </c>
      <c r="E27" s="32" t="s">
        <v>52</v>
      </c>
      <c r="F27" s="23">
        <v>4</v>
      </c>
      <c r="G27" s="23">
        <v>3</v>
      </c>
      <c r="H27" s="23">
        <v>7</v>
      </c>
      <c r="I27" s="46">
        <v>1</v>
      </c>
      <c r="J27" s="23">
        <f t="shared" si="15"/>
        <v>7000</v>
      </c>
      <c r="K27" s="23">
        <f t="shared" si="16"/>
        <v>14000</v>
      </c>
      <c r="L27" s="23">
        <v>10000</v>
      </c>
      <c r="M27" s="23"/>
      <c r="N27" s="23"/>
      <c r="O27" s="23"/>
      <c r="P27" s="47">
        <v>14000</v>
      </c>
      <c r="Q27" s="47">
        <v>0</v>
      </c>
      <c r="R27" s="47">
        <v>14000</v>
      </c>
      <c r="S27" s="23"/>
      <c r="T27" s="23"/>
      <c r="U27" s="23"/>
      <c r="V27" s="23"/>
      <c r="W27" s="47"/>
    </row>
    <row r="28" spans="1:23" ht="39.75" customHeight="1">
      <c r="A28" s="33" t="s">
        <v>89</v>
      </c>
      <c r="B28" s="27" t="s">
        <v>90</v>
      </c>
      <c r="C28" s="27" t="s">
        <v>90</v>
      </c>
      <c r="D28" s="31"/>
      <c r="E28" s="32"/>
      <c r="F28" s="28">
        <f aca="true" t="shared" si="17" ref="F28:H28">SUM(F29:F31)</f>
        <v>210</v>
      </c>
      <c r="G28" s="28">
        <f t="shared" si="17"/>
        <v>289</v>
      </c>
      <c r="H28" s="28">
        <f t="shared" si="17"/>
        <v>320</v>
      </c>
      <c r="I28" s="48"/>
      <c r="J28" s="28">
        <f aca="true" t="shared" si="18" ref="J28:L28">SUM(J29:J31)</f>
        <v>499000</v>
      </c>
      <c r="K28" s="28">
        <f t="shared" si="18"/>
        <v>640000</v>
      </c>
      <c r="L28" s="28">
        <f t="shared" si="18"/>
        <v>434000</v>
      </c>
      <c r="M28" s="28">
        <f>IF(ROUND(J28+K28-L28,0)&lt;0,0,ROUND(J28+K28-L28,0))</f>
        <v>705000</v>
      </c>
      <c r="N28" s="28">
        <v>0</v>
      </c>
      <c r="O28" s="28">
        <f>M28-N28</f>
        <v>705000</v>
      </c>
      <c r="P28" s="28">
        <f aca="true" t="shared" si="19" ref="P28:R28">SUM(P29:P31)</f>
        <v>640000</v>
      </c>
      <c r="Q28" s="28">
        <f t="shared" si="19"/>
        <v>0</v>
      </c>
      <c r="R28" s="28">
        <f t="shared" si="19"/>
        <v>640000</v>
      </c>
      <c r="S28" s="28">
        <f>T28+U28</f>
        <v>65000</v>
      </c>
      <c r="T28" s="28">
        <f>N28-Q28</f>
        <v>0</v>
      </c>
      <c r="U28" s="28">
        <f>O28-R28</f>
        <v>65000</v>
      </c>
      <c r="V28" s="28">
        <f>IF(ROUND(J28+K28-L28,0)&gt;0,0,ROUND(J28+K28-L28,0))</f>
        <v>0</v>
      </c>
      <c r="W28" s="47"/>
    </row>
    <row r="29" spans="1:23" ht="39.75" customHeight="1">
      <c r="A29" s="19" t="s">
        <v>89</v>
      </c>
      <c r="B29" s="20" t="s">
        <v>90</v>
      </c>
      <c r="C29" s="20" t="s">
        <v>90</v>
      </c>
      <c r="D29" s="21"/>
      <c r="E29" s="22"/>
      <c r="F29" s="23">
        <v>0</v>
      </c>
      <c r="G29" s="23">
        <v>128</v>
      </c>
      <c r="H29" s="23">
        <v>0</v>
      </c>
      <c r="I29" s="46">
        <v>1</v>
      </c>
      <c r="J29" s="23">
        <f t="shared" si="15"/>
        <v>128000</v>
      </c>
      <c r="K29" s="23">
        <f t="shared" si="16"/>
        <v>0</v>
      </c>
      <c r="L29" s="23">
        <v>0</v>
      </c>
      <c r="M29" s="23"/>
      <c r="N29" s="23"/>
      <c r="O29" s="23"/>
      <c r="P29" s="47">
        <v>0</v>
      </c>
      <c r="Q29" s="47">
        <v>0</v>
      </c>
      <c r="R29" s="47">
        <v>0</v>
      </c>
      <c r="S29" s="23"/>
      <c r="T29" s="23"/>
      <c r="U29" s="23"/>
      <c r="V29" s="23"/>
      <c r="W29" s="47"/>
    </row>
    <row r="30" spans="1:23" ht="39.75" customHeight="1">
      <c r="A30" s="19" t="s">
        <v>89</v>
      </c>
      <c r="B30" s="20" t="s">
        <v>90</v>
      </c>
      <c r="C30" s="20" t="s">
        <v>91</v>
      </c>
      <c r="D30" s="21">
        <v>2050302</v>
      </c>
      <c r="E30" s="22"/>
      <c r="F30" s="23">
        <v>12</v>
      </c>
      <c r="G30" s="23">
        <v>0</v>
      </c>
      <c r="H30" s="23"/>
      <c r="I30" s="46">
        <v>1</v>
      </c>
      <c r="J30" s="23">
        <f t="shared" si="15"/>
        <v>12000</v>
      </c>
      <c r="K30" s="23">
        <f t="shared" si="16"/>
        <v>0</v>
      </c>
      <c r="L30" s="23">
        <v>24000</v>
      </c>
      <c r="M30" s="23"/>
      <c r="N30" s="23"/>
      <c r="O30" s="23"/>
      <c r="P30" s="47">
        <v>0</v>
      </c>
      <c r="Q30" s="47">
        <v>0</v>
      </c>
      <c r="R30" s="47">
        <v>0</v>
      </c>
      <c r="S30" s="23"/>
      <c r="T30" s="23"/>
      <c r="U30" s="23"/>
      <c r="V30" s="23"/>
      <c r="W30" s="47"/>
    </row>
    <row r="31" spans="1:23" ht="39.75" customHeight="1">
      <c r="A31" s="19" t="s">
        <v>89</v>
      </c>
      <c r="B31" s="20" t="s">
        <v>90</v>
      </c>
      <c r="C31" s="20" t="s">
        <v>92</v>
      </c>
      <c r="D31" s="21">
        <v>2050302</v>
      </c>
      <c r="E31" s="22" t="s">
        <v>52</v>
      </c>
      <c r="F31" s="23">
        <v>198</v>
      </c>
      <c r="G31" s="23">
        <v>161</v>
      </c>
      <c r="H31" s="23">
        <v>320</v>
      </c>
      <c r="I31" s="46">
        <v>1</v>
      </c>
      <c r="J31" s="23">
        <f t="shared" si="15"/>
        <v>359000</v>
      </c>
      <c r="K31" s="23">
        <f t="shared" si="16"/>
        <v>640000</v>
      </c>
      <c r="L31" s="23">
        <v>410000</v>
      </c>
      <c r="M31" s="23"/>
      <c r="N31" s="23"/>
      <c r="O31" s="23"/>
      <c r="P31" s="47">
        <v>640000</v>
      </c>
      <c r="Q31" s="47">
        <v>0</v>
      </c>
      <c r="R31" s="47">
        <v>640000</v>
      </c>
      <c r="S31" s="23"/>
      <c r="T31" s="23"/>
      <c r="U31" s="23"/>
      <c r="V31" s="23"/>
      <c r="W31" s="47"/>
    </row>
    <row r="32" spans="1:25" ht="39.75" customHeight="1">
      <c r="A32" s="33" t="s">
        <v>93</v>
      </c>
      <c r="B32" s="27" t="s">
        <v>94</v>
      </c>
      <c r="C32" s="27" t="s">
        <v>94</v>
      </c>
      <c r="D32" s="21"/>
      <c r="E32" s="22"/>
      <c r="F32" s="28">
        <f aca="true" t="shared" si="20" ref="F32:H32">SUM(F33:F36)</f>
        <v>856</v>
      </c>
      <c r="G32" s="28">
        <f t="shared" si="20"/>
        <v>346</v>
      </c>
      <c r="H32" s="28">
        <f t="shared" si="20"/>
        <v>347</v>
      </c>
      <c r="I32" s="48"/>
      <c r="J32" s="28">
        <f aca="true" t="shared" si="21" ref="J32:L32">SUM(J33:J36)</f>
        <v>1202000</v>
      </c>
      <c r="K32" s="28">
        <f t="shared" si="21"/>
        <v>694000</v>
      </c>
      <c r="L32" s="28">
        <f t="shared" si="21"/>
        <v>1704000</v>
      </c>
      <c r="M32" s="28">
        <f>IF(ROUND(J32+K32-L32,0)&lt;0,0,ROUND(J32+K32-L32,0))</f>
        <v>192000</v>
      </c>
      <c r="N32" s="28">
        <v>0</v>
      </c>
      <c r="O32" s="28">
        <f>M32-N32</f>
        <v>192000</v>
      </c>
      <c r="P32" s="28">
        <f aca="true" t="shared" si="22" ref="P32:R32">SUM(P33:P36)</f>
        <v>694000</v>
      </c>
      <c r="Q32" s="28">
        <f t="shared" si="22"/>
        <v>0</v>
      </c>
      <c r="R32" s="28">
        <f t="shared" si="22"/>
        <v>694000</v>
      </c>
      <c r="S32" s="61">
        <f>T32+U32</f>
        <v>-502000</v>
      </c>
      <c r="T32" s="28">
        <f>N32-Q32</f>
        <v>0</v>
      </c>
      <c r="U32" s="28">
        <f>O32-R32</f>
        <v>-502000</v>
      </c>
      <c r="V32" s="28">
        <f>IF(ROUND(J32+K32-L32,0)&gt;0,0,ROUND(J32+K32-L32,0))</f>
        <v>0</v>
      </c>
      <c r="W32" s="47"/>
      <c r="X32" s="3">
        <v>694000</v>
      </c>
      <c r="Y32" s="3">
        <v>0</v>
      </c>
    </row>
    <row r="33" spans="1:23" ht="39.75" customHeight="1">
      <c r="A33" s="19" t="s">
        <v>93</v>
      </c>
      <c r="B33" s="20" t="s">
        <v>94</v>
      </c>
      <c r="C33" s="24" t="s">
        <v>95</v>
      </c>
      <c r="D33" s="21">
        <v>2050302</v>
      </c>
      <c r="E33" s="22" t="s">
        <v>52</v>
      </c>
      <c r="F33" s="23">
        <v>59</v>
      </c>
      <c r="G33" s="23">
        <v>76</v>
      </c>
      <c r="H33" s="23">
        <v>76</v>
      </c>
      <c r="I33" s="46">
        <v>1</v>
      </c>
      <c r="J33" s="23">
        <f aca="true" t="shared" si="23" ref="J33:J36">(F33+G33)*1000</f>
        <v>135000</v>
      </c>
      <c r="K33" s="23">
        <f aca="true" t="shared" si="24" ref="K33:K36">H33*2000</f>
        <v>152000</v>
      </c>
      <c r="L33" s="23">
        <v>92000</v>
      </c>
      <c r="M33" s="23"/>
      <c r="N33" s="23"/>
      <c r="O33" s="23"/>
      <c r="P33" s="47">
        <v>152000</v>
      </c>
      <c r="Q33" s="47">
        <v>0</v>
      </c>
      <c r="R33" s="47">
        <v>152000</v>
      </c>
      <c r="S33" s="23"/>
      <c r="T33" s="23"/>
      <c r="U33" s="23"/>
      <c r="V33" s="23"/>
      <c r="W33" s="47"/>
    </row>
    <row r="34" spans="1:23" ht="39.75" customHeight="1">
      <c r="A34" s="19" t="s">
        <v>93</v>
      </c>
      <c r="B34" s="20" t="s">
        <v>94</v>
      </c>
      <c r="C34" s="20" t="s">
        <v>96</v>
      </c>
      <c r="D34" s="21">
        <v>2050302</v>
      </c>
      <c r="E34" s="22" t="s">
        <v>52</v>
      </c>
      <c r="F34" s="23">
        <v>225</v>
      </c>
      <c r="G34" s="23">
        <v>99</v>
      </c>
      <c r="H34" s="23">
        <v>100</v>
      </c>
      <c r="I34" s="46">
        <v>1</v>
      </c>
      <c r="J34" s="23">
        <f t="shared" si="23"/>
        <v>324000</v>
      </c>
      <c r="K34" s="23">
        <f t="shared" si="24"/>
        <v>200000</v>
      </c>
      <c r="L34" s="23">
        <v>454000</v>
      </c>
      <c r="M34" s="23"/>
      <c r="N34" s="23"/>
      <c r="O34" s="23"/>
      <c r="P34" s="47">
        <v>200000</v>
      </c>
      <c r="Q34" s="47">
        <v>0</v>
      </c>
      <c r="R34" s="47">
        <v>200000</v>
      </c>
      <c r="S34" s="23"/>
      <c r="T34" s="23"/>
      <c r="U34" s="23"/>
      <c r="V34" s="23"/>
      <c r="W34" s="47"/>
    </row>
    <row r="35" spans="1:23" ht="39.75" customHeight="1">
      <c r="A35" s="19" t="s">
        <v>93</v>
      </c>
      <c r="B35" s="20" t="s">
        <v>94</v>
      </c>
      <c r="C35" s="20" t="s">
        <v>97</v>
      </c>
      <c r="D35" s="21">
        <v>2050302</v>
      </c>
      <c r="E35" s="22" t="s">
        <v>52</v>
      </c>
      <c r="F35" s="23">
        <v>244</v>
      </c>
      <c r="G35" s="23">
        <v>80</v>
      </c>
      <c r="H35" s="23">
        <v>80</v>
      </c>
      <c r="I35" s="46">
        <v>1</v>
      </c>
      <c r="J35" s="23">
        <f t="shared" si="23"/>
        <v>324000</v>
      </c>
      <c r="K35" s="23">
        <f t="shared" si="24"/>
        <v>160000</v>
      </c>
      <c r="L35" s="23">
        <v>488000</v>
      </c>
      <c r="M35" s="23"/>
      <c r="N35" s="23"/>
      <c r="O35" s="23"/>
      <c r="P35" s="47">
        <v>160000</v>
      </c>
      <c r="Q35" s="47">
        <v>0</v>
      </c>
      <c r="R35" s="47">
        <v>160000</v>
      </c>
      <c r="S35" s="23"/>
      <c r="T35" s="23"/>
      <c r="U35" s="23"/>
      <c r="V35" s="23"/>
      <c r="W35" s="47"/>
    </row>
    <row r="36" spans="1:23" ht="39.75" customHeight="1">
      <c r="A36" s="19" t="s">
        <v>93</v>
      </c>
      <c r="B36" s="20" t="s">
        <v>94</v>
      </c>
      <c r="C36" s="20" t="s">
        <v>98</v>
      </c>
      <c r="D36" s="21">
        <v>2050302</v>
      </c>
      <c r="E36" s="22" t="s">
        <v>52</v>
      </c>
      <c r="F36" s="23">
        <v>328</v>
      </c>
      <c r="G36" s="23">
        <v>91</v>
      </c>
      <c r="H36" s="23">
        <v>91</v>
      </c>
      <c r="I36" s="46">
        <v>1</v>
      </c>
      <c r="J36" s="23">
        <f t="shared" si="23"/>
        <v>419000</v>
      </c>
      <c r="K36" s="23">
        <f t="shared" si="24"/>
        <v>182000</v>
      </c>
      <c r="L36" s="23">
        <v>670000</v>
      </c>
      <c r="M36" s="23"/>
      <c r="N36" s="23"/>
      <c r="O36" s="23"/>
      <c r="P36" s="47">
        <v>182000</v>
      </c>
      <c r="Q36" s="47">
        <v>0</v>
      </c>
      <c r="R36" s="47">
        <v>182000</v>
      </c>
      <c r="S36" s="23"/>
      <c r="T36" s="23"/>
      <c r="U36" s="23"/>
      <c r="V36" s="23"/>
      <c r="W36" s="47"/>
    </row>
    <row r="37" spans="1:25" ht="39.75" customHeight="1">
      <c r="A37" s="34" t="s">
        <v>99</v>
      </c>
      <c r="B37" s="27" t="s">
        <v>100</v>
      </c>
      <c r="C37" s="27" t="s">
        <v>100</v>
      </c>
      <c r="D37" s="21"/>
      <c r="E37" s="22"/>
      <c r="F37" s="28">
        <f aca="true" t="shared" si="25" ref="F37:H37">SUM(F38:F40)</f>
        <v>18</v>
      </c>
      <c r="G37" s="28">
        <f t="shared" si="25"/>
        <v>10</v>
      </c>
      <c r="H37" s="28">
        <f t="shared" si="25"/>
        <v>20</v>
      </c>
      <c r="I37" s="48"/>
      <c r="J37" s="28">
        <f aca="true" t="shared" si="26" ref="J37:L37">SUM(J38:J40)</f>
        <v>28000</v>
      </c>
      <c r="K37" s="28">
        <f t="shared" si="26"/>
        <v>40000</v>
      </c>
      <c r="L37" s="28">
        <f t="shared" si="26"/>
        <v>36000</v>
      </c>
      <c r="M37" s="28">
        <f>IF(ROUND(J37+K37-L37,0)&lt;0,0,ROUND(J37+K37-L37,0))</f>
        <v>32000</v>
      </c>
      <c r="N37" s="28">
        <v>0</v>
      </c>
      <c r="O37" s="28">
        <f>M37-N37</f>
        <v>32000</v>
      </c>
      <c r="P37" s="28">
        <f aca="true" t="shared" si="27" ref="P37:R37">SUM(P38:P40)</f>
        <v>40000</v>
      </c>
      <c r="Q37" s="28">
        <f t="shared" si="27"/>
        <v>0</v>
      </c>
      <c r="R37" s="28">
        <f t="shared" si="27"/>
        <v>40000</v>
      </c>
      <c r="S37" s="61">
        <f>T37+U37</f>
        <v>-8000</v>
      </c>
      <c r="T37" s="28">
        <f>N37-Q37</f>
        <v>0</v>
      </c>
      <c r="U37" s="28">
        <f>O37-R37</f>
        <v>-8000</v>
      </c>
      <c r="V37" s="28">
        <f>IF(ROUND(J37+K37-L37,0)&gt;0,0,ROUND(J37+K37-L37,0))</f>
        <v>0</v>
      </c>
      <c r="W37" s="47"/>
      <c r="X37" s="3">
        <v>40000</v>
      </c>
      <c r="Y37" s="3">
        <v>0</v>
      </c>
    </row>
    <row r="38" spans="1:23" ht="39.75" customHeight="1">
      <c r="A38" s="19" t="s">
        <v>99</v>
      </c>
      <c r="B38" s="24" t="s">
        <v>100</v>
      </c>
      <c r="C38" s="24" t="s">
        <v>100</v>
      </c>
      <c r="D38" s="21">
        <v>2050302</v>
      </c>
      <c r="E38" s="22" t="s">
        <v>52</v>
      </c>
      <c r="F38" s="23">
        <v>0</v>
      </c>
      <c r="G38" s="23">
        <v>2</v>
      </c>
      <c r="H38" s="23">
        <v>20</v>
      </c>
      <c r="I38" s="46">
        <v>1</v>
      </c>
      <c r="J38" s="23">
        <f aca="true" t="shared" si="28" ref="J38:J40">(F38+G38)*1000</f>
        <v>2000</v>
      </c>
      <c r="K38" s="23">
        <f aca="true" t="shared" si="29" ref="K38:K40">H38*2000</f>
        <v>40000</v>
      </c>
      <c r="L38" s="23">
        <v>0</v>
      </c>
      <c r="M38" s="23"/>
      <c r="N38" s="23"/>
      <c r="O38" s="23"/>
      <c r="P38" s="47">
        <v>40000</v>
      </c>
      <c r="Q38" s="47">
        <v>0</v>
      </c>
      <c r="R38" s="47">
        <v>40000</v>
      </c>
      <c r="S38" s="23"/>
      <c r="T38" s="23"/>
      <c r="U38" s="23"/>
      <c r="V38" s="23"/>
      <c r="W38" s="47"/>
    </row>
    <row r="39" spans="1:23" ht="39.75" customHeight="1">
      <c r="A39" s="19" t="s">
        <v>99</v>
      </c>
      <c r="B39" s="24" t="s">
        <v>100</v>
      </c>
      <c r="C39" s="24" t="s">
        <v>101</v>
      </c>
      <c r="D39" s="21"/>
      <c r="E39" s="22"/>
      <c r="F39" s="23">
        <v>7</v>
      </c>
      <c r="G39" s="23">
        <v>1</v>
      </c>
      <c r="H39" s="23">
        <v>0</v>
      </c>
      <c r="I39" s="49">
        <v>1</v>
      </c>
      <c r="J39" s="23">
        <f t="shared" si="28"/>
        <v>8000</v>
      </c>
      <c r="K39" s="23">
        <f t="shared" si="29"/>
        <v>0</v>
      </c>
      <c r="L39" s="23">
        <v>14000</v>
      </c>
      <c r="M39" s="23"/>
      <c r="N39" s="23"/>
      <c r="O39" s="23"/>
      <c r="P39" s="47">
        <v>0</v>
      </c>
      <c r="Q39" s="47">
        <v>0</v>
      </c>
      <c r="R39" s="47">
        <v>0</v>
      </c>
      <c r="S39" s="23"/>
      <c r="T39" s="23"/>
      <c r="U39" s="23"/>
      <c r="V39" s="23"/>
      <c r="W39" s="47"/>
    </row>
    <row r="40" spans="1:23" ht="39.75" customHeight="1">
      <c r="A40" s="19" t="s">
        <v>99</v>
      </c>
      <c r="B40" s="24" t="s">
        <v>100</v>
      </c>
      <c r="C40" s="24" t="s">
        <v>102</v>
      </c>
      <c r="D40" s="21"/>
      <c r="E40" s="22"/>
      <c r="F40" s="23">
        <v>11</v>
      </c>
      <c r="G40" s="23">
        <v>7</v>
      </c>
      <c r="H40" s="23">
        <v>0</v>
      </c>
      <c r="I40" s="49">
        <v>1</v>
      </c>
      <c r="J40" s="23">
        <f t="shared" si="28"/>
        <v>18000</v>
      </c>
      <c r="K40" s="23">
        <f t="shared" si="29"/>
        <v>0</v>
      </c>
      <c r="L40" s="23">
        <v>22000</v>
      </c>
      <c r="M40" s="23"/>
      <c r="N40" s="23"/>
      <c r="O40" s="23"/>
      <c r="P40" s="47">
        <v>0</v>
      </c>
      <c r="Q40" s="47">
        <v>0</v>
      </c>
      <c r="R40" s="47">
        <v>0</v>
      </c>
      <c r="S40" s="23"/>
      <c r="T40" s="23"/>
      <c r="U40" s="23"/>
      <c r="V40" s="23"/>
      <c r="W40" s="47"/>
    </row>
    <row r="41" spans="1:25" ht="39.75" customHeight="1">
      <c r="A41" s="34" t="s">
        <v>103</v>
      </c>
      <c r="B41" s="27" t="s">
        <v>104</v>
      </c>
      <c r="C41" s="27" t="s">
        <v>104</v>
      </c>
      <c r="D41" s="21"/>
      <c r="E41" s="22"/>
      <c r="F41" s="28">
        <f aca="true" t="shared" si="30" ref="F41:H41">SUM(F42:F43)</f>
        <v>93</v>
      </c>
      <c r="G41" s="28">
        <f t="shared" si="30"/>
        <v>68</v>
      </c>
      <c r="H41" s="28">
        <f t="shared" si="30"/>
        <v>68</v>
      </c>
      <c r="I41" s="48"/>
      <c r="J41" s="28">
        <f aca="true" t="shared" si="31" ref="J41:L41">SUM(J42:J43)</f>
        <v>161000</v>
      </c>
      <c r="K41" s="28">
        <f t="shared" si="31"/>
        <v>136000</v>
      </c>
      <c r="L41" s="28">
        <f t="shared" si="31"/>
        <v>192000</v>
      </c>
      <c r="M41" s="28">
        <f aca="true" t="shared" si="32" ref="M41:M47">IF(ROUND(J41+K41-L41,0)&lt;0,0,ROUND(J41+K41-L41,0))</f>
        <v>105000</v>
      </c>
      <c r="N41" s="28">
        <v>0</v>
      </c>
      <c r="O41" s="28">
        <f aca="true" t="shared" si="33" ref="O41:O47">M41-N41</f>
        <v>105000</v>
      </c>
      <c r="P41" s="28">
        <f aca="true" t="shared" si="34" ref="P41:R41">SUM(P42:P43)</f>
        <v>136000</v>
      </c>
      <c r="Q41" s="28">
        <f t="shared" si="34"/>
        <v>0</v>
      </c>
      <c r="R41" s="28">
        <f t="shared" si="34"/>
        <v>136000</v>
      </c>
      <c r="S41" s="61">
        <f aca="true" t="shared" si="35" ref="S41:S47">T41+U41</f>
        <v>-31000</v>
      </c>
      <c r="T41" s="28">
        <f aca="true" t="shared" si="36" ref="T41:T47">N41-Q41</f>
        <v>0</v>
      </c>
      <c r="U41" s="28">
        <f aca="true" t="shared" si="37" ref="U41:U47">O41-R41</f>
        <v>-31000</v>
      </c>
      <c r="V41" s="28">
        <f aca="true" t="shared" si="38" ref="V41:V47">IF(ROUND(J41+K41-L41,0)&gt;0,0,ROUND(J41+K41-L41,0))</f>
        <v>0</v>
      </c>
      <c r="W41" s="47"/>
      <c r="X41" s="3">
        <v>136000</v>
      </c>
      <c r="Y41" s="3">
        <v>0</v>
      </c>
    </row>
    <row r="42" spans="1:23" ht="39.75" customHeight="1">
      <c r="A42" s="19" t="s">
        <v>103</v>
      </c>
      <c r="B42" s="24" t="s">
        <v>104</v>
      </c>
      <c r="C42" s="24" t="s">
        <v>104</v>
      </c>
      <c r="D42" s="21"/>
      <c r="E42" s="22"/>
      <c r="F42" s="23">
        <v>0</v>
      </c>
      <c r="G42" s="23">
        <v>37</v>
      </c>
      <c r="H42" s="23">
        <v>0</v>
      </c>
      <c r="I42" s="46">
        <v>1</v>
      </c>
      <c r="J42" s="23">
        <f aca="true" t="shared" si="39" ref="J42:J47">(F42+G42)*1000</f>
        <v>37000</v>
      </c>
      <c r="K42" s="23">
        <f aca="true" t="shared" si="40" ref="K42:K47">H42*2000</f>
        <v>0</v>
      </c>
      <c r="L42" s="23">
        <v>0</v>
      </c>
      <c r="M42" s="23"/>
      <c r="N42" s="23"/>
      <c r="O42" s="23"/>
      <c r="P42" s="47">
        <v>0</v>
      </c>
      <c r="Q42" s="47">
        <v>0</v>
      </c>
      <c r="R42" s="47">
        <v>0</v>
      </c>
      <c r="S42" s="23"/>
      <c r="T42" s="23"/>
      <c r="U42" s="23"/>
      <c r="V42" s="23"/>
      <c r="W42" s="47"/>
    </row>
    <row r="43" spans="1:23" ht="39.75" customHeight="1">
      <c r="A43" s="19" t="s">
        <v>103</v>
      </c>
      <c r="B43" s="24" t="s">
        <v>104</v>
      </c>
      <c r="C43" s="24" t="s">
        <v>105</v>
      </c>
      <c r="D43" s="21">
        <v>2050302</v>
      </c>
      <c r="E43" s="22" t="s">
        <v>52</v>
      </c>
      <c r="F43" s="23">
        <v>93</v>
      </c>
      <c r="G43" s="23">
        <v>31</v>
      </c>
      <c r="H43" s="23">
        <v>68</v>
      </c>
      <c r="I43" s="46">
        <v>1</v>
      </c>
      <c r="J43" s="23">
        <f t="shared" si="39"/>
        <v>124000</v>
      </c>
      <c r="K43" s="23">
        <f t="shared" si="40"/>
        <v>136000</v>
      </c>
      <c r="L43" s="23">
        <v>192000</v>
      </c>
      <c r="M43" s="23"/>
      <c r="N43" s="23"/>
      <c r="O43" s="23"/>
      <c r="P43" s="47">
        <v>136000</v>
      </c>
      <c r="Q43" s="47">
        <v>0</v>
      </c>
      <c r="R43" s="47">
        <v>136000</v>
      </c>
      <c r="S43" s="23"/>
      <c r="T43" s="23"/>
      <c r="U43" s="23"/>
      <c r="V43" s="23"/>
      <c r="W43" s="47"/>
    </row>
    <row r="44" spans="1:23" ht="39.75" customHeight="1">
      <c r="A44" s="16">
        <v>156099</v>
      </c>
      <c r="B44" s="17" t="s">
        <v>106</v>
      </c>
      <c r="C44" s="17" t="s">
        <v>107</v>
      </c>
      <c r="D44" s="35"/>
      <c r="E44" s="36"/>
      <c r="F44" s="18">
        <f aca="true" t="shared" si="41" ref="F44:H44">SUM(F45:F47)</f>
        <v>972</v>
      </c>
      <c r="G44" s="18">
        <f t="shared" si="41"/>
        <v>746</v>
      </c>
      <c r="H44" s="18">
        <f t="shared" si="41"/>
        <v>917</v>
      </c>
      <c r="I44" s="18"/>
      <c r="J44" s="18">
        <f aca="true" t="shared" si="42" ref="J44:V44">SUM(J45:J47)</f>
        <v>1718000</v>
      </c>
      <c r="K44" s="18">
        <f t="shared" si="42"/>
        <v>1834000</v>
      </c>
      <c r="L44" s="18">
        <f t="shared" si="42"/>
        <v>1994000</v>
      </c>
      <c r="M44" s="18">
        <f t="shared" si="42"/>
        <v>1558000</v>
      </c>
      <c r="N44" s="18">
        <f t="shared" si="42"/>
        <v>0</v>
      </c>
      <c r="O44" s="18">
        <f t="shared" si="42"/>
        <v>1558000</v>
      </c>
      <c r="P44" s="18">
        <f t="shared" si="42"/>
        <v>1834000</v>
      </c>
      <c r="Q44" s="18">
        <f t="shared" si="42"/>
        <v>0</v>
      </c>
      <c r="R44" s="18">
        <f t="shared" si="42"/>
        <v>1834000</v>
      </c>
      <c r="S44" s="62">
        <f t="shared" si="42"/>
        <v>-276000</v>
      </c>
      <c r="T44" s="18">
        <f t="shared" si="42"/>
        <v>0</v>
      </c>
      <c r="U44" s="18">
        <f t="shared" si="42"/>
        <v>-276000</v>
      </c>
      <c r="V44" s="18">
        <f t="shared" si="42"/>
        <v>0</v>
      </c>
      <c r="W44" s="18"/>
    </row>
    <row r="45" spans="1:25" ht="39.75" customHeight="1">
      <c r="A45" s="19">
        <v>156099</v>
      </c>
      <c r="B45" s="24" t="s">
        <v>106</v>
      </c>
      <c r="C45" s="24" t="s">
        <v>108</v>
      </c>
      <c r="D45" s="21">
        <v>2050302</v>
      </c>
      <c r="E45" s="22" t="s">
        <v>52</v>
      </c>
      <c r="F45" s="23">
        <v>657</v>
      </c>
      <c r="G45" s="23">
        <v>550</v>
      </c>
      <c r="H45" s="23">
        <v>530</v>
      </c>
      <c r="I45" s="46">
        <v>1</v>
      </c>
      <c r="J45" s="23">
        <f t="shared" si="39"/>
        <v>1207000</v>
      </c>
      <c r="K45" s="23">
        <f t="shared" si="40"/>
        <v>1060000</v>
      </c>
      <c r="L45" s="23">
        <v>1352000</v>
      </c>
      <c r="M45" s="23">
        <f t="shared" si="32"/>
        <v>915000</v>
      </c>
      <c r="N45" s="23">
        <v>0</v>
      </c>
      <c r="O45" s="23">
        <f t="shared" si="33"/>
        <v>915000</v>
      </c>
      <c r="P45" s="47">
        <v>1060000</v>
      </c>
      <c r="Q45" s="47">
        <v>0</v>
      </c>
      <c r="R45" s="47">
        <v>1060000</v>
      </c>
      <c r="S45" s="23">
        <f t="shared" si="35"/>
        <v>-145000</v>
      </c>
      <c r="T45" s="23">
        <f t="shared" si="36"/>
        <v>0</v>
      </c>
      <c r="U45" s="23">
        <f t="shared" si="37"/>
        <v>-145000</v>
      </c>
      <c r="V45" s="23">
        <f t="shared" si="38"/>
        <v>0</v>
      </c>
      <c r="W45" s="47"/>
      <c r="X45" s="63">
        <v>1834000</v>
      </c>
      <c r="Y45" s="63">
        <v>0</v>
      </c>
    </row>
    <row r="46" spans="1:25" ht="39.75" customHeight="1">
      <c r="A46" s="19">
        <v>156099</v>
      </c>
      <c r="B46" s="24" t="s">
        <v>106</v>
      </c>
      <c r="C46" s="24" t="s">
        <v>109</v>
      </c>
      <c r="D46" s="21">
        <v>2050302</v>
      </c>
      <c r="E46" s="22" t="s">
        <v>52</v>
      </c>
      <c r="F46" s="23">
        <v>119</v>
      </c>
      <c r="G46" s="23">
        <v>92</v>
      </c>
      <c r="H46" s="23">
        <v>92</v>
      </c>
      <c r="I46" s="46">
        <v>1</v>
      </c>
      <c r="J46" s="23">
        <f t="shared" si="39"/>
        <v>211000</v>
      </c>
      <c r="K46" s="23">
        <f t="shared" si="40"/>
        <v>184000</v>
      </c>
      <c r="L46" s="23">
        <v>242000</v>
      </c>
      <c r="M46" s="23">
        <f t="shared" si="32"/>
        <v>153000</v>
      </c>
      <c r="N46" s="23">
        <v>0</v>
      </c>
      <c r="O46" s="23">
        <f t="shared" si="33"/>
        <v>153000</v>
      </c>
      <c r="P46" s="47">
        <v>184000</v>
      </c>
      <c r="Q46" s="47">
        <v>0</v>
      </c>
      <c r="R46" s="47">
        <v>184000</v>
      </c>
      <c r="S46" s="23">
        <f t="shared" si="35"/>
        <v>-31000</v>
      </c>
      <c r="T46" s="23">
        <f t="shared" si="36"/>
        <v>0</v>
      </c>
      <c r="U46" s="23">
        <f t="shared" si="37"/>
        <v>-31000</v>
      </c>
      <c r="V46" s="23">
        <f t="shared" si="38"/>
        <v>0</v>
      </c>
      <c r="W46" s="47"/>
      <c r="X46" s="63"/>
      <c r="Y46" s="63"/>
    </row>
    <row r="47" spans="1:25" ht="39.75" customHeight="1">
      <c r="A47" s="19">
        <v>156099</v>
      </c>
      <c r="B47" s="24" t="s">
        <v>106</v>
      </c>
      <c r="C47" s="24" t="s">
        <v>110</v>
      </c>
      <c r="D47" s="21">
        <v>2050302</v>
      </c>
      <c r="E47" s="22" t="s">
        <v>52</v>
      </c>
      <c r="F47" s="23">
        <v>196</v>
      </c>
      <c r="G47" s="23">
        <v>104</v>
      </c>
      <c r="H47" s="23">
        <v>295</v>
      </c>
      <c r="I47" s="46">
        <v>1</v>
      </c>
      <c r="J47" s="23">
        <f t="shared" si="39"/>
        <v>300000</v>
      </c>
      <c r="K47" s="23">
        <f t="shared" si="40"/>
        <v>590000</v>
      </c>
      <c r="L47" s="23">
        <v>400000</v>
      </c>
      <c r="M47" s="23">
        <f t="shared" si="32"/>
        <v>490000</v>
      </c>
      <c r="N47" s="23">
        <v>0</v>
      </c>
      <c r="O47" s="23">
        <f t="shared" si="33"/>
        <v>490000</v>
      </c>
      <c r="P47" s="47">
        <v>590000</v>
      </c>
      <c r="Q47" s="47">
        <v>0</v>
      </c>
      <c r="R47" s="47">
        <v>590000</v>
      </c>
      <c r="S47" s="23">
        <f t="shared" si="35"/>
        <v>-100000</v>
      </c>
      <c r="T47" s="23">
        <f t="shared" si="36"/>
        <v>0</v>
      </c>
      <c r="U47" s="23">
        <f t="shared" si="37"/>
        <v>-100000</v>
      </c>
      <c r="V47" s="23">
        <f t="shared" si="38"/>
        <v>0</v>
      </c>
      <c r="W47" s="47"/>
      <c r="X47" s="63"/>
      <c r="Y47" s="63"/>
    </row>
    <row r="48" spans="1:23" ht="39.75" customHeight="1">
      <c r="A48" s="16">
        <v>128</v>
      </c>
      <c r="B48" s="17" t="s">
        <v>111</v>
      </c>
      <c r="C48" s="17" t="s">
        <v>111</v>
      </c>
      <c r="D48" s="35"/>
      <c r="E48" s="17"/>
      <c r="F48" s="18">
        <f aca="true" t="shared" si="43" ref="F48:H48">F49</f>
        <v>306</v>
      </c>
      <c r="G48" s="18">
        <f t="shared" si="43"/>
        <v>240</v>
      </c>
      <c r="H48" s="18">
        <f t="shared" si="43"/>
        <v>243</v>
      </c>
      <c r="I48" s="18"/>
      <c r="J48" s="18">
        <f aca="true" t="shared" si="44" ref="J48:V48">J49</f>
        <v>546000</v>
      </c>
      <c r="K48" s="18">
        <f t="shared" si="44"/>
        <v>486000</v>
      </c>
      <c r="L48" s="18">
        <f t="shared" si="44"/>
        <v>616000</v>
      </c>
      <c r="M48" s="18">
        <f t="shared" si="44"/>
        <v>416000</v>
      </c>
      <c r="N48" s="18">
        <f t="shared" si="44"/>
        <v>0</v>
      </c>
      <c r="O48" s="18">
        <f t="shared" si="44"/>
        <v>416000</v>
      </c>
      <c r="P48" s="18">
        <f t="shared" si="44"/>
        <v>486000</v>
      </c>
      <c r="Q48" s="18">
        <f t="shared" si="44"/>
        <v>0</v>
      </c>
      <c r="R48" s="18">
        <f t="shared" si="44"/>
        <v>486000</v>
      </c>
      <c r="S48" s="62">
        <f t="shared" si="44"/>
        <v>-70000</v>
      </c>
      <c r="T48" s="18">
        <f t="shared" si="44"/>
        <v>0</v>
      </c>
      <c r="U48" s="18">
        <f t="shared" si="44"/>
        <v>-70000</v>
      </c>
      <c r="V48" s="18">
        <f t="shared" si="44"/>
        <v>0</v>
      </c>
      <c r="W48" s="18"/>
    </row>
    <row r="49" spans="1:25" ht="39.75" customHeight="1">
      <c r="A49" s="19">
        <v>128002</v>
      </c>
      <c r="B49" s="24" t="s">
        <v>112</v>
      </c>
      <c r="C49" s="24" t="s">
        <v>113</v>
      </c>
      <c r="D49" s="21">
        <v>2050302</v>
      </c>
      <c r="E49" s="22" t="s">
        <v>114</v>
      </c>
      <c r="F49" s="23">
        <v>306</v>
      </c>
      <c r="G49" s="23">
        <v>240</v>
      </c>
      <c r="H49" s="23">
        <v>243</v>
      </c>
      <c r="I49" s="46">
        <v>1</v>
      </c>
      <c r="J49" s="23">
        <f>(F49+G49)*1000</f>
        <v>546000</v>
      </c>
      <c r="K49" s="23">
        <f>H49*2000</f>
        <v>486000</v>
      </c>
      <c r="L49" s="23">
        <v>616000</v>
      </c>
      <c r="M49" s="23">
        <f>IF(ROUND(J49+K49-L49,0)&lt;0,0,ROUND(J49+K49-L49,0))</f>
        <v>416000</v>
      </c>
      <c r="N49" s="23">
        <v>0</v>
      </c>
      <c r="O49" s="23">
        <f>M49-N49</f>
        <v>416000</v>
      </c>
      <c r="P49" s="47">
        <v>486000</v>
      </c>
      <c r="Q49" s="47">
        <v>0</v>
      </c>
      <c r="R49" s="47">
        <v>486000</v>
      </c>
      <c r="S49" s="23">
        <f>T49+U49</f>
        <v>-70000</v>
      </c>
      <c r="T49" s="23">
        <f>N49-Q49</f>
        <v>0</v>
      </c>
      <c r="U49" s="23">
        <f>O49-R49</f>
        <v>-70000</v>
      </c>
      <c r="V49" s="23">
        <f>IF(ROUND(J49+K49-L49,0)&gt;0,0,ROUND(J49+K49-L49,0))</f>
        <v>0</v>
      </c>
      <c r="W49" s="47"/>
      <c r="X49" s="64">
        <v>486000</v>
      </c>
      <c r="Y49" s="3">
        <v>0</v>
      </c>
    </row>
    <row r="50" spans="1:23" ht="39.75" customHeight="1">
      <c r="A50" s="16">
        <v>145</v>
      </c>
      <c r="B50" s="17" t="s">
        <v>115</v>
      </c>
      <c r="C50" s="17" t="s">
        <v>115</v>
      </c>
      <c r="D50" s="35"/>
      <c r="E50" s="36"/>
      <c r="F50" s="18">
        <f aca="true" t="shared" si="45" ref="F50:H50">F51</f>
        <v>180</v>
      </c>
      <c r="G50" s="18">
        <f t="shared" si="45"/>
        <v>70</v>
      </c>
      <c r="H50" s="18">
        <f t="shared" si="45"/>
        <v>70</v>
      </c>
      <c r="I50" s="18"/>
      <c r="J50" s="18">
        <f aca="true" t="shared" si="46" ref="J50:V50">J51</f>
        <v>250000</v>
      </c>
      <c r="K50" s="18">
        <f t="shared" si="46"/>
        <v>140000</v>
      </c>
      <c r="L50" s="18">
        <f t="shared" si="46"/>
        <v>372000</v>
      </c>
      <c r="M50" s="18">
        <f t="shared" si="46"/>
        <v>18000</v>
      </c>
      <c r="N50" s="18">
        <f t="shared" si="46"/>
        <v>0</v>
      </c>
      <c r="O50" s="18">
        <f t="shared" si="46"/>
        <v>18000</v>
      </c>
      <c r="P50" s="18">
        <f t="shared" si="46"/>
        <v>140000</v>
      </c>
      <c r="Q50" s="18">
        <f t="shared" si="46"/>
        <v>0</v>
      </c>
      <c r="R50" s="18">
        <f t="shared" si="46"/>
        <v>140000</v>
      </c>
      <c r="S50" s="62">
        <f t="shared" si="46"/>
        <v>-122000</v>
      </c>
      <c r="T50" s="18">
        <f t="shared" si="46"/>
        <v>0</v>
      </c>
      <c r="U50" s="18">
        <f t="shared" si="46"/>
        <v>-122000</v>
      </c>
      <c r="V50" s="18">
        <f t="shared" si="46"/>
        <v>0</v>
      </c>
      <c r="W50" s="18"/>
    </row>
    <row r="51" spans="1:25" ht="39.75" customHeight="1">
      <c r="A51" s="19" t="s">
        <v>116</v>
      </c>
      <c r="B51" s="24" t="s">
        <v>117</v>
      </c>
      <c r="C51" s="24" t="s">
        <v>118</v>
      </c>
      <c r="D51" s="21">
        <v>2050302</v>
      </c>
      <c r="E51" s="22" t="s">
        <v>119</v>
      </c>
      <c r="F51" s="23">
        <v>180</v>
      </c>
      <c r="G51" s="23">
        <v>70</v>
      </c>
      <c r="H51" s="23">
        <v>70</v>
      </c>
      <c r="I51" s="46">
        <v>1</v>
      </c>
      <c r="J51" s="23">
        <f>(F51+G51)*1000</f>
        <v>250000</v>
      </c>
      <c r="K51" s="23">
        <f>H51*2000</f>
        <v>140000</v>
      </c>
      <c r="L51" s="23">
        <v>372000</v>
      </c>
      <c r="M51" s="23">
        <f>IF(ROUND(J51+K51-L51,0)&lt;0,0,ROUND(J51+K51-L51,0))</f>
        <v>18000</v>
      </c>
      <c r="N51" s="23">
        <v>0</v>
      </c>
      <c r="O51" s="23">
        <f>M51-N51</f>
        <v>18000</v>
      </c>
      <c r="P51" s="47">
        <v>140000</v>
      </c>
      <c r="Q51" s="47">
        <v>0</v>
      </c>
      <c r="R51" s="47">
        <v>140000</v>
      </c>
      <c r="S51" s="23">
        <f>T51+U51</f>
        <v>-122000</v>
      </c>
      <c r="T51" s="23">
        <f>N51-Q51</f>
        <v>0</v>
      </c>
      <c r="U51" s="23">
        <f>O51-R51</f>
        <v>-122000</v>
      </c>
      <c r="V51" s="23">
        <f>IF(ROUND(J51+K51-L51,0)&gt;0,0,ROUND(J51+K51-L51,0))</f>
        <v>0</v>
      </c>
      <c r="W51" s="47"/>
      <c r="X51" s="64">
        <v>140000</v>
      </c>
      <c r="Y51" s="3">
        <v>0</v>
      </c>
    </row>
  </sheetData>
  <sheetProtection/>
  <mergeCells count="18">
    <mergeCell ref="A1:W1"/>
    <mergeCell ref="F3:I3"/>
    <mergeCell ref="M3:O3"/>
    <mergeCell ref="P3:R3"/>
    <mergeCell ref="S3:U3"/>
    <mergeCell ref="A6:C6"/>
    <mergeCell ref="A3:A4"/>
    <mergeCell ref="B3:B4"/>
    <mergeCell ref="C3:C4"/>
    <mergeCell ref="D3:D4"/>
    <mergeCell ref="E3:E4"/>
    <mergeCell ref="J3:J4"/>
    <mergeCell ref="K3:K4"/>
    <mergeCell ref="L3:L4"/>
    <mergeCell ref="V3:V4"/>
    <mergeCell ref="W3:W4"/>
    <mergeCell ref="X45:X47"/>
    <mergeCell ref="Y45:Y47"/>
  </mergeCells>
  <printOptions horizontalCentered="1"/>
  <pageMargins left="0.7513888888888889" right="0.7513888888888889" top="1" bottom="1" header="0.5" footer="0.5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刘晓燕</dc:creator>
  <cp:keywords/>
  <dc:description/>
  <cp:lastModifiedBy>刘晓燕</cp:lastModifiedBy>
  <dcterms:created xsi:type="dcterms:W3CDTF">2023-05-26T09:13:23Z</dcterms:created>
  <dcterms:modified xsi:type="dcterms:W3CDTF">2023-06-06T12:25:07Z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