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05" windowHeight="9270" firstSheet="3" activeTab="7"/>
  </bookViews>
  <sheets>
    <sheet name="总表" sheetId="16" r:id="rId1"/>
    <sheet name="农村计生奖励" sheetId="6" r:id="rId2"/>
    <sheet name="计生特扶-伤残" sheetId="10" r:id="rId3"/>
    <sheet name="2022年结算表（伤残）" sheetId="22" r:id="rId4"/>
    <sheet name="计生特扶-死亡" sheetId="11" r:id="rId5"/>
    <sheet name="2022年结算表（死亡）" sheetId="24" r:id="rId6"/>
    <sheet name="计生并发症 (中央补助人数一致)" sheetId="15" r:id="rId7"/>
    <sheet name="2022年结算表（手术并发症） " sheetId="25" r:id="rId8"/>
  </sheets>
  <externalReferences>
    <externalReference r:id="rId9"/>
  </externalReferences>
  <definedNames>
    <definedName name="_xlnm._FilterDatabase" localSheetId="6" hidden="1">'计生并发症 (中央补助人数一致)'!$A$5:$ID$168</definedName>
    <definedName name="_xlnm.Print_Area" localSheetId="4">'计生特扶-死亡'!$B$1:$L$168</definedName>
    <definedName name="_xlnm.Print_Area" localSheetId="1">农村计生奖励!$A$1:$M$169</definedName>
    <definedName name="_xlnm.Print_Area" localSheetId="0">总表!$A:$J</definedName>
    <definedName name="_xlnm.Print_Titles" localSheetId="1">农村计生奖励!$4:$5</definedName>
    <definedName name="_xlnm.Print_Titles" localSheetId="0">总表!$4:$5</definedName>
    <definedName name="_xlnm.Print_Titles" localSheetId="4">'计生特扶-死亡'!$4:$5</definedName>
    <definedName name="_xlnm.Print_Titles" localSheetId="2">'计生特扶-伤残'!$4:$5</definedName>
    <definedName name="_xlnm.Print_Titles" localSheetId="6">'计生并发症 (中央补助人数一致)'!$4:$5</definedName>
    <definedName name="_xlnm.Print_Area" localSheetId="2">'计生特扶-伤残'!$B$1:$L$168</definedName>
    <definedName name="_xlnm.Print_Area" localSheetId="6">'计生并发症 (中央补助人数一致)'!$B$1:$W$168</definedName>
    <definedName name="_xlnm.Print_Titles" localSheetId="3">'2022年结算表（伤残）'!$4:$5</definedName>
    <definedName name="_xlnm.Print_Area" localSheetId="5">'2022年结算表（死亡）'!$A$1:$J$166</definedName>
    <definedName name="_xlnm.Print_Titles" localSheetId="5">'2022年结算表（死亡）'!$4:$5</definedName>
    <definedName name="_xlnm.Print_Titles" localSheetId="7">'2022年结算表（手术并发症） '!$4:$6</definedName>
    <definedName name="_xlnm._FilterDatabase" localSheetId="0" hidden="1">总表!$A$6:$HU$6</definedName>
    <definedName name="_xlnm._FilterDatabase" localSheetId="1" hidden="1">农村计生奖励!$A$6:$HO$169</definedName>
    <definedName name="_xlnm._FilterDatabase" localSheetId="2" hidden="1">'计生特扶-伤残'!$A$5:$IC$168</definedName>
    <definedName name="_xlnm._FilterDatabase" localSheetId="3" hidden="1">'2022年结算表（伤残）'!$A$4:$J$165</definedName>
    <definedName name="_xlnm._FilterDatabase" localSheetId="4" hidden="1">'计生特扶-死亡'!$5:$168</definedName>
    <definedName name="_xlnm._FilterDatabase" localSheetId="5" hidden="1">'2022年结算表（死亡）'!$4:$165</definedName>
    <definedName name="_xlnm._FilterDatabase" localSheetId="7" hidden="1">'2022年结算表（手术并发症） '!$A$5:$IM$166</definedName>
  </definedNames>
  <calcPr calcId="144525"/>
</workbook>
</file>

<file path=xl/comments1.xml><?xml version="1.0" encoding="utf-8"?>
<comments xmlns="http://schemas.openxmlformats.org/spreadsheetml/2006/main">
  <authors>
    <author>jhy</author>
  </authors>
  <commentList>
    <comment ref="G4" authorId="0">
      <text>
        <r>
          <rPr>
            <b/>
            <sz val="9"/>
            <rFont val="宋体"/>
            <charset val="134"/>
          </rPr>
          <t>jhy:</t>
        </r>
        <r>
          <rPr>
            <sz val="9"/>
            <rFont val="宋体"/>
            <charset val="134"/>
          </rPr>
          <t xml:space="preserve">
数据需与第二批中央补助资金一致</t>
        </r>
      </text>
    </comment>
    <comment ref="I4" authorId="0">
      <text>
        <r>
          <rPr>
            <b/>
            <sz val="9"/>
            <rFont val="宋体"/>
            <charset val="134"/>
          </rPr>
          <t>jhy:</t>
        </r>
        <r>
          <rPr>
            <sz val="9"/>
            <rFont val="宋体"/>
            <charset val="134"/>
          </rPr>
          <t xml:space="preserve">
与提前下达2022年补助资金一致</t>
        </r>
      </text>
    </comment>
  </commentList>
</comments>
</file>

<file path=xl/comments2.xml><?xml version="1.0" encoding="utf-8"?>
<comments xmlns="http://schemas.openxmlformats.org/spreadsheetml/2006/main">
  <authors>
    <author>jhy</author>
  </authors>
  <commentList>
    <comment ref="G4" authorId="0">
      <text>
        <r>
          <rPr>
            <b/>
            <sz val="9"/>
            <rFont val="宋体"/>
            <charset val="134"/>
          </rPr>
          <t>jhy:</t>
        </r>
        <r>
          <rPr>
            <sz val="9"/>
            <rFont val="宋体"/>
            <charset val="134"/>
          </rPr>
          <t xml:space="preserve">
数据需与第二批中央补助资金一致</t>
        </r>
      </text>
    </comment>
    <comment ref="I4" authorId="0">
      <text>
        <r>
          <rPr>
            <b/>
            <sz val="9"/>
            <rFont val="宋体"/>
            <charset val="134"/>
          </rPr>
          <t>jhy:</t>
        </r>
        <r>
          <rPr>
            <sz val="9"/>
            <rFont val="宋体"/>
            <charset val="134"/>
          </rPr>
          <t xml:space="preserve">
与提前下达2022年补助资金一致</t>
        </r>
      </text>
    </comment>
  </commentList>
</comments>
</file>

<file path=xl/comments3.xml><?xml version="1.0" encoding="utf-8"?>
<comments xmlns="http://schemas.openxmlformats.org/spreadsheetml/2006/main">
  <authors>
    <author>jhy</author>
  </authors>
  <commentList>
    <comment ref="L4" authorId="0">
      <text>
        <r>
          <rPr>
            <b/>
            <sz val="9"/>
            <rFont val="宋体"/>
            <charset val="134"/>
          </rPr>
          <t>jhy:</t>
        </r>
        <r>
          <rPr>
            <sz val="9"/>
            <rFont val="宋体"/>
            <charset val="134"/>
          </rPr>
          <t xml:space="preserve">
数据需与第二批中央补助资金一致</t>
        </r>
      </text>
    </comment>
    <comment ref="Q4" authorId="0">
      <text>
        <r>
          <rPr>
            <b/>
            <sz val="9"/>
            <rFont val="宋体"/>
            <charset val="134"/>
          </rPr>
          <t>jhy:</t>
        </r>
        <r>
          <rPr>
            <sz val="9"/>
            <rFont val="宋体"/>
            <charset val="134"/>
          </rPr>
          <t xml:space="preserve">
与提前下达2022年补助资金一致</t>
        </r>
      </text>
    </comment>
  </commentList>
</comments>
</file>

<file path=xl/sharedStrings.xml><?xml version="1.0" encoding="utf-8"?>
<sst xmlns="http://schemas.openxmlformats.org/spreadsheetml/2006/main" count="1547" uniqueCount="275">
  <si>
    <t>附件2</t>
  </si>
  <si>
    <t>提前下达2023年计划生育家庭奖励扶助制度省级补助资金分配表</t>
  </si>
  <si>
    <t>单位：万元</t>
  </si>
  <si>
    <t>地区</t>
  </si>
  <si>
    <t>合计</t>
  </si>
  <si>
    <t>计划生育家庭
奖励</t>
  </si>
  <si>
    <t>计划生育家庭特别扶助</t>
  </si>
  <si>
    <t>本次实际下达</t>
  </si>
  <si>
    <t>功能分类科目</t>
  </si>
  <si>
    <t>政府预算经济科目</t>
  </si>
  <si>
    <t>小计</t>
  </si>
  <si>
    <t>伤残家庭</t>
  </si>
  <si>
    <t>死亡家庭</t>
  </si>
  <si>
    <t>其他家庭</t>
  </si>
  <si>
    <t>各地市小计</t>
  </si>
  <si>
    <t>广州市</t>
  </si>
  <si>
    <t>荔湾区</t>
  </si>
  <si>
    <t>越秀区</t>
  </si>
  <si>
    <t>海珠区</t>
  </si>
  <si>
    <t>天河区</t>
  </si>
  <si>
    <t>白云区</t>
  </si>
  <si>
    <t>黄埔区</t>
  </si>
  <si>
    <t>番禺区</t>
  </si>
  <si>
    <t>花都区</t>
  </si>
  <si>
    <t>南沙区</t>
  </si>
  <si>
    <t>从化区</t>
  </si>
  <si>
    <t>增城区</t>
  </si>
  <si>
    <t>深圳市深汕特别合作区</t>
  </si>
  <si>
    <t>珠海市</t>
  </si>
  <si>
    <t>珠海市本级</t>
  </si>
  <si>
    <t>其中：珠海市高新技术产业开发区</t>
  </si>
  <si>
    <t>鹤洲新区筹备组</t>
  </si>
  <si>
    <t>香洲区</t>
  </si>
  <si>
    <t>斗门区</t>
  </si>
  <si>
    <t>金湾区</t>
  </si>
  <si>
    <t>汕头市</t>
  </si>
  <si>
    <t>龙湖区</t>
  </si>
  <si>
    <t>金平区</t>
  </si>
  <si>
    <t>濠江区</t>
  </si>
  <si>
    <t>潮阳区</t>
  </si>
  <si>
    <t>潮南区</t>
  </si>
  <si>
    <t>澄海区</t>
  </si>
  <si>
    <t>佛山市</t>
  </si>
  <si>
    <t>禅城区</t>
  </si>
  <si>
    <t>南海区</t>
  </si>
  <si>
    <t>顺德区</t>
  </si>
  <si>
    <t>三水区</t>
  </si>
  <si>
    <t>高明区</t>
  </si>
  <si>
    <t>韶关市</t>
  </si>
  <si>
    <t>武江区</t>
  </si>
  <si>
    <t>浈江区</t>
  </si>
  <si>
    <t>曲江区</t>
  </si>
  <si>
    <t>始兴县</t>
  </si>
  <si>
    <t>新丰县</t>
  </si>
  <si>
    <t>乐昌市</t>
  </si>
  <si>
    <t>河源市</t>
  </si>
  <si>
    <t>河源市本级</t>
  </si>
  <si>
    <t>其中：江东新区</t>
  </si>
  <si>
    <t>源城区</t>
  </si>
  <si>
    <t>和平县</t>
  </si>
  <si>
    <t>东源县</t>
  </si>
  <si>
    <t>梅州市</t>
  </si>
  <si>
    <t>梅江区</t>
  </si>
  <si>
    <t>梅县区</t>
  </si>
  <si>
    <t>平远县</t>
  </si>
  <si>
    <t>蕉岭县</t>
  </si>
  <si>
    <t>惠州市</t>
  </si>
  <si>
    <t>惠州市本级</t>
  </si>
  <si>
    <t>其中：大亚湾经济技术开发区</t>
  </si>
  <si>
    <t>仲恺高新技术产业开发区</t>
  </si>
  <si>
    <t>惠城区</t>
  </si>
  <si>
    <t>惠阳区</t>
  </si>
  <si>
    <t>惠东县</t>
  </si>
  <si>
    <t>龙门县</t>
  </si>
  <si>
    <t>汕尾市</t>
  </si>
  <si>
    <t>汕尾市本级</t>
  </si>
  <si>
    <t>其中：红海湾开发区</t>
  </si>
  <si>
    <t>华侨管理区</t>
  </si>
  <si>
    <t>城区</t>
  </si>
  <si>
    <t>东莞市</t>
  </si>
  <si>
    <t>中山市</t>
  </si>
  <si>
    <t>江门市</t>
  </si>
  <si>
    <t>蓬江区</t>
  </si>
  <si>
    <t>江海区</t>
  </si>
  <si>
    <t>新会区</t>
  </si>
  <si>
    <t>台山市</t>
  </si>
  <si>
    <t>开平市</t>
  </si>
  <si>
    <t>鹤山市</t>
  </si>
  <si>
    <t>恩平市</t>
  </si>
  <si>
    <t>阳江市</t>
  </si>
  <si>
    <t>阳江市本级</t>
  </si>
  <si>
    <t>其中：海陵岛经济开发试验区</t>
  </si>
  <si>
    <t>高新技术产业开发区</t>
  </si>
  <si>
    <t>江城区</t>
  </si>
  <si>
    <t>阳东区</t>
  </si>
  <si>
    <t>阳西县</t>
  </si>
  <si>
    <t>湛江市</t>
  </si>
  <si>
    <t>湛江市本级</t>
  </si>
  <si>
    <t>其中：湛江经济技术开发区</t>
  </si>
  <si>
    <t>奋勇高新技术产业开发区</t>
  </si>
  <si>
    <t>赤坎区</t>
  </si>
  <si>
    <t>霞山区</t>
  </si>
  <si>
    <t>坡头区</t>
  </si>
  <si>
    <t>麻章区</t>
  </si>
  <si>
    <t>遂溪县</t>
  </si>
  <si>
    <t>吴川市</t>
  </si>
  <si>
    <t>茂名市</t>
  </si>
  <si>
    <t>茂名市本级</t>
  </si>
  <si>
    <t>其中：滨海新区</t>
  </si>
  <si>
    <t>茂名市高新技术产业开发区</t>
  </si>
  <si>
    <t>茂南区</t>
  </si>
  <si>
    <t>电白区</t>
  </si>
  <si>
    <t>信宜市</t>
  </si>
  <si>
    <t>肇庆市</t>
  </si>
  <si>
    <t>端州区</t>
  </si>
  <si>
    <t>鼎湖区</t>
  </si>
  <si>
    <t>高要区</t>
  </si>
  <si>
    <t>四会市</t>
  </si>
  <si>
    <t>清远市</t>
  </si>
  <si>
    <t>清城区</t>
  </si>
  <si>
    <t>清新区</t>
  </si>
  <si>
    <t>佛冈县</t>
  </si>
  <si>
    <t>阳山县</t>
  </si>
  <si>
    <t>连州市</t>
  </si>
  <si>
    <t>潮州市</t>
  </si>
  <si>
    <t>潮州市本级</t>
  </si>
  <si>
    <t>其中：枫溪区</t>
  </si>
  <si>
    <t>湘桥区</t>
  </si>
  <si>
    <t>潮安区</t>
  </si>
  <si>
    <t>揭阳市</t>
  </si>
  <si>
    <t>揭阳市本级</t>
  </si>
  <si>
    <t>榕城区</t>
  </si>
  <si>
    <t>揭东区</t>
  </si>
  <si>
    <t>云浮市</t>
  </si>
  <si>
    <t>云城区</t>
  </si>
  <si>
    <t>云安区</t>
  </si>
  <si>
    <t>郁南县</t>
  </si>
  <si>
    <t>财政省直管县小计</t>
  </si>
  <si>
    <t>南澳县</t>
  </si>
  <si>
    <t>南雄市</t>
  </si>
  <si>
    <t>仁化县</t>
  </si>
  <si>
    <t>乳源瑶族自治县</t>
  </si>
  <si>
    <t>翁源县</t>
  </si>
  <si>
    <t>紫金县</t>
  </si>
  <si>
    <t>龙川县</t>
  </si>
  <si>
    <t>连平县</t>
  </si>
  <si>
    <t>兴宁市</t>
  </si>
  <si>
    <t>五华县</t>
  </si>
  <si>
    <t>丰顺县</t>
  </si>
  <si>
    <t>大埔县</t>
  </si>
  <si>
    <t>博罗县</t>
  </si>
  <si>
    <t>陆河县</t>
  </si>
  <si>
    <t>陆丰市</t>
  </si>
  <si>
    <t>海丰县</t>
  </si>
  <si>
    <t>阳春市</t>
  </si>
  <si>
    <t>徐闻县</t>
  </si>
  <si>
    <t>廉江市</t>
  </si>
  <si>
    <t>雷州市</t>
  </si>
  <si>
    <t>高州市</t>
  </si>
  <si>
    <t>化州市</t>
  </si>
  <si>
    <t>封开县</t>
  </si>
  <si>
    <t>怀集县</t>
  </si>
  <si>
    <t>德庆县</t>
  </si>
  <si>
    <t>广宁县</t>
  </si>
  <si>
    <t>英德市</t>
  </si>
  <si>
    <t>连山壮族瑶族自治县</t>
  </si>
  <si>
    <t>连南瑶族自治县</t>
  </si>
  <si>
    <t>饶平县</t>
  </si>
  <si>
    <t>普宁市</t>
  </si>
  <si>
    <t>揭西县</t>
  </si>
  <si>
    <t>惠来县</t>
  </si>
  <si>
    <t>罗定市</t>
  </si>
  <si>
    <t>新兴县</t>
  </si>
  <si>
    <t>横琴粤澳深度合作区</t>
  </si>
  <si>
    <t>备注：计划生育家庭奖励应安排揭阳市本级-369.99万元，计划生育家庭特别扶助应安排珠海市金湾区-1.77万元，湛江市吴江市-3.29万元，揭阳市本级-6.16万元，陆丰市-0.41万元，横琴粤澳深度合作区-1.22万元，本次实际下达为0元，所需资金从揭阳市榕城区补助金额中暂时抵扣，待以后予以结算。</t>
  </si>
  <si>
    <t>附件2-1</t>
  </si>
  <si>
    <t>提前下达2023年农村部分计划生育家庭奖励省级补助资金分配表</t>
  </si>
  <si>
    <t>金额单位：万元</t>
  </si>
  <si>
    <t>2022年中央补助对象人数</t>
  </si>
  <si>
    <t>2022年省财政补助人数</t>
  </si>
  <si>
    <t>省级以上补助比例</t>
  </si>
  <si>
    <t>省级以上财政补助资金</t>
  </si>
  <si>
    <t>中央财政应补助资金</t>
  </si>
  <si>
    <t>2023年省级财政应补助资金</t>
  </si>
  <si>
    <t>2022年省财政据实结算调整资金</t>
  </si>
  <si>
    <t>2023年省级实际下达</t>
  </si>
  <si>
    <t>2022年应补助资金</t>
  </si>
  <si>
    <t>2022年已下达补助资金</t>
  </si>
  <si>
    <t>结算金额</t>
  </si>
  <si>
    <t>栏次</t>
  </si>
  <si>
    <t>1栏</t>
  </si>
  <si>
    <t>2栏</t>
  </si>
  <si>
    <t>3栏</t>
  </si>
  <si>
    <t>4栏=2栏*120*12*3栏</t>
  </si>
  <si>
    <t>5栏=1栏*30%*80*12</t>
  </si>
  <si>
    <t>6栏=4栏-5栏</t>
  </si>
  <si>
    <t>7栏=6栏</t>
  </si>
  <si>
    <t>8栏</t>
  </si>
  <si>
    <t>9栏=7栏-8栏</t>
  </si>
  <si>
    <t>10栏=6栏+9栏</t>
  </si>
  <si>
    <t>备注：
1.根据《关于调整我省农村部分计划生育家庭奖励标准的通知》（粤财教〔2013〕362号），省级财政资金奖励标准为1440元/人年；
2.2023年奖励人数的统计口径为广东家庭发展奖扶信息管理系统中2022年6月30日的时点统计数；
3.非建制区补助资金下达所在地级市本级；　　　　　　　　　　　　　　　　　　　　　　　　　　　　　　　　　　　　　　　　　　　　　　　　　　　　　
4.深汕特别合作区的资金直接划拨至深圳市；
5.揭阳市本级从2022年6月日合并至揭阳市榕城区，所以省级测算人数为0；
6.横琴粤澳深度合作区2023年起资金直接划拨至该区；2022年预拨资金已下达至珠海市本级，2022年度资金由珠海市进行结算。</t>
  </si>
  <si>
    <t>附件2-2</t>
  </si>
  <si>
    <t>提前下达2023年计划生育特别扶助制度（独生子女伤残家庭）省级补助资金分配表</t>
  </si>
  <si>
    <t>预算编号</t>
  </si>
  <si>
    <t>省级以上财政补助比例</t>
  </si>
  <si>
    <t>2023年省财政预拨补助资金</t>
  </si>
  <si>
    <t>4栏=2栏*3栏*500*12</t>
  </si>
  <si>
    <t>5栏=1栏*30%*460*12</t>
  </si>
  <si>
    <t>7栏</t>
  </si>
  <si>
    <t>ok</t>
  </si>
  <si>
    <t>OK</t>
  </si>
  <si>
    <r>
      <rPr>
        <sz val="11"/>
        <rFont val="宋体"/>
        <charset val="134"/>
      </rPr>
      <t>备注：
1.根据《关于进一步做好计划生育特殊困难家庭扶助工作的通知》（粤卫〔2014〕86号），独生子女伤残家庭省级财政补助标准为500元/人/月，补助比例分4档。根据《财政部 国家卫生健康委员会关于提高计划生育家庭特别扶助制度扶助标准的通知》（财社〔2022〕49号），中央财政补助标准提高至460元/人/月，补助比例为30%。
2.2022年奖励人数的统计口径为广东家庭发展奖扶信息管理系统中2022年6月30日时点统计数；
3.非建制区补助资金下达所在地级市本级；
4.深汕特别合作区的资金直接划拨至深圳市；</t>
    </r>
    <r>
      <rPr>
        <b/>
        <sz val="11"/>
        <rFont val="宋体"/>
        <charset val="134"/>
      </rPr>
      <t xml:space="preserve">
</t>
    </r>
    <r>
      <rPr>
        <sz val="11"/>
        <rFont val="宋体"/>
        <charset val="134"/>
      </rPr>
      <t>5.揭阳市本级已于2022年6月20日划至揭阳市榕城区，无奖励对象，为方便总表统计，所以增加此项；</t>
    </r>
    <r>
      <rPr>
        <b/>
        <sz val="11"/>
        <rFont val="宋体"/>
        <charset val="134"/>
      </rPr>
      <t xml:space="preserve">
6.横琴粤澳深度合作区2023年起资金直接划拨至该区；2022年预拨资金已下达至珠海市本级，2022年度资金由珠海市进行结算。</t>
    </r>
  </si>
  <si>
    <t>附件2-2-1</t>
  </si>
  <si>
    <t>2022年计划生育特别扶助制度（独生子女伤残家庭）省级补助资金结算表</t>
  </si>
  <si>
    <t>金额：万元</t>
  </si>
  <si>
    <t>中央财政补助比例</t>
  </si>
  <si>
    <t>省级以上财政应补助资金</t>
  </si>
  <si>
    <t>中央财政应补助
资金</t>
  </si>
  <si>
    <t>2022年省财政应补助资金</t>
  </si>
  <si>
    <t>2022年省财政已补助资金</t>
  </si>
  <si>
    <t>2022年结算资金</t>
  </si>
  <si>
    <t>4栏</t>
  </si>
  <si>
    <t>5栏=2栏*3栏*500*12</t>
  </si>
  <si>
    <t>6栏=1栏*4栏*（6*350+6*460）</t>
  </si>
  <si>
    <t>7栏=5栏-6栏</t>
  </si>
  <si>
    <t>附件</t>
  </si>
  <si>
    <t>附件2-3</t>
  </si>
  <si>
    <t>提前下达2023年计划生育特别扶助制度（独生子女死亡家庭）省级补助资金分配表</t>
  </si>
  <si>
    <t>4栏=2栏*3栏*800*12</t>
  </si>
  <si>
    <t>5栏=1栏*30%*590*12</t>
  </si>
  <si>
    <r>
      <rPr>
        <sz val="11"/>
        <rFont val="宋体"/>
        <charset val="134"/>
      </rPr>
      <t>备注：
1.根据《关于进一步做好计划生育特殊困难家庭扶助工作的通知》（粤卫〔2014〕86号），独生子女死亡家庭省级财政补助标准为800元/人/月，补助比例分4档。根据《财政部 国家卫生健康委员会关于提高计划生育家庭特别扶助制度扶助标准的通知》（财社〔2022〕49号），中央财政补助标准590元/人/月，补助比例为30%；
2.2022年奖励人数的统计口径为广东家庭发展奖扶信息管理系统中2022年6月30日的时点统计数；
3.非建制区补助资金下达所在地级市本级；
4.深汕特别合作区的资金直接划拨至深圳市；
5.揭阳市本级已于2022年6月20日合并至揭阳市榕城区，无奖励对象，为方便总表统计，所以增加此项；</t>
    </r>
    <r>
      <rPr>
        <b/>
        <sz val="11"/>
        <rFont val="宋体"/>
        <charset val="134"/>
      </rPr>
      <t xml:space="preserve">
6.横琴粤澳深度合作区2023年起资金直接划拨至该区；2022年预拨资金已下达至珠海市本级，2022年度资金由珠海市进行结算。
</t>
    </r>
  </si>
  <si>
    <t>附件2-3-1</t>
  </si>
  <si>
    <t>2022年计划生育特别扶助制度（独生子女死亡家庭）省级补助资金结算表</t>
  </si>
  <si>
    <t>5栏=2栏*3栏*800*12</t>
  </si>
  <si>
    <t>6栏=1栏*4栏*（6*450+6*590）</t>
  </si>
  <si>
    <t>附件2-4</t>
  </si>
  <si>
    <t>提前下达2023年计划生育特别扶助制度（其他家庭）省级补助资金分配表</t>
  </si>
  <si>
    <t>补助对象人数</t>
  </si>
  <si>
    <t xml:space="preserve">中央财政补助资金 </t>
  </si>
  <si>
    <t>一级</t>
  </si>
  <si>
    <t>二级</t>
  </si>
  <si>
    <t>三级</t>
  </si>
  <si>
    <t>1栏=2栏+3栏+4栏</t>
  </si>
  <si>
    <t>5栏</t>
  </si>
  <si>
    <t>6栏=7栏+8栏+9栏</t>
  </si>
  <si>
    <t>7栏=2栏*5栏*520*12</t>
  </si>
  <si>
    <t>8栏=3栏*5栏*390*12</t>
  </si>
  <si>
    <t>9栏=4栏*5栏*260*12</t>
  </si>
  <si>
    <t>10栏=11栏+12栏+13栏</t>
  </si>
  <si>
    <t>11栏=2栏*30%*520*12</t>
  </si>
  <si>
    <t>12栏=3栏*30%*390*12</t>
  </si>
  <si>
    <t>13栏=4栏*30%*260*12</t>
  </si>
  <si>
    <t>14栏=15栏+16栏+17栏</t>
  </si>
  <si>
    <t>15栏=7栏-11栏</t>
  </si>
  <si>
    <t>16栏=8栏-12栏</t>
  </si>
  <si>
    <t>17栏=9栏-13栏</t>
  </si>
  <si>
    <t>18栏</t>
  </si>
  <si>
    <t>19栏</t>
  </si>
  <si>
    <t>20栏=18栏-19栏</t>
  </si>
  <si>
    <t>21栏=14栏+20栏</t>
  </si>
  <si>
    <r>
      <rPr>
        <sz val="11"/>
        <rFont val="宋体"/>
        <charset val="134"/>
      </rPr>
      <t>备注：
1.根据《财政部 国家卫生健康委员会关于提高计划生育家庭特别扶助制度扶助标准的通知》（财社〔2022〕49号），一级计划生育手术并发症人员特别扶助金标准为每人每月520元；二级计划生育手术并发症人员特别扶助金标准为每人每月390元；三级计划生育手术并发症人员特别扶助金标准为每人每月260元；</t>
    </r>
    <r>
      <rPr>
        <b/>
        <sz val="11"/>
        <rFont val="宋体"/>
        <charset val="134"/>
      </rPr>
      <t>根据《广东省财政厅关于下达2022年中央财政计划生育转移支付第二批资金预算的通知》（粤财社〔2022〕145号），一级计划生育手术并发症人员特别扶助金标准为每人每月520元；二级计划生育手术并发症人员特别扶助金标准为每人每月390元；三级计划生育手术并发症人员特别扶助金标准为每人每月260元。</t>
    </r>
    <r>
      <rPr>
        <sz val="11"/>
        <rFont val="宋体"/>
        <charset val="134"/>
      </rPr>
      <t xml:space="preserve">
2.2023年扶助人数的统计口径为2022年上报给国家的数据；
3.非建制区补助资金下达所在地级市本级；
4.深汕特别合作区的资金直接划拨至深圳市；
5.揭阳市本级已于2022年6月20日合并至揭阳市榕城区，原榕城区无奖励对象，现将揭阳市本级人数合并至榕城区，资金划拨至揭阳市榕城区；</t>
    </r>
    <r>
      <rPr>
        <b/>
        <sz val="11"/>
        <rFont val="宋体"/>
        <charset val="134"/>
      </rPr>
      <t xml:space="preserve">
6.横琴粤澳深度合作区2023年起资金直接划拨至该区；2022年预拨资金已下达至珠海市本级，2022年度资金由珠海市进行结算。</t>
    </r>
    <r>
      <rPr>
        <sz val="11"/>
        <rFont val="宋体"/>
        <charset val="134"/>
      </rPr>
      <t xml:space="preserve">
</t>
    </r>
  </si>
  <si>
    <t>附件2-4-1</t>
  </si>
  <si>
    <t>2022年计划生育特别扶助制度（其他家庭）省级补助资金结算表</t>
  </si>
  <si>
    <t>2022年补助对象人数</t>
  </si>
  <si>
    <t>6栏</t>
  </si>
  <si>
    <t>7栏=8栏+9栏+10栏</t>
  </si>
  <si>
    <t>8栏=2栏*5栏*(6*400+6*520)</t>
  </si>
  <si>
    <t>9栏=3栏*5栏*(6*300+6*390)</t>
  </si>
  <si>
    <t>10栏4栏*5栏*(6*200+6*260)</t>
  </si>
  <si>
    <t>11栏=12栏+13栏+14栏</t>
  </si>
  <si>
    <t>12栏=2栏*30%*520*12</t>
  </si>
  <si>
    <t>13栏=3栏*30%*390*12</t>
  </si>
  <si>
    <t>14栏=4栏*30%*260*12</t>
  </si>
  <si>
    <t>16栏</t>
  </si>
  <si>
    <t>17栏=15栏-16栏</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</si>
</sst>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_ "/>
    <numFmt numFmtId="177" formatCode="0.00_ "/>
  </numFmts>
  <fonts count="41">
    <font>
      <sz val="11"/>
      <color indexed="8"/>
      <name val="宋体"/>
      <charset val="134"/>
    </font>
    <font>
      <sz val="11"/>
      <name val="宋体"/>
      <charset val="134"/>
    </font>
    <font>
      <sz val="12"/>
      <name val="黑体"/>
      <charset val="134"/>
    </font>
    <font>
      <sz val="16"/>
      <name val="方正小标宋简体"/>
      <charset val="134"/>
    </font>
    <font>
      <b/>
      <sz val="11"/>
      <name val="宋体"/>
      <charset val="134"/>
    </font>
    <font>
      <b/>
      <sz val="9"/>
      <name val="宋体"/>
      <charset val="134"/>
    </font>
    <font>
      <sz val="11"/>
      <name val="宋体"/>
      <charset val="134"/>
      <scheme val="minor"/>
    </font>
    <font>
      <sz val="12"/>
      <name val="宋体"/>
      <charset val="134"/>
    </font>
    <font>
      <sz val="20"/>
      <name val="宋体"/>
      <charset val="134"/>
    </font>
    <font>
      <b/>
      <sz val="12"/>
      <name val="宋体"/>
      <charset val="134"/>
    </font>
    <font>
      <b/>
      <sz val="20"/>
      <name val="宋体"/>
      <charset val="134"/>
    </font>
    <font>
      <sz val="14"/>
      <name val="宋体"/>
      <charset val="134"/>
    </font>
    <font>
      <b/>
      <sz val="16"/>
      <name val="宋体"/>
      <charset val="134"/>
    </font>
    <font>
      <b/>
      <sz val="11"/>
      <name val="宋体"/>
      <charset val="134"/>
      <scheme val="minor"/>
    </font>
    <font>
      <sz val="20"/>
      <color indexed="8"/>
      <name val="宋体"/>
      <charset val="134"/>
    </font>
    <font>
      <b/>
      <sz val="11"/>
      <color indexed="8"/>
      <name val="宋体"/>
      <charset val="134"/>
    </font>
    <font>
      <b/>
      <sz val="11"/>
      <color rgb="FFFF0000"/>
      <name val="宋体"/>
      <charset val="134"/>
    </font>
    <font>
      <sz val="9"/>
      <name val="宋体"/>
      <charset val="134"/>
    </font>
    <font>
      <sz val="10"/>
      <name val="宋体"/>
      <charset val="134"/>
    </font>
    <font>
      <b/>
      <sz val="9"/>
      <name val="Segoe UI"/>
      <charset val="134"/>
    </font>
    <font>
      <b/>
      <sz val="11"/>
      <color indexed="56"/>
      <name val="宋体"/>
      <charset val="134"/>
    </font>
    <font>
      <u/>
      <sz val="11"/>
      <color indexed="20"/>
      <name val="宋体"/>
      <charset val="134"/>
    </font>
    <font>
      <sz val="11"/>
      <color indexed="20"/>
      <name val="宋体"/>
      <charset val="134"/>
    </font>
    <font>
      <b/>
      <sz val="11"/>
      <color indexed="9"/>
      <name val="宋体"/>
      <charset val="134"/>
    </font>
    <font>
      <i/>
      <sz val="11"/>
      <color indexed="23"/>
      <name val="宋体"/>
      <charset val="134"/>
    </font>
    <font>
      <sz val="10"/>
      <name val="Arial"/>
      <charset val="0"/>
    </font>
    <font>
      <sz val="11"/>
      <color indexed="9"/>
      <name val="宋体"/>
      <charset val="134"/>
    </font>
    <font>
      <b/>
      <sz val="11"/>
      <color indexed="63"/>
      <name val="宋体"/>
      <charset val="134"/>
    </font>
    <font>
      <sz val="11"/>
      <color indexed="10"/>
      <name val="宋体"/>
      <charset val="134"/>
    </font>
    <font>
      <sz val="11"/>
      <color indexed="52"/>
      <name val="宋体"/>
      <charset val="134"/>
    </font>
    <font>
      <b/>
      <sz val="15"/>
      <color indexed="56"/>
      <name val="宋体"/>
      <charset val="134"/>
    </font>
    <font>
      <b/>
      <sz val="11"/>
      <color indexed="52"/>
      <name val="宋体"/>
      <charset val="134"/>
    </font>
    <font>
      <b/>
      <sz val="18"/>
      <color indexed="56"/>
      <name val="宋体"/>
      <charset val="134"/>
    </font>
    <font>
      <sz val="11"/>
      <color indexed="60"/>
      <name val="宋体"/>
      <charset val="134"/>
    </font>
    <font>
      <sz val="11"/>
      <color indexed="62"/>
      <name val="宋体"/>
      <charset val="134"/>
    </font>
    <font>
      <b/>
      <sz val="13"/>
      <color indexed="56"/>
      <name val="宋体"/>
      <charset val="134"/>
    </font>
    <font>
      <sz val="10"/>
      <color indexed="8"/>
      <name val="Arial"/>
      <charset val="0"/>
    </font>
    <font>
      <sz val="11"/>
      <color indexed="17"/>
      <name val="宋体"/>
      <charset val="134"/>
    </font>
    <font>
      <u/>
      <sz val="11"/>
      <color indexed="12"/>
      <name val="宋体"/>
      <charset val="134"/>
    </font>
    <font>
      <sz val="9"/>
      <name val="宋体"/>
      <charset val="134"/>
    </font>
    <font>
      <b/>
      <sz val="9"/>
      <name val="宋体"/>
      <charset val="134"/>
    </font>
  </fonts>
  <fills count="25">
    <fill>
      <patternFill patternType="none"/>
    </fill>
    <fill>
      <patternFill patternType="gray125"/>
    </fill>
    <fill>
      <patternFill patternType="solid">
        <fgColor rgb="FFFFFF00"/>
        <bgColor indexed="64"/>
      </patternFill>
    </fill>
    <fill>
      <patternFill patternType="solid">
        <fgColor indexed="44"/>
        <bgColor indexed="64"/>
      </patternFill>
    </fill>
    <fill>
      <patternFill patternType="solid">
        <fgColor indexed="29"/>
        <bgColor indexed="64"/>
      </patternFill>
    </fill>
    <fill>
      <patternFill patternType="solid">
        <fgColor indexed="45"/>
        <bgColor indexed="64"/>
      </patternFill>
    </fill>
    <fill>
      <patternFill patternType="solid">
        <fgColor indexed="51"/>
        <bgColor indexed="64"/>
      </patternFill>
    </fill>
    <fill>
      <patternFill patternType="solid">
        <fgColor indexed="46"/>
        <bgColor indexed="64"/>
      </patternFill>
    </fill>
    <fill>
      <patternFill patternType="solid">
        <fgColor indexed="55"/>
        <bgColor indexed="64"/>
      </patternFill>
    </fill>
    <fill>
      <patternFill patternType="solid">
        <fgColor indexed="11"/>
        <bgColor indexed="64"/>
      </patternFill>
    </fill>
    <fill>
      <patternFill patternType="solid">
        <fgColor indexed="53"/>
        <bgColor indexed="64"/>
      </patternFill>
    </fill>
    <fill>
      <patternFill patternType="solid">
        <fgColor indexed="36"/>
        <bgColor indexed="64"/>
      </patternFill>
    </fill>
    <fill>
      <patternFill patternType="solid">
        <fgColor indexed="57"/>
        <bgColor indexed="64"/>
      </patternFill>
    </fill>
    <fill>
      <patternFill patternType="solid">
        <fgColor indexed="62"/>
        <bgColor indexed="64"/>
      </patternFill>
    </fill>
    <fill>
      <patternFill patternType="solid">
        <fgColor indexed="22"/>
        <bgColor indexed="64"/>
      </patternFill>
    </fill>
    <fill>
      <patternFill patternType="solid">
        <fgColor indexed="30"/>
        <bgColor indexed="64"/>
      </patternFill>
    </fill>
    <fill>
      <patternFill patternType="solid">
        <fgColor indexed="31"/>
        <bgColor indexed="64"/>
      </patternFill>
    </fill>
    <fill>
      <patternFill patternType="solid">
        <fgColor indexed="47"/>
        <bgColor indexed="64"/>
      </patternFill>
    </fill>
    <fill>
      <patternFill patternType="solid">
        <fgColor indexed="42"/>
        <bgColor indexed="64"/>
      </patternFill>
    </fill>
    <fill>
      <patternFill patternType="solid">
        <fgColor indexed="52"/>
        <bgColor indexed="64"/>
      </patternFill>
    </fill>
    <fill>
      <patternFill patternType="solid">
        <fgColor indexed="49"/>
        <bgColor indexed="64"/>
      </patternFill>
    </fill>
    <fill>
      <patternFill patternType="solid">
        <fgColor indexed="43"/>
        <bgColor indexed="64"/>
      </patternFill>
    </fill>
    <fill>
      <patternFill patternType="solid">
        <fgColor indexed="26"/>
        <bgColor indexed="64"/>
      </patternFill>
    </fill>
    <fill>
      <patternFill patternType="solid">
        <fgColor indexed="10"/>
        <bgColor indexed="64"/>
      </patternFill>
    </fill>
    <fill>
      <patternFill patternType="solid">
        <fgColor indexed="27"/>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rgb="FF000000"/>
      </left>
      <right style="thin">
        <color rgb="FF000000"/>
      </right>
      <top/>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22"/>
      </bottom>
      <diagonal/>
    </border>
    <border>
      <left/>
      <right/>
      <top/>
      <bottom style="medium">
        <color indexed="30"/>
      </bottom>
      <diagonal/>
    </border>
  </borders>
  <cellStyleXfs count="59">
    <xf numFmtId="0" fontId="0" fillId="0" borderId="0">
      <alignment vertical="center"/>
    </xf>
    <xf numFmtId="42" fontId="0" fillId="0" borderId="0" applyFont="0" applyFill="0" applyBorder="0" applyAlignment="0" applyProtection="0">
      <alignment vertical="center"/>
    </xf>
    <xf numFmtId="0" fontId="0" fillId="18" borderId="0" applyNumberFormat="0" applyBorder="0" applyAlignment="0" applyProtection="0">
      <alignment vertical="center"/>
    </xf>
    <xf numFmtId="0" fontId="34" fillId="17"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0" borderId="0"/>
    <xf numFmtId="0" fontId="0" fillId="9" borderId="0" applyNumberFormat="0" applyBorder="0" applyAlignment="0" applyProtection="0">
      <alignment vertical="center"/>
    </xf>
    <xf numFmtId="0" fontId="22" fillId="5" borderId="0" applyNumberFormat="0" applyBorder="0" applyAlignment="0" applyProtection="0">
      <alignment vertical="center"/>
    </xf>
    <xf numFmtId="43" fontId="0" fillId="0" borderId="0" applyFont="0" applyFill="0" applyBorder="0" applyAlignment="0" applyProtection="0">
      <alignment vertical="center"/>
    </xf>
    <xf numFmtId="0" fontId="26" fillId="9"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2" borderId="15" applyNumberFormat="0" applyFont="0" applyAlignment="0" applyProtection="0">
      <alignment vertical="center"/>
    </xf>
    <xf numFmtId="0" fontId="26" fillId="4" borderId="0" applyNumberFormat="0" applyBorder="0" applyAlignment="0" applyProtection="0">
      <alignment vertical="center"/>
    </xf>
    <xf numFmtId="0" fontId="2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5" fillId="0" borderId="0" applyNumberFormat="0" applyFill="0" applyBorder="0" applyAlignment="0" applyProtection="0"/>
    <xf numFmtId="0" fontId="3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0" fillId="0" borderId="13" applyNumberFormat="0" applyFill="0" applyAlignment="0" applyProtection="0">
      <alignment vertical="center"/>
    </xf>
    <xf numFmtId="0" fontId="35" fillId="0" borderId="17" applyNumberFormat="0" applyFill="0" applyAlignment="0" applyProtection="0">
      <alignment vertical="center"/>
    </xf>
    <xf numFmtId="0" fontId="26" fillId="15" borderId="0" applyNumberFormat="0" applyBorder="0" applyAlignment="0" applyProtection="0">
      <alignment vertical="center"/>
    </xf>
    <xf numFmtId="0" fontId="20" fillId="0" borderId="18" applyNumberFormat="0" applyFill="0" applyAlignment="0" applyProtection="0">
      <alignment vertical="center"/>
    </xf>
    <xf numFmtId="0" fontId="26" fillId="11" borderId="0" applyNumberFormat="0" applyBorder="0" applyAlignment="0" applyProtection="0">
      <alignment vertical="center"/>
    </xf>
    <xf numFmtId="0" fontId="27" fillId="14" borderId="11" applyNumberFormat="0" applyAlignment="0" applyProtection="0">
      <alignment vertical="center"/>
    </xf>
    <xf numFmtId="0" fontId="31" fillId="14" borderId="14" applyNumberFormat="0" applyAlignment="0" applyProtection="0">
      <alignment vertical="center"/>
    </xf>
    <xf numFmtId="0" fontId="23" fillId="8" borderId="10" applyNumberFormat="0" applyAlignment="0" applyProtection="0">
      <alignment vertical="center"/>
    </xf>
    <xf numFmtId="0" fontId="0" fillId="17" borderId="0" applyNumberFormat="0" applyBorder="0" applyAlignment="0" applyProtection="0">
      <alignment vertical="center"/>
    </xf>
    <xf numFmtId="0" fontId="26" fillId="23" borderId="0" applyNumberFormat="0" applyBorder="0" applyAlignment="0" applyProtection="0">
      <alignment vertical="center"/>
    </xf>
    <xf numFmtId="0" fontId="29" fillId="0" borderId="12" applyNumberFormat="0" applyFill="0" applyAlignment="0" applyProtection="0">
      <alignment vertical="center"/>
    </xf>
    <xf numFmtId="0" fontId="15" fillId="0" borderId="16" applyNumberFormat="0" applyFill="0" applyAlignment="0" applyProtection="0">
      <alignment vertical="center"/>
    </xf>
    <xf numFmtId="0" fontId="37" fillId="18" borderId="0" applyNumberFormat="0" applyBorder="0" applyAlignment="0" applyProtection="0">
      <alignment vertical="center"/>
    </xf>
    <xf numFmtId="0" fontId="33" fillId="21" borderId="0" applyNumberFormat="0" applyBorder="0" applyAlignment="0" applyProtection="0">
      <alignment vertical="center"/>
    </xf>
    <xf numFmtId="0" fontId="0" fillId="24" borderId="0" applyNumberFormat="0" applyBorder="0" applyAlignment="0" applyProtection="0">
      <alignment vertical="center"/>
    </xf>
    <xf numFmtId="0" fontId="26" fillId="13" borderId="0" applyNumberFormat="0" applyBorder="0" applyAlignment="0" applyProtection="0">
      <alignment vertical="center"/>
    </xf>
    <xf numFmtId="0" fontId="0" fillId="16"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0" fillId="4"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26" fillId="20" borderId="0" applyNumberFormat="0" applyBorder="0" applyAlignment="0" applyProtection="0">
      <alignment vertical="center"/>
    </xf>
    <xf numFmtId="0" fontId="0" fillId="3"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0" fillId="6" borderId="0" applyNumberFormat="0" applyBorder="0" applyAlignment="0" applyProtection="0">
      <alignment vertical="center"/>
    </xf>
    <xf numFmtId="0" fontId="26" fillId="19" borderId="0" applyNumberFormat="0" applyBorder="0" applyAlignment="0" applyProtection="0">
      <alignment vertical="center"/>
    </xf>
    <xf numFmtId="0" fontId="0" fillId="0" borderId="0">
      <alignment vertical="center"/>
    </xf>
    <xf numFmtId="43" fontId="25" fillId="0" borderId="0" applyFont="0" applyFill="0" applyBorder="0" applyAlignment="0" applyProtection="0"/>
    <xf numFmtId="0" fontId="36" fillId="0" borderId="0">
      <alignment vertical="top"/>
    </xf>
    <xf numFmtId="0" fontId="7" fillId="0" borderId="0"/>
    <xf numFmtId="0" fontId="7" fillId="0" borderId="0">
      <alignment vertical="center"/>
    </xf>
    <xf numFmtId="0" fontId="25" fillId="0" borderId="0" applyNumberFormat="0" applyFill="0" applyBorder="0" applyAlignment="0" applyProtection="0"/>
    <xf numFmtId="0" fontId="7" fillId="0" borderId="0" applyProtection="0"/>
  </cellStyleXfs>
  <cellXfs count="249">
    <xf numFmtId="0" fontId="0" fillId="0" borderId="0" xfId="0">
      <alignment vertical="center"/>
    </xf>
    <xf numFmtId="0" fontId="1" fillId="0" borderId="0" xfId="0" applyFont="1">
      <alignment vertical="center"/>
    </xf>
    <xf numFmtId="0" fontId="1" fillId="0" borderId="0" xfId="0" applyFont="1" applyFill="1" applyBorder="1">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1" xfId="52"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9" fontId="4" fillId="0" borderId="1"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wrapText="1"/>
    </xf>
    <xf numFmtId="43" fontId="4" fillId="0" borderId="1" xfId="9"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9" fontId="1" fillId="0" borderId="1" xfId="0" applyNumberFormat="1" applyFont="1" applyFill="1" applyBorder="1" applyAlignment="1">
      <alignment horizontal="center" vertical="center"/>
    </xf>
    <xf numFmtId="43" fontId="1" fillId="0" borderId="1" xfId="9" applyNumberFormat="1" applyFont="1" applyFill="1" applyBorder="1" applyAlignment="1">
      <alignment horizontal="center" vertical="center"/>
    </xf>
    <xf numFmtId="177"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56" applyFont="1" applyFill="1" applyBorder="1" applyAlignment="1">
      <alignment horizontal="center" vertical="center"/>
    </xf>
    <xf numFmtId="49" fontId="1" fillId="0" borderId="1" xfId="0" applyNumberFormat="1" applyFont="1" applyFill="1" applyBorder="1" applyAlignment="1">
      <alignment horizontal="center" vertical="center"/>
    </xf>
    <xf numFmtId="49" fontId="5" fillId="0" borderId="1" xfId="0" applyNumberFormat="1" applyFont="1" applyFill="1" applyBorder="1" applyAlignment="1">
      <alignment wrapText="1"/>
    </xf>
    <xf numFmtId="43" fontId="4" fillId="0" borderId="1" xfId="0" applyNumberFormat="1" applyFont="1" applyFill="1" applyBorder="1" applyAlignment="1">
      <alignment horizontal="center" vertical="center"/>
    </xf>
    <xf numFmtId="43" fontId="4" fillId="0" borderId="1" xfId="56" applyNumberFormat="1" applyFont="1" applyFill="1" applyBorder="1" applyAlignment="1">
      <alignment horizontal="center" vertical="center"/>
    </xf>
    <xf numFmtId="0" fontId="4" fillId="0" borderId="0" xfId="0" applyFont="1" applyFill="1">
      <alignment vertical="center"/>
    </xf>
    <xf numFmtId="0" fontId="1" fillId="0" borderId="0" xfId="0" applyFont="1" applyFill="1" applyAlignment="1">
      <alignment horizontal="right" vertical="center"/>
    </xf>
    <xf numFmtId="0" fontId="6" fillId="0" borderId="0" xfId="0" applyNumberFormat="1" applyFont="1" applyFill="1" applyBorder="1" applyAlignment="1">
      <alignment horizontal="right" vertical="center"/>
    </xf>
    <xf numFmtId="9" fontId="1" fillId="0" borderId="0" xfId="0" applyNumberFormat="1" applyFont="1" applyFill="1" applyBorder="1">
      <alignment vertical="center"/>
    </xf>
    <xf numFmtId="43" fontId="1" fillId="0" borderId="0" xfId="9" applyNumberFormat="1" applyFont="1" applyFill="1" applyBorder="1" applyAlignment="1">
      <alignment horizontal="center" vertical="center"/>
    </xf>
    <xf numFmtId="0" fontId="1" fillId="0" borderId="0" xfId="0" applyNumberFormat="1" applyFont="1" applyFill="1" applyBorder="1">
      <alignment vertical="center"/>
    </xf>
    <xf numFmtId="49"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7"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Alignment="1">
      <alignment vertical="center"/>
    </xf>
    <xf numFmtId="0" fontId="1" fillId="0" borderId="0" xfId="0" applyFont="1" applyFill="1" applyAlignment="1">
      <alignment horizontal="center" vertical="center" wrapText="1"/>
    </xf>
    <xf numFmtId="176" fontId="1" fillId="0" borderId="0" xfId="0" applyNumberFormat="1"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vertical="center"/>
    </xf>
    <xf numFmtId="43" fontId="1" fillId="0" borderId="0" xfId="0" applyNumberFormat="1" applyFont="1" applyFill="1" applyAlignment="1">
      <alignment horizontal="center" vertical="center"/>
    </xf>
    <xf numFmtId="0" fontId="1" fillId="0" borderId="0" xfId="0" applyNumberFormat="1" applyFont="1" applyFill="1" applyAlignment="1">
      <alignment horizontal="center" vertical="center"/>
    </xf>
    <xf numFmtId="43" fontId="1" fillId="0" borderId="0" xfId="0" applyNumberFormat="1" applyFont="1" applyFill="1">
      <alignment vertical="center"/>
    </xf>
    <xf numFmtId="0" fontId="2" fillId="0" borderId="0" xfId="0" applyFont="1" applyFill="1" applyAlignment="1">
      <alignment horizontal="left" vertical="center" wrapText="1"/>
    </xf>
    <xf numFmtId="0" fontId="8" fillId="0" borderId="0" xfId="0" applyFont="1" applyFill="1" applyAlignment="1">
      <alignment horizontal="center" vertical="center"/>
    </xf>
    <xf numFmtId="0" fontId="10" fillId="0" borderId="0" xfId="0" applyNumberFormat="1" applyFont="1" applyFill="1" applyAlignment="1">
      <alignment horizontal="center" vertical="center" wrapText="1"/>
    </xf>
    <xf numFmtId="0" fontId="8" fillId="0" borderId="0" xfId="0" applyNumberFormat="1" applyFont="1" applyFill="1" applyAlignment="1">
      <alignment horizontal="center" vertical="center" wrapText="1"/>
    </xf>
    <xf numFmtId="0" fontId="4" fillId="0" borderId="1" xfId="52"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9" fontId="4" fillId="0" borderId="2" xfId="52" applyNumberFormat="1" applyFont="1" applyFill="1" applyBorder="1" applyAlignment="1">
      <alignment horizontal="center" vertical="center" wrapText="1"/>
    </xf>
    <xf numFmtId="43" fontId="4" fillId="0" borderId="1" xfId="0" applyNumberFormat="1" applyFont="1" applyFill="1" applyBorder="1" applyAlignment="1">
      <alignment horizontal="center" vertical="center" wrapText="1"/>
    </xf>
    <xf numFmtId="176" fontId="4" fillId="0" borderId="1" xfId="54" applyNumberFormat="1" applyFont="1" applyFill="1" applyBorder="1" applyAlignment="1">
      <alignment horizontal="center" vertical="center" wrapText="1"/>
    </xf>
    <xf numFmtId="0" fontId="4" fillId="0" borderId="1" xfId="54" applyFont="1" applyFill="1" applyBorder="1" applyAlignment="1">
      <alignment horizontal="center" vertical="center" wrapText="1"/>
    </xf>
    <xf numFmtId="9" fontId="4" fillId="0" borderId="3" xfId="52" applyNumberFormat="1" applyFont="1" applyFill="1" applyBorder="1" applyAlignment="1">
      <alignment horizontal="center" vertical="center" wrapText="1"/>
    </xf>
    <xf numFmtId="43" fontId="4" fillId="0" borderId="1" xfId="54" applyNumberFormat="1" applyFont="1" applyFill="1" applyBorder="1" applyAlignment="1">
      <alignment horizontal="center" vertical="center" wrapText="1"/>
    </xf>
    <xf numFmtId="0" fontId="1" fillId="0" borderId="1" xfId="52" applyFont="1" applyFill="1" applyBorder="1" applyAlignment="1">
      <alignment horizontal="center" vertical="center" wrapText="1"/>
    </xf>
    <xf numFmtId="0" fontId="4" fillId="0" borderId="1" xfId="0" applyFont="1" applyFill="1" applyBorder="1" applyAlignment="1">
      <alignment horizontal="center" vertical="center" shrinkToFit="1"/>
    </xf>
    <xf numFmtId="0" fontId="1" fillId="0" borderId="4" xfId="0" applyFont="1" applyFill="1" applyBorder="1" applyAlignment="1">
      <alignment horizontal="center" vertical="center"/>
    </xf>
    <xf numFmtId="0" fontId="1" fillId="0" borderId="1" xfId="56" applyFont="1" applyFill="1" applyBorder="1" applyAlignment="1">
      <alignment horizontal="center" vertical="center"/>
    </xf>
    <xf numFmtId="9" fontId="1" fillId="0" borderId="1" xfId="9" applyNumberFormat="1" applyFont="1" applyFill="1" applyBorder="1" applyAlignment="1">
      <alignment horizontal="center" vertical="center"/>
    </xf>
    <xf numFmtId="43" fontId="1" fillId="0" borderId="1" xfId="0" applyNumberFormat="1" applyFont="1" applyFill="1" applyBorder="1" applyAlignment="1">
      <alignment horizontal="center" vertical="center"/>
    </xf>
    <xf numFmtId="9" fontId="4" fillId="0" borderId="1" xfId="9" applyNumberFormat="1" applyFont="1" applyFill="1" applyBorder="1" applyAlignment="1">
      <alignment horizontal="center" vertical="center"/>
    </xf>
    <xf numFmtId="0" fontId="1" fillId="0" borderId="1" xfId="0" applyFont="1" applyFill="1" applyBorder="1" applyAlignment="1">
      <alignment horizontal="center" vertical="center" shrinkToFi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3" fontId="4" fillId="0" borderId="4" xfId="0" applyNumberFormat="1" applyFont="1" applyFill="1" applyBorder="1" applyAlignment="1">
      <alignment horizontal="center" vertical="center" wrapText="1"/>
    </xf>
    <xf numFmtId="0" fontId="11" fillId="0" borderId="0" xfId="0" applyNumberFormat="1" applyFont="1" applyFill="1" applyAlignment="1">
      <alignment horizontal="center" vertical="center"/>
    </xf>
    <xf numFmtId="0" fontId="12" fillId="0" borderId="0" xfId="52" applyNumberFormat="1" applyFont="1" applyFill="1" applyAlignment="1">
      <alignment horizontal="center" vertical="center"/>
    </xf>
    <xf numFmtId="43" fontId="4" fillId="0" borderId="5" xfId="0" applyNumberFormat="1" applyFont="1" applyFill="1" applyBorder="1" applyAlignment="1">
      <alignment horizontal="center" vertical="center" wrapText="1"/>
    </xf>
    <xf numFmtId="43" fontId="4" fillId="0" borderId="6"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shrinkToFit="1"/>
    </xf>
    <xf numFmtId="0" fontId="4" fillId="0" borderId="5" xfId="0" applyNumberFormat="1" applyFont="1" applyFill="1" applyBorder="1" applyAlignment="1">
      <alignment horizontal="center" vertical="center" shrinkToFit="1"/>
    </xf>
    <xf numFmtId="0" fontId="4" fillId="0" borderId="6" xfId="0" applyNumberFormat="1" applyFont="1" applyFill="1" applyBorder="1" applyAlignment="1">
      <alignment horizontal="center" vertical="center" shrinkToFit="1"/>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xf>
    <xf numFmtId="43" fontId="1" fillId="0" borderId="1" xfId="0" applyNumberFormat="1" applyFont="1" applyFill="1" applyBorder="1" applyAlignment="1">
      <alignment horizontal="center" vertical="center" wrapText="1"/>
    </xf>
    <xf numFmtId="0" fontId="4" fillId="0" borderId="0" xfId="0" applyFont="1" applyFill="1" applyAlignment="1">
      <alignment vertical="center"/>
    </xf>
    <xf numFmtId="0" fontId="8" fillId="0" borderId="0" xfId="0" applyFont="1" applyFill="1">
      <alignment vertical="center"/>
    </xf>
    <xf numFmtId="0" fontId="4" fillId="0" borderId="1" xfId="56" applyNumberFormat="1" applyFont="1" applyFill="1" applyBorder="1" applyAlignment="1">
      <alignment horizontal="center" vertical="center"/>
    </xf>
    <xf numFmtId="0" fontId="1" fillId="0" borderId="1" xfId="55" applyFont="1" applyFill="1" applyBorder="1" applyAlignment="1">
      <alignment horizontal="center" vertical="center" wrapText="1"/>
    </xf>
    <xf numFmtId="176" fontId="4" fillId="0" borderId="1" xfId="9" applyNumberFormat="1" applyFont="1" applyFill="1" applyBorder="1" applyAlignment="1">
      <alignment horizontal="center" vertical="center"/>
    </xf>
    <xf numFmtId="0" fontId="1" fillId="0" borderId="0" xfId="0" applyNumberFormat="1" applyFont="1" applyFill="1" applyAlignment="1">
      <alignment horizontal="left" vertical="center" wrapText="1"/>
    </xf>
    <xf numFmtId="0" fontId="4" fillId="0" borderId="1" xfId="0" applyNumberFormat="1" applyFont="1" applyFill="1" applyBorder="1">
      <alignment vertical="center"/>
    </xf>
    <xf numFmtId="176" fontId="4" fillId="0" borderId="1" xfId="0" applyNumberFormat="1" applyFont="1" applyFill="1" applyBorder="1">
      <alignment vertical="center"/>
    </xf>
    <xf numFmtId="0" fontId="4" fillId="0" borderId="1" xfId="0" applyFont="1" applyFill="1" applyBorder="1">
      <alignment vertical="center"/>
    </xf>
    <xf numFmtId="0" fontId="13" fillId="0" borderId="1" xfId="0" applyNumberFormat="1" applyFont="1" applyFill="1" applyBorder="1" applyAlignment="1">
      <alignment horizontal="right" vertical="center"/>
    </xf>
    <xf numFmtId="9" fontId="4" fillId="0" borderId="1" xfId="0" applyNumberFormat="1" applyFont="1" applyFill="1" applyBorder="1">
      <alignment vertical="center"/>
    </xf>
    <xf numFmtId="0" fontId="1" fillId="0" borderId="1" xfId="0" applyNumberFormat="1" applyFont="1" applyFill="1" applyBorder="1">
      <alignment vertical="center"/>
    </xf>
    <xf numFmtId="0" fontId="6" fillId="0" borderId="1" xfId="0" applyNumberFormat="1" applyFont="1" applyFill="1" applyBorder="1" applyAlignment="1">
      <alignment horizontal="right" vertical="center"/>
    </xf>
    <xf numFmtId="9" fontId="1" fillId="0" borderId="1" xfId="0" applyNumberFormat="1" applyFont="1" applyFill="1" applyBorder="1">
      <alignment vertical="center"/>
    </xf>
    <xf numFmtId="43" fontId="1" fillId="0" borderId="0" xfId="9" applyNumberFormat="1" applyFont="1" applyFill="1">
      <alignment vertical="center"/>
    </xf>
    <xf numFmtId="0" fontId="1" fillId="0" borderId="2" xfId="0" applyNumberFormat="1" applyFont="1" applyFill="1" applyBorder="1" applyAlignment="1">
      <alignment horizontal="center" vertical="center"/>
    </xf>
    <xf numFmtId="0" fontId="1" fillId="0" borderId="2" xfId="0" applyNumberFormat="1" applyFont="1" applyFill="1" applyBorder="1">
      <alignment vertical="center"/>
    </xf>
    <xf numFmtId="9" fontId="1" fillId="0" borderId="2" xfId="0" applyNumberFormat="1" applyFont="1" applyFill="1" applyBorder="1">
      <alignment vertical="center"/>
    </xf>
    <xf numFmtId="43" fontId="1" fillId="0" borderId="2" xfId="9" applyNumberFormat="1" applyFont="1" applyFill="1" applyBorder="1" applyAlignment="1">
      <alignment horizontal="center" vertical="center"/>
    </xf>
    <xf numFmtId="0" fontId="1" fillId="0" borderId="3" xfId="0" applyNumberFormat="1" applyFont="1" applyFill="1" applyBorder="1" applyAlignment="1">
      <alignment horizontal="center" vertical="center"/>
    </xf>
    <xf numFmtId="0" fontId="1" fillId="0" borderId="3" xfId="0" applyNumberFormat="1" applyFont="1" applyFill="1" applyBorder="1">
      <alignment vertical="center"/>
    </xf>
    <xf numFmtId="9" fontId="1" fillId="0" borderId="3" xfId="0" applyNumberFormat="1" applyFont="1" applyFill="1" applyBorder="1">
      <alignment vertical="center"/>
    </xf>
    <xf numFmtId="43" fontId="1" fillId="0" borderId="3" xfId="9" applyNumberFormat="1" applyFont="1" applyFill="1" applyBorder="1" applyAlignment="1">
      <alignment horizontal="center" vertical="center"/>
    </xf>
    <xf numFmtId="176" fontId="1" fillId="0" borderId="0" xfId="0" applyNumberFormat="1" applyFont="1">
      <alignment vertical="center"/>
    </xf>
    <xf numFmtId="43" fontId="4" fillId="0" borderId="1" xfId="0" applyNumberFormat="1" applyFont="1" applyFill="1" applyBorder="1">
      <alignment vertical="center"/>
    </xf>
    <xf numFmtId="43" fontId="1" fillId="0" borderId="0" xfId="0" applyNumberFormat="1" applyFont="1">
      <alignment vertical="center"/>
    </xf>
    <xf numFmtId="9" fontId="4" fillId="0" borderId="0" xfId="0" applyNumberFormat="1" applyFont="1" applyFill="1" applyBorder="1">
      <alignment vertical="center"/>
    </xf>
    <xf numFmtId="0" fontId="4" fillId="0" borderId="0" xfId="0" applyFont="1" applyFill="1" applyBorder="1">
      <alignment vertical="center"/>
    </xf>
    <xf numFmtId="43" fontId="4" fillId="0" borderId="0" xfId="9" applyNumberFormat="1" applyFont="1" applyFill="1" applyBorder="1" applyAlignment="1">
      <alignment horizontal="center" vertical="center"/>
    </xf>
    <xf numFmtId="0" fontId="4" fillId="0" borderId="0" xfId="0" applyNumberFormat="1" applyFont="1" applyFill="1" applyBorder="1">
      <alignment vertical="center"/>
    </xf>
    <xf numFmtId="0" fontId="4" fillId="0" borderId="1" xfId="9" applyNumberFormat="1" applyFont="1" applyFill="1" applyBorder="1" applyAlignment="1">
      <alignment horizontal="center" vertical="center"/>
    </xf>
    <xf numFmtId="0" fontId="13" fillId="0" borderId="0" xfId="0" applyNumberFormat="1" applyFont="1" applyFill="1" applyBorder="1" applyAlignment="1">
      <alignment horizontal="right" vertical="center"/>
    </xf>
    <xf numFmtId="9" fontId="1" fillId="0" borderId="1" xfId="0" applyNumberFormat="1" applyFont="1" applyFill="1" applyBorder="1" applyAlignment="1">
      <alignment vertical="center"/>
    </xf>
    <xf numFmtId="9" fontId="4" fillId="0" borderId="1" xfId="0" applyNumberFormat="1" applyFont="1" applyFill="1" applyBorder="1" applyAlignment="1">
      <alignment vertical="center"/>
    </xf>
    <xf numFmtId="177" fontId="4" fillId="0" borderId="1" xfId="9" applyNumberFormat="1" applyFont="1" applyFill="1" applyBorder="1" applyAlignment="1">
      <alignment horizontal="center" vertical="center"/>
    </xf>
    <xf numFmtId="0" fontId="4" fillId="0" borderId="0" xfId="0" applyFont="1" applyFill="1" applyAlignment="1">
      <alignment horizontal="center" vertical="center" wrapText="1"/>
    </xf>
    <xf numFmtId="0" fontId="1" fillId="0" borderId="0" xfId="0" applyNumberFormat="1" applyFont="1" applyFill="1" applyBorder="1" applyAlignment="1">
      <alignment horizontal="right" vertical="center"/>
    </xf>
    <xf numFmtId="0" fontId="4" fillId="0" borderId="0" xfId="0" applyNumberFormat="1" applyFont="1" applyFill="1" applyAlignment="1">
      <alignment horizontal="right" vertical="center"/>
    </xf>
    <xf numFmtId="9" fontId="1" fillId="0" borderId="0" xfId="0" applyNumberFormat="1" applyFont="1" applyFill="1" applyAlignment="1">
      <alignment horizontal="right" vertical="center"/>
    </xf>
    <xf numFmtId="43" fontId="1" fillId="0" borderId="0" xfId="0" applyNumberFormat="1" applyFont="1" applyFill="1" applyAlignment="1">
      <alignment horizontal="right" vertical="center"/>
    </xf>
    <xf numFmtId="0" fontId="1" fillId="0" borderId="0" xfId="0" applyNumberFormat="1" applyFont="1" applyFill="1" applyAlignment="1">
      <alignment horizontal="right" vertical="center"/>
    </xf>
    <xf numFmtId="0" fontId="1"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7" fillId="0" borderId="0" xfId="0" applyNumberFormat="1" applyFont="1" applyFill="1" applyAlignment="1">
      <alignment horizontal="right" vertical="center" wrapText="1"/>
    </xf>
    <xf numFmtId="0" fontId="9" fillId="0" borderId="0" xfId="0" applyNumberFormat="1" applyFont="1" applyFill="1" applyAlignment="1">
      <alignment horizontal="right" vertical="center" wrapText="1"/>
    </xf>
    <xf numFmtId="9" fontId="7" fillId="0" borderId="0" xfId="0" applyNumberFormat="1" applyFont="1" applyFill="1" applyAlignment="1">
      <alignment horizontal="right" vertical="center" wrapText="1"/>
    </xf>
    <xf numFmtId="43" fontId="7" fillId="0" borderId="0" xfId="0" applyNumberFormat="1" applyFont="1" applyFill="1" applyAlignment="1">
      <alignment horizontal="right" vertical="center" wrapText="1"/>
    </xf>
    <xf numFmtId="0" fontId="12" fillId="0" borderId="0" xfId="0" applyNumberFormat="1" applyFont="1" applyFill="1" applyAlignment="1">
      <alignment horizontal="center" vertical="center" wrapText="1"/>
    </xf>
    <xf numFmtId="0" fontId="12" fillId="0" borderId="0" xfId="0" applyNumberFormat="1" applyFont="1" applyFill="1" applyAlignment="1">
      <alignment horizontal="right" vertical="center" wrapText="1"/>
    </xf>
    <xf numFmtId="0" fontId="7" fillId="0" borderId="0" xfId="0" applyNumberFormat="1" applyFont="1" applyFill="1" applyAlignment="1">
      <alignment horizontal="left" vertical="center" wrapText="1"/>
    </xf>
    <xf numFmtId="0" fontId="4" fillId="0" borderId="4" xfId="52" applyNumberFormat="1" applyFont="1" applyFill="1" applyBorder="1" applyAlignment="1">
      <alignment horizontal="center" vertical="center" wrapText="1"/>
    </xf>
    <xf numFmtId="0" fontId="4" fillId="0" borderId="3" xfId="52"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3" fontId="4" fillId="0" borderId="1" xfId="9"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43" fontId="1" fillId="0" borderId="1" xfId="9"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1" xfId="9"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177" fontId="4" fillId="0" borderId="1" xfId="9"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horizontal="right" vertical="center" wrapText="1"/>
    </xf>
    <xf numFmtId="0" fontId="4" fillId="0" borderId="0" xfId="0" applyFont="1" applyFill="1" applyAlignment="1">
      <alignment horizontal="right" vertical="center" wrapText="1"/>
    </xf>
    <xf numFmtId="0" fontId="4" fillId="0" borderId="0" xfId="0" applyFont="1">
      <alignment vertical="center"/>
    </xf>
    <xf numFmtId="0" fontId="4" fillId="0" borderId="4" xfId="0" applyFont="1" applyFill="1" applyBorder="1" applyAlignment="1">
      <alignment horizontal="center" vertical="center"/>
    </xf>
    <xf numFmtId="49" fontId="1" fillId="0" borderId="1" xfId="0" applyNumberFormat="1" applyFont="1" applyFill="1" applyBorder="1">
      <alignment vertical="center"/>
    </xf>
    <xf numFmtId="43" fontId="1" fillId="0" borderId="4" xfId="9" applyNumberFormat="1"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vertical="center"/>
    </xf>
    <xf numFmtId="177" fontId="4" fillId="0" borderId="1" xfId="0" applyNumberFormat="1" applyFont="1" applyFill="1" applyBorder="1">
      <alignment vertical="center"/>
    </xf>
    <xf numFmtId="49" fontId="4" fillId="0" borderId="1" xfId="0" applyNumberFormat="1" applyFont="1" applyFill="1" applyBorder="1" applyAlignment="1">
      <alignment vertical="center" wrapText="1"/>
    </xf>
    <xf numFmtId="0" fontId="4" fillId="0" borderId="0" xfId="0" applyNumberFormat="1" applyFont="1">
      <alignment vertical="center"/>
    </xf>
    <xf numFmtId="0" fontId="4" fillId="0" borderId="0" xfId="0" applyNumberFormat="1" applyFont="1" applyFill="1">
      <alignment vertical="center"/>
    </xf>
    <xf numFmtId="0" fontId="14" fillId="0" borderId="0" xfId="0" applyFont="1" applyFill="1">
      <alignment vertical="center"/>
    </xf>
    <xf numFmtId="0" fontId="15" fillId="0" borderId="0" xfId="0" applyFont="1" applyFill="1" applyAlignment="1">
      <alignment vertical="center" wrapText="1"/>
    </xf>
    <xf numFmtId="0" fontId="15" fillId="0" borderId="0" xfId="0" applyFont="1" applyFill="1" applyAlignment="1">
      <alignment horizontal="center" vertical="center" wrapText="1"/>
    </xf>
    <xf numFmtId="0" fontId="0" fillId="0" borderId="0" xfId="0" applyFont="1" applyFill="1">
      <alignment vertical="center"/>
    </xf>
    <xf numFmtId="0" fontId="16" fillId="0" borderId="0" xfId="0" applyFont="1">
      <alignment vertical="center"/>
    </xf>
    <xf numFmtId="0" fontId="15" fillId="0" borderId="0" xfId="0" applyFont="1" applyFill="1">
      <alignment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horizontal="center" vertical="center"/>
    </xf>
    <xf numFmtId="0" fontId="1" fillId="0" borderId="0" xfId="0" applyFont="1" applyFill="1" applyAlignment="1">
      <alignment vertical="center" wrapText="1"/>
    </xf>
    <xf numFmtId="9" fontId="1" fillId="0" borderId="0" xfId="0" applyNumberFormat="1" applyFont="1" applyFill="1">
      <alignment vertical="center"/>
    </xf>
    <xf numFmtId="0" fontId="7" fillId="0" borderId="0" xfId="0" applyNumberFormat="1" applyFont="1" applyFill="1" applyAlignment="1">
      <alignment horizontal="center" vertical="center" wrapText="1"/>
    </xf>
    <xf numFmtId="9" fontId="7" fillId="0" borderId="0" xfId="0" applyNumberFormat="1" applyFont="1" applyFill="1" applyAlignment="1">
      <alignment horizontal="center" vertical="center" wrapText="1"/>
    </xf>
    <xf numFmtId="43" fontId="7" fillId="0" borderId="0" xfId="0" applyNumberFormat="1" applyFont="1" applyFill="1" applyAlignment="1">
      <alignment horizontal="center" vertical="center" wrapText="1"/>
    </xf>
    <xf numFmtId="43" fontId="1" fillId="0" borderId="0" xfId="0" applyNumberFormat="1" applyFont="1" applyFill="1" applyAlignment="1">
      <alignment vertical="center"/>
    </xf>
    <xf numFmtId="0" fontId="3" fillId="0" borderId="0" xfId="0" applyNumberFormat="1" applyFont="1" applyFill="1" applyAlignment="1">
      <alignment horizontal="center" vertical="center" wrapText="1"/>
    </xf>
    <xf numFmtId="43" fontId="3" fillId="0" borderId="0" xfId="0" applyNumberFormat="1" applyFont="1" applyFill="1" applyAlignment="1">
      <alignment horizontal="center" vertical="center" wrapText="1"/>
    </xf>
    <xf numFmtId="9" fontId="7" fillId="0" borderId="0" xfId="0" applyNumberFormat="1" applyFont="1" applyFill="1" applyAlignment="1">
      <alignment horizontal="left" vertical="center" wrapText="1"/>
    </xf>
    <xf numFmtId="43" fontId="7" fillId="0" borderId="0" xfId="0" applyNumberFormat="1" applyFont="1" applyFill="1" applyAlignment="1">
      <alignment horizontal="left" vertical="center" wrapText="1"/>
    </xf>
    <xf numFmtId="0" fontId="4" fillId="0" borderId="4" xfId="52" applyFont="1" applyFill="1" applyBorder="1" applyAlignment="1">
      <alignment horizontal="center" vertical="center" wrapText="1"/>
    </xf>
    <xf numFmtId="0" fontId="16" fillId="0" borderId="4" xfId="0" applyFont="1" applyFill="1" applyBorder="1" applyAlignment="1">
      <alignment horizontal="center" vertical="center"/>
    </xf>
    <xf numFmtId="0" fontId="0" fillId="0" borderId="0" xfId="0" applyFill="1" applyBorder="1">
      <alignment vertical="center"/>
    </xf>
    <xf numFmtId="0" fontId="15" fillId="0" borderId="0" xfId="0" applyNumberFormat="1" applyFont="1" applyFill="1" applyBorder="1" applyAlignment="1">
      <alignment horizontal="center" vertical="center" wrapText="1"/>
    </xf>
    <xf numFmtId="0" fontId="0" fillId="0" borderId="0" xfId="0" applyFont="1" applyFill="1" applyBorder="1">
      <alignment vertical="center"/>
    </xf>
    <xf numFmtId="43" fontId="1" fillId="0" borderId="0" xfId="0" applyNumberFormat="1" applyFont="1" applyFill="1" applyBorder="1" applyAlignment="1">
      <alignment horizontal="center" vertical="center" wrapText="1"/>
    </xf>
    <xf numFmtId="0" fontId="16" fillId="0" borderId="0" xfId="0" applyFont="1" applyFill="1">
      <alignment vertical="center"/>
    </xf>
    <xf numFmtId="0" fontId="0" fillId="0" borderId="0" xfId="0" applyFont="1" applyFill="1" applyAlignment="1">
      <alignment vertical="center"/>
    </xf>
    <xf numFmtId="0" fontId="1" fillId="0" borderId="0" xfId="0" applyFont="1" applyAlignment="1">
      <alignment vertical="center"/>
    </xf>
    <xf numFmtId="0" fontId="17" fillId="0" borderId="0" xfId="0" applyFont="1" applyFill="1" applyBorder="1">
      <alignment vertical="center"/>
    </xf>
    <xf numFmtId="0" fontId="17" fillId="0" borderId="0" xfId="0" applyFont="1" applyFill="1" applyAlignment="1">
      <alignment horizontal="center" vertical="center"/>
    </xf>
    <xf numFmtId="177" fontId="1" fillId="0" borderId="0" xfId="0" applyNumberFormat="1" applyFont="1" applyFill="1">
      <alignment vertical="center"/>
    </xf>
    <xf numFmtId="177" fontId="1" fillId="0" borderId="0" xfId="0" applyNumberFormat="1" applyFont="1" applyFill="1" applyAlignment="1">
      <alignment horizontal="center" vertical="center"/>
    </xf>
    <xf numFmtId="177" fontId="1" fillId="2" borderId="0" xfId="0" applyNumberFormat="1" applyFont="1" applyFill="1">
      <alignment vertical="center"/>
    </xf>
    <xf numFmtId="0" fontId="17" fillId="0" borderId="0" xfId="0" applyNumberFormat="1" applyFont="1" applyFill="1" applyAlignment="1">
      <alignment horizontal="center" vertical="center" wrapText="1"/>
    </xf>
    <xf numFmtId="177" fontId="7" fillId="0" borderId="0" xfId="0" applyNumberFormat="1" applyFont="1" applyFill="1" applyAlignment="1">
      <alignment horizontal="center" vertical="center" wrapText="1"/>
    </xf>
    <xf numFmtId="177" fontId="11" fillId="0" borderId="0" xfId="0" applyNumberFormat="1" applyFont="1" applyFill="1" applyAlignment="1">
      <alignment horizontal="center" vertical="center"/>
    </xf>
    <xf numFmtId="9" fontId="3" fillId="0" borderId="0" xfId="0" applyNumberFormat="1" applyFont="1" applyFill="1" applyAlignment="1">
      <alignment horizontal="center" vertical="center" wrapText="1"/>
    </xf>
    <xf numFmtId="177" fontId="3" fillId="0" borderId="0" xfId="0" applyNumberFormat="1" applyFont="1" applyFill="1" applyAlignment="1">
      <alignment horizontal="center" vertical="center" wrapText="1"/>
    </xf>
    <xf numFmtId="0" fontId="17" fillId="0" borderId="0" xfId="0" applyNumberFormat="1" applyFont="1" applyFill="1" applyAlignment="1">
      <alignment horizontal="left" vertical="center" wrapText="1"/>
    </xf>
    <xf numFmtId="177" fontId="7" fillId="0" borderId="0" xfId="0" applyNumberFormat="1" applyFont="1" applyFill="1" applyAlignment="1">
      <alignment horizontal="left" vertical="center" wrapText="1"/>
    </xf>
    <xf numFmtId="177" fontId="12" fillId="0" borderId="0" xfId="52" applyNumberFormat="1" applyFont="1" applyFill="1" applyAlignment="1">
      <alignment horizontal="center" vertical="center"/>
    </xf>
    <xf numFmtId="9" fontId="4" fillId="0" borderId="1" xfId="52"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0" borderId="7" xfId="52" applyNumberFormat="1" applyFont="1" applyFill="1" applyBorder="1" applyAlignment="1">
      <alignment horizontal="center" vertical="center" wrapText="1"/>
    </xf>
    <xf numFmtId="0" fontId="4" fillId="0" borderId="2" xfId="52" applyNumberFormat="1" applyFont="1" applyFill="1" applyBorder="1" applyAlignment="1">
      <alignment horizontal="center" vertical="center" wrapText="1"/>
    </xf>
    <xf numFmtId="0" fontId="5" fillId="0" borderId="8" xfId="52" applyNumberFormat="1" applyFont="1" applyFill="1" applyBorder="1" applyAlignment="1">
      <alignment horizontal="center" vertical="center" wrapText="1"/>
    </xf>
    <xf numFmtId="9" fontId="4" fillId="0" borderId="8" xfId="52" applyNumberFormat="1" applyFont="1" applyFill="1" applyBorder="1" applyAlignment="1">
      <alignment horizontal="center" vertical="center" wrapText="1"/>
    </xf>
    <xf numFmtId="177" fontId="4" fillId="0" borderId="8" xfId="0" applyNumberFormat="1" applyFont="1" applyFill="1" applyBorder="1" applyAlignment="1">
      <alignment horizontal="center" vertical="center" wrapText="1"/>
    </xf>
    <xf numFmtId="177" fontId="1" fillId="0" borderId="1" xfId="9" applyNumberFormat="1" applyFont="1" applyFill="1" applyBorder="1" applyAlignment="1">
      <alignment horizontal="center" vertical="center"/>
    </xf>
    <xf numFmtId="177" fontId="1" fillId="0" borderId="1" xfId="0" applyNumberFormat="1" applyFont="1" applyFill="1" applyBorder="1" applyAlignment="1">
      <alignment horizontal="center" vertical="center"/>
    </xf>
    <xf numFmtId="177" fontId="1" fillId="0" borderId="1" xfId="0" applyNumberFormat="1" applyFont="1" applyFill="1" applyBorder="1" applyAlignment="1">
      <alignment horizontal="center" vertical="center" wrapText="1"/>
    </xf>
    <xf numFmtId="0" fontId="1" fillId="0" borderId="1" xfId="9" applyNumberFormat="1" applyFont="1" applyFill="1" applyBorder="1" applyAlignment="1">
      <alignment horizontal="center" vertical="center"/>
    </xf>
    <xf numFmtId="49" fontId="5" fillId="0" borderId="0" xfId="0" applyNumberFormat="1" applyFont="1" applyFill="1" applyAlignment="1">
      <alignment wrapText="1"/>
    </xf>
    <xf numFmtId="177" fontId="18" fillId="0" borderId="0" xfId="0" applyNumberFormat="1" applyFont="1" applyFill="1" applyAlignment="1">
      <alignment horizontal="right" vertical="center"/>
    </xf>
    <xf numFmtId="0" fontId="18" fillId="0" borderId="0" xfId="0" applyFont="1" applyFill="1" applyAlignment="1">
      <alignment horizontal="right" vertical="center"/>
    </xf>
    <xf numFmtId="177" fontId="4" fillId="0" borderId="5" xfId="0" applyNumberFormat="1" applyFont="1" applyFill="1" applyBorder="1" applyAlignment="1">
      <alignment horizontal="center" vertical="center" wrapText="1"/>
    </xf>
    <xf numFmtId="177" fontId="4" fillId="0" borderId="6" xfId="0" applyNumberFormat="1" applyFont="1" applyFill="1" applyBorder="1" applyAlignment="1">
      <alignment horizontal="center" vertical="center" wrapText="1"/>
    </xf>
    <xf numFmtId="177" fontId="4" fillId="0" borderId="8" xfId="0" applyNumberFormat="1" applyFont="1" applyFill="1" applyBorder="1" applyAlignment="1">
      <alignment horizontal="center" vertical="center"/>
    </xf>
    <xf numFmtId="177" fontId="4" fillId="0" borderId="7" xfId="52" applyNumberFormat="1" applyFont="1" applyFill="1" applyBorder="1" applyAlignment="1">
      <alignment horizontal="center" vertical="center" wrapText="1"/>
    </xf>
    <xf numFmtId="0" fontId="1" fillId="0" borderId="9" xfId="0" applyFont="1" applyFill="1" applyBorder="1" applyAlignment="1">
      <alignment horizontal="center" vertical="center"/>
    </xf>
    <xf numFmtId="0" fontId="19" fillId="0" borderId="1" xfId="0" applyNumberFormat="1" applyFont="1" applyFill="1" applyBorder="1" applyAlignment="1">
      <alignment horizontal="center" vertical="center"/>
    </xf>
    <xf numFmtId="49" fontId="5" fillId="0" borderId="1" xfId="0" applyNumberFormat="1" applyFont="1" applyFill="1" applyBorder="1" applyAlignment="1">
      <alignment vertical="center"/>
    </xf>
    <xf numFmtId="0" fontId="1" fillId="0" borderId="1" xfId="45" applyFont="1" applyFill="1" applyBorder="1" applyAlignment="1">
      <alignment horizontal="center" vertical="center" wrapText="1"/>
    </xf>
    <xf numFmtId="0" fontId="4" fillId="0" borderId="1" xfId="45" applyFont="1" applyFill="1" applyBorder="1" applyAlignment="1">
      <alignment horizontal="center" vertical="center" wrapText="1"/>
    </xf>
    <xf numFmtId="49" fontId="1" fillId="0" borderId="1" xfId="0" applyNumberFormat="1" applyFont="1" applyFill="1" applyBorder="1" applyAlignment="1">
      <alignment horizontal="center" wrapText="1"/>
    </xf>
    <xf numFmtId="0" fontId="9" fillId="0" borderId="0" xfId="0" applyFont="1" applyFill="1" applyBorder="1" applyAlignment="1">
      <alignment vertical="center"/>
    </xf>
    <xf numFmtId="0" fontId="7" fillId="0" borderId="0" xfId="0" applyFont="1" applyFill="1" applyBorder="1" applyAlignment="1">
      <alignment vertical="center"/>
    </xf>
    <xf numFmtId="0" fontId="1" fillId="0" borderId="0" xfId="0" applyFont="1" applyBorder="1">
      <alignment vertical="center"/>
    </xf>
    <xf numFmtId="0" fontId="1" fillId="0" borderId="0" xfId="0" applyNumberFormat="1" applyFont="1" applyFill="1" applyBorder="1" applyAlignment="1">
      <alignment horizontal="center" vertical="center" wrapText="1"/>
    </xf>
    <xf numFmtId="177" fontId="1" fillId="0" borderId="0" xfId="0" applyNumberFormat="1" applyFont="1" applyFill="1" applyBorder="1" applyAlignment="1">
      <alignment horizontal="center" vertical="center"/>
    </xf>
    <xf numFmtId="0" fontId="7" fillId="0" borderId="0" xfId="0" applyNumberFormat="1" applyFont="1" applyFill="1" applyBorder="1" applyAlignment="1">
      <alignment horizontal="center" vertical="center" wrapText="1"/>
    </xf>
    <xf numFmtId="0" fontId="9" fillId="0" borderId="2" xfId="52" applyFont="1" applyFill="1" applyBorder="1" applyAlignment="1">
      <alignment horizontal="center" vertical="center"/>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3" xfId="52" applyFont="1" applyFill="1" applyBorder="1" applyAlignment="1">
      <alignment horizontal="center" vertical="center"/>
    </xf>
    <xf numFmtId="0" fontId="9" fillId="0" borderId="3" xfId="0" applyFont="1" applyFill="1" applyBorder="1" applyAlignment="1">
      <alignment horizontal="center" vertical="center"/>
    </xf>
    <xf numFmtId="0" fontId="9" fillId="0" borderId="8" xfId="0" applyFont="1" applyFill="1" applyBorder="1" applyAlignment="1">
      <alignment horizontal="center" vertical="center" wrapText="1"/>
    </xf>
    <xf numFmtId="177" fontId="9" fillId="0" borderId="1" xfId="0" applyNumberFormat="1" applyFont="1" applyFill="1" applyBorder="1" applyAlignment="1">
      <alignment horizontal="center" vertical="center"/>
    </xf>
    <xf numFmtId="0" fontId="9" fillId="0" borderId="3" xfId="0" applyFont="1" applyFill="1" applyBorder="1" applyAlignment="1">
      <alignment horizontal="center" vertical="center" wrapText="1"/>
    </xf>
    <xf numFmtId="43" fontId="1" fillId="0" borderId="1" xfId="9" applyFont="1" applyFill="1" applyBorder="1" applyAlignment="1">
      <alignment horizontal="center" vertical="center"/>
    </xf>
    <xf numFmtId="0"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4" fillId="0" borderId="0" xfId="0" applyFont="1" applyFill="1" applyBorder="1" applyAlignment="1">
      <alignment vertical="center"/>
    </xf>
    <xf numFmtId="43" fontId="4" fillId="0" borderId="0" xfId="0" applyNumberFormat="1" applyFont="1" applyFill="1" applyBorder="1" applyAlignment="1">
      <alignment vertical="center"/>
    </xf>
    <xf numFmtId="43" fontId="4" fillId="0" borderId="0" xfId="0" applyNumberFormat="1" applyFont="1" applyFill="1" applyAlignment="1">
      <alignment vertical="center"/>
    </xf>
    <xf numFmtId="49" fontId="4" fillId="0" borderId="0" xfId="0"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4" fillId="0" borderId="0" xfId="0" applyFont="1" applyFill="1" applyBorder="1" applyAlignment="1">
      <alignment horizontal="center" vertical="center"/>
    </xf>
    <xf numFmtId="43" fontId="4" fillId="0" borderId="2" xfId="9" applyNumberFormat="1" applyFont="1" applyFill="1" applyBorder="1" applyAlignment="1">
      <alignment horizontal="center" vertical="center"/>
    </xf>
    <xf numFmtId="0" fontId="1" fillId="0" borderId="2" xfId="0" applyFont="1" applyFill="1" applyBorder="1" applyAlignment="1">
      <alignment horizontal="center" vertical="center"/>
    </xf>
    <xf numFmtId="0" fontId="1" fillId="0" borderId="0" xfId="0" applyFont="1" applyFill="1" applyAlignment="1">
      <alignment horizontal="left" vertical="center"/>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MS Sans Serif"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_ET_STYLE_NoName_00_"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常规_茂名" xfId="45"/>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4" xfId="52"/>
    <cellStyle name="千位分隔 2" xfId="53"/>
    <cellStyle name="常规_附件3_2" xfId="54"/>
    <cellStyle name="常规_Sheet3" xfId="55"/>
    <cellStyle name="常规_特别扶助" xfId="56"/>
    <cellStyle name="常规 3" xfId="57"/>
    <cellStyle name="常规 2" xfId="58"/>
  </cellStyle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38468;&#20214;6&#65306;&#25552;&#21069;&#19979;&#36798;2023&#24180;&#35745;&#21010;&#29983;&#32946;&#23478;&#24237;&#22870;&#21169;&#25206;&#21161;&#21046;&#24230;&#30465;&#32423;&#34917;&#21161;&#36164;&#37329;&#20998;&#37197;&#34920;.et"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总表"/>
      <sheetName val="农村计生奖励"/>
      <sheetName val="计生特扶-伤残"/>
      <sheetName val="2022年结算表（伤残）"/>
      <sheetName val="计生特扶-死亡"/>
      <sheetName val="2022年结算表（死亡）"/>
      <sheetName val="计生并发症 (中央补助人数一致)"/>
      <sheetName val="2022年结算表（手术并发症） "/>
    </sheetNames>
    <sheetDataSet>
      <sheetData sheetId="0"/>
      <sheetData sheetId="1">
        <row r="1">
          <cell r="A1" t="str">
            <v>附件6</v>
          </cell>
        </row>
        <row r="2">
          <cell r="A2" t="str">
            <v>提前下达2023年农村部分计划生育家庭奖励省级补助资金分配表</v>
          </cell>
        </row>
        <row r="3">
          <cell r="K3" t="str">
            <v>金额单位：万元</v>
          </cell>
        </row>
        <row r="4">
          <cell r="A4" t="str">
            <v>地区</v>
          </cell>
          <cell r="B4" t="str">
            <v>2022年中央补助对象人数</v>
          </cell>
          <cell r="C4" t="str">
            <v>2022年省财政补助人数</v>
          </cell>
          <cell r="D4" t="str">
            <v>省级以上补助比例</v>
          </cell>
          <cell r="E4" t="str">
            <v>省级以上财政补助资金</v>
          </cell>
          <cell r="F4" t="str">
            <v>中央财政应补助资金</v>
          </cell>
          <cell r="G4" t="str">
            <v>2023年省级财政应补助资金</v>
          </cell>
          <cell r="H4" t="str">
            <v>2022年省财政据实结算调整资金</v>
          </cell>
        </row>
        <row r="4">
          <cell r="K4" t="str">
            <v>2023年省级实际下达</v>
          </cell>
          <cell r="L4" t="str">
            <v>功能分类科目</v>
          </cell>
          <cell r="M4" t="str">
            <v>政府预算经济科目</v>
          </cell>
        </row>
        <row r="5">
          <cell r="H5" t="str">
            <v>2022年应补助资金</v>
          </cell>
          <cell r="I5" t="str">
            <v>2022年已下达补助资金</v>
          </cell>
          <cell r="J5" t="str">
            <v>结算金额</v>
          </cell>
        </row>
        <row r="6">
          <cell r="A6" t="str">
            <v>栏次</v>
          </cell>
          <cell r="B6" t="str">
            <v>1栏</v>
          </cell>
          <cell r="C6" t="str">
            <v>2栏</v>
          </cell>
          <cell r="D6" t="str">
            <v>3栏</v>
          </cell>
          <cell r="E6" t="str">
            <v>4栏=2栏*120*12*3栏</v>
          </cell>
          <cell r="F6" t="str">
            <v>5栏=1栏*30%*80*12</v>
          </cell>
          <cell r="G6" t="str">
            <v>6栏=4栏-5栏</v>
          </cell>
          <cell r="H6" t="str">
            <v>7栏=6栏</v>
          </cell>
          <cell r="I6" t="str">
            <v>8栏</v>
          </cell>
          <cell r="J6" t="str">
            <v>9栏=7栏-8栏</v>
          </cell>
          <cell r="K6" t="str">
            <v>10栏=6栏+9栏</v>
          </cell>
        </row>
        <row r="7">
          <cell r="A7" t="str">
            <v>合计</v>
          </cell>
          <cell r="B7">
            <v>192523</v>
          </cell>
          <cell r="C7">
            <v>300311</v>
          </cell>
        </row>
        <row r="7">
          <cell r="E7">
            <v>27623.1</v>
          </cell>
          <cell r="F7">
            <v>5545</v>
          </cell>
          <cell r="G7">
            <v>22078.1</v>
          </cell>
          <cell r="H7">
            <v>22078.1</v>
          </cell>
          <cell r="I7">
            <v>20897.85</v>
          </cell>
          <cell r="J7">
            <v>1180.25</v>
          </cell>
          <cell r="K7">
            <v>23258.35</v>
          </cell>
        </row>
        <row r="8">
          <cell r="A8" t="str">
            <v>各地市小计</v>
          </cell>
          <cell r="B8">
            <v>150131</v>
          </cell>
          <cell r="C8">
            <v>240445</v>
          </cell>
        </row>
        <row r="8">
          <cell r="E8">
            <v>19687.94</v>
          </cell>
          <cell r="F8">
            <v>4323.76</v>
          </cell>
          <cell r="G8">
            <v>15364.18</v>
          </cell>
          <cell r="H8">
            <v>15364.18</v>
          </cell>
          <cell r="I8">
            <v>14418.71</v>
          </cell>
          <cell r="J8">
            <v>945.47</v>
          </cell>
          <cell r="K8">
            <v>16309.65</v>
          </cell>
        </row>
        <row r="9">
          <cell r="A9" t="str">
            <v>广州市</v>
          </cell>
          <cell r="B9">
            <v>13817</v>
          </cell>
          <cell r="C9">
            <v>23894</v>
          </cell>
        </row>
        <row r="9">
          <cell r="E9">
            <v>1032.23</v>
          </cell>
          <cell r="F9">
            <v>397.93</v>
          </cell>
          <cell r="G9">
            <v>634.3</v>
          </cell>
          <cell r="H9">
            <v>634.3</v>
          </cell>
          <cell r="I9">
            <v>572.56</v>
          </cell>
          <cell r="J9">
            <v>61.74</v>
          </cell>
          <cell r="K9">
            <v>696.04</v>
          </cell>
          <cell r="L9">
            <v>2300249</v>
          </cell>
          <cell r="M9">
            <v>51301</v>
          </cell>
        </row>
        <row r="10">
          <cell r="A10" t="str">
            <v>荔湾区</v>
          </cell>
          <cell r="B10">
            <v>0</v>
          </cell>
          <cell r="C10">
            <v>0</v>
          </cell>
          <cell r="D10">
            <v>0.3</v>
          </cell>
          <cell r="E10">
            <v>0</v>
          </cell>
          <cell r="F10">
            <v>0</v>
          </cell>
          <cell r="G10">
            <v>0</v>
          </cell>
          <cell r="H10">
            <v>0</v>
          </cell>
          <cell r="I10">
            <v>0</v>
          </cell>
          <cell r="J10">
            <v>0</v>
          </cell>
          <cell r="K10">
            <v>0</v>
          </cell>
          <cell r="L10">
            <v>2300249</v>
          </cell>
          <cell r="M10">
            <v>51301</v>
          </cell>
        </row>
        <row r="11">
          <cell r="A11" t="str">
            <v>越秀区</v>
          </cell>
          <cell r="B11">
            <v>0</v>
          </cell>
          <cell r="C11">
            <v>0</v>
          </cell>
          <cell r="D11">
            <v>0.3</v>
          </cell>
          <cell r="E11">
            <v>0</v>
          </cell>
          <cell r="F11">
            <v>0</v>
          </cell>
          <cell r="G11">
            <v>0</v>
          </cell>
          <cell r="H11">
            <v>0</v>
          </cell>
          <cell r="I11">
            <v>0</v>
          </cell>
          <cell r="J11">
            <v>0</v>
          </cell>
          <cell r="K11">
            <v>0</v>
          </cell>
          <cell r="L11">
            <v>2300249</v>
          </cell>
          <cell r="M11">
            <v>51301</v>
          </cell>
        </row>
        <row r="12">
          <cell r="A12" t="str">
            <v>海珠区</v>
          </cell>
          <cell r="B12">
            <v>0</v>
          </cell>
          <cell r="C12">
            <v>0</v>
          </cell>
          <cell r="D12">
            <v>0.3</v>
          </cell>
          <cell r="E12">
            <v>0</v>
          </cell>
          <cell r="F12">
            <v>0</v>
          </cell>
          <cell r="G12">
            <v>0</v>
          </cell>
          <cell r="H12">
            <v>0</v>
          </cell>
          <cell r="I12">
            <v>0</v>
          </cell>
          <cell r="J12">
            <v>0</v>
          </cell>
          <cell r="K12">
            <v>0</v>
          </cell>
          <cell r="L12">
            <v>2300249</v>
          </cell>
          <cell r="M12">
            <v>51301</v>
          </cell>
        </row>
        <row r="13">
          <cell r="A13" t="str">
            <v>天河区</v>
          </cell>
          <cell r="B13">
            <v>0</v>
          </cell>
          <cell r="C13">
            <v>0</v>
          </cell>
          <cell r="D13">
            <v>0.3</v>
          </cell>
          <cell r="E13">
            <v>0</v>
          </cell>
          <cell r="F13">
            <v>0</v>
          </cell>
          <cell r="G13">
            <v>0</v>
          </cell>
          <cell r="H13">
            <v>0</v>
          </cell>
          <cell r="I13">
            <v>-0.03</v>
          </cell>
          <cell r="J13">
            <v>0.03</v>
          </cell>
          <cell r="K13">
            <v>0.03</v>
          </cell>
          <cell r="L13">
            <v>2300249</v>
          </cell>
          <cell r="M13">
            <v>51301</v>
          </cell>
        </row>
        <row r="14">
          <cell r="A14" t="str">
            <v>白云区</v>
          </cell>
          <cell r="B14">
            <v>858</v>
          </cell>
          <cell r="C14">
            <v>1602</v>
          </cell>
          <cell r="D14">
            <v>0.3</v>
          </cell>
          <cell r="E14">
            <v>69.21</v>
          </cell>
          <cell r="F14">
            <v>24.71</v>
          </cell>
          <cell r="G14">
            <v>44.5</v>
          </cell>
          <cell r="H14">
            <v>44.5</v>
          </cell>
          <cell r="I14">
            <v>36.98</v>
          </cell>
          <cell r="J14">
            <v>7.52</v>
          </cell>
          <cell r="K14">
            <v>52.02</v>
          </cell>
          <cell r="L14">
            <v>2300249</v>
          </cell>
          <cell r="M14">
            <v>51301</v>
          </cell>
        </row>
        <row r="15">
          <cell r="A15" t="str">
            <v>黄埔区</v>
          </cell>
          <cell r="B15">
            <v>149</v>
          </cell>
          <cell r="C15">
            <v>302</v>
          </cell>
          <cell r="D15">
            <v>0.3</v>
          </cell>
          <cell r="E15">
            <v>13.05</v>
          </cell>
          <cell r="F15">
            <v>4.29</v>
          </cell>
          <cell r="G15">
            <v>8.76</v>
          </cell>
          <cell r="H15">
            <v>8.76</v>
          </cell>
          <cell r="I15">
            <v>7.46</v>
          </cell>
          <cell r="J15">
            <v>1.3</v>
          </cell>
          <cell r="K15">
            <v>10.06</v>
          </cell>
          <cell r="L15">
            <v>2300249</v>
          </cell>
          <cell r="M15">
            <v>51301</v>
          </cell>
        </row>
        <row r="16">
          <cell r="A16" t="str">
            <v>番禺区</v>
          </cell>
          <cell r="B16">
            <v>5057</v>
          </cell>
          <cell r="C16">
            <v>8732</v>
          </cell>
          <cell r="D16">
            <v>0.3</v>
          </cell>
          <cell r="E16">
            <v>377.22</v>
          </cell>
          <cell r="F16">
            <v>145.64</v>
          </cell>
          <cell r="G16">
            <v>231.58</v>
          </cell>
          <cell r="H16">
            <v>231.58</v>
          </cell>
          <cell r="I16">
            <v>207.5</v>
          </cell>
          <cell r="J16">
            <v>24.08</v>
          </cell>
          <cell r="K16">
            <v>255.66</v>
          </cell>
          <cell r="L16">
            <v>2300249</v>
          </cell>
          <cell r="M16">
            <v>51301</v>
          </cell>
        </row>
        <row r="17">
          <cell r="A17" t="str">
            <v>花都区</v>
          </cell>
          <cell r="B17">
            <v>1870</v>
          </cell>
          <cell r="C17">
            <v>2986</v>
          </cell>
          <cell r="D17">
            <v>0.3</v>
          </cell>
          <cell r="E17">
            <v>129</v>
          </cell>
          <cell r="F17">
            <v>53.86</v>
          </cell>
          <cell r="G17">
            <v>75.14</v>
          </cell>
          <cell r="H17">
            <v>75.14</v>
          </cell>
          <cell r="I17">
            <v>69.29</v>
          </cell>
          <cell r="J17">
            <v>5.85000000000001</v>
          </cell>
          <cell r="K17">
            <v>80.99</v>
          </cell>
          <cell r="L17">
            <v>2300249</v>
          </cell>
          <cell r="M17">
            <v>51301</v>
          </cell>
        </row>
        <row r="18">
          <cell r="A18" t="str">
            <v>南沙区</v>
          </cell>
          <cell r="B18">
            <v>3076</v>
          </cell>
          <cell r="C18">
            <v>5471</v>
          </cell>
          <cell r="D18">
            <v>0.3</v>
          </cell>
          <cell r="E18">
            <v>236.35</v>
          </cell>
          <cell r="F18">
            <v>88.59</v>
          </cell>
          <cell r="G18">
            <v>147.76</v>
          </cell>
          <cell r="H18">
            <v>147.76</v>
          </cell>
          <cell r="I18">
            <v>134.03</v>
          </cell>
          <cell r="J18">
            <v>13.73</v>
          </cell>
          <cell r="K18">
            <v>161.49</v>
          </cell>
          <cell r="L18">
            <v>2300249</v>
          </cell>
          <cell r="M18">
            <v>51301</v>
          </cell>
        </row>
        <row r="19">
          <cell r="A19" t="str">
            <v>从化区</v>
          </cell>
          <cell r="B19">
            <v>1098</v>
          </cell>
          <cell r="C19">
            <v>1742</v>
          </cell>
          <cell r="D19">
            <v>0.3</v>
          </cell>
          <cell r="E19">
            <v>75.25</v>
          </cell>
          <cell r="F19">
            <v>31.62</v>
          </cell>
          <cell r="G19">
            <v>43.63</v>
          </cell>
          <cell r="H19">
            <v>43.63</v>
          </cell>
          <cell r="I19">
            <v>42.84</v>
          </cell>
          <cell r="J19">
            <v>0.789999999999992</v>
          </cell>
          <cell r="K19">
            <v>44.42</v>
          </cell>
          <cell r="L19">
            <v>2300249</v>
          </cell>
          <cell r="M19">
            <v>51301</v>
          </cell>
        </row>
        <row r="20">
          <cell r="A20" t="str">
            <v>增城区</v>
          </cell>
          <cell r="B20">
            <v>1709</v>
          </cell>
          <cell r="C20">
            <v>3059</v>
          </cell>
          <cell r="D20">
            <v>0.3</v>
          </cell>
          <cell r="E20">
            <v>132.15</v>
          </cell>
          <cell r="F20">
            <v>49.22</v>
          </cell>
          <cell r="G20">
            <v>82.93</v>
          </cell>
          <cell r="H20">
            <v>82.93</v>
          </cell>
          <cell r="I20">
            <v>74.49</v>
          </cell>
          <cell r="J20">
            <v>8.44000000000001</v>
          </cell>
          <cell r="K20">
            <v>91.37</v>
          </cell>
          <cell r="L20">
            <v>2300249</v>
          </cell>
          <cell r="M20">
            <v>51301</v>
          </cell>
        </row>
        <row r="21">
          <cell r="A21" t="str">
            <v>深圳市深汕特别合作区</v>
          </cell>
          <cell r="B21">
            <v>46</v>
          </cell>
          <cell r="C21">
            <v>59</v>
          </cell>
          <cell r="D21">
            <v>0.3</v>
          </cell>
          <cell r="E21">
            <v>2.55</v>
          </cell>
          <cell r="F21">
            <v>1.32</v>
          </cell>
          <cell r="G21">
            <v>1.23</v>
          </cell>
          <cell r="H21">
            <v>1.23</v>
          </cell>
          <cell r="I21">
            <v>0</v>
          </cell>
          <cell r="J21">
            <v>1.23</v>
          </cell>
          <cell r="K21">
            <v>2.46</v>
          </cell>
          <cell r="L21">
            <v>2300249</v>
          </cell>
          <cell r="M21">
            <v>51301</v>
          </cell>
        </row>
        <row r="22">
          <cell r="A22" t="str">
            <v>珠海市</v>
          </cell>
          <cell r="B22">
            <v>1268</v>
          </cell>
          <cell r="C22">
            <v>2165</v>
          </cell>
        </row>
        <row r="22">
          <cell r="E22">
            <v>93.53</v>
          </cell>
          <cell r="F22">
            <v>36.52</v>
          </cell>
          <cell r="G22">
            <v>57.01</v>
          </cell>
          <cell r="H22">
            <v>57.01</v>
          </cell>
          <cell r="I22">
            <v>51.53</v>
          </cell>
          <cell r="J22">
            <v>5.48</v>
          </cell>
          <cell r="K22">
            <v>62.49</v>
          </cell>
          <cell r="L22">
            <v>2300249</v>
          </cell>
          <cell r="M22">
            <v>51301</v>
          </cell>
        </row>
        <row r="23">
          <cell r="A23" t="str">
            <v>珠海市本级</v>
          </cell>
          <cell r="B23">
            <v>0</v>
          </cell>
          <cell r="C23">
            <v>0</v>
          </cell>
          <cell r="D23">
            <v>0.3</v>
          </cell>
          <cell r="E23">
            <v>0</v>
          </cell>
          <cell r="F23">
            <v>0</v>
          </cell>
          <cell r="G23">
            <v>0</v>
          </cell>
          <cell r="H23">
            <v>0</v>
          </cell>
          <cell r="I23">
            <v>-1.41</v>
          </cell>
          <cell r="J23">
            <v>1.41</v>
          </cell>
          <cell r="K23">
            <v>1.41</v>
          </cell>
          <cell r="L23">
            <v>2300249</v>
          </cell>
          <cell r="M23">
            <v>51301</v>
          </cell>
        </row>
        <row r="24">
          <cell r="A24" t="str">
            <v>香洲区</v>
          </cell>
          <cell r="B24">
            <v>0</v>
          </cell>
          <cell r="C24">
            <v>0</v>
          </cell>
          <cell r="D24">
            <v>0.3</v>
          </cell>
          <cell r="E24">
            <v>0</v>
          </cell>
          <cell r="F24">
            <v>0</v>
          </cell>
          <cell r="G24">
            <v>0</v>
          </cell>
          <cell r="H24">
            <v>0</v>
          </cell>
          <cell r="I24">
            <v>0</v>
          </cell>
          <cell r="J24">
            <v>0</v>
          </cell>
          <cell r="K24">
            <v>0</v>
          </cell>
          <cell r="L24">
            <v>2300249</v>
          </cell>
          <cell r="M24">
            <v>51301</v>
          </cell>
        </row>
        <row r="25">
          <cell r="A25" t="str">
            <v>斗门区</v>
          </cell>
          <cell r="B25">
            <v>1101</v>
          </cell>
          <cell r="C25">
            <v>1906</v>
          </cell>
          <cell r="D25">
            <v>0.3</v>
          </cell>
          <cell r="E25">
            <v>82.34</v>
          </cell>
          <cell r="F25">
            <v>31.71</v>
          </cell>
          <cell r="G25">
            <v>50.63</v>
          </cell>
          <cell r="H25">
            <v>50.63</v>
          </cell>
          <cell r="I25">
            <v>45.27</v>
          </cell>
          <cell r="J25">
            <v>5.36</v>
          </cell>
          <cell r="K25">
            <v>55.99</v>
          </cell>
          <cell r="L25">
            <v>2300249</v>
          </cell>
          <cell r="M25">
            <v>51301</v>
          </cell>
        </row>
        <row r="26">
          <cell r="A26" t="str">
            <v>金湾区</v>
          </cell>
          <cell r="B26">
            <v>167</v>
          </cell>
          <cell r="C26">
            <v>259</v>
          </cell>
          <cell r="D26">
            <v>0.3</v>
          </cell>
          <cell r="E26">
            <v>11.19</v>
          </cell>
          <cell r="F26">
            <v>4.81</v>
          </cell>
          <cell r="G26">
            <v>6.38</v>
          </cell>
          <cell r="H26">
            <v>6.38</v>
          </cell>
          <cell r="I26">
            <v>7.67</v>
          </cell>
          <cell r="J26">
            <v>-1.29</v>
          </cell>
          <cell r="K26">
            <v>5.09</v>
          </cell>
          <cell r="L26">
            <v>2300249</v>
          </cell>
          <cell r="M26">
            <v>51301</v>
          </cell>
        </row>
        <row r="27">
          <cell r="A27" t="str">
            <v>汕头市</v>
          </cell>
          <cell r="B27">
            <v>9793</v>
          </cell>
          <cell r="C27">
            <v>11601</v>
          </cell>
        </row>
        <row r="27">
          <cell r="E27">
            <v>1467.62</v>
          </cell>
          <cell r="F27">
            <v>282.03</v>
          </cell>
          <cell r="G27">
            <v>1185.59</v>
          </cell>
          <cell r="H27">
            <v>1185.59</v>
          </cell>
          <cell r="I27">
            <v>1172.21</v>
          </cell>
          <cell r="J27">
            <v>13.3800000000001</v>
          </cell>
          <cell r="K27">
            <v>1198.97</v>
          </cell>
          <cell r="L27">
            <v>2300249</v>
          </cell>
          <cell r="M27">
            <v>51301</v>
          </cell>
        </row>
        <row r="28">
          <cell r="A28" t="str">
            <v>龙湖区</v>
          </cell>
          <cell r="B28">
            <v>1140</v>
          </cell>
          <cell r="C28">
            <v>1389</v>
          </cell>
          <cell r="D28">
            <v>0.85</v>
          </cell>
          <cell r="E28">
            <v>170.01</v>
          </cell>
          <cell r="F28">
            <v>32.83</v>
          </cell>
          <cell r="G28">
            <v>137.18</v>
          </cell>
          <cell r="H28">
            <v>137.18</v>
          </cell>
          <cell r="I28">
            <v>134</v>
          </cell>
          <cell r="J28">
            <v>3.18000000000001</v>
          </cell>
          <cell r="K28">
            <v>140.36</v>
          </cell>
          <cell r="L28">
            <v>2300249</v>
          </cell>
          <cell r="M28">
            <v>51301</v>
          </cell>
        </row>
        <row r="29">
          <cell r="A29" t="str">
            <v>金平区</v>
          </cell>
          <cell r="B29">
            <v>350</v>
          </cell>
          <cell r="C29">
            <v>496</v>
          </cell>
          <cell r="D29">
            <v>0.85</v>
          </cell>
          <cell r="E29">
            <v>60.71</v>
          </cell>
          <cell r="F29">
            <v>10.08</v>
          </cell>
          <cell r="G29">
            <v>50.63</v>
          </cell>
          <cell r="H29">
            <v>50.63</v>
          </cell>
          <cell r="I29">
            <v>48.78</v>
          </cell>
          <cell r="J29">
            <v>1.85</v>
          </cell>
          <cell r="K29">
            <v>52.48</v>
          </cell>
          <cell r="L29">
            <v>2300249</v>
          </cell>
          <cell r="M29">
            <v>51301</v>
          </cell>
        </row>
        <row r="30">
          <cell r="A30" t="str">
            <v>濠江区</v>
          </cell>
          <cell r="B30">
            <v>167</v>
          </cell>
          <cell r="C30">
            <v>226</v>
          </cell>
          <cell r="D30">
            <v>0.85</v>
          </cell>
          <cell r="E30">
            <v>27.66</v>
          </cell>
          <cell r="F30">
            <v>4.81</v>
          </cell>
          <cell r="G30">
            <v>22.85</v>
          </cell>
          <cell r="H30">
            <v>22.85</v>
          </cell>
          <cell r="I30">
            <v>22.13</v>
          </cell>
          <cell r="J30">
            <v>0.720000000000002</v>
          </cell>
          <cell r="K30">
            <v>23.57</v>
          </cell>
          <cell r="L30">
            <v>2300249</v>
          </cell>
          <cell r="M30">
            <v>51301</v>
          </cell>
        </row>
        <row r="31">
          <cell r="A31" t="str">
            <v>潮阳区</v>
          </cell>
          <cell r="B31">
            <v>1238</v>
          </cell>
          <cell r="C31">
            <v>1321</v>
          </cell>
          <cell r="D31">
            <v>1</v>
          </cell>
          <cell r="E31">
            <v>190.22</v>
          </cell>
          <cell r="F31">
            <v>35.65</v>
          </cell>
          <cell r="G31">
            <v>154.57</v>
          </cell>
          <cell r="H31">
            <v>154.57</v>
          </cell>
          <cell r="I31">
            <v>160.51</v>
          </cell>
          <cell r="J31">
            <v>-5.94</v>
          </cell>
          <cell r="K31">
            <v>148.63</v>
          </cell>
          <cell r="L31">
            <v>2300249</v>
          </cell>
          <cell r="M31">
            <v>51301</v>
          </cell>
        </row>
        <row r="32">
          <cell r="A32" t="str">
            <v>潮南区</v>
          </cell>
          <cell r="B32">
            <v>777</v>
          </cell>
          <cell r="C32">
            <v>886</v>
          </cell>
          <cell r="D32">
            <v>1</v>
          </cell>
          <cell r="E32">
            <v>127.58</v>
          </cell>
          <cell r="F32">
            <v>22.38</v>
          </cell>
          <cell r="G32">
            <v>105.2</v>
          </cell>
          <cell r="H32">
            <v>105.2</v>
          </cell>
          <cell r="I32">
            <v>111.05</v>
          </cell>
          <cell r="J32">
            <v>-5.84999999999998</v>
          </cell>
          <cell r="K32">
            <v>99.35</v>
          </cell>
          <cell r="L32">
            <v>2300249</v>
          </cell>
          <cell r="M32">
            <v>51301</v>
          </cell>
        </row>
        <row r="33">
          <cell r="A33" t="str">
            <v>澄海区</v>
          </cell>
          <cell r="B33">
            <v>6121</v>
          </cell>
          <cell r="C33">
            <v>7283</v>
          </cell>
          <cell r="D33">
            <v>0.85</v>
          </cell>
          <cell r="E33">
            <v>891.44</v>
          </cell>
          <cell r="F33">
            <v>176.28</v>
          </cell>
          <cell r="G33">
            <v>715.16</v>
          </cell>
          <cell r="H33">
            <v>715.16</v>
          </cell>
          <cell r="I33">
            <v>695.74</v>
          </cell>
          <cell r="J33">
            <v>19.4200000000001</v>
          </cell>
          <cell r="K33">
            <v>734.58</v>
          </cell>
          <cell r="L33">
            <v>2300249</v>
          </cell>
          <cell r="M33">
            <v>51301</v>
          </cell>
        </row>
        <row r="34">
          <cell r="A34" t="str">
            <v>佛山市</v>
          </cell>
          <cell r="B34">
            <v>24465</v>
          </cell>
          <cell r="C34">
            <v>44636</v>
          </cell>
        </row>
        <row r="34">
          <cell r="E34">
            <v>1928.28</v>
          </cell>
          <cell r="F34">
            <v>704.6</v>
          </cell>
          <cell r="G34">
            <v>1223.68</v>
          </cell>
          <cell r="H34">
            <v>1223.68</v>
          </cell>
          <cell r="I34">
            <v>1114.1</v>
          </cell>
          <cell r="J34">
            <v>109.58</v>
          </cell>
          <cell r="K34">
            <v>1333.26</v>
          </cell>
          <cell r="L34">
            <v>2300249</v>
          </cell>
          <cell r="M34">
            <v>51301</v>
          </cell>
        </row>
        <row r="35">
          <cell r="A35" t="str">
            <v>禅城区</v>
          </cell>
          <cell r="B35">
            <v>1286</v>
          </cell>
          <cell r="C35">
            <v>1987</v>
          </cell>
          <cell r="D35">
            <v>0.3</v>
          </cell>
          <cell r="E35">
            <v>85.84</v>
          </cell>
          <cell r="F35">
            <v>37.04</v>
          </cell>
          <cell r="G35">
            <v>48.8</v>
          </cell>
          <cell r="H35">
            <v>48.8</v>
          </cell>
          <cell r="I35">
            <v>41.7</v>
          </cell>
          <cell r="J35">
            <v>7.1</v>
          </cell>
          <cell r="K35">
            <v>55.9</v>
          </cell>
          <cell r="L35">
            <v>2300249</v>
          </cell>
          <cell r="M35">
            <v>51301</v>
          </cell>
        </row>
        <row r="36">
          <cell r="A36" t="str">
            <v>南海区</v>
          </cell>
          <cell r="B36">
            <v>8358</v>
          </cell>
          <cell r="C36">
            <v>15052</v>
          </cell>
          <cell r="D36">
            <v>0.3</v>
          </cell>
          <cell r="E36">
            <v>650.25</v>
          </cell>
          <cell r="F36">
            <v>240.71</v>
          </cell>
          <cell r="G36">
            <v>409.54</v>
          </cell>
          <cell r="H36">
            <v>409.54</v>
          </cell>
          <cell r="I36">
            <v>373.93</v>
          </cell>
          <cell r="J36">
            <v>35.61</v>
          </cell>
          <cell r="K36">
            <v>445.15</v>
          </cell>
          <cell r="L36">
            <v>2300249</v>
          </cell>
          <cell r="M36">
            <v>51301</v>
          </cell>
        </row>
        <row r="37">
          <cell r="A37" t="str">
            <v>顺德区</v>
          </cell>
          <cell r="B37">
            <v>10937</v>
          </cell>
          <cell r="C37">
            <v>19929</v>
          </cell>
          <cell r="D37">
            <v>0.3</v>
          </cell>
          <cell r="E37">
            <v>860.93</v>
          </cell>
          <cell r="F37">
            <v>314.99</v>
          </cell>
          <cell r="G37">
            <v>545.94</v>
          </cell>
          <cell r="H37">
            <v>545.94</v>
          </cell>
          <cell r="I37">
            <v>500.55</v>
          </cell>
          <cell r="J37">
            <v>45.3899999999999</v>
          </cell>
          <cell r="K37">
            <v>591.33</v>
          </cell>
          <cell r="L37">
            <v>2300250</v>
          </cell>
          <cell r="M37">
            <v>51302</v>
          </cell>
        </row>
        <row r="38">
          <cell r="A38" t="str">
            <v>三水区</v>
          </cell>
          <cell r="B38">
            <v>2711</v>
          </cell>
          <cell r="C38">
            <v>5543</v>
          </cell>
          <cell r="D38">
            <v>0.3</v>
          </cell>
          <cell r="E38">
            <v>239.46</v>
          </cell>
          <cell r="F38">
            <v>78.08</v>
          </cell>
          <cell r="G38">
            <v>161.38</v>
          </cell>
          <cell r="H38">
            <v>161.38</v>
          </cell>
          <cell r="I38">
            <v>145.59</v>
          </cell>
          <cell r="J38">
            <v>15.79</v>
          </cell>
          <cell r="K38">
            <v>177.17</v>
          </cell>
          <cell r="L38">
            <v>2300249</v>
          </cell>
          <cell r="M38">
            <v>51301</v>
          </cell>
        </row>
        <row r="39">
          <cell r="A39" t="str">
            <v>高明区</v>
          </cell>
          <cell r="B39">
            <v>1173</v>
          </cell>
          <cell r="C39">
            <v>2125</v>
          </cell>
          <cell r="D39">
            <v>0.3</v>
          </cell>
          <cell r="E39">
            <v>91.8</v>
          </cell>
          <cell r="F39">
            <v>33.78</v>
          </cell>
          <cell r="G39">
            <v>58.02</v>
          </cell>
          <cell r="H39">
            <v>58.02</v>
          </cell>
          <cell r="I39">
            <v>52.33</v>
          </cell>
          <cell r="J39">
            <v>5.68999999999999</v>
          </cell>
          <cell r="K39">
            <v>63.71</v>
          </cell>
          <cell r="L39">
            <v>2300249</v>
          </cell>
          <cell r="M39">
            <v>51301</v>
          </cell>
        </row>
        <row r="40">
          <cell r="A40" t="str">
            <v>韶关市</v>
          </cell>
          <cell r="B40">
            <v>3674</v>
          </cell>
          <cell r="C40">
            <v>6887</v>
          </cell>
        </row>
        <row r="40">
          <cell r="E40">
            <v>842.96</v>
          </cell>
          <cell r="F40">
            <v>105.8</v>
          </cell>
          <cell r="G40">
            <v>737.16</v>
          </cell>
          <cell r="H40">
            <v>737.16</v>
          </cell>
          <cell r="I40">
            <v>654.22</v>
          </cell>
          <cell r="J40">
            <v>82.94</v>
          </cell>
          <cell r="K40">
            <v>820.1</v>
          </cell>
          <cell r="L40">
            <v>2300249</v>
          </cell>
          <cell r="M40">
            <v>51301</v>
          </cell>
        </row>
        <row r="41">
          <cell r="A41" t="str">
            <v>武江区</v>
          </cell>
          <cell r="B41">
            <v>338</v>
          </cell>
          <cell r="C41">
            <v>600</v>
          </cell>
          <cell r="D41">
            <v>0.85</v>
          </cell>
          <cell r="E41">
            <v>73.44</v>
          </cell>
          <cell r="F41">
            <v>9.73</v>
          </cell>
          <cell r="G41">
            <v>63.71</v>
          </cell>
          <cell r="H41">
            <v>63.71</v>
          </cell>
          <cell r="I41">
            <v>57.07</v>
          </cell>
          <cell r="J41">
            <v>6.63999999999999</v>
          </cell>
          <cell r="K41">
            <v>70.35</v>
          </cell>
          <cell r="L41">
            <v>2300249</v>
          </cell>
          <cell r="M41">
            <v>51301</v>
          </cell>
        </row>
        <row r="42">
          <cell r="A42" t="str">
            <v>浈江区</v>
          </cell>
          <cell r="B42">
            <v>290</v>
          </cell>
          <cell r="C42">
            <v>518</v>
          </cell>
          <cell r="D42">
            <v>0.85</v>
          </cell>
          <cell r="E42">
            <v>63.4</v>
          </cell>
          <cell r="F42">
            <v>8.35</v>
          </cell>
          <cell r="G42">
            <v>55.05</v>
          </cell>
          <cell r="H42">
            <v>55.05</v>
          </cell>
          <cell r="I42">
            <v>48.68</v>
          </cell>
          <cell r="J42">
            <v>6.37</v>
          </cell>
          <cell r="K42">
            <v>61.42</v>
          </cell>
          <cell r="L42">
            <v>2300249</v>
          </cell>
          <cell r="M42">
            <v>51301</v>
          </cell>
        </row>
        <row r="43">
          <cell r="A43" t="str">
            <v>曲江区</v>
          </cell>
          <cell r="B43">
            <v>733</v>
          </cell>
          <cell r="C43">
            <v>1321</v>
          </cell>
          <cell r="D43">
            <v>0.85</v>
          </cell>
          <cell r="E43">
            <v>161.69</v>
          </cell>
          <cell r="F43">
            <v>21.11</v>
          </cell>
          <cell r="G43">
            <v>140.58</v>
          </cell>
          <cell r="H43">
            <v>140.58</v>
          </cell>
          <cell r="I43">
            <v>121.79</v>
          </cell>
          <cell r="J43">
            <v>18.79</v>
          </cell>
          <cell r="K43">
            <v>159.37</v>
          </cell>
          <cell r="L43">
            <v>2300249</v>
          </cell>
          <cell r="M43">
            <v>51301</v>
          </cell>
        </row>
        <row r="44">
          <cell r="A44" t="str">
            <v>始兴县</v>
          </cell>
          <cell r="B44">
            <v>690</v>
          </cell>
          <cell r="C44">
            <v>1838</v>
          </cell>
          <cell r="D44">
            <v>0.85</v>
          </cell>
          <cell r="E44">
            <v>224.97</v>
          </cell>
          <cell r="F44">
            <v>19.87</v>
          </cell>
          <cell r="G44">
            <v>205.1</v>
          </cell>
          <cell r="H44">
            <v>205.1</v>
          </cell>
          <cell r="I44">
            <v>168.67</v>
          </cell>
          <cell r="J44">
            <v>36.43</v>
          </cell>
          <cell r="K44">
            <v>241.53</v>
          </cell>
          <cell r="L44">
            <v>2300249</v>
          </cell>
          <cell r="M44">
            <v>51301</v>
          </cell>
        </row>
        <row r="45">
          <cell r="A45" t="str">
            <v>新丰县</v>
          </cell>
          <cell r="B45">
            <v>593</v>
          </cell>
          <cell r="C45">
            <v>783</v>
          </cell>
          <cell r="D45">
            <v>0.85</v>
          </cell>
          <cell r="E45">
            <v>95.84</v>
          </cell>
          <cell r="F45">
            <v>17.08</v>
          </cell>
          <cell r="G45">
            <v>78.76</v>
          </cell>
          <cell r="H45">
            <v>78.76</v>
          </cell>
          <cell r="I45">
            <v>76.96</v>
          </cell>
          <cell r="J45">
            <v>1.8</v>
          </cell>
          <cell r="K45">
            <v>80.56</v>
          </cell>
          <cell r="L45">
            <v>2300249</v>
          </cell>
          <cell r="M45">
            <v>51301</v>
          </cell>
        </row>
        <row r="46">
          <cell r="A46" t="str">
            <v>乐昌市</v>
          </cell>
          <cell r="B46">
            <v>1030</v>
          </cell>
          <cell r="C46">
            <v>1827</v>
          </cell>
          <cell r="D46">
            <v>0.85</v>
          </cell>
          <cell r="E46">
            <v>223.62</v>
          </cell>
          <cell r="F46">
            <v>29.66</v>
          </cell>
          <cell r="G46">
            <v>193.96</v>
          </cell>
          <cell r="H46">
            <v>193.96</v>
          </cell>
          <cell r="I46">
            <v>181.05</v>
          </cell>
          <cell r="J46">
            <v>12.91</v>
          </cell>
          <cell r="K46">
            <v>206.87</v>
          </cell>
          <cell r="L46">
            <v>2300249</v>
          </cell>
          <cell r="M46">
            <v>51301</v>
          </cell>
        </row>
        <row r="47">
          <cell r="A47" t="str">
            <v>河源市</v>
          </cell>
          <cell r="B47">
            <v>1993</v>
          </cell>
          <cell r="C47">
            <v>2951</v>
          </cell>
        </row>
        <row r="47">
          <cell r="E47">
            <v>383.25</v>
          </cell>
          <cell r="F47">
            <v>57.4</v>
          </cell>
          <cell r="G47">
            <v>325.85</v>
          </cell>
          <cell r="H47">
            <v>325.85</v>
          </cell>
          <cell r="I47">
            <v>307.18</v>
          </cell>
          <cell r="J47">
            <v>18.67</v>
          </cell>
          <cell r="K47">
            <v>344.52</v>
          </cell>
          <cell r="L47">
            <v>2300249</v>
          </cell>
          <cell r="M47">
            <v>51301</v>
          </cell>
        </row>
        <row r="48">
          <cell r="A48" t="str">
            <v>河源市本级</v>
          </cell>
          <cell r="B48">
            <v>124</v>
          </cell>
          <cell r="C48">
            <v>206</v>
          </cell>
          <cell r="D48">
            <v>0.85</v>
          </cell>
          <cell r="E48">
            <v>25.21</v>
          </cell>
          <cell r="F48">
            <v>3.57</v>
          </cell>
          <cell r="G48">
            <v>21.64</v>
          </cell>
          <cell r="H48">
            <v>21.64</v>
          </cell>
          <cell r="I48">
            <v>20.25</v>
          </cell>
          <cell r="J48">
            <v>1.39</v>
          </cell>
          <cell r="K48">
            <v>23.03</v>
          </cell>
          <cell r="L48">
            <v>2300249</v>
          </cell>
          <cell r="M48">
            <v>51301</v>
          </cell>
        </row>
        <row r="49">
          <cell r="A49" t="str">
            <v>源城区</v>
          </cell>
          <cell r="B49">
            <v>230</v>
          </cell>
          <cell r="C49">
            <v>382</v>
          </cell>
          <cell r="D49">
            <v>0.85</v>
          </cell>
          <cell r="E49">
            <v>46.76</v>
          </cell>
          <cell r="F49">
            <v>6.62</v>
          </cell>
          <cell r="G49">
            <v>40.14</v>
          </cell>
          <cell r="H49">
            <v>40.14</v>
          </cell>
          <cell r="I49">
            <v>41.24</v>
          </cell>
          <cell r="J49">
            <v>-1.09999999999999</v>
          </cell>
          <cell r="K49">
            <v>39.04</v>
          </cell>
          <cell r="L49">
            <v>2300249</v>
          </cell>
          <cell r="M49">
            <v>51301</v>
          </cell>
        </row>
        <row r="50">
          <cell r="A50" t="str">
            <v>和平县</v>
          </cell>
          <cell r="B50">
            <v>710</v>
          </cell>
          <cell r="C50">
            <v>1021</v>
          </cell>
          <cell r="D50">
            <v>1</v>
          </cell>
          <cell r="E50">
            <v>147.02</v>
          </cell>
          <cell r="F50">
            <v>20.45</v>
          </cell>
          <cell r="G50">
            <v>126.57</v>
          </cell>
          <cell r="H50">
            <v>126.57</v>
          </cell>
          <cell r="I50">
            <v>110.62</v>
          </cell>
          <cell r="J50">
            <v>15.95</v>
          </cell>
          <cell r="K50">
            <v>142.52</v>
          </cell>
          <cell r="L50">
            <v>2300249</v>
          </cell>
          <cell r="M50">
            <v>51301</v>
          </cell>
        </row>
        <row r="51">
          <cell r="A51" t="str">
            <v>东源县</v>
          </cell>
          <cell r="B51">
            <v>929</v>
          </cell>
          <cell r="C51">
            <v>1342</v>
          </cell>
          <cell r="D51">
            <v>0.85</v>
          </cell>
          <cell r="E51">
            <v>164.26</v>
          </cell>
          <cell r="F51">
            <v>26.76</v>
          </cell>
          <cell r="G51">
            <v>137.5</v>
          </cell>
          <cell r="H51">
            <v>137.5</v>
          </cell>
          <cell r="I51">
            <v>135.07</v>
          </cell>
          <cell r="J51">
            <v>2.43000000000001</v>
          </cell>
          <cell r="K51">
            <v>139.93</v>
          </cell>
          <cell r="L51">
            <v>2300249</v>
          </cell>
          <cell r="M51">
            <v>51301</v>
          </cell>
        </row>
        <row r="52">
          <cell r="A52" t="str">
            <v>梅州市</v>
          </cell>
          <cell r="B52">
            <v>9888</v>
          </cell>
          <cell r="C52">
            <v>14389</v>
          </cell>
        </row>
        <row r="52">
          <cell r="E52">
            <v>2072.01</v>
          </cell>
          <cell r="F52">
            <v>284.77</v>
          </cell>
          <cell r="G52">
            <v>1787.24</v>
          </cell>
          <cell r="H52">
            <v>1787.24</v>
          </cell>
          <cell r="I52">
            <v>1689.7</v>
          </cell>
          <cell r="J52">
            <v>97.54</v>
          </cell>
          <cell r="K52">
            <v>1884.78</v>
          </cell>
          <cell r="L52">
            <v>2300249</v>
          </cell>
          <cell r="M52">
            <v>51301</v>
          </cell>
        </row>
        <row r="53">
          <cell r="A53" t="str">
            <v>梅江区</v>
          </cell>
          <cell r="B53">
            <v>1839</v>
          </cell>
          <cell r="C53">
            <v>2758</v>
          </cell>
          <cell r="D53">
            <v>1</v>
          </cell>
          <cell r="E53">
            <v>397.15</v>
          </cell>
          <cell r="F53">
            <v>52.96</v>
          </cell>
          <cell r="G53">
            <v>344.19</v>
          </cell>
          <cell r="H53">
            <v>344.19</v>
          </cell>
          <cell r="I53">
            <v>322.94</v>
          </cell>
          <cell r="J53">
            <v>21.25</v>
          </cell>
          <cell r="K53">
            <v>365.44</v>
          </cell>
          <cell r="L53">
            <v>2300249</v>
          </cell>
          <cell r="M53">
            <v>51301</v>
          </cell>
        </row>
        <row r="54">
          <cell r="A54" t="str">
            <v>梅县区</v>
          </cell>
          <cell r="B54">
            <v>4877</v>
          </cell>
          <cell r="C54">
            <v>6513</v>
          </cell>
          <cell r="D54">
            <v>1</v>
          </cell>
          <cell r="E54">
            <v>937.87</v>
          </cell>
          <cell r="F54">
            <v>140.46</v>
          </cell>
          <cell r="G54">
            <v>797.41</v>
          </cell>
          <cell r="H54">
            <v>797.41</v>
          </cell>
          <cell r="I54">
            <v>772.73</v>
          </cell>
          <cell r="J54">
            <v>24.6799999999999</v>
          </cell>
          <cell r="K54">
            <v>822.09</v>
          </cell>
          <cell r="L54">
            <v>2300249</v>
          </cell>
          <cell r="M54">
            <v>51301</v>
          </cell>
        </row>
        <row r="55">
          <cell r="A55" t="str">
            <v>平远县</v>
          </cell>
          <cell r="B55">
            <v>1313</v>
          </cell>
          <cell r="C55">
            <v>1968</v>
          </cell>
          <cell r="D55">
            <v>1</v>
          </cell>
          <cell r="E55">
            <v>283.39</v>
          </cell>
          <cell r="F55">
            <v>37.81</v>
          </cell>
          <cell r="G55">
            <v>245.58</v>
          </cell>
          <cell r="H55">
            <v>245.58</v>
          </cell>
          <cell r="I55">
            <v>229.13</v>
          </cell>
          <cell r="J55">
            <v>16.45</v>
          </cell>
          <cell r="K55">
            <v>262.03</v>
          </cell>
          <cell r="L55">
            <v>2300249</v>
          </cell>
          <cell r="M55">
            <v>51301</v>
          </cell>
        </row>
        <row r="56">
          <cell r="A56" t="str">
            <v>蕉岭县</v>
          </cell>
          <cell r="B56">
            <v>1859</v>
          </cell>
          <cell r="C56">
            <v>3150</v>
          </cell>
          <cell r="D56">
            <v>1</v>
          </cell>
          <cell r="E56">
            <v>453.6</v>
          </cell>
          <cell r="F56">
            <v>53.54</v>
          </cell>
          <cell r="G56">
            <v>400.06</v>
          </cell>
          <cell r="H56">
            <v>400.06</v>
          </cell>
          <cell r="I56">
            <v>364.9</v>
          </cell>
          <cell r="J56">
            <v>35.16</v>
          </cell>
          <cell r="K56">
            <v>435.22</v>
          </cell>
          <cell r="L56">
            <v>2300249</v>
          </cell>
          <cell r="M56">
            <v>51301</v>
          </cell>
        </row>
        <row r="57">
          <cell r="A57" t="str">
            <v>惠州市</v>
          </cell>
          <cell r="B57">
            <v>2398</v>
          </cell>
          <cell r="C57">
            <v>4234</v>
          </cell>
        </row>
        <row r="57">
          <cell r="E57">
            <v>476.54</v>
          </cell>
          <cell r="F57">
            <v>69.06</v>
          </cell>
          <cell r="G57">
            <v>407.48</v>
          </cell>
          <cell r="H57">
            <v>407.48</v>
          </cell>
          <cell r="I57">
            <v>381.1</v>
          </cell>
          <cell r="J57">
            <v>26.38</v>
          </cell>
          <cell r="K57">
            <v>433.86</v>
          </cell>
          <cell r="L57">
            <v>2300249</v>
          </cell>
          <cell r="M57">
            <v>51301</v>
          </cell>
        </row>
        <row r="58">
          <cell r="A58" t="str">
            <v>惠州市本级</v>
          </cell>
          <cell r="B58">
            <v>167</v>
          </cell>
          <cell r="C58">
            <v>369</v>
          </cell>
          <cell r="D58">
            <v>0.65</v>
          </cell>
          <cell r="E58">
            <v>34.54</v>
          </cell>
          <cell r="F58">
            <v>4.81</v>
          </cell>
          <cell r="G58">
            <v>29.73</v>
          </cell>
          <cell r="H58">
            <v>29.73</v>
          </cell>
          <cell r="I58">
            <v>24.99</v>
          </cell>
          <cell r="J58">
            <v>4.74</v>
          </cell>
          <cell r="K58">
            <v>34.47</v>
          </cell>
          <cell r="L58">
            <v>2300249</v>
          </cell>
          <cell r="M58">
            <v>51301</v>
          </cell>
        </row>
        <row r="59">
          <cell r="A59" t="str">
            <v>惠城区</v>
          </cell>
          <cell r="B59">
            <v>638</v>
          </cell>
          <cell r="C59">
            <v>1225</v>
          </cell>
          <cell r="D59">
            <v>0.65</v>
          </cell>
          <cell r="E59">
            <v>114.66</v>
          </cell>
          <cell r="F59">
            <v>18.37</v>
          </cell>
          <cell r="G59">
            <v>96.29</v>
          </cell>
          <cell r="H59">
            <v>96.29</v>
          </cell>
          <cell r="I59">
            <v>85.22</v>
          </cell>
          <cell r="J59">
            <v>11.07</v>
          </cell>
          <cell r="K59">
            <v>107.36</v>
          </cell>
          <cell r="L59">
            <v>2300249</v>
          </cell>
          <cell r="M59">
            <v>51301</v>
          </cell>
        </row>
        <row r="60">
          <cell r="A60" t="str">
            <v>惠阳区</v>
          </cell>
          <cell r="B60">
            <v>408</v>
          </cell>
          <cell r="C60">
            <v>801</v>
          </cell>
          <cell r="D60">
            <v>0.65</v>
          </cell>
          <cell r="E60">
            <v>74.97</v>
          </cell>
          <cell r="F60">
            <v>11.75</v>
          </cell>
          <cell r="G60">
            <v>63.22</v>
          </cell>
          <cell r="H60">
            <v>63.22</v>
          </cell>
          <cell r="I60">
            <v>57.1</v>
          </cell>
          <cell r="J60">
            <v>6.12</v>
          </cell>
          <cell r="K60">
            <v>69.34</v>
          </cell>
          <cell r="L60">
            <v>2300249</v>
          </cell>
          <cell r="M60">
            <v>51301</v>
          </cell>
        </row>
        <row r="61">
          <cell r="A61" t="str">
            <v>惠东县</v>
          </cell>
          <cell r="B61">
            <v>808</v>
          </cell>
          <cell r="C61">
            <v>1263</v>
          </cell>
          <cell r="D61">
            <v>1</v>
          </cell>
          <cell r="E61">
            <v>181.87</v>
          </cell>
          <cell r="F61">
            <v>23.27</v>
          </cell>
          <cell r="G61">
            <v>158.6</v>
          </cell>
          <cell r="H61">
            <v>158.6</v>
          </cell>
          <cell r="I61">
            <v>153.48</v>
          </cell>
          <cell r="J61">
            <v>5.12</v>
          </cell>
          <cell r="K61">
            <v>163.72</v>
          </cell>
          <cell r="L61">
            <v>2300249</v>
          </cell>
          <cell r="M61">
            <v>51301</v>
          </cell>
        </row>
        <row r="62">
          <cell r="A62" t="str">
            <v>龙门县</v>
          </cell>
          <cell r="B62">
            <v>377</v>
          </cell>
          <cell r="C62">
            <v>576</v>
          </cell>
          <cell r="D62">
            <v>0.85</v>
          </cell>
          <cell r="E62">
            <v>70.5</v>
          </cell>
          <cell r="F62">
            <v>10.86</v>
          </cell>
          <cell r="G62">
            <v>59.64</v>
          </cell>
          <cell r="H62">
            <v>59.64</v>
          </cell>
          <cell r="I62">
            <v>60.31</v>
          </cell>
          <cell r="J62">
            <v>-0.670000000000002</v>
          </cell>
          <cell r="K62">
            <v>58.97</v>
          </cell>
          <cell r="L62">
            <v>2300249</v>
          </cell>
          <cell r="M62">
            <v>51301</v>
          </cell>
        </row>
        <row r="63">
          <cell r="A63" t="str">
            <v>汕尾市</v>
          </cell>
          <cell r="B63">
            <v>462</v>
          </cell>
          <cell r="C63">
            <v>569</v>
          </cell>
        </row>
        <row r="63">
          <cell r="E63">
            <v>81.94</v>
          </cell>
          <cell r="F63">
            <v>13.3</v>
          </cell>
          <cell r="G63">
            <v>68.64</v>
          </cell>
          <cell r="H63">
            <v>68.64</v>
          </cell>
          <cell r="I63">
            <v>80.27</v>
          </cell>
          <cell r="J63">
            <v>-11.63</v>
          </cell>
          <cell r="K63">
            <v>57.01</v>
          </cell>
          <cell r="L63">
            <v>2300249</v>
          </cell>
          <cell r="M63">
            <v>51301</v>
          </cell>
        </row>
        <row r="64">
          <cell r="A64" t="str">
            <v>汕尾市本级</v>
          </cell>
          <cell r="B64">
            <v>188</v>
          </cell>
          <cell r="C64">
            <v>220</v>
          </cell>
          <cell r="D64">
            <v>1</v>
          </cell>
          <cell r="E64">
            <v>31.68</v>
          </cell>
          <cell r="F64">
            <v>5.41</v>
          </cell>
          <cell r="G64">
            <v>26.27</v>
          </cell>
          <cell r="H64">
            <v>26.27</v>
          </cell>
          <cell r="I64">
            <v>37.39</v>
          </cell>
          <cell r="J64">
            <v>-11.12</v>
          </cell>
          <cell r="K64">
            <v>15.15</v>
          </cell>
          <cell r="L64">
            <v>2300249</v>
          </cell>
          <cell r="M64">
            <v>51301</v>
          </cell>
        </row>
        <row r="65">
          <cell r="A65" t="str">
            <v>城区</v>
          </cell>
          <cell r="B65">
            <v>274</v>
          </cell>
          <cell r="C65">
            <v>349</v>
          </cell>
          <cell r="D65">
            <v>1</v>
          </cell>
          <cell r="E65">
            <v>50.26</v>
          </cell>
          <cell r="F65">
            <v>7.89</v>
          </cell>
          <cell r="G65">
            <v>42.37</v>
          </cell>
          <cell r="H65">
            <v>42.37</v>
          </cell>
          <cell r="I65">
            <v>42.88</v>
          </cell>
          <cell r="J65">
            <v>-0.510000000000005</v>
          </cell>
          <cell r="K65">
            <v>41.86</v>
          </cell>
          <cell r="L65">
            <v>2300249</v>
          </cell>
          <cell r="M65">
            <v>51301</v>
          </cell>
        </row>
        <row r="66">
          <cell r="A66" t="str">
            <v>东莞市</v>
          </cell>
          <cell r="B66">
            <v>4875</v>
          </cell>
          <cell r="C66">
            <v>10655</v>
          </cell>
          <cell r="D66">
            <v>0.3</v>
          </cell>
          <cell r="E66">
            <v>460.3</v>
          </cell>
          <cell r="F66">
            <v>140.4</v>
          </cell>
          <cell r="G66">
            <v>319.9</v>
          </cell>
          <cell r="H66">
            <v>319.9</v>
          </cell>
          <cell r="I66">
            <v>311.26</v>
          </cell>
          <cell r="J66">
            <v>8.63999999999999</v>
          </cell>
          <cell r="K66">
            <v>328.54</v>
          </cell>
          <cell r="L66">
            <v>2300249</v>
          </cell>
          <cell r="M66">
            <v>51301</v>
          </cell>
        </row>
        <row r="67">
          <cell r="A67" t="str">
            <v>中山市</v>
          </cell>
          <cell r="B67">
            <v>8426</v>
          </cell>
          <cell r="C67">
            <v>15158</v>
          </cell>
          <cell r="D67">
            <v>0.3</v>
          </cell>
          <cell r="E67">
            <v>654.83</v>
          </cell>
          <cell r="F67">
            <v>242.67</v>
          </cell>
          <cell r="G67">
            <v>412.16</v>
          </cell>
          <cell r="H67">
            <v>412.16</v>
          </cell>
          <cell r="I67">
            <v>361.82</v>
          </cell>
          <cell r="J67">
            <v>50.3400000000001</v>
          </cell>
          <cell r="K67">
            <v>462.5</v>
          </cell>
          <cell r="L67">
            <v>2300249</v>
          </cell>
          <cell r="M67">
            <v>51301</v>
          </cell>
        </row>
        <row r="68">
          <cell r="A68" t="str">
            <v>江门市</v>
          </cell>
          <cell r="B68">
            <v>30910</v>
          </cell>
          <cell r="C68">
            <v>51741</v>
          </cell>
        </row>
        <row r="68">
          <cell r="E68">
            <v>4012.87</v>
          </cell>
          <cell r="F68">
            <v>890.2</v>
          </cell>
          <cell r="G68">
            <v>3122.67</v>
          </cell>
          <cell r="H68">
            <v>3122.67</v>
          </cell>
          <cell r="I68">
            <v>2847.94</v>
          </cell>
          <cell r="J68">
            <v>274.73</v>
          </cell>
          <cell r="K68">
            <v>3397.4</v>
          </cell>
          <cell r="L68">
            <v>2300249</v>
          </cell>
          <cell r="M68">
            <v>51301</v>
          </cell>
        </row>
        <row r="69">
          <cell r="A69" t="str">
            <v>蓬江区</v>
          </cell>
          <cell r="B69">
            <v>2058</v>
          </cell>
          <cell r="C69">
            <v>3810</v>
          </cell>
          <cell r="D69">
            <v>0.3</v>
          </cell>
          <cell r="E69">
            <v>164.59</v>
          </cell>
          <cell r="F69">
            <v>59.27</v>
          </cell>
          <cell r="G69">
            <v>105.32</v>
          </cell>
          <cell r="H69">
            <v>105.32</v>
          </cell>
          <cell r="I69">
            <v>99.17</v>
          </cell>
          <cell r="J69">
            <v>6.15000000000001</v>
          </cell>
          <cell r="K69">
            <v>111.47</v>
          </cell>
          <cell r="L69">
            <v>2300249</v>
          </cell>
          <cell r="M69">
            <v>51301</v>
          </cell>
        </row>
        <row r="70">
          <cell r="A70" t="str">
            <v>江海区</v>
          </cell>
          <cell r="B70">
            <v>923</v>
          </cell>
          <cell r="C70">
            <v>1531</v>
          </cell>
          <cell r="D70">
            <v>0.3</v>
          </cell>
          <cell r="E70">
            <v>66.14</v>
          </cell>
          <cell r="F70">
            <v>26.58</v>
          </cell>
          <cell r="G70">
            <v>39.56</v>
          </cell>
          <cell r="H70">
            <v>39.56</v>
          </cell>
          <cell r="I70">
            <v>34.37</v>
          </cell>
          <cell r="J70">
            <v>5.19</v>
          </cell>
          <cell r="K70">
            <v>44.75</v>
          </cell>
          <cell r="L70">
            <v>2300249</v>
          </cell>
          <cell r="M70">
            <v>51301</v>
          </cell>
        </row>
        <row r="71">
          <cell r="A71" t="str">
            <v>新会区</v>
          </cell>
          <cell r="B71">
            <v>6684</v>
          </cell>
          <cell r="C71">
            <v>11129</v>
          </cell>
          <cell r="D71">
            <v>0.3</v>
          </cell>
          <cell r="E71">
            <v>480.77</v>
          </cell>
          <cell r="F71">
            <v>192.5</v>
          </cell>
          <cell r="G71">
            <v>288.27</v>
          </cell>
          <cell r="H71">
            <v>288.27</v>
          </cell>
          <cell r="I71">
            <v>259.05</v>
          </cell>
          <cell r="J71">
            <v>29.22</v>
          </cell>
          <cell r="K71">
            <v>317.49</v>
          </cell>
          <cell r="L71">
            <v>2300249</v>
          </cell>
          <cell r="M71">
            <v>51301</v>
          </cell>
        </row>
        <row r="72">
          <cell r="A72" t="str">
            <v>台山市</v>
          </cell>
          <cell r="B72">
            <v>10482</v>
          </cell>
          <cell r="C72">
            <v>18432</v>
          </cell>
          <cell r="D72">
            <v>0.65</v>
          </cell>
          <cell r="E72">
            <v>1725.24</v>
          </cell>
          <cell r="F72">
            <v>301.88</v>
          </cell>
          <cell r="G72">
            <v>1423.36</v>
          </cell>
          <cell r="H72">
            <v>1423.36</v>
          </cell>
          <cell r="I72">
            <v>1275.17</v>
          </cell>
          <cell r="J72">
            <v>148.19</v>
          </cell>
          <cell r="K72">
            <v>1571.55</v>
          </cell>
          <cell r="L72">
            <v>2300249</v>
          </cell>
          <cell r="M72">
            <v>51301</v>
          </cell>
        </row>
        <row r="73">
          <cell r="A73" t="str">
            <v>开平市</v>
          </cell>
          <cell r="B73">
            <v>5157</v>
          </cell>
          <cell r="C73">
            <v>7858</v>
          </cell>
          <cell r="D73">
            <v>0.65</v>
          </cell>
          <cell r="E73">
            <v>735.51</v>
          </cell>
          <cell r="F73">
            <v>148.52</v>
          </cell>
          <cell r="G73">
            <v>586.99</v>
          </cell>
          <cell r="H73">
            <v>586.99</v>
          </cell>
          <cell r="I73">
            <v>544.58</v>
          </cell>
          <cell r="J73">
            <v>42.4100000000001</v>
          </cell>
          <cell r="K73">
            <v>629.4</v>
          </cell>
          <cell r="L73">
            <v>2300249</v>
          </cell>
          <cell r="M73">
            <v>51301</v>
          </cell>
        </row>
        <row r="74">
          <cell r="A74" t="str">
            <v>鹤山市</v>
          </cell>
          <cell r="B74">
            <v>3908</v>
          </cell>
          <cell r="C74">
            <v>6497</v>
          </cell>
          <cell r="D74">
            <v>0.65</v>
          </cell>
          <cell r="E74">
            <v>608.12</v>
          </cell>
          <cell r="F74">
            <v>112.55</v>
          </cell>
          <cell r="G74">
            <v>495.57</v>
          </cell>
          <cell r="H74">
            <v>495.57</v>
          </cell>
          <cell r="I74">
            <v>463.96</v>
          </cell>
          <cell r="J74">
            <v>31.61</v>
          </cell>
          <cell r="K74">
            <v>527.18</v>
          </cell>
          <cell r="L74">
            <v>2300249</v>
          </cell>
          <cell r="M74">
            <v>51301</v>
          </cell>
        </row>
        <row r="75">
          <cell r="A75" t="str">
            <v>恩平市</v>
          </cell>
          <cell r="B75">
            <v>1698</v>
          </cell>
          <cell r="C75">
            <v>2484</v>
          </cell>
          <cell r="D75">
            <v>0.65</v>
          </cell>
          <cell r="E75">
            <v>232.5</v>
          </cell>
          <cell r="F75">
            <v>48.9</v>
          </cell>
          <cell r="G75">
            <v>183.6</v>
          </cell>
          <cell r="H75">
            <v>183.6</v>
          </cell>
          <cell r="I75">
            <v>171.64</v>
          </cell>
          <cell r="J75">
            <v>11.96</v>
          </cell>
          <cell r="K75">
            <v>195.56</v>
          </cell>
          <cell r="L75">
            <v>2300249</v>
          </cell>
          <cell r="M75">
            <v>51301</v>
          </cell>
        </row>
        <row r="76">
          <cell r="A76" t="str">
            <v>阳江市</v>
          </cell>
          <cell r="B76">
            <v>1957</v>
          </cell>
          <cell r="C76">
            <v>2944</v>
          </cell>
        </row>
        <row r="76">
          <cell r="E76">
            <v>360.35</v>
          </cell>
          <cell r="F76">
            <v>56.36</v>
          </cell>
          <cell r="G76">
            <v>303.99</v>
          </cell>
          <cell r="H76">
            <v>303.99</v>
          </cell>
          <cell r="I76">
            <v>274.47</v>
          </cell>
          <cell r="J76">
            <v>29.52</v>
          </cell>
          <cell r="K76">
            <v>333.51</v>
          </cell>
          <cell r="L76">
            <v>2300249</v>
          </cell>
          <cell r="M76">
            <v>51301</v>
          </cell>
        </row>
        <row r="77">
          <cell r="A77" t="str">
            <v>阳江市本级</v>
          </cell>
          <cell r="B77">
            <v>237</v>
          </cell>
          <cell r="C77">
            <v>407</v>
          </cell>
          <cell r="D77">
            <v>0.85</v>
          </cell>
          <cell r="E77">
            <v>49.82</v>
          </cell>
          <cell r="F77">
            <v>6.83</v>
          </cell>
          <cell r="G77">
            <v>42.99</v>
          </cell>
          <cell r="H77">
            <v>42.99</v>
          </cell>
          <cell r="I77">
            <v>38.15</v>
          </cell>
          <cell r="J77">
            <v>4.84</v>
          </cell>
          <cell r="K77">
            <v>47.83</v>
          </cell>
          <cell r="L77">
            <v>2300249</v>
          </cell>
          <cell r="M77">
            <v>51301</v>
          </cell>
        </row>
        <row r="78">
          <cell r="A78" t="str">
            <v>江城区</v>
          </cell>
          <cell r="B78">
            <v>397</v>
          </cell>
          <cell r="C78">
            <v>632</v>
          </cell>
          <cell r="D78">
            <v>0.85</v>
          </cell>
          <cell r="E78">
            <v>77.36</v>
          </cell>
          <cell r="F78">
            <v>11.43</v>
          </cell>
          <cell r="G78">
            <v>65.93</v>
          </cell>
          <cell r="H78">
            <v>65.93</v>
          </cell>
          <cell r="I78">
            <v>57.96</v>
          </cell>
          <cell r="J78">
            <v>7.97000000000001</v>
          </cell>
          <cell r="K78">
            <v>73.9</v>
          </cell>
          <cell r="L78">
            <v>2300249</v>
          </cell>
          <cell r="M78">
            <v>51301</v>
          </cell>
        </row>
        <row r="79">
          <cell r="A79" t="str">
            <v>阳东区</v>
          </cell>
          <cell r="B79">
            <v>801</v>
          </cell>
          <cell r="C79">
            <v>1154</v>
          </cell>
          <cell r="D79">
            <v>0.85</v>
          </cell>
          <cell r="E79">
            <v>141.25</v>
          </cell>
          <cell r="F79">
            <v>23.07</v>
          </cell>
          <cell r="G79">
            <v>118.18</v>
          </cell>
          <cell r="H79">
            <v>118.18</v>
          </cell>
          <cell r="I79">
            <v>107.95</v>
          </cell>
          <cell r="J79">
            <v>10.23</v>
          </cell>
          <cell r="K79">
            <v>128.41</v>
          </cell>
          <cell r="L79">
            <v>2300249</v>
          </cell>
          <cell r="M79">
            <v>51301</v>
          </cell>
        </row>
        <row r="80">
          <cell r="A80" t="str">
            <v>阳西县</v>
          </cell>
          <cell r="B80">
            <v>522</v>
          </cell>
          <cell r="C80">
            <v>751</v>
          </cell>
          <cell r="D80">
            <v>0.85</v>
          </cell>
          <cell r="E80">
            <v>91.92</v>
          </cell>
          <cell r="F80">
            <v>15.03</v>
          </cell>
          <cell r="G80">
            <v>76.89</v>
          </cell>
          <cell r="H80">
            <v>76.89</v>
          </cell>
          <cell r="I80">
            <v>70.41</v>
          </cell>
          <cell r="J80">
            <v>6.48</v>
          </cell>
          <cell r="K80">
            <v>83.37</v>
          </cell>
          <cell r="L80">
            <v>2300249</v>
          </cell>
          <cell r="M80">
            <v>51301</v>
          </cell>
        </row>
        <row r="81">
          <cell r="A81" t="str">
            <v>湛江市</v>
          </cell>
          <cell r="B81">
            <v>1919</v>
          </cell>
          <cell r="C81">
            <v>2560</v>
          </cell>
        </row>
        <row r="81">
          <cell r="E81">
            <v>313.35</v>
          </cell>
          <cell r="F81">
            <v>55.27</v>
          </cell>
          <cell r="G81">
            <v>258.08</v>
          </cell>
          <cell r="H81">
            <v>258.08</v>
          </cell>
          <cell r="I81">
            <v>249.09</v>
          </cell>
          <cell r="J81">
            <v>8.99000000000001</v>
          </cell>
          <cell r="K81">
            <v>267.07</v>
          </cell>
          <cell r="L81">
            <v>2300249</v>
          </cell>
          <cell r="M81">
            <v>51301</v>
          </cell>
        </row>
        <row r="82">
          <cell r="A82" t="str">
            <v>湛江市本级</v>
          </cell>
          <cell r="B82">
            <v>242</v>
          </cell>
          <cell r="C82">
            <v>346</v>
          </cell>
          <cell r="D82">
            <v>0.85</v>
          </cell>
          <cell r="E82">
            <v>42.35</v>
          </cell>
          <cell r="F82">
            <v>6.97</v>
          </cell>
          <cell r="G82">
            <v>35.38</v>
          </cell>
          <cell r="H82">
            <v>35.38</v>
          </cell>
          <cell r="I82">
            <v>33.99</v>
          </cell>
          <cell r="J82">
            <v>1.39000000000001</v>
          </cell>
          <cell r="K82">
            <v>36.77</v>
          </cell>
          <cell r="L82">
            <v>2300249</v>
          </cell>
          <cell r="M82">
            <v>51301</v>
          </cell>
        </row>
        <row r="83">
          <cell r="A83" t="str">
            <v>赤坎区</v>
          </cell>
          <cell r="B83">
            <v>37</v>
          </cell>
          <cell r="C83">
            <v>63</v>
          </cell>
          <cell r="D83">
            <v>0.85</v>
          </cell>
          <cell r="E83">
            <v>7.71</v>
          </cell>
          <cell r="F83">
            <v>1.07</v>
          </cell>
          <cell r="G83">
            <v>6.64</v>
          </cell>
          <cell r="H83">
            <v>6.64</v>
          </cell>
          <cell r="I83">
            <v>6.06</v>
          </cell>
          <cell r="J83">
            <v>0.58</v>
          </cell>
          <cell r="K83">
            <v>7.22</v>
          </cell>
          <cell r="L83">
            <v>2300249</v>
          </cell>
          <cell r="M83">
            <v>51301</v>
          </cell>
        </row>
        <row r="84">
          <cell r="A84" t="str">
            <v>霞山区</v>
          </cell>
          <cell r="B84">
            <v>63</v>
          </cell>
          <cell r="C84">
            <v>121</v>
          </cell>
          <cell r="D84">
            <v>0.85</v>
          </cell>
          <cell r="E84">
            <v>14.81</v>
          </cell>
          <cell r="F84">
            <v>1.81</v>
          </cell>
          <cell r="G84">
            <v>13</v>
          </cell>
          <cell r="H84">
            <v>13</v>
          </cell>
          <cell r="I84">
            <v>11.69</v>
          </cell>
          <cell r="J84">
            <v>1.31</v>
          </cell>
          <cell r="K84">
            <v>14.31</v>
          </cell>
          <cell r="L84">
            <v>2300249</v>
          </cell>
          <cell r="M84">
            <v>51301</v>
          </cell>
        </row>
        <row r="85">
          <cell r="A85" t="str">
            <v>坡头区</v>
          </cell>
          <cell r="B85">
            <v>242</v>
          </cell>
          <cell r="C85">
            <v>341</v>
          </cell>
          <cell r="D85">
            <v>0.85</v>
          </cell>
          <cell r="E85">
            <v>41.74</v>
          </cell>
          <cell r="F85">
            <v>6.97</v>
          </cell>
          <cell r="G85">
            <v>34.77</v>
          </cell>
          <cell r="H85">
            <v>34.77</v>
          </cell>
          <cell r="I85">
            <v>33.42</v>
          </cell>
          <cell r="J85">
            <v>1.35</v>
          </cell>
          <cell r="K85">
            <v>36.12</v>
          </cell>
          <cell r="L85">
            <v>2300249</v>
          </cell>
          <cell r="M85">
            <v>51301</v>
          </cell>
        </row>
        <row r="86">
          <cell r="A86" t="str">
            <v>麻章区</v>
          </cell>
          <cell r="B86">
            <v>192</v>
          </cell>
          <cell r="C86">
            <v>240</v>
          </cell>
          <cell r="D86">
            <v>0.85</v>
          </cell>
          <cell r="E86">
            <v>29.38</v>
          </cell>
          <cell r="F86">
            <v>5.53</v>
          </cell>
          <cell r="G86">
            <v>23.85</v>
          </cell>
          <cell r="H86">
            <v>23.85</v>
          </cell>
          <cell r="I86">
            <v>23.22</v>
          </cell>
          <cell r="J86">
            <v>0.629999999999999</v>
          </cell>
          <cell r="K86">
            <v>24.48</v>
          </cell>
          <cell r="L86">
            <v>2300249</v>
          </cell>
          <cell r="M86">
            <v>51301</v>
          </cell>
        </row>
        <row r="87">
          <cell r="A87" t="str">
            <v>遂溪县</v>
          </cell>
          <cell r="B87">
            <v>593</v>
          </cell>
          <cell r="C87">
            <v>763</v>
          </cell>
          <cell r="D87">
            <v>0.85</v>
          </cell>
          <cell r="E87">
            <v>93.39</v>
          </cell>
          <cell r="F87">
            <v>17.08</v>
          </cell>
          <cell r="G87">
            <v>76.31</v>
          </cell>
          <cell r="H87">
            <v>76.31</v>
          </cell>
          <cell r="I87">
            <v>73.66</v>
          </cell>
          <cell r="J87">
            <v>2.65000000000001</v>
          </cell>
          <cell r="K87">
            <v>78.96</v>
          </cell>
          <cell r="L87">
            <v>2300249</v>
          </cell>
          <cell r="M87">
            <v>51301</v>
          </cell>
        </row>
        <row r="88">
          <cell r="A88" t="str">
            <v>吴川市</v>
          </cell>
          <cell r="B88">
            <v>550</v>
          </cell>
          <cell r="C88">
            <v>686</v>
          </cell>
          <cell r="D88">
            <v>0.85</v>
          </cell>
          <cell r="E88">
            <v>83.97</v>
          </cell>
          <cell r="F88">
            <v>15.84</v>
          </cell>
          <cell r="G88">
            <v>68.13</v>
          </cell>
          <cell r="H88">
            <v>68.13</v>
          </cell>
          <cell r="I88">
            <v>67.05</v>
          </cell>
          <cell r="J88">
            <v>1.08</v>
          </cell>
          <cell r="K88">
            <v>69.21</v>
          </cell>
          <cell r="L88">
            <v>2300249</v>
          </cell>
          <cell r="M88">
            <v>51301</v>
          </cell>
        </row>
        <row r="89">
          <cell r="A89" t="str">
            <v>茂名市</v>
          </cell>
          <cell r="B89">
            <v>3168</v>
          </cell>
          <cell r="C89">
            <v>4329</v>
          </cell>
        </row>
        <row r="89">
          <cell r="E89">
            <v>529.87</v>
          </cell>
          <cell r="F89">
            <v>91.24</v>
          </cell>
          <cell r="G89">
            <v>438.63</v>
          </cell>
          <cell r="H89">
            <v>438.63</v>
          </cell>
          <cell r="I89">
            <v>446.39</v>
          </cell>
          <cell r="J89">
            <v>-7.76000000000003</v>
          </cell>
          <cell r="K89">
            <v>430.87</v>
          </cell>
          <cell r="L89">
            <v>2300249</v>
          </cell>
          <cell r="M89">
            <v>51301</v>
          </cell>
        </row>
        <row r="90">
          <cell r="A90" t="str">
            <v>茂名市本级</v>
          </cell>
          <cell r="B90">
            <v>187</v>
          </cell>
          <cell r="C90">
            <v>236</v>
          </cell>
          <cell r="D90">
            <v>0.85</v>
          </cell>
          <cell r="E90">
            <v>28.89</v>
          </cell>
          <cell r="F90">
            <v>5.39</v>
          </cell>
          <cell r="G90">
            <v>23.5</v>
          </cell>
          <cell r="H90">
            <v>23.5</v>
          </cell>
          <cell r="I90">
            <v>24.61</v>
          </cell>
          <cell r="J90">
            <v>-1.11</v>
          </cell>
          <cell r="K90">
            <v>22.39</v>
          </cell>
          <cell r="L90">
            <v>2300249</v>
          </cell>
          <cell r="M90">
            <v>51301</v>
          </cell>
        </row>
        <row r="91">
          <cell r="A91" t="str">
            <v>茂南区</v>
          </cell>
          <cell r="B91">
            <v>614</v>
          </cell>
          <cell r="C91">
            <v>804</v>
          </cell>
          <cell r="D91">
            <v>0.85</v>
          </cell>
          <cell r="E91">
            <v>98.41</v>
          </cell>
          <cell r="F91">
            <v>17.68</v>
          </cell>
          <cell r="G91">
            <v>80.73</v>
          </cell>
          <cell r="H91">
            <v>80.73</v>
          </cell>
          <cell r="I91">
            <v>84.02</v>
          </cell>
          <cell r="J91">
            <v>-3.29000000000002</v>
          </cell>
          <cell r="K91">
            <v>77.44</v>
          </cell>
          <cell r="L91">
            <v>2300249</v>
          </cell>
          <cell r="M91">
            <v>51301</v>
          </cell>
        </row>
        <row r="92">
          <cell r="A92" t="str">
            <v>电白区</v>
          </cell>
          <cell r="B92">
            <v>868</v>
          </cell>
          <cell r="C92">
            <v>1250</v>
          </cell>
          <cell r="D92">
            <v>0.85</v>
          </cell>
          <cell r="E92">
            <v>153</v>
          </cell>
          <cell r="F92">
            <v>25</v>
          </cell>
          <cell r="G92">
            <v>128</v>
          </cell>
          <cell r="H92">
            <v>128</v>
          </cell>
          <cell r="I92">
            <v>133.41</v>
          </cell>
          <cell r="J92">
            <v>-5.41</v>
          </cell>
          <cell r="K92">
            <v>122.59</v>
          </cell>
          <cell r="L92">
            <v>2300249</v>
          </cell>
          <cell r="M92">
            <v>51301</v>
          </cell>
        </row>
        <row r="93">
          <cell r="A93" t="str">
            <v>信宜市</v>
          </cell>
          <cell r="B93">
            <v>1499</v>
          </cell>
          <cell r="C93">
            <v>2039</v>
          </cell>
          <cell r="D93">
            <v>0.85</v>
          </cell>
          <cell r="E93">
            <v>249.57</v>
          </cell>
          <cell r="F93">
            <v>43.17</v>
          </cell>
          <cell r="G93">
            <v>206.4</v>
          </cell>
          <cell r="H93">
            <v>206.4</v>
          </cell>
          <cell r="I93">
            <v>204.35</v>
          </cell>
          <cell r="J93">
            <v>2.04999999999998</v>
          </cell>
          <cell r="K93">
            <v>208.45</v>
          </cell>
          <cell r="L93">
            <v>2300249</v>
          </cell>
          <cell r="M93">
            <v>51301</v>
          </cell>
        </row>
        <row r="94">
          <cell r="A94" t="str">
            <v>肇庆市</v>
          </cell>
          <cell r="B94">
            <v>4461</v>
          </cell>
          <cell r="C94">
            <v>7594</v>
          </cell>
        </row>
        <row r="94">
          <cell r="E94">
            <v>710.8</v>
          </cell>
          <cell r="F94">
            <v>128.49</v>
          </cell>
          <cell r="G94">
            <v>582.31</v>
          </cell>
          <cell r="H94">
            <v>582.31</v>
          </cell>
          <cell r="I94">
            <v>530.55</v>
          </cell>
          <cell r="J94">
            <v>51.76</v>
          </cell>
          <cell r="K94">
            <v>634.07</v>
          </cell>
          <cell r="L94">
            <v>2300249</v>
          </cell>
          <cell r="M94">
            <v>51301</v>
          </cell>
        </row>
        <row r="95">
          <cell r="A95" t="str">
            <v>端州区</v>
          </cell>
          <cell r="B95">
            <v>494</v>
          </cell>
          <cell r="C95">
            <v>820</v>
          </cell>
          <cell r="D95">
            <v>0.65</v>
          </cell>
          <cell r="E95">
            <v>76.75</v>
          </cell>
          <cell r="F95">
            <v>14.23</v>
          </cell>
          <cell r="G95">
            <v>62.52</v>
          </cell>
          <cell r="H95">
            <v>62.52</v>
          </cell>
          <cell r="I95">
            <v>60.5</v>
          </cell>
          <cell r="J95">
            <v>2.01999999999999</v>
          </cell>
          <cell r="K95">
            <v>64.54</v>
          </cell>
          <cell r="L95">
            <v>2300249</v>
          </cell>
          <cell r="M95">
            <v>51301</v>
          </cell>
        </row>
        <row r="96">
          <cell r="A96" t="str">
            <v>鼎湖区</v>
          </cell>
          <cell r="B96">
            <v>687</v>
          </cell>
          <cell r="C96">
            <v>1193</v>
          </cell>
          <cell r="D96">
            <v>0.65</v>
          </cell>
          <cell r="E96">
            <v>111.66</v>
          </cell>
          <cell r="F96">
            <v>19.79</v>
          </cell>
          <cell r="G96">
            <v>91.87</v>
          </cell>
          <cell r="H96">
            <v>91.87</v>
          </cell>
          <cell r="I96">
            <v>81.31</v>
          </cell>
          <cell r="J96">
            <v>10.56</v>
          </cell>
          <cell r="K96">
            <v>102.43</v>
          </cell>
          <cell r="L96">
            <v>2300249</v>
          </cell>
          <cell r="M96">
            <v>51301</v>
          </cell>
        </row>
        <row r="97">
          <cell r="A97" t="str">
            <v>高要区</v>
          </cell>
          <cell r="B97">
            <v>2062</v>
          </cell>
          <cell r="C97">
            <v>3110</v>
          </cell>
          <cell r="D97">
            <v>0.65</v>
          </cell>
          <cell r="E97">
            <v>291.1</v>
          </cell>
          <cell r="F97">
            <v>59.39</v>
          </cell>
          <cell r="G97">
            <v>231.71</v>
          </cell>
          <cell r="H97">
            <v>231.71</v>
          </cell>
          <cell r="I97">
            <v>214.88</v>
          </cell>
          <cell r="J97">
            <v>16.83</v>
          </cell>
          <cell r="K97">
            <v>248.54</v>
          </cell>
          <cell r="L97">
            <v>2300249</v>
          </cell>
          <cell r="M97">
            <v>51301</v>
          </cell>
        </row>
        <row r="98">
          <cell r="A98" t="str">
            <v>四会市</v>
          </cell>
          <cell r="B98">
            <v>1218</v>
          </cell>
          <cell r="C98">
            <v>2471</v>
          </cell>
          <cell r="D98">
            <v>0.65</v>
          </cell>
          <cell r="E98">
            <v>231.29</v>
          </cell>
          <cell r="F98">
            <v>35.08</v>
          </cell>
          <cell r="G98">
            <v>196.21</v>
          </cell>
          <cell r="H98">
            <v>196.21</v>
          </cell>
          <cell r="I98">
            <v>173.86</v>
          </cell>
          <cell r="J98">
            <v>22.35</v>
          </cell>
          <cell r="K98">
            <v>218.56</v>
          </cell>
          <cell r="L98">
            <v>2300249</v>
          </cell>
          <cell r="M98">
            <v>51301</v>
          </cell>
        </row>
        <row r="99">
          <cell r="A99" t="str">
            <v>清远市</v>
          </cell>
          <cell r="B99">
            <v>5258</v>
          </cell>
          <cell r="C99">
            <v>9397</v>
          </cell>
        </row>
        <row r="99">
          <cell r="E99">
            <v>1150.2</v>
          </cell>
          <cell r="F99">
            <v>151.42</v>
          </cell>
          <cell r="G99">
            <v>998.78</v>
          </cell>
          <cell r="H99">
            <v>998.78</v>
          </cell>
          <cell r="I99">
            <v>911.38</v>
          </cell>
          <cell r="J99">
            <v>87.4</v>
          </cell>
          <cell r="K99">
            <v>1086.18</v>
          </cell>
          <cell r="L99">
            <v>2300249</v>
          </cell>
          <cell r="M99">
            <v>51301</v>
          </cell>
        </row>
        <row r="100">
          <cell r="A100" t="str">
            <v>清城区</v>
          </cell>
          <cell r="B100">
            <v>1233</v>
          </cell>
          <cell r="C100">
            <v>2465</v>
          </cell>
          <cell r="D100">
            <v>0.85</v>
          </cell>
          <cell r="E100">
            <v>301.72</v>
          </cell>
          <cell r="F100">
            <v>35.51</v>
          </cell>
          <cell r="G100">
            <v>266.21</v>
          </cell>
          <cell r="H100">
            <v>266.21</v>
          </cell>
          <cell r="I100">
            <v>241.06</v>
          </cell>
          <cell r="J100">
            <v>25.15</v>
          </cell>
          <cell r="K100">
            <v>291.36</v>
          </cell>
          <cell r="L100">
            <v>2300249</v>
          </cell>
          <cell r="M100">
            <v>51301</v>
          </cell>
        </row>
        <row r="101">
          <cell r="A101" t="str">
            <v>清新区</v>
          </cell>
          <cell r="B101">
            <v>1123</v>
          </cell>
          <cell r="C101">
            <v>1994</v>
          </cell>
          <cell r="D101">
            <v>0.85</v>
          </cell>
          <cell r="E101">
            <v>244.07</v>
          </cell>
          <cell r="F101">
            <v>32.34</v>
          </cell>
          <cell r="G101">
            <v>211.73</v>
          </cell>
          <cell r="H101">
            <v>211.73</v>
          </cell>
          <cell r="I101">
            <v>194.04</v>
          </cell>
          <cell r="J101">
            <v>17.69</v>
          </cell>
          <cell r="K101">
            <v>229.42</v>
          </cell>
          <cell r="L101">
            <v>2300249</v>
          </cell>
          <cell r="M101">
            <v>51301</v>
          </cell>
        </row>
        <row r="102">
          <cell r="A102" t="str">
            <v>佛冈县</v>
          </cell>
          <cell r="B102">
            <v>538</v>
          </cell>
          <cell r="C102">
            <v>896</v>
          </cell>
          <cell r="D102">
            <v>0.85</v>
          </cell>
          <cell r="E102">
            <v>109.67</v>
          </cell>
          <cell r="F102">
            <v>15.49</v>
          </cell>
          <cell r="G102">
            <v>94.18</v>
          </cell>
          <cell r="H102">
            <v>94.18</v>
          </cell>
          <cell r="I102">
            <v>89.64</v>
          </cell>
          <cell r="J102">
            <v>4.54000000000001</v>
          </cell>
          <cell r="K102">
            <v>98.72</v>
          </cell>
          <cell r="L102">
            <v>2300249</v>
          </cell>
          <cell r="M102">
            <v>51301</v>
          </cell>
        </row>
        <row r="103">
          <cell r="A103" t="str">
            <v>阳山县</v>
          </cell>
          <cell r="B103">
            <v>893</v>
          </cell>
          <cell r="C103">
            <v>1345</v>
          </cell>
          <cell r="D103">
            <v>0.85</v>
          </cell>
          <cell r="E103">
            <v>164.63</v>
          </cell>
          <cell r="F103">
            <v>25.72</v>
          </cell>
          <cell r="G103">
            <v>138.91</v>
          </cell>
          <cell r="H103">
            <v>138.91</v>
          </cell>
          <cell r="I103">
            <v>131.03</v>
          </cell>
          <cell r="J103">
            <v>7.88</v>
          </cell>
          <cell r="K103">
            <v>146.79</v>
          </cell>
          <cell r="L103">
            <v>2300249</v>
          </cell>
          <cell r="M103">
            <v>51301</v>
          </cell>
        </row>
        <row r="104">
          <cell r="A104" t="str">
            <v>连州市</v>
          </cell>
          <cell r="B104">
            <v>1471</v>
          </cell>
          <cell r="C104">
            <v>2697</v>
          </cell>
          <cell r="D104">
            <v>0.85</v>
          </cell>
          <cell r="E104">
            <v>330.11</v>
          </cell>
          <cell r="F104">
            <v>42.36</v>
          </cell>
          <cell r="G104">
            <v>287.75</v>
          </cell>
          <cell r="H104">
            <v>287.75</v>
          </cell>
          <cell r="I104">
            <v>255.61</v>
          </cell>
          <cell r="J104">
            <v>32.14</v>
          </cell>
          <cell r="K104">
            <v>319.89</v>
          </cell>
          <cell r="L104">
            <v>2300249</v>
          </cell>
          <cell r="M104">
            <v>51301</v>
          </cell>
        </row>
        <row r="105">
          <cell r="A105" t="str">
            <v>潮州市</v>
          </cell>
          <cell r="B105">
            <v>11557</v>
          </cell>
          <cell r="C105">
            <v>13080</v>
          </cell>
        </row>
        <row r="105">
          <cell r="E105">
            <v>1600.99</v>
          </cell>
          <cell r="F105">
            <v>332.85</v>
          </cell>
          <cell r="G105">
            <v>1268.14</v>
          </cell>
          <cell r="H105">
            <v>1268.14</v>
          </cell>
          <cell r="I105">
            <v>1273.76</v>
          </cell>
          <cell r="J105">
            <v>-5.61999999999998</v>
          </cell>
          <cell r="K105">
            <v>1262.52</v>
          </cell>
          <cell r="L105">
            <v>2300249</v>
          </cell>
          <cell r="M105">
            <v>51301</v>
          </cell>
        </row>
        <row r="106">
          <cell r="A106" t="str">
            <v>潮州市本级</v>
          </cell>
          <cell r="B106">
            <v>727</v>
          </cell>
          <cell r="C106">
            <v>903</v>
          </cell>
          <cell r="D106">
            <v>0.85</v>
          </cell>
          <cell r="E106">
            <v>110.53</v>
          </cell>
          <cell r="F106">
            <v>20.94</v>
          </cell>
          <cell r="G106">
            <v>89.59</v>
          </cell>
          <cell r="H106">
            <v>89.59</v>
          </cell>
          <cell r="I106">
            <v>86.43</v>
          </cell>
          <cell r="J106">
            <v>3.16</v>
          </cell>
          <cell r="K106">
            <v>92.75</v>
          </cell>
          <cell r="L106">
            <v>2300249</v>
          </cell>
          <cell r="M106">
            <v>51301</v>
          </cell>
        </row>
        <row r="107">
          <cell r="A107" t="str">
            <v>湘桥区</v>
          </cell>
          <cell r="B107">
            <v>3719</v>
          </cell>
          <cell r="C107">
            <v>4246</v>
          </cell>
          <cell r="D107">
            <v>0.85</v>
          </cell>
          <cell r="E107">
            <v>519.71</v>
          </cell>
          <cell r="F107">
            <v>107.11</v>
          </cell>
          <cell r="G107">
            <v>412.6</v>
          </cell>
          <cell r="H107">
            <v>412.6</v>
          </cell>
          <cell r="I107">
            <v>405.92</v>
          </cell>
          <cell r="J107">
            <v>6.68000000000006</v>
          </cell>
          <cell r="K107">
            <v>419.28</v>
          </cell>
          <cell r="L107">
            <v>2300249</v>
          </cell>
          <cell r="M107">
            <v>51301</v>
          </cell>
        </row>
        <row r="108">
          <cell r="A108" t="str">
            <v>潮安区</v>
          </cell>
          <cell r="B108">
            <v>7111</v>
          </cell>
          <cell r="C108">
            <v>7931</v>
          </cell>
          <cell r="D108">
            <v>0.85</v>
          </cell>
          <cell r="E108">
            <v>970.75</v>
          </cell>
          <cell r="F108">
            <v>204.8</v>
          </cell>
          <cell r="G108">
            <v>765.95</v>
          </cell>
          <cell r="H108">
            <v>765.95</v>
          </cell>
          <cell r="I108">
            <v>781.41</v>
          </cell>
          <cell r="J108">
            <v>-15.46</v>
          </cell>
          <cell r="K108">
            <v>750.49</v>
          </cell>
          <cell r="L108">
            <v>2300249</v>
          </cell>
          <cell r="M108">
            <v>51301</v>
          </cell>
        </row>
        <row r="109">
          <cell r="A109" t="str">
            <v>揭阳市</v>
          </cell>
          <cell r="B109">
            <v>7621</v>
          </cell>
          <cell r="C109">
            <v>8486</v>
          </cell>
        </row>
        <row r="109">
          <cell r="E109">
            <v>1038.68</v>
          </cell>
          <cell r="F109">
            <v>219.49</v>
          </cell>
          <cell r="G109">
            <v>819.19</v>
          </cell>
          <cell r="H109">
            <v>819.19</v>
          </cell>
          <cell r="I109">
            <v>816.76</v>
          </cell>
          <cell r="J109">
            <v>2.42999999999995</v>
          </cell>
          <cell r="K109">
            <v>821.62</v>
          </cell>
          <cell r="L109">
            <v>2300249</v>
          </cell>
          <cell r="M109">
            <v>51301</v>
          </cell>
        </row>
        <row r="110">
          <cell r="A110" t="str">
            <v>揭阳市本级</v>
          </cell>
          <cell r="B110">
            <v>2465</v>
          </cell>
          <cell r="C110">
            <v>0</v>
          </cell>
          <cell r="D110">
            <v>0.85</v>
          </cell>
          <cell r="E110">
            <v>0</v>
          </cell>
          <cell r="F110">
            <v>70.99</v>
          </cell>
          <cell r="G110">
            <v>-70.99</v>
          </cell>
          <cell r="H110">
            <v>-70.99</v>
          </cell>
          <cell r="I110">
            <v>228.01</v>
          </cell>
          <cell r="J110">
            <v>-299</v>
          </cell>
          <cell r="K110">
            <v>-369.99</v>
          </cell>
          <cell r="L110">
            <v>2300249</v>
          </cell>
          <cell r="M110">
            <v>51301</v>
          </cell>
        </row>
        <row r="111">
          <cell r="A111" t="str">
            <v>榕城区</v>
          </cell>
          <cell r="B111">
            <v>754</v>
          </cell>
          <cell r="C111">
            <v>3602</v>
          </cell>
          <cell r="D111">
            <v>0.85</v>
          </cell>
          <cell r="E111">
            <v>440.88</v>
          </cell>
          <cell r="F111">
            <v>21.72</v>
          </cell>
          <cell r="G111">
            <v>419.16</v>
          </cell>
          <cell r="H111">
            <v>419.16</v>
          </cell>
          <cell r="I111">
            <v>90.95</v>
          </cell>
          <cell r="J111">
            <v>328.21</v>
          </cell>
          <cell r="K111">
            <v>747.37</v>
          </cell>
          <cell r="L111">
            <v>2300249</v>
          </cell>
          <cell r="M111">
            <v>51301</v>
          </cell>
        </row>
        <row r="112">
          <cell r="A112" t="str">
            <v>揭东区</v>
          </cell>
          <cell r="B112">
            <v>4402</v>
          </cell>
          <cell r="C112">
            <v>4884</v>
          </cell>
          <cell r="D112">
            <v>0.85</v>
          </cell>
          <cell r="E112">
            <v>597.8</v>
          </cell>
          <cell r="F112">
            <v>126.78</v>
          </cell>
          <cell r="G112">
            <v>471.02</v>
          </cell>
          <cell r="H112">
            <v>471.02</v>
          </cell>
          <cell r="I112">
            <v>497.8</v>
          </cell>
          <cell r="J112">
            <v>-26.78</v>
          </cell>
          <cell r="K112">
            <v>444.24</v>
          </cell>
          <cell r="L112">
            <v>2300249</v>
          </cell>
          <cell r="M112">
            <v>51301</v>
          </cell>
        </row>
        <row r="113">
          <cell r="A113" t="str">
            <v>云浮市</v>
          </cell>
          <cell r="B113">
            <v>2175</v>
          </cell>
          <cell r="C113">
            <v>3879</v>
          </cell>
        </row>
        <row r="113">
          <cell r="E113">
            <v>474.79</v>
          </cell>
          <cell r="F113">
            <v>62.64</v>
          </cell>
          <cell r="G113">
            <v>412.15</v>
          </cell>
          <cell r="H113">
            <v>412.15</v>
          </cell>
          <cell r="I113">
            <v>372.42</v>
          </cell>
          <cell r="J113">
            <v>39.73</v>
          </cell>
          <cell r="K113">
            <v>451.88</v>
          </cell>
          <cell r="L113">
            <v>2300249</v>
          </cell>
          <cell r="M113">
            <v>51301</v>
          </cell>
        </row>
        <row r="114">
          <cell r="A114" t="str">
            <v>云城区</v>
          </cell>
          <cell r="B114">
            <v>618</v>
          </cell>
          <cell r="C114">
            <v>1041</v>
          </cell>
          <cell r="D114">
            <v>0.85</v>
          </cell>
          <cell r="E114">
            <v>127.42</v>
          </cell>
          <cell r="F114">
            <v>17.8</v>
          </cell>
          <cell r="G114">
            <v>109.62</v>
          </cell>
          <cell r="H114">
            <v>109.62</v>
          </cell>
          <cell r="I114">
            <v>100.93</v>
          </cell>
          <cell r="J114">
            <v>8.69</v>
          </cell>
          <cell r="K114">
            <v>118.31</v>
          </cell>
          <cell r="L114">
            <v>2300249</v>
          </cell>
          <cell r="M114">
            <v>51301</v>
          </cell>
        </row>
        <row r="115">
          <cell r="A115" t="str">
            <v>云安区</v>
          </cell>
          <cell r="B115">
            <v>502</v>
          </cell>
          <cell r="C115">
            <v>892</v>
          </cell>
          <cell r="D115">
            <v>0.85</v>
          </cell>
          <cell r="E115">
            <v>109.18</v>
          </cell>
          <cell r="F115">
            <v>14.46</v>
          </cell>
          <cell r="G115">
            <v>94.72</v>
          </cell>
          <cell r="H115">
            <v>94.72</v>
          </cell>
          <cell r="I115">
            <v>83.69</v>
          </cell>
          <cell r="J115">
            <v>11.03</v>
          </cell>
          <cell r="K115">
            <v>105.75</v>
          </cell>
          <cell r="L115">
            <v>2300249</v>
          </cell>
          <cell r="M115">
            <v>51301</v>
          </cell>
        </row>
        <row r="116">
          <cell r="A116" t="str">
            <v>郁南县</v>
          </cell>
          <cell r="B116">
            <v>1055</v>
          </cell>
          <cell r="C116">
            <v>1946</v>
          </cell>
          <cell r="D116">
            <v>0.85</v>
          </cell>
          <cell r="E116">
            <v>238.19</v>
          </cell>
          <cell r="F116">
            <v>30.38</v>
          </cell>
          <cell r="G116">
            <v>207.81</v>
          </cell>
          <cell r="H116">
            <v>207.81</v>
          </cell>
          <cell r="I116">
            <v>187.8</v>
          </cell>
          <cell r="J116">
            <v>20.01</v>
          </cell>
          <cell r="K116">
            <v>227.82</v>
          </cell>
          <cell r="L116">
            <v>2300249</v>
          </cell>
          <cell r="M116">
            <v>51301</v>
          </cell>
        </row>
        <row r="117">
          <cell r="A117" t="str">
            <v>财政省直管县小计</v>
          </cell>
          <cell r="B117">
            <v>42392</v>
          </cell>
          <cell r="C117">
            <v>59866</v>
          </cell>
        </row>
        <row r="117">
          <cell r="E117">
            <v>7935.16</v>
          </cell>
          <cell r="F117">
            <v>1221.24</v>
          </cell>
          <cell r="G117">
            <v>6713.92</v>
          </cell>
          <cell r="H117">
            <v>6713.92</v>
          </cell>
          <cell r="I117">
            <v>6479.14</v>
          </cell>
          <cell r="J117">
            <v>234.78</v>
          </cell>
          <cell r="K117">
            <v>6948.7</v>
          </cell>
        </row>
        <row r="118">
          <cell r="A118" t="str">
            <v>南澳县</v>
          </cell>
          <cell r="B118">
            <v>415</v>
          </cell>
          <cell r="C118">
            <v>565</v>
          </cell>
          <cell r="D118">
            <v>0.85</v>
          </cell>
          <cell r="E118">
            <v>69.16</v>
          </cell>
          <cell r="F118">
            <v>11.95</v>
          </cell>
          <cell r="G118">
            <v>57.21</v>
          </cell>
          <cell r="H118">
            <v>57.21</v>
          </cell>
          <cell r="I118">
            <v>55.95</v>
          </cell>
          <cell r="J118">
            <v>1.25999999999999</v>
          </cell>
          <cell r="K118">
            <v>58.47</v>
          </cell>
          <cell r="L118">
            <v>2300249</v>
          </cell>
          <cell r="M118">
            <v>51301</v>
          </cell>
        </row>
        <row r="119">
          <cell r="A119" t="str">
            <v>南雄市</v>
          </cell>
          <cell r="B119">
            <v>1230</v>
          </cell>
          <cell r="C119">
            <v>2752</v>
          </cell>
          <cell r="D119">
            <v>1</v>
          </cell>
          <cell r="E119">
            <v>396.29</v>
          </cell>
          <cell r="F119">
            <v>35.42</v>
          </cell>
          <cell r="G119">
            <v>360.87</v>
          </cell>
          <cell r="H119">
            <v>360.87</v>
          </cell>
          <cell r="I119">
            <v>304.64</v>
          </cell>
          <cell r="J119">
            <v>56.23</v>
          </cell>
          <cell r="K119">
            <v>417.1</v>
          </cell>
          <cell r="L119">
            <v>2300249</v>
          </cell>
          <cell r="M119">
            <v>51301</v>
          </cell>
        </row>
        <row r="120">
          <cell r="A120" t="str">
            <v>仁化县</v>
          </cell>
          <cell r="B120">
            <v>612</v>
          </cell>
          <cell r="C120">
            <v>1447</v>
          </cell>
          <cell r="D120">
            <v>0.85</v>
          </cell>
          <cell r="E120">
            <v>177.11</v>
          </cell>
          <cell r="F120">
            <v>17.63</v>
          </cell>
          <cell r="G120">
            <v>159.48</v>
          </cell>
          <cell r="H120">
            <v>159.48</v>
          </cell>
          <cell r="I120">
            <v>134.63</v>
          </cell>
          <cell r="J120">
            <v>24.85</v>
          </cell>
          <cell r="K120">
            <v>184.33</v>
          </cell>
          <cell r="L120">
            <v>2300249</v>
          </cell>
          <cell r="M120">
            <v>51301</v>
          </cell>
        </row>
        <row r="121">
          <cell r="A121" t="str">
            <v>乳源瑶族自治县</v>
          </cell>
          <cell r="B121">
            <v>597</v>
          </cell>
          <cell r="C121">
            <v>994</v>
          </cell>
          <cell r="D121">
            <v>1</v>
          </cell>
          <cell r="E121">
            <v>143.14</v>
          </cell>
          <cell r="F121">
            <v>17.19</v>
          </cell>
          <cell r="G121">
            <v>125.95</v>
          </cell>
          <cell r="H121">
            <v>125.95</v>
          </cell>
          <cell r="I121">
            <v>120.5</v>
          </cell>
          <cell r="J121">
            <v>5.44999999999999</v>
          </cell>
          <cell r="K121">
            <v>131.4</v>
          </cell>
          <cell r="L121">
            <v>2300249</v>
          </cell>
          <cell r="M121">
            <v>51301</v>
          </cell>
        </row>
        <row r="122">
          <cell r="A122" t="str">
            <v>翁源县</v>
          </cell>
          <cell r="B122">
            <v>1196</v>
          </cell>
          <cell r="C122">
            <v>1940</v>
          </cell>
          <cell r="D122">
            <v>0.85</v>
          </cell>
          <cell r="E122">
            <v>237.46</v>
          </cell>
          <cell r="F122">
            <v>34.44</v>
          </cell>
          <cell r="G122">
            <v>203.02</v>
          </cell>
          <cell r="H122">
            <v>203.02</v>
          </cell>
          <cell r="I122">
            <v>191.59</v>
          </cell>
          <cell r="J122">
            <v>11.43</v>
          </cell>
          <cell r="K122">
            <v>214.45</v>
          </cell>
          <cell r="L122">
            <v>2300249</v>
          </cell>
          <cell r="M122">
            <v>51301</v>
          </cell>
        </row>
        <row r="123">
          <cell r="A123" t="str">
            <v>紫金县</v>
          </cell>
          <cell r="B123">
            <v>837</v>
          </cell>
          <cell r="C123">
            <v>1039</v>
          </cell>
          <cell r="D123">
            <v>1</v>
          </cell>
          <cell r="E123">
            <v>149.62</v>
          </cell>
          <cell r="F123">
            <v>24.11</v>
          </cell>
          <cell r="G123">
            <v>125.51</v>
          </cell>
          <cell r="H123">
            <v>125.51</v>
          </cell>
          <cell r="I123">
            <v>127.5</v>
          </cell>
          <cell r="J123">
            <v>-1.98999999999998</v>
          </cell>
          <cell r="K123">
            <v>123.52</v>
          </cell>
          <cell r="L123">
            <v>2300249</v>
          </cell>
          <cell r="M123">
            <v>51301</v>
          </cell>
        </row>
        <row r="124">
          <cell r="A124" t="str">
            <v>龙川县</v>
          </cell>
          <cell r="B124">
            <v>1954</v>
          </cell>
          <cell r="C124">
            <v>2496</v>
          </cell>
          <cell r="D124">
            <v>1</v>
          </cell>
          <cell r="E124">
            <v>359.42</v>
          </cell>
          <cell r="F124">
            <v>56.28</v>
          </cell>
          <cell r="G124">
            <v>303.14</v>
          </cell>
          <cell r="H124">
            <v>303.14</v>
          </cell>
          <cell r="I124">
            <v>291.97</v>
          </cell>
          <cell r="J124">
            <v>11.17</v>
          </cell>
          <cell r="K124">
            <v>314.31</v>
          </cell>
          <cell r="L124">
            <v>2300249</v>
          </cell>
          <cell r="M124">
            <v>51301</v>
          </cell>
        </row>
        <row r="125">
          <cell r="A125" t="str">
            <v>连平县</v>
          </cell>
          <cell r="B125">
            <v>848</v>
          </cell>
          <cell r="C125">
            <v>1184</v>
          </cell>
          <cell r="D125">
            <v>1</v>
          </cell>
          <cell r="E125">
            <v>170.5</v>
          </cell>
          <cell r="F125">
            <v>24.42</v>
          </cell>
          <cell r="G125">
            <v>146.08</v>
          </cell>
          <cell r="H125">
            <v>146.08</v>
          </cell>
          <cell r="I125">
            <v>134.84</v>
          </cell>
          <cell r="J125">
            <v>11.24</v>
          </cell>
          <cell r="K125">
            <v>157.32</v>
          </cell>
          <cell r="L125">
            <v>2300249</v>
          </cell>
          <cell r="M125">
            <v>51301</v>
          </cell>
        </row>
        <row r="126">
          <cell r="A126" t="str">
            <v>兴宁市</v>
          </cell>
          <cell r="B126">
            <v>1765</v>
          </cell>
          <cell r="C126">
            <v>2310</v>
          </cell>
          <cell r="D126">
            <v>1</v>
          </cell>
          <cell r="E126">
            <v>332.64</v>
          </cell>
          <cell r="F126">
            <v>50.83</v>
          </cell>
          <cell r="G126">
            <v>281.81</v>
          </cell>
          <cell r="H126">
            <v>281.81</v>
          </cell>
          <cell r="I126">
            <v>276.33</v>
          </cell>
          <cell r="J126">
            <v>5.48000000000002</v>
          </cell>
          <cell r="K126">
            <v>287.29</v>
          </cell>
          <cell r="L126">
            <v>2300249</v>
          </cell>
          <cell r="M126">
            <v>51301</v>
          </cell>
        </row>
        <row r="127">
          <cell r="A127" t="str">
            <v>五华县</v>
          </cell>
          <cell r="B127">
            <v>753</v>
          </cell>
          <cell r="C127">
            <v>1046</v>
          </cell>
          <cell r="D127">
            <v>1</v>
          </cell>
          <cell r="E127">
            <v>150.62</v>
          </cell>
          <cell r="F127">
            <v>21.69</v>
          </cell>
          <cell r="G127">
            <v>128.93</v>
          </cell>
          <cell r="H127">
            <v>128.93</v>
          </cell>
          <cell r="I127">
            <v>130.24</v>
          </cell>
          <cell r="J127">
            <v>-1.31</v>
          </cell>
          <cell r="K127">
            <v>127.62</v>
          </cell>
          <cell r="L127">
            <v>2300249</v>
          </cell>
          <cell r="M127">
            <v>51301</v>
          </cell>
        </row>
        <row r="128">
          <cell r="A128" t="str">
            <v>丰顺县</v>
          </cell>
          <cell r="B128">
            <v>1267</v>
          </cell>
          <cell r="C128">
            <v>1544</v>
          </cell>
          <cell r="D128">
            <v>1</v>
          </cell>
          <cell r="E128">
            <v>222.34</v>
          </cell>
          <cell r="F128">
            <v>36.49</v>
          </cell>
          <cell r="G128">
            <v>185.85</v>
          </cell>
          <cell r="H128">
            <v>185.85</v>
          </cell>
          <cell r="I128">
            <v>183.97</v>
          </cell>
          <cell r="J128">
            <v>1.88</v>
          </cell>
          <cell r="K128">
            <v>187.73</v>
          </cell>
          <cell r="L128">
            <v>2300249</v>
          </cell>
          <cell r="M128">
            <v>51301</v>
          </cell>
        </row>
        <row r="129">
          <cell r="A129" t="str">
            <v>大埔县</v>
          </cell>
          <cell r="B129">
            <v>1732</v>
          </cell>
          <cell r="C129">
            <v>2587</v>
          </cell>
          <cell r="D129">
            <v>1</v>
          </cell>
          <cell r="E129">
            <v>372.53</v>
          </cell>
          <cell r="F129">
            <v>49.88</v>
          </cell>
          <cell r="G129">
            <v>322.65</v>
          </cell>
          <cell r="H129">
            <v>322.65</v>
          </cell>
          <cell r="I129">
            <v>303.87</v>
          </cell>
          <cell r="J129">
            <v>18.78</v>
          </cell>
          <cell r="K129">
            <v>341.43</v>
          </cell>
          <cell r="L129">
            <v>2300249</v>
          </cell>
          <cell r="M129">
            <v>51301</v>
          </cell>
        </row>
        <row r="130">
          <cell r="A130" t="str">
            <v>博罗县</v>
          </cell>
          <cell r="B130">
            <v>1277</v>
          </cell>
          <cell r="C130">
            <v>2209</v>
          </cell>
          <cell r="D130">
            <v>0.65</v>
          </cell>
          <cell r="E130">
            <v>206.76</v>
          </cell>
          <cell r="F130">
            <v>36.78</v>
          </cell>
          <cell r="G130">
            <v>169.98</v>
          </cell>
          <cell r="H130">
            <v>169.98</v>
          </cell>
          <cell r="I130">
            <v>151.99</v>
          </cell>
          <cell r="J130">
            <v>17.99</v>
          </cell>
          <cell r="K130">
            <v>187.97</v>
          </cell>
          <cell r="L130">
            <v>2300249</v>
          </cell>
          <cell r="M130">
            <v>51301</v>
          </cell>
        </row>
        <row r="131">
          <cell r="A131" t="str">
            <v>陆河县</v>
          </cell>
          <cell r="B131">
            <v>784</v>
          </cell>
          <cell r="C131">
            <v>876</v>
          </cell>
          <cell r="D131">
            <v>1</v>
          </cell>
          <cell r="E131">
            <v>126.14</v>
          </cell>
          <cell r="F131">
            <v>22.58</v>
          </cell>
          <cell r="G131">
            <v>103.56</v>
          </cell>
          <cell r="H131">
            <v>103.56</v>
          </cell>
          <cell r="I131">
            <v>110.97</v>
          </cell>
          <cell r="J131">
            <v>-7.41000000000001</v>
          </cell>
          <cell r="K131">
            <v>96.15</v>
          </cell>
          <cell r="L131">
            <v>2300249</v>
          </cell>
          <cell r="M131">
            <v>51301</v>
          </cell>
        </row>
        <row r="132">
          <cell r="A132" t="str">
            <v>陆丰市</v>
          </cell>
          <cell r="B132">
            <v>837</v>
          </cell>
          <cell r="C132">
            <v>1253</v>
          </cell>
          <cell r="D132">
            <v>1</v>
          </cell>
          <cell r="E132">
            <v>180.43</v>
          </cell>
          <cell r="F132">
            <v>24.11</v>
          </cell>
          <cell r="G132">
            <v>156.32</v>
          </cell>
          <cell r="H132">
            <v>156.32</v>
          </cell>
          <cell r="I132">
            <v>160.59</v>
          </cell>
          <cell r="J132">
            <v>-4.27000000000001</v>
          </cell>
          <cell r="K132">
            <v>152.05</v>
          </cell>
          <cell r="L132">
            <v>2300249</v>
          </cell>
          <cell r="M132">
            <v>51301</v>
          </cell>
        </row>
        <row r="133">
          <cell r="A133" t="str">
            <v>海丰县</v>
          </cell>
          <cell r="B133">
            <v>644</v>
          </cell>
          <cell r="C133">
            <v>808</v>
          </cell>
          <cell r="D133">
            <v>1</v>
          </cell>
          <cell r="E133">
            <v>116.35</v>
          </cell>
          <cell r="F133">
            <v>18.55</v>
          </cell>
          <cell r="G133">
            <v>97.8</v>
          </cell>
          <cell r="H133">
            <v>97.8</v>
          </cell>
          <cell r="I133">
            <v>98.73</v>
          </cell>
          <cell r="J133">
            <v>-0.930000000000007</v>
          </cell>
          <cell r="K133">
            <v>96.87</v>
          </cell>
          <cell r="L133">
            <v>2300249</v>
          </cell>
          <cell r="M133">
            <v>51301</v>
          </cell>
        </row>
        <row r="134">
          <cell r="A134" t="str">
            <v>阳春市</v>
          </cell>
          <cell r="B134">
            <v>919</v>
          </cell>
          <cell r="C134">
            <v>1601</v>
          </cell>
          <cell r="D134">
            <v>0.85</v>
          </cell>
          <cell r="E134">
            <v>195.96</v>
          </cell>
          <cell r="F134">
            <v>26.47</v>
          </cell>
          <cell r="G134">
            <v>169.49</v>
          </cell>
          <cell r="H134">
            <v>169.49</v>
          </cell>
          <cell r="I134">
            <v>149.73</v>
          </cell>
          <cell r="J134">
            <v>19.76</v>
          </cell>
          <cell r="K134">
            <v>189.25</v>
          </cell>
          <cell r="L134">
            <v>2300249</v>
          </cell>
          <cell r="M134">
            <v>51301</v>
          </cell>
        </row>
        <row r="135">
          <cell r="A135" t="str">
            <v>徐闻县</v>
          </cell>
          <cell r="B135">
            <v>577</v>
          </cell>
          <cell r="C135">
            <v>900</v>
          </cell>
          <cell r="D135">
            <v>0.85</v>
          </cell>
          <cell r="E135">
            <v>110.16</v>
          </cell>
          <cell r="F135">
            <v>16.62</v>
          </cell>
          <cell r="G135">
            <v>93.54</v>
          </cell>
          <cell r="H135">
            <v>93.54</v>
          </cell>
          <cell r="I135">
            <v>85.37</v>
          </cell>
          <cell r="J135">
            <v>8.16999999999999</v>
          </cell>
          <cell r="K135">
            <v>101.71</v>
          </cell>
          <cell r="L135">
            <v>2300249</v>
          </cell>
          <cell r="M135">
            <v>51301</v>
          </cell>
        </row>
        <row r="136">
          <cell r="A136" t="str">
            <v>廉江市</v>
          </cell>
          <cell r="B136">
            <v>1351</v>
          </cell>
          <cell r="C136">
            <v>1580</v>
          </cell>
          <cell r="D136">
            <v>0.85</v>
          </cell>
          <cell r="E136">
            <v>193.39</v>
          </cell>
          <cell r="F136">
            <v>38.91</v>
          </cell>
          <cell r="G136">
            <v>154.48</v>
          </cell>
          <cell r="H136">
            <v>154.48</v>
          </cell>
          <cell r="I136">
            <v>157.25</v>
          </cell>
          <cell r="J136">
            <v>-2.77000000000001</v>
          </cell>
          <cell r="K136">
            <v>151.71</v>
          </cell>
          <cell r="L136">
            <v>2300249</v>
          </cell>
          <cell r="M136">
            <v>51301</v>
          </cell>
        </row>
        <row r="137">
          <cell r="A137" t="str">
            <v>雷州市</v>
          </cell>
          <cell r="B137">
            <v>1095</v>
          </cell>
          <cell r="C137">
            <v>1440</v>
          </cell>
          <cell r="D137">
            <v>0.85</v>
          </cell>
          <cell r="E137">
            <v>176.26</v>
          </cell>
          <cell r="F137">
            <v>31.54</v>
          </cell>
          <cell r="G137">
            <v>144.72</v>
          </cell>
          <cell r="H137">
            <v>144.72</v>
          </cell>
          <cell r="I137">
            <v>152.17</v>
          </cell>
          <cell r="J137">
            <v>-7.45000000000002</v>
          </cell>
          <cell r="K137">
            <v>137.27</v>
          </cell>
          <cell r="L137">
            <v>2300249</v>
          </cell>
          <cell r="M137">
            <v>51301</v>
          </cell>
        </row>
        <row r="138">
          <cell r="A138" t="str">
            <v>高州市</v>
          </cell>
          <cell r="B138">
            <v>2275</v>
          </cell>
          <cell r="C138">
            <v>2856</v>
          </cell>
          <cell r="D138">
            <v>0.85</v>
          </cell>
          <cell r="E138">
            <v>349.57</v>
          </cell>
          <cell r="F138">
            <v>65.52</v>
          </cell>
          <cell r="G138">
            <v>284.05</v>
          </cell>
          <cell r="H138">
            <v>284.05</v>
          </cell>
          <cell r="I138">
            <v>279.47</v>
          </cell>
          <cell r="J138">
            <v>4.58000000000004</v>
          </cell>
          <cell r="K138">
            <v>288.63</v>
          </cell>
          <cell r="L138">
            <v>2300249</v>
          </cell>
          <cell r="M138">
            <v>51301</v>
          </cell>
        </row>
        <row r="139">
          <cell r="A139" t="str">
            <v>化州市</v>
          </cell>
          <cell r="B139">
            <v>1306</v>
          </cell>
          <cell r="C139">
            <v>1551</v>
          </cell>
          <cell r="D139">
            <v>0.85</v>
          </cell>
          <cell r="E139">
            <v>189.84</v>
          </cell>
          <cell r="F139">
            <v>37.61</v>
          </cell>
          <cell r="G139">
            <v>152.23</v>
          </cell>
          <cell r="H139">
            <v>152.23</v>
          </cell>
          <cell r="I139">
            <v>151.32</v>
          </cell>
          <cell r="J139">
            <v>0.910000000000025</v>
          </cell>
          <cell r="K139">
            <v>153.14</v>
          </cell>
          <cell r="L139">
            <v>2300249</v>
          </cell>
          <cell r="M139">
            <v>51301</v>
          </cell>
        </row>
        <row r="140">
          <cell r="A140" t="str">
            <v>封开县</v>
          </cell>
          <cell r="B140">
            <v>1073</v>
          </cell>
          <cell r="C140">
            <v>1480</v>
          </cell>
          <cell r="D140">
            <v>0.85</v>
          </cell>
          <cell r="E140">
            <v>181.15</v>
          </cell>
          <cell r="F140">
            <v>30.9</v>
          </cell>
          <cell r="G140">
            <v>150.25</v>
          </cell>
          <cell r="H140">
            <v>150.25</v>
          </cell>
          <cell r="I140">
            <v>147.03</v>
          </cell>
          <cell r="J140">
            <v>3.22</v>
          </cell>
          <cell r="K140">
            <v>153.47</v>
          </cell>
          <cell r="L140">
            <v>2300249</v>
          </cell>
          <cell r="M140">
            <v>51301</v>
          </cell>
        </row>
        <row r="141">
          <cell r="A141" t="str">
            <v>怀集县</v>
          </cell>
          <cell r="B141">
            <v>1140</v>
          </cell>
          <cell r="C141">
            <v>1601</v>
          </cell>
          <cell r="D141">
            <v>0.85</v>
          </cell>
          <cell r="E141">
            <v>195.96</v>
          </cell>
          <cell r="F141">
            <v>32.83</v>
          </cell>
          <cell r="G141">
            <v>163.13</v>
          </cell>
          <cell r="H141">
            <v>163.13</v>
          </cell>
          <cell r="I141">
            <v>169.04</v>
          </cell>
          <cell r="J141">
            <v>-5.91</v>
          </cell>
          <cell r="K141">
            <v>157.22</v>
          </cell>
          <cell r="L141">
            <v>2300249</v>
          </cell>
          <cell r="M141">
            <v>51301</v>
          </cell>
        </row>
        <row r="142">
          <cell r="A142" t="str">
            <v>德庆县</v>
          </cell>
          <cell r="B142">
            <v>1006</v>
          </cell>
          <cell r="C142">
            <v>1604</v>
          </cell>
          <cell r="D142">
            <v>0.85</v>
          </cell>
          <cell r="E142">
            <v>196.33</v>
          </cell>
          <cell r="F142">
            <v>28.97</v>
          </cell>
          <cell r="G142">
            <v>167.36</v>
          </cell>
          <cell r="H142">
            <v>167.36</v>
          </cell>
          <cell r="I142">
            <v>158.01</v>
          </cell>
          <cell r="J142">
            <v>9.34999999999999</v>
          </cell>
          <cell r="K142">
            <v>176.71</v>
          </cell>
          <cell r="L142">
            <v>2300249</v>
          </cell>
          <cell r="M142">
            <v>51301</v>
          </cell>
        </row>
        <row r="143">
          <cell r="A143" t="str">
            <v>广宁县</v>
          </cell>
          <cell r="B143">
            <v>1089</v>
          </cell>
          <cell r="C143">
            <v>1669</v>
          </cell>
          <cell r="D143">
            <v>0.85</v>
          </cell>
          <cell r="E143">
            <v>204.29</v>
          </cell>
          <cell r="F143">
            <v>31.36</v>
          </cell>
          <cell r="G143">
            <v>172.93</v>
          </cell>
          <cell r="H143">
            <v>172.93</v>
          </cell>
          <cell r="I143">
            <v>159.77</v>
          </cell>
          <cell r="J143">
            <v>13.16</v>
          </cell>
          <cell r="K143">
            <v>186.09</v>
          </cell>
          <cell r="L143">
            <v>2300249</v>
          </cell>
          <cell r="M143">
            <v>51301</v>
          </cell>
        </row>
        <row r="144">
          <cell r="A144" t="str">
            <v>英德市</v>
          </cell>
          <cell r="B144">
            <v>1179</v>
          </cell>
          <cell r="C144">
            <v>1977</v>
          </cell>
          <cell r="D144">
            <v>0.85</v>
          </cell>
          <cell r="E144">
            <v>241.98</v>
          </cell>
          <cell r="F144">
            <v>33.96</v>
          </cell>
          <cell r="G144">
            <v>208.02</v>
          </cell>
          <cell r="H144">
            <v>208.02</v>
          </cell>
          <cell r="I144">
            <v>186.67</v>
          </cell>
          <cell r="J144">
            <v>21.35</v>
          </cell>
          <cell r="K144">
            <v>229.37</v>
          </cell>
          <cell r="L144">
            <v>2300249</v>
          </cell>
          <cell r="M144">
            <v>51301</v>
          </cell>
        </row>
        <row r="145">
          <cell r="A145" t="str">
            <v>连山壮族瑶族自治县</v>
          </cell>
          <cell r="B145">
            <v>150</v>
          </cell>
          <cell r="C145">
            <v>276</v>
          </cell>
          <cell r="D145">
            <v>1</v>
          </cell>
          <cell r="E145">
            <v>39.74</v>
          </cell>
          <cell r="F145">
            <v>4.32</v>
          </cell>
          <cell r="G145">
            <v>35.42</v>
          </cell>
          <cell r="H145">
            <v>35.42</v>
          </cell>
          <cell r="I145">
            <v>32.32</v>
          </cell>
          <cell r="J145">
            <v>3.1</v>
          </cell>
          <cell r="K145">
            <v>38.52</v>
          </cell>
          <cell r="L145">
            <v>2300249</v>
          </cell>
          <cell r="M145">
            <v>51301</v>
          </cell>
        </row>
        <row r="146">
          <cell r="A146" t="str">
            <v>连南瑶族自治县</v>
          </cell>
          <cell r="B146">
            <v>294</v>
          </cell>
          <cell r="C146">
            <v>493</v>
          </cell>
          <cell r="D146">
            <v>1</v>
          </cell>
          <cell r="E146">
            <v>70.99</v>
          </cell>
          <cell r="F146">
            <v>8.47</v>
          </cell>
          <cell r="G146">
            <v>62.52</v>
          </cell>
          <cell r="H146">
            <v>62.52</v>
          </cell>
          <cell r="I146">
            <v>59.85</v>
          </cell>
          <cell r="J146">
            <v>2.66999999999999</v>
          </cell>
          <cell r="K146">
            <v>65.19</v>
          </cell>
          <cell r="L146">
            <v>2300249</v>
          </cell>
          <cell r="M146">
            <v>51301</v>
          </cell>
        </row>
        <row r="147">
          <cell r="A147" t="str">
            <v>饶平县</v>
          </cell>
          <cell r="B147">
            <v>6201</v>
          </cell>
          <cell r="C147">
            <v>7502</v>
          </cell>
          <cell r="D147">
            <v>1</v>
          </cell>
          <cell r="E147">
            <v>1080.29</v>
          </cell>
          <cell r="F147">
            <v>178.93</v>
          </cell>
          <cell r="G147">
            <v>901.36</v>
          </cell>
          <cell r="H147">
            <v>901.36</v>
          </cell>
          <cell r="I147">
            <v>907.08</v>
          </cell>
          <cell r="J147">
            <v>-5.72000000000014</v>
          </cell>
          <cell r="K147">
            <v>895.64</v>
          </cell>
          <cell r="L147">
            <v>2300249</v>
          </cell>
          <cell r="M147">
            <v>51301</v>
          </cell>
        </row>
        <row r="148">
          <cell r="A148" t="str">
            <v>普宁市</v>
          </cell>
          <cell r="B148">
            <v>1019</v>
          </cell>
          <cell r="C148">
            <v>1141</v>
          </cell>
          <cell r="D148">
            <v>1</v>
          </cell>
          <cell r="E148">
            <v>164.3</v>
          </cell>
          <cell r="F148">
            <v>29.35</v>
          </cell>
          <cell r="G148">
            <v>134.95</v>
          </cell>
          <cell r="H148">
            <v>134.95</v>
          </cell>
          <cell r="I148">
            <v>135.05</v>
          </cell>
          <cell r="J148">
            <v>-0.0999999999999659</v>
          </cell>
          <cell r="K148">
            <v>134.85</v>
          </cell>
          <cell r="L148">
            <v>2300249</v>
          </cell>
          <cell r="M148">
            <v>51301</v>
          </cell>
        </row>
        <row r="149">
          <cell r="A149" t="str">
            <v>揭西县</v>
          </cell>
          <cell r="B149">
            <v>1146</v>
          </cell>
          <cell r="C149">
            <v>1296</v>
          </cell>
          <cell r="D149">
            <v>1</v>
          </cell>
          <cell r="E149">
            <v>186.62</v>
          </cell>
          <cell r="F149">
            <v>33</v>
          </cell>
          <cell r="G149">
            <v>153.62</v>
          </cell>
          <cell r="H149">
            <v>153.62</v>
          </cell>
          <cell r="I149">
            <v>156.9</v>
          </cell>
          <cell r="J149">
            <v>-3.28</v>
          </cell>
          <cell r="K149">
            <v>150.34</v>
          </cell>
          <cell r="L149">
            <v>2300249</v>
          </cell>
          <cell r="M149">
            <v>51301</v>
          </cell>
        </row>
        <row r="150">
          <cell r="A150" t="str">
            <v>惠来县</v>
          </cell>
          <cell r="B150">
            <v>1023</v>
          </cell>
          <cell r="C150">
            <v>1477</v>
          </cell>
          <cell r="D150">
            <v>1</v>
          </cell>
          <cell r="E150">
            <v>212.69</v>
          </cell>
          <cell r="F150">
            <v>29.46</v>
          </cell>
          <cell r="G150">
            <v>183.23</v>
          </cell>
          <cell r="H150">
            <v>183.23</v>
          </cell>
          <cell r="I150">
            <v>192.99</v>
          </cell>
          <cell r="J150">
            <v>-9.76000000000002</v>
          </cell>
          <cell r="K150">
            <v>173.47</v>
          </cell>
          <cell r="L150">
            <v>2300249</v>
          </cell>
          <cell r="M150">
            <v>51301</v>
          </cell>
        </row>
        <row r="151">
          <cell r="A151" t="str">
            <v>罗定市</v>
          </cell>
          <cell r="B151">
            <v>1645</v>
          </cell>
          <cell r="C151">
            <v>2430</v>
          </cell>
          <cell r="D151">
            <v>0.85</v>
          </cell>
          <cell r="E151">
            <v>297.43</v>
          </cell>
          <cell r="F151">
            <v>47.38</v>
          </cell>
          <cell r="G151">
            <v>250.05</v>
          </cell>
          <cell r="H151">
            <v>250.05</v>
          </cell>
          <cell r="I151">
            <v>227.46</v>
          </cell>
          <cell r="J151">
            <v>22.59</v>
          </cell>
          <cell r="K151">
            <v>272.64</v>
          </cell>
          <cell r="L151">
            <v>2300249</v>
          </cell>
          <cell r="M151">
            <v>51301</v>
          </cell>
        </row>
        <row r="152">
          <cell r="A152" t="str">
            <v>新兴县</v>
          </cell>
          <cell r="B152">
            <v>1156</v>
          </cell>
          <cell r="C152">
            <v>1942</v>
          </cell>
          <cell r="D152">
            <v>0.85</v>
          </cell>
          <cell r="E152">
            <v>237.7</v>
          </cell>
          <cell r="F152">
            <v>33.29</v>
          </cell>
          <cell r="G152">
            <v>204.41</v>
          </cell>
          <cell r="H152">
            <v>204.41</v>
          </cell>
          <cell r="I152">
            <v>193.35</v>
          </cell>
          <cell r="J152">
            <v>11.06</v>
          </cell>
          <cell r="K152">
            <v>215.47</v>
          </cell>
          <cell r="L152">
            <v>2300249</v>
          </cell>
          <cell r="M152">
            <v>51301</v>
          </cell>
        </row>
        <row r="153">
          <cell r="A153" t="str">
            <v>横琴粤澳深度合作区</v>
          </cell>
          <cell r="B153">
            <v>0</v>
          </cell>
          <cell r="C153">
            <v>0</v>
          </cell>
          <cell r="D153">
            <v>0.3</v>
          </cell>
          <cell r="E153">
            <v>0</v>
          </cell>
          <cell r="F153">
            <v>0</v>
          </cell>
          <cell r="G153">
            <v>0</v>
          </cell>
          <cell r="H153">
            <v>0</v>
          </cell>
          <cell r="I153">
            <v>0</v>
          </cell>
          <cell r="J153">
            <v>0</v>
          </cell>
          <cell r="K153">
            <v>0</v>
          </cell>
        </row>
        <row r="154">
          <cell r="A154" t="str">
            <v>备注：
1.根据《关于调整我省农村部分计划生育家庭奖励标准的通知》（粤财教〔2013〕362号），省级财政资金奖励标准为1440元/人年；
2.2023年奖励人数的统计口径为广东家庭发展奖扶信息管理系统中2022年6月30日的时点统计数；
3.非建制区补助资金下达所在地级市本级；　　　　　　　　　　　　　　　　　　　　　　　　　　　　　　　　　　　　　　　　　　　　　　　　　　　　　
4.深汕特别合作区的资金直接划拨至深圳市；
5.揭阳市本级从2022年6月日合并至揭阳市榕城区，所以省级测算人数为0；
6</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IV167"/>
  <sheetViews>
    <sheetView workbookViewId="0">
      <pane ySplit="6" topLeftCell="A130" activePane="bottomLeft" state="frozen"/>
      <selection/>
      <selection pane="bottomLeft" activeCell="A1" sqref="A1"/>
    </sheetView>
  </sheetViews>
  <sheetFormatPr defaultColWidth="9" defaultRowHeight="14.25"/>
  <cols>
    <col min="1" max="1" width="13.75" style="39" customWidth="1"/>
    <col min="2" max="2" width="16" style="39" customWidth="1"/>
    <col min="3" max="3" width="13.625" style="39" customWidth="1"/>
    <col min="4" max="4" width="13.75" style="39" customWidth="1"/>
    <col min="5" max="5" width="14.125" style="185" customWidth="1"/>
    <col min="6" max="6" width="14" style="185" customWidth="1"/>
    <col min="7" max="8" width="12.875" style="185" customWidth="1"/>
    <col min="9" max="10" width="10.625" style="39" customWidth="1"/>
    <col min="11" max="11" width="9.375" style="40"/>
    <col min="12" max="12" width="20" style="40" customWidth="1"/>
    <col min="13" max="14" width="10.375" style="40"/>
    <col min="15" max="15" width="20.5" style="40" customWidth="1"/>
    <col min="16" max="229" width="9" style="40"/>
    <col min="230" max="255" width="9" style="33"/>
    <col min="256" max="16384" width="9" style="1"/>
  </cols>
  <sheetData>
    <row r="1" s="40" customFormat="1" ht="21" customHeight="1" spans="1:229">
      <c r="A1" s="120" t="s">
        <v>0</v>
      </c>
      <c r="B1" s="222"/>
      <c r="C1" s="222"/>
      <c r="D1" s="222"/>
      <c r="E1" s="223"/>
      <c r="F1" s="223"/>
      <c r="G1" s="223"/>
      <c r="H1" s="223"/>
      <c r="I1" s="238"/>
      <c r="J1" s="238"/>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c r="CV1" s="239"/>
      <c r="CW1" s="239"/>
      <c r="CX1" s="239"/>
      <c r="CY1" s="239"/>
      <c r="CZ1" s="239"/>
      <c r="DA1" s="239"/>
      <c r="DB1" s="239"/>
      <c r="DC1" s="239"/>
      <c r="DD1" s="239"/>
      <c r="DE1" s="239"/>
      <c r="DF1" s="239"/>
      <c r="DG1" s="239"/>
      <c r="DH1" s="239"/>
      <c r="DI1" s="239"/>
      <c r="DJ1" s="239"/>
      <c r="DK1" s="239"/>
      <c r="DL1" s="239"/>
      <c r="DM1" s="239"/>
      <c r="DN1" s="239"/>
      <c r="DO1" s="239"/>
      <c r="DP1" s="239"/>
      <c r="DQ1" s="239"/>
      <c r="DR1" s="239"/>
      <c r="DS1" s="239"/>
      <c r="DT1" s="239"/>
      <c r="DU1" s="239"/>
      <c r="DV1" s="239"/>
      <c r="DW1" s="239"/>
      <c r="DX1" s="239"/>
      <c r="DY1" s="239"/>
      <c r="DZ1" s="239"/>
      <c r="EA1" s="239"/>
      <c r="EB1" s="239"/>
      <c r="EC1" s="239"/>
      <c r="ED1" s="239"/>
      <c r="EE1" s="239"/>
      <c r="EF1" s="239"/>
      <c r="EG1" s="239"/>
      <c r="EH1" s="239"/>
      <c r="EI1" s="239"/>
      <c r="EJ1" s="239"/>
      <c r="EK1" s="239"/>
      <c r="EL1" s="239"/>
      <c r="EM1" s="239"/>
      <c r="EN1" s="239"/>
      <c r="EO1" s="239"/>
      <c r="EP1" s="239"/>
      <c r="EQ1" s="239"/>
      <c r="ER1" s="239"/>
      <c r="ES1" s="239"/>
      <c r="ET1" s="239"/>
      <c r="EU1" s="239"/>
      <c r="EV1" s="239"/>
      <c r="EW1" s="239"/>
      <c r="EX1" s="239"/>
      <c r="EY1" s="239"/>
      <c r="EZ1" s="239"/>
      <c r="FA1" s="239"/>
      <c r="FB1" s="239"/>
      <c r="FC1" s="239"/>
      <c r="FD1" s="239"/>
      <c r="FE1" s="239"/>
      <c r="FF1" s="239"/>
      <c r="FG1" s="239"/>
      <c r="FH1" s="239"/>
      <c r="FI1" s="239"/>
      <c r="FJ1" s="239"/>
      <c r="FK1" s="239"/>
      <c r="FL1" s="239"/>
      <c r="FM1" s="239"/>
      <c r="FN1" s="239"/>
      <c r="FO1" s="239"/>
      <c r="FP1" s="239"/>
      <c r="FQ1" s="239"/>
      <c r="FR1" s="239"/>
      <c r="FS1" s="239"/>
      <c r="FT1" s="239"/>
      <c r="FU1" s="239"/>
      <c r="FV1" s="239"/>
      <c r="FW1" s="239"/>
      <c r="FX1" s="239"/>
      <c r="FY1" s="239"/>
      <c r="FZ1" s="239"/>
      <c r="GA1" s="239"/>
      <c r="GB1" s="239"/>
      <c r="GC1" s="239"/>
      <c r="GD1" s="239"/>
      <c r="GE1" s="239"/>
      <c r="GF1" s="239"/>
      <c r="GG1" s="239"/>
      <c r="GH1" s="239"/>
      <c r="GI1" s="239"/>
      <c r="GJ1" s="239"/>
      <c r="GK1" s="239"/>
      <c r="GL1" s="239"/>
      <c r="GM1" s="239"/>
      <c r="GN1" s="239"/>
      <c r="GO1" s="239"/>
      <c r="GP1" s="239"/>
      <c r="GQ1" s="239"/>
      <c r="GR1" s="239"/>
      <c r="GS1" s="239"/>
      <c r="GT1" s="239"/>
      <c r="GU1" s="239"/>
      <c r="GV1" s="239"/>
      <c r="GW1" s="239"/>
      <c r="GX1" s="239"/>
      <c r="GY1" s="239"/>
      <c r="GZ1" s="239"/>
      <c r="HA1" s="239"/>
      <c r="HB1" s="239"/>
      <c r="HC1" s="239"/>
      <c r="HD1" s="239"/>
      <c r="HE1" s="239"/>
      <c r="HF1" s="239"/>
      <c r="HG1" s="239"/>
      <c r="HH1" s="239"/>
      <c r="HI1" s="239"/>
      <c r="HJ1" s="239"/>
      <c r="HK1" s="239"/>
      <c r="HL1" s="239"/>
      <c r="HM1" s="239"/>
      <c r="HN1" s="239"/>
      <c r="HO1" s="239"/>
      <c r="HP1" s="239"/>
      <c r="HQ1" s="239"/>
      <c r="HR1" s="239"/>
      <c r="HS1" s="239"/>
      <c r="HT1" s="239"/>
      <c r="HU1" s="239"/>
    </row>
    <row r="2" s="40" customFormat="1" ht="28" customHeight="1" spans="1:229">
      <c r="A2" s="169" t="s">
        <v>1</v>
      </c>
      <c r="B2" s="169"/>
      <c r="C2" s="169"/>
      <c r="D2" s="169"/>
      <c r="E2" s="169"/>
      <c r="F2" s="169"/>
      <c r="G2" s="169"/>
      <c r="H2" s="169"/>
      <c r="I2" s="169"/>
      <c r="J2" s="16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c r="CV2" s="239"/>
      <c r="CW2" s="239"/>
      <c r="CX2" s="239"/>
      <c r="CY2" s="239"/>
      <c r="CZ2" s="239"/>
      <c r="DA2" s="239"/>
      <c r="DB2" s="239"/>
      <c r="DC2" s="239"/>
      <c r="DD2" s="239"/>
      <c r="DE2" s="239"/>
      <c r="DF2" s="239"/>
      <c r="DG2" s="239"/>
      <c r="DH2" s="239"/>
      <c r="DI2" s="239"/>
      <c r="DJ2" s="239"/>
      <c r="DK2" s="239"/>
      <c r="DL2" s="239"/>
      <c r="DM2" s="239"/>
      <c r="DN2" s="239"/>
      <c r="DO2" s="239"/>
      <c r="DP2" s="239"/>
      <c r="DQ2" s="239"/>
      <c r="DR2" s="239"/>
      <c r="DS2" s="239"/>
      <c r="DT2" s="239"/>
      <c r="DU2" s="239"/>
      <c r="DV2" s="239"/>
      <c r="DW2" s="239"/>
      <c r="DX2" s="239"/>
      <c r="DY2" s="239"/>
      <c r="DZ2" s="239"/>
      <c r="EA2" s="239"/>
      <c r="EB2" s="239"/>
      <c r="EC2" s="239"/>
      <c r="ED2" s="239"/>
      <c r="EE2" s="239"/>
      <c r="EF2" s="239"/>
      <c r="EG2" s="239"/>
      <c r="EH2" s="239"/>
      <c r="EI2" s="239"/>
      <c r="EJ2" s="239"/>
      <c r="EK2" s="239"/>
      <c r="EL2" s="239"/>
      <c r="EM2" s="239"/>
      <c r="EN2" s="239"/>
      <c r="EO2" s="239"/>
      <c r="EP2" s="239"/>
      <c r="EQ2" s="239"/>
      <c r="ER2" s="239"/>
      <c r="ES2" s="239"/>
      <c r="ET2" s="239"/>
      <c r="EU2" s="239"/>
      <c r="EV2" s="239"/>
      <c r="EW2" s="239"/>
      <c r="EX2" s="239"/>
      <c r="EY2" s="239"/>
      <c r="EZ2" s="239"/>
      <c r="FA2" s="239"/>
      <c r="FB2" s="239"/>
      <c r="FC2" s="239"/>
      <c r="FD2" s="239"/>
      <c r="FE2" s="239"/>
      <c r="FF2" s="239"/>
      <c r="FG2" s="239"/>
      <c r="FH2" s="239"/>
      <c r="FI2" s="239"/>
      <c r="FJ2" s="239"/>
      <c r="FK2" s="239"/>
      <c r="FL2" s="239"/>
      <c r="FM2" s="239"/>
      <c r="FN2" s="239"/>
      <c r="FO2" s="239"/>
      <c r="FP2" s="239"/>
      <c r="FQ2" s="239"/>
      <c r="FR2" s="239"/>
      <c r="FS2" s="239"/>
      <c r="FT2" s="239"/>
      <c r="FU2" s="239"/>
      <c r="FV2" s="239"/>
      <c r="FW2" s="239"/>
      <c r="FX2" s="239"/>
      <c r="FY2" s="239"/>
      <c r="FZ2" s="239"/>
      <c r="GA2" s="239"/>
      <c r="GB2" s="239"/>
      <c r="GC2" s="239"/>
      <c r="GD2" s="239"/>
      <c r="GE2" s="239"/>
      <c r="GF2" s="239"/>
      <c r="GG2" s="239"/>
      <c r="GH2" s="239"/>
      <c r="GI2" s="239"/>
      <c r="GJ2" s="239"/>
      <c r="GK2" s="239"/>
      <c r="GL2" s="239"/>
      <c r="GM2" s="239"/>
      <c r="GN2" s="239"/>
      <c r="GO2" s="239"/>
      <c r="GP2" s="239"/>
      <c r="GQ2" s="239"/>
      <c r="GR2" s="239"/>
      <c r="GS2" s="239"/>
      <c r="GT2" s="239"/>
      <c r="GU2" s="239"/>
      <c r="GV2" s="239"/>
      <c r="GW2" s="239"/>
      <c r="GX2" s="239"/>
      <c r="GY2" s="239"/>
      <c r="GZ2" s="239"/>
      <c r="HA2" s="239"/>
      <c r="HB2" s="239"/>
      <c r="HC2" s="239"/>
      <c r="HD2" s="239"/>
      <c r="HE2" s="239"/>
      <c r="HF2" s="239"/>
      <c r="HG2" s="239"/>
      <c r="HH2" s="239"/>
      <c r="HI2" s="239"/>
      <c r="HJ2" s="239"/>
      <c r="HK2" s="239"/>
      <c r="HL2" s="239"/>
      <c r="HM2" s="239"/>
      <c r="HN2" s="239"/>
      <c r="HO2" s="239"/>
      <c r="HP2" s="239"/>
      <c r="HQ2" s="239"/>
      <c r="HR2" s="239"/>
      <c r="HS2" s="239"/>
      <c r="HT2" s="239"/>
      <c r="HU2" s="239"/>
    </row>
    <row r="3" s="40" customFormat="1" ht="18" customHeight="1" spans="1:229">
      <c r="A3" s="224"/>
      <c r="B3" s="224"/>
      <c r="C3" s="224"/>
      <c r="D3" s="224"/>
      <c r="E3" s="223"/>
      <c r="F3" s="223"/>
      <c r="G3" s="223"/>
      <c r="H3" s="185"/>
      <c r="I3" s="25" t="s">
        <v>2</v>
      </c>
      <c r="J3" s="25"/>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c r="CV3" s="239"/>
      <c r="CW3" s="239"/>
      <c r="CX3" s="239"/>
      <c r="CY3" s="239"/>
      <c r="CZ3" s="239"/>
      <c r="DA3" s="239"/>
      <c r="DB3" s="239"/>
      <c r="DC3" s="239"/>
      <c r="DD3" s="239"/>
      <c r="DE3" s="239"/>
      <c r="DF3" s="239"/>
      <c r="DG3" s="239"/>
      <c r="DH3" s="239"/>
      <c r="DI3" s="239"/>
      <c r="DJ3" s="239"/>
      <c r="DK3" s="239"/>
      <c r="DL3" s="239"/>
      <c r="DM3" s="239"/>
      <c r="DN3" s="239"/>
      <c r="DO3" s="239"/>
      <c r="DP3" s="239"/>
      <c r="DQ3" s="239"/>
      <c r="DR3" s="239"/>
      <c r="DS3" s="239"/>
      <c r="DT3" s="239"/>
      <c r="DU3" s="239"/>
      <c r="DV3" s="239"/>
      <c r="DW3" s="239"/>
      <c r="DX3" s="239"/>
      <c r="DY3" s="239"/>
      <c r="DZ3" s="239"/>
      <c r="EA3" s="239"/>
      <c r="EB3" s="239"/>
      <c r="EC3" s="239"/>
      <c r="ED3" s="239"/>
      <c r="EE3" s="239"/>
      <c r="EF3" s="239"/>
      <c r="EG3" s="239"/>
      <c r="EH3" s="239"/>
      <c r="EI3" s="239"/>
      <c r="EJ3" s="239"/>
      <c r="EK3" s="239"/>
      <c r="EL3" s="239"/>
      <c r="EM3" s="239"/>
      <c r="EN3" s="239"/>
      <c r="EO3" s="239"/>
      <c r="EP3" s="239"/>
      <c r="EQ3" s="239"/>
      <c r="ER3" s="239"/>
      <c r="ES3" s="239"/>
      <c r="ET3" s="239"/>
      <c r="EU3" s="239"/>
      <c r="EV3" s="239"/>
      <c r="EW3" s="239"/>
      <c r="EX3" s="239"/>
      <c r="EY3" s="239"/>
      <c r="EZ3" s="239"/>
      <c r="FA3" s="239"/>
      <c r="FB3" s="239"/>
      <c r="FC3" s="239"/>
      <c r="FD3" s="239"/>
      <c r="FE3" s="239"/>
      <c r="FF3" s="239"/>
      <c r="FG3" s="239"/>
      <c r="FH3" s="239"/>
      <c r="FI3" s="239"/>
      <c r="FJ3" s="239"/>
      <c r="FK3" s="239"/>
      <c r="FL3" s="239"/>
      <c r="FM3" s="239"/>
      <c r="FN3" s="239"/>
      <c r="FO3" s="239"/>
      <c r="FP3" s="239"/>
      <c r="FQ3" s="239"/>
      <c r="FR3" s="239"/>
      <c r="FS3" s="239"/>
      <c r="FT3" s="239"/>
      <c r="FU3" s="239"/>
      <c r="FV3" s="239"/>
      <c r="FW3" s="239"/>
      <c r="FX3" s="239"/>
      <c r="FY3" s="239"/>
      <c r="FZ3" s="239"/>
      <c r="GA3" s="239"/>
      <c r="GB3" s="239"/>
      <c r="GC3" s="239"/>
      <c r="GD3" s="239"/>
      <c r="GE3" s="239"/>
      <c r="GF3" s="239"/>
      <c r="GG3" s="239"/>
      <c r="GH3" s="239"/>
      <c r="GI3" s="239"/>
      <c r="GJ3" s="239"/>
      <c r="GK3" s="239"/>
      <c r="GL3" s="239"/>
      <c r="GM3" s="239"/>
      <c r="GN3" s="239"/>
      <c r="GO3" s="239"/>
      <c r="GP3" s="239"/>
      <c r="GQ3" s="239"/>
      <c r="GR3" s="239"/>
      <c r="GS3" s="239"/>
      <c r="GT3" s="239"/>
      <c r="GU3" s="239"/>
      <c r="GV3" s="239"/>
      <c r="GW3" s="239"/>
      <c r="GX3" s="239"/>
      <c r="GY3" s="239"/>
      <c r="GZ3" s="239"/>
      <c r="HA3" s="239"/>
      <c r="HB3" s="239"/>
      <c r="HC3" s="239"/>
      <c r="HD3" s="239"/>
      <c r="HE3" s="239"/>
      <c r="HF3" s="239"/>
      <c r="HG3" s="239"/>
      <c r="HH3" s="239"/>
      <c r="HI3" s="239"/>
      <c r="HJ3" s="239"/>
      <c r="HK3" s="239"/>
      <c r="HL3" s="239"/>
      <c r="HM3" s="239"/>
      <c r="HN3" s="239"/>
      <c r="HO3" s="239"/>
      <c r="HP3" s="239"/>
      <c r="HQ3" s="239"/>
      <c r="HR3" s="239"/>
      <c r="HS3" s="239"/>
      <c r="HT3" s="239"/>
      <c r="HU3" s="239"/>
    </row>
    <row r="4" s="78" customFormat="1" ht="40" customHeight="1" spans="1:229">
      <c r="A4" s="225" t="s">
        <v>3</v>
      </c>
      <c r="B4" s="226" t="s">
        <v>4</v>
      </c>
      <c r="C4" s="227" t="s">
        <v>5</v>
      </c>
      <c r="D4" s="228" t="s">
        <v>6</v>
      </c>
      <c r="E4" s="229"/>
      <c r="F4" s="229"/>
      <c r="G4" s="229"/>
      <c r="H4" s="227" t="s">
        <v>7</v>
      </c>
      <c r="I4" s="227" t="s">
        <v>8</v>
      </c>
      <c r="J4" s="227" t="s">
        <v>9</v>
      </c>
      <c r="K4" s="240"/>
      <c r="L4" s="241"/>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240"/>
      <c r="AW4" s="240"/>
      <c r="AX4" s="240"/>
      <c r="AY4" s="240"/>
      <c r="AZ4" s="240"/>
      <c r="BA4" s="240"/>
      <c r="BB4" s="240"/>
      <c r="BC4" s="240"/>
      <c r="BD4" s="240"/>
      <c r="BE4" s="240"/>
      <c r="BF4" s="240"/>
      <c r="BG4" s="240"/>
      <c r="BH4" s="240"/>
      <c r="BI4" s="240"/>
      <c r="BJ4" s="240"/>
      <c r="BK4" s="240"/>
      <c r="BL4" s="240"/>
      <c r="BM4" s="240"/>
      <c r="BN4" s="240"/>
      <c r="BO4" s="240"/>
      <c r="BP4" s="240"/>
      <c r="BQ4" s="240"/>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0"/>
      <c r="EB4" s="240"/>
      <c r="EC4" s="240"/>
      <c r="ED4" s="240"/>
      <c r="EE4" s="240"/>
      <c r="EF4" s="240"/>
      <c r="EG4" s="240"/>
      <c r="EH4" s="240"/>
      <c r="EI4" s="240"/>
      <c r="EJ4" s="240"/>
      <c r="EK4" s="240"/>
      <c r="EL4" s="240"/>
      <c r="EM4" s="240"/>
      <c r="EN4" s="240"/>
      <c r="EO4" s="240"/>
      <c r="EP4" s="240"/>
      <c r="EQ4" s="240"/>
      <c r="ER4" s="240"/>
      <c r="ES4" s="240"/>
      <c r="ET4" s="240"/>
      <c r="EU4" s="240"/>
      <c r="EV4" s="240"/>
      <c r="EW4" s="240"/>
      <c r="EX4" s="240"/>
      <c r="EY4" s="240"/>
      <c r="EZ4" s="240"/>
      <c r="FA4" s="240"/>
      <c r="FB4" s="240"/>
      <c r="FC4" s="240"/>
      <c r="FD4" s="240"/>
      <c r="FE4" s="240"/>
      <c r="FF4" s="240"/>
      <c r="FG4" s="240"/>
      <c r="FH4" s="240"/>
      <c r="FI4" s="240"/>
      <c r="FJ4" s="240"/>
      <c r="FK4" s="240"/>
      <c r="FL4" s="240"/>
      <c r="FM4" s="240"/>
      <c r="FN4" s="240"/>
      <c r="FO4" s="240"/>
      <c r="FP4" s="240"/>
      <c r="FQ4" s="240"/>
      <c r="FR4" s="240"/>
      <c r="FS4" s="240"/>
      <c r="FT4" s="240"/>
      <c r="FU4" s="240"/>
      <c r="FV4" s="240"/>
      <c r="FW4" s="240"/>
      <c r="FX4" s="240"/>
      <c r="FY4" s="240"/>
      <c r="FZ4" s="240"/>
      <c r="GA4" s="240"/>
      <c r="GB4" s="240"/>
      <c r="GC4" s="240"/>
      <c r="GD4" s="240"/>
      <c r="GE4" s="240"/>
      <c r="GF4" s="240"/>
      <c r="GG4" s="240"/>
      <c r="GH4" s="240"/>
      <c r="GI4" s="240"/>
      <c r="GJ4" s="240"/>
      <c r="GK4" s="240"/>
      <c r="GL4" s="240"/>
      <c r="GM4" s="240"/>
      <c r="GN4" s="240"/>
      <c r="GO4" s="240"/>
      <c r="GP4" s="240"/>
      <c r="GQ4" s="240"/>
      <c r="GR4" s="240"/>
      <c r="GS4" s="240"/>
      <c r="GT4" s="240"/>
      <c r="GU4" s="240"/>
      <c r="GV4" s="240"/>
      <c r="GW4" s="240"/>
      <c r="GX4" s="240"/>
      <c r="GY4" s="240"/>
      <c r="GZ4" s="240"/>
      <c r="HA4" s="240"/>
      <c r="HB4" s="240"/>
      <c r="HC4" s="240"/>
      <c r="HD4" s="240"/>
      <c r="HE4" s="240"/>
      <c r="HF4" s="240"/>
      <c r="HG4" s="240"/>
      <c r="HH4" s="240"/>
      <c r="HI4" s="240"/>
      <c r="HJ4" s="240"/>
      <c r="HK4" s="240"/>
      <c r="HL4" s="240"/>
      <c r="HM4" s="240"/>
      <c r="HN4" s="240"/>
      <c r="HO4" s="240"/>
      <c r="HP4" s="240"/>
      <c r="HQ4" s="240"/>
      <c r="HR4" s="240"/>
      <c r="HS4" s="240"/>
      <c r="HT4" s="240"/>
      <c r="HU4" s="240"/>
    </row>
    <row r="5" s="78" customFormat="1" ht="40" customHeight="1" spans="1:12">
      <c r="A5" s="230"/>
      <c r="B5" s="231"/>
      <c r="C5" s="232"/>
      <c r="D5" s="227" t="s">
        <v>10</v>
      </c>
      <c r="E5" s="233" t="s">
        <v>11</v>
      </c>
      <c r="F5" s="233" t="s">
        <v>12</v>
      </c>
      <c r="G5" s="233" t="s">
        <v>13</v>
      </c>
      <c r="H5" s="234"/>
      <c r="I5" s="234"/>
      <c r="J5" s="234"/>
      <c r="L5" s="242"/>
    </row>
    <row r="6" s="36" customFormat="1" ht="26" customHeight="1" spans="1:229">
      <c r="A6" s="18" t="s">
        <v>4</v>
      </c>
      <c r="B6" s="13">
        <f>SUM(B7,B130)</f>
        <v>30437.13</v>
      </c>
      <c r="C6" s="13">
        <f t="shared" ref="C6:H6" si="0">SUM(C7,C130)</f>
        <v>23258.35</v>
      </c>
      <c r="D6" s="13">
        <f t="shared" si="0"/>
        <v>7178.78</v>
      </c>
      <c r="E6" s="13">
        <f t="shared" si="0"/>
        <v>1540.65</v>
      </c>
      <c r="F6" s="13">
        <f t="shared" si="0"/>
        <v>5383.14</v>
      </c>
      <c r="G6" s="13">
        <f t="shared" si="0"/>
        <v>254.99</v>
      </c>
      <c r="H6" s="13">
        <f t="shared" si="0"/>
        <v>30437.13</v>
      </c>
      <c r="I6" s="18"/>
      <c r="J6" s="1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78"/>
      <c r="FE6" s="78"/>
      <c r="FF6" s="78"/>
      <c r="FG6" s="78"/>
      <c r="FH6" s="78"/>
      <c r="FI6" s="78"/>
      <c r="FJ6" s="78"/>
      <c r="FK6" s="78"/>
      <c r="FL6" s="78"/>
      <c r="FM6" s="78"/>
      <c r="FN6" s="78"/>
      <c r="FO6" s="78"/>
      <c r="FP6" s="78"/>
      <c r="FQ6" s="78"/>
      <c r="FR6" s="78"/>
      <c r="FS6" s="78"/>
      <c r="FT6" s="78"/>
      <c r="FU6" s="78"/>
      <c r="FV6" s="78"/>
      <c r="FW6" s="78"/>
      <c r="FX6" s="78"/>
      <c r="FY6" s="78"/>
      <c r="FZ6" s="78"/>
      <c r="GA6" s="78"/>
      <c r="GB6" s="78"/>
      <c r="GC6" s="78"/>
      <c r="GD6" s="78"/>
      <c r="GE6" s="78"/>
      <c r="GF6" s="78"/>
      <c r="GG6" s="78"/>
      <c r="GH6" s="78"/>
      <c r="GI6" s="78"/>
      <c r="GJ6" s="78"/>
      <c r="GK6" s="78"/>
      <c r="GL6" s="78"/>
      <c r="GM6" s="78"/>
      <c r="GN6" s="78"/>
      <c r="GO6" s="78"/>
      <c r="GP6" s="78"/>
      <c r="GQ6" s="78"/>
      <c r="GR6" s="78"/>
      <c r="GS6" s="78"/>
      <c r="GT6" s="78"/>
      <c r="GU6" s="78"/>
      <c r="GV6" s="78"/>
      <c r="GW6" s="78"/>
      <c r="GX6" s="78"/>
      <c r="GY6" s="78"/>
      <c r="GZ6" s="78"/>
      <c r="HA6" s="78"/>
      <c r="HB6" s="78"/>
      <c r="HC6" s="78"/>
      <c r="HD6" s="78"/>
      <c r="HE6" s="78"/>
      <c r="HF6" s="78"/>
      <c r="HG6" s="78"/>
      <c r="HH6" s="78"/>
      <c r="HI6" s="78"/>
      <c r="HJ6" s="78"/>
      <c r="HK6" s="78"/>
      <c r="HL6" s="78"/>
      <c r="HM6" s="78"/>
      <c r="HN6" s="78"/>
      <c r="HO6" s="78"/>
      <c r="HP6" s="78"/>
      <c r="HQ6" s="78"/>
      <c r="HR6" s="78"/>
      <c r="HS6" s="78"/>
      <c r="HT6" s="78"/>
      <c r="HU6" s="78"/>
    </row>
    <row r="7" s="36" customFormat="1" ht="26" customHeight="1" spans="1:229">
      <c r="A7" s="18" t="s">
        <v>14</v>
      </c>
      <c r="B7" s="13">
        <f>SUM(B8,B20,B21,B28,B35,B41,B48,B54,B59,B67,B72,B73,B74,B82,B89,B99,B106,B111,B117,B122,B126)</f>
        <v>21971.49</v>
      </c>
      <c r="C7" s="13">
        <f>SUM(C8,C20,C21,C28,C35,C41,C48,C54,C59,C67,C72,C73,C74,C82,C89,C99,C106,C111,C117,C122,C126)</f>
        <v>16309.65</v>
      </c>
      <c r="D7" s="13">
        <f t="shared" ref="C7:H7" si="1">SUM(D8,D20,D21,D28,D35,D41,D48,D54,D59,D67,D72,D73,D74,D82,D89,D99,D106,D111,D117,D122,D126)</f>
        <v>5661.84</v>
      </c>
      <c r="E7" s="13">
        <f t="shared" si="1"/>
        <v>1302.04</v>
      </c>
      <c r="F7" s="13">
        <f t="shared" si="1"/>
        <v>4258.02</v>
      </c>
      <c r="G7" s="13">
        <f t="shared" si="1"/>
        <v>101.78</v>
      </c>
      <c r="H7" s="13">
        <f t="shared" si="1"/>
        <v>21969.86</v>
      </c>
      <c r="I7" s="7"/>
      <c r="J7" s="7"/>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8"/>
      <c r="FZ7" s="78"/>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8"/>
      <c r="HS7" s="78"/>
      <c r="HT7" s="78"/>
      <c r="HU7" s="78"/>
    </row>
    <row r="8" s="33" customFormat="1" ht="26" customHeight="1" spans="1:229">
      <c r="A8" s="18" t="s">
        <v>15</v>
      </c>
      <c r="B8" s="13">
        <f>SUM(C8,D8)</f>
        <v>1344.98</v>
      </c>
      <c r="C8" s="13">
        <f>SUM(C9:C19)</f>
        <v>696.04</v>
      </c>
      <c r="D8" s="13">
        <f>SUM(E8:G8)</f>
        <v>648.94</v>
      </c>
      <c r="E8" s="13">
        <f>SUM(E9:E19)</f>
        <v>218.42</v>
      </c>
      <c r="F8" s="13">
        <f>SUM(F9:F19)</f>
        <v>430.52</v>
      </c>
      <c r="G8" s="13">
        <f>SUM(G9:G19)</f>
        <v>0</v>
      </c>
      <c r="H8" s="13">
        <f>SUM(H9:H19)</f>
        <v>1344.98</v>
      </c>
      <c r="I8" s="7">
        <v>2300249</v>
      </c>
      <c r="J8" s="7">
        <v>51301</v>
      </c>
      <c r="K8" s="40"/>
      <c r="L8" s="168"/>
      <c r="M8" s="168"/>
      <c r="N8" s="168"/>
      <c r="O8" s="168"/>
      <c r="P8" s="168"/>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40"/>
      <c r="GZ8" s="40"/>
      <c r="HA8" s="40"/>
      <c r="HB8" s="40"/>
      <c r="HC8" s="40"/>
      <c r="HD8" s="40"/>
      <c r="HE8" s="40"/>
      <c r="HF8" s="40"/>
      <c r="HG8" s="40"/>
      <c r="HH8" s="40"/>
      <c r="HI8" s="40"/>
      <c r="HJ8" s="40"/>
      <c r="HK8" s="40"/>
      <c r="HL8" s="40"/>
      <c r="HM8" s="40"/>
      <c r="HN8" s="40"/>
      <c r="HO8" s="40"/>
      <c r="HP8" s="40"/>
      <c r="HQ8" s="40"/>
      <c r="HR8" s="40"/>
      <c r="HS8" s="40"/>
      <c r="HT8" s="40"/>
      <c r="HU8" s="40"/>
    </row>
    <row r="9" s="33" customFormat="1" ht="26" customHeight="1" spans="1:229">
      <c r="A9" s="31" t="s">
        <v>16</v>
      </c>
      <c r="B9" s="16">
        <f t="shared" ref="B9:B21" si="2">SUM(C9,D9)</f>
        <v>124.42</v>
      </c>
      <c r="C9" s="16">
        <f>VLOOKUP(A9,农村计生奖励!A:M,11,0)</f>
        <v>0</v>
      </c>
      <c r="D9" s="16">
        <f t="shared" ref="D9:D21" si="3">SUM(E9:G9)</f>
        <v>124.42</v>
      </c>
      <c r="E9" s="16">
        <f>VLOOKUP(A9,'计生特扶-伤残'!B:L,11,0)</f>
        <v>36.74</v>
      </c>
      <c r="F9" s="16">
        <f>VLOOKUP(A9,'计生特扶-死亡'!B:L,11,0)</f>
        <v>87.68</v>
      </c>
      <c r="G9" s="16">
        <f>VLOOKUP(A9,'计生并发症 (中央补助人数一致)'!B:W,22,0)</f>
        <v>0</v>
      </c>
      <c r="H9" s="16">
        <v>124.42</v>
      </c>
      <c r="I9" s="32">
        <v>2300249</v>
      </c>
      <c r="J9" s="32">
        <v>51301</v>
      </c>
      <c r="K9" s="40"/>
      <c r="L9" s="168"/>
      <c r="M9" s="168"/>
      <c r="N9" s="168"/>
      <c r="O9" s="168"/>
      <c r="P9" s="168"/>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row>
    <row r="10" s="33" customFormat="1" ht="26" customHeight="1" spans="1:229">
      <c r="A10" s="31" t="s">
        <v>17</v>
      </c>
      <c r="B10" s="16">
        <f t="shared" si="2"/>
        <v>136.17</v>
      </c>
      <c r="C10" s="16">
        <f>VLOOKUP(A10,农村计生奖励!A:M,11,0)</f>
        <v>0</v>
      </c>
      <c r="D10" s="16">
        <f t="shared" si="3"/>
        <v>136.17</v>
      </c>
      <c r="E10" s="16">
        <f>VLOOKUP(A10,'计生特扶-伤残'!B:L,11,0)</f>
        <v>45.33</v>
      </c>
      <c r="F10" s="16">
        <f>VLOOKUP(A10,'计生特扶-死亡'!B:L,11,0)</f>
        <v>90.84</v>
      </c>
      <c r="G10" s="16">
        <f>VLOOKUP(A10,'计生并发症 (中央补助人数一致)'!B:W,22,0)</f>
        <v>0</v>
      </c>
      <c r="H10" s="16">
        <v>136.17</v>
      </c>
      <c r="I10" s="32">
        <v>2300249</v>
      </c>
      <c r="J10" s="32">
        <v>51301</v>
      </c>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row>
    <row r="11" s="33" customFormat="1" ht="26" customHeight="1" spans="1:229">
      <c r="A11" s="31" t="s">
        <v>18</v>
      </c>
      <c r="B11" s="16">
        <f t="shared" si="2"/>
        <v>200.51</v>
      </c>
      <c r="C11" s="16">
        <f>VLOOKUP(A11,农村计生奖励!A:M,11,0)</f>
        <v>0</v>
      </c>
      <c r="D11" s="16">
        <f t="shared" si="3"/>
        <v>200.51</v>
      </c>
      <c r="E11" s="16">
        <f>VLOOKUP(A11,'计生特扶-伤残'!B:L,11,0)</f>
        <v>76.75</v>
      </c>
      <c r="F11" s="16">
        <f>VLOOKUP(A11,'计生特扶-死亡'!B:L,11,0)</f>
        <v>123.76</v>
      </c>
      <c r="G11" s="16">
        <f>VLOOKUP(A11,'计生并发症 (中央补助人数一致)'!B:W,22,0)</f>
        <v>0</v>
      </c>
      <c r="H11" s="16">
        <v>200.51</v>
      </c>
      <c r="I11" s="32">
        <v>2300249</v>
      </c>
      <c r="J11" s="32">
        <v>51301</v>
      </c>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row>
    <row r="12" s="33" customFormat="1" ht="26" customHeight="1" spans="1:229">
      <c r="A12" s="31" t="s">
        <v>19</v>
      </c>
      <c r="B12" s="16">
        <f t="shared" si="2"/>
        <v>47.35</v>
      </c>
      <c r="C12" s="16">
        <f>VLOOKUP(A12,农村计生奖励!A:M,11,0)</f>
        <v>0.03</v>
      </c>
      <c r="D12" s="16">
        <f t="shared" si="3"/>
        <v>47.32</v>
      </c>
      <c r="E12" s="16">
        <f>VLOOKUP(A12,'计生特扶-伤残'!B:L,11,0)</f>
        <v>8.37</v>
      </c>
      <c r="F12" s="16">
        <f>VLOOKUP(A12,'计生特扶-死亡'!B:L,11,0)</f>
        <v>38.95</v>
      </c>
      <c r="G12" s="16">
        <f>VLOOKUP(A12,'计生并发症 (中央补助人数一致)'!B:W,22,0)</f>
        <v>0</v>
      </c>
      <c r="H12" s="16">
        <v>47.35</v>
      </c>
      <c r="I12" s="32">
        <v>2300249</v>
      </c>
      <c r="J12" s="32">
        <v>51301</v>
      </c>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c r="GG12" s="40"/>
      <c r="GH12" s="40"/>
      <c r="GI12" s="40"/>
      <c r="GJ12" s="40"/>
      <c r="GK12" s="40"/>
      <c r="GL12" s="40"/>
      <c r="GM12" s="40"/>
      <c r="GN12" s="40"/>
      <c r="GO12" s="40"/>
      <c r="GP12" s="40"/>
      <c r="GQ12" s="40"/>
      <c r="GR12" s="40"/>
      <c r="GS12" s="40"/>
      <c r="GT12" s="40"/>
      <c r="GU12" s="40"/>
      <c r="GV12" s="40"/>
      <c r="GW12" s="40"/>
      <c r="GX12" s="40"/>
      <c r="GY12" s="40"/>
      <c r="GZ12" s="40"/>
      <c r="HA12" s="40"/>
      <c r="HB12" s="40"/>
      <c r="HC12" s="40"/>
      <c r="HD12" s="40"/>
      <c r="HE12" s="40"/>
      <c r="HF12" s="40"/>
      <c r="HG12" s="40"/>
      <c r="HH12" s="40"/>
      <c r="HI12" s="40"/>
      <c r="HJ12" s="40"/>
      <c r="HK12" s="40"/>
      <c r="HL12" s="40"/>
      <c r="HM12" s="40"/>
      <c r="HN12" s="40"/>
      <c r="HO12" s="40"/>
      <c r="HP12" s="40"/>
      <c r="HQ12" s="40"/>
      <c r="HR12" s="40"/>
      <c r="HS12" s="40"/>
      <c r="HT12" s="40"/>
      <c r="HU12" s="40"/>
    </row>
    <row r="13" s="33" customFormat="1" ht="26" customHeight="1" spans="1:229">
      <c r="A13" s="31" t="s">
        <v>20</v>
      </c>
      <c r="B13" s="16">
        <f t="shared" si="2"/>
        <v>93.07</v>
      </c>
      <c r="C13" s="16">
        <f>VLOOKUP(A13,农村计生奖励!A:M,11,0)</f>
        <v>52.02</v>
      </c>
      <c r="D13" s="16">
        <f t="shared" si="3"/>
        <v>41.05</v>
      </c>
      <c r="E13" s="16">
        <f>VLOOKUP(A13,'计生特扶-伤残'!B:L,11,0)</f>
        <v>17.57</v>
      </c>
      <c r="F13" s="16">
        <f>VLOOKUP(A13,'计生特扶-死亡'!B:L,11,0)</f>
        <v>23.48</v>
      </c>
      <c r="G13" s="16">
        <f>VLOOKUP(A13,'计生并发症 (中央补助人数一致)'!B:W,22,0)</f>
        <v>0</v>
      </c>
      <c r="H13" s="16">
        <v>93.07</v>
      </c>
      <c r="I13" s="32">
        <v>2300249</v>
      </c>
      <c r="J13" s="32">
        <v>51301</v>
      </c>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c r="FS13" s="40"/>
      <c r="FT13" s="40"/>
      <c r="FU13" s="40"/>
      <c r="FV13" s="40"/>
      <c r="FW13" s="40"/>
      <c r="FX13" s="40"/>
      <c r="FY13" s="40"/>
      <c r="FZ13" s="40"/>
      <c r="GA13" s="40"/>
      <c r="GB13" s="40"/>
      <c r="GC13" s="40"/>
      <c r="GD13" s="40"/>
      <c r="GE13" s="40"/>
      <c r="GF13" s="40"/>
      <c r="GG13" s="40"/>
      <c r="GH13" s="40"/>
      <c r="GI13" s="40"/>
      <c r="GJ13" s="40"/>
      <c r="GK13" s="40"/>
      <c r="GL13" s="40"/>
      <c r="GM13" s="40"/>
      <c r="GN13" s="40"/>
      <c r="GO13" s="40"/>
      <c r="GP13" s="40"/>
      <c r="GQ13" s="40"/>
      <c r="GR13" s="40"/>
      <c r="GS13" s="40"/>
      <c r="GT13" s="40"/>
      <c r="GU13" s="40"/>
      <c r="GV13" s="40"/>
      <c r="GW13" s="40"/>
      <c r="GX13" s="40"/>
      <c r="GY13" s="40"/>
      <c r="GZ13" s="40"/>
      <c r="HA13" s="40"/>
      <c r="HB13" s="40"/>
      <c r="HC13" s="40"/>
      <c r="HD13" s="40"/>
      <c r="HE13" s="40"/>
      <c r="HF13" s="40"/>
      <c r="HG13" s="40"/>
      <c r="HH13" s="40"/>
      <c r="HI13" s="40"/>
      <c r="HJ13" s="40"/>
      <c r="HK13" s="40"/>
      <c r="HL13" s="40"/>
      <c r="HM13" s="40"/>
      <c r="HN13" s="40"/>
      <c r="HO13" s="40"/>
      <c r="HP13" s="40"/>
      <c r="HQ13" s="40"/>
      <c r="HR13" s="40"/>
      <c r="HS13" s="40"/>
      <c r="HT13" s="40"/>
      <c r="HU13" s="40"/>
    </row>
    <row r="14" s="33" customFormat="1" ht="26" customHeight="1" spans="1:229">
      <c r="A14" s="31" t="s">
        <v>21</v>
      </c>
      <c r="B14" s="16">
        <f t="shared" si="2"/>
        <v>37.61</v>
      </c>
      <c r="C14" s="16">
        <f>VLOOKUP(A14,农村计生奖励!A:M,11,0)</f>
        <v>10.06</v>
      </c>
      <c r="D14" s="16">
        <f t="shared" si="3"/>
        <v>27.55</v>
      </c>
      <c r="E14" s="16">
        <f>VLOOKUP(A14,'计生特扶-伤残'!B:L,11,0)</f>
        <v>-0.26</v>
      </c>
      <c r="F14" s="16">
        <f>VLOOKUP(A14,'计生特扶-死亡'!B:L,11,0)</f>
        <v>27.81</v>
      </c>
      <c r="G14" s="16">
        <f>VLOOKUP(A14,'计生并发症 (中央补助人数一致)'!B:W,22,0)</f>
        <v>0</v>
      </c>
      <c r="H14" s="16">
        <v>37.61</v>
      </c>
      <c r="I14" s="32">
        <v>2300249</v>
      </c>
      <c r="J14" s="32">
        <v>51301</v>
      </c>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c r="GG14" s="40"/>
      <c r="GH14" s="40"/>
      <c r="GI14" s="40"/>
      <c r="GJ14" s="40"/>
      <c r="GK14" s="40"/>
      <c r="GL14" s="40"/>
      <c r="GM14" s="40"/>
      <c r="GN14" s="40"/>
      <c r="GO14" s="40"/>
      <c r="GP14" s="40"/>
      <c r="GQ14" s="40"/>
      <c r="GR14" s="40"/>
      <c r="GS14" s="40"/>
      <c r="GT14" s="40"/>
      <c r="GU14" s="40"/>
      <c r="GV14" s="40"/>
      <c r="GW14" s="40"/>
      <c r="GX14" s="40"/>
      <c r="GY14" s="40"/>
      <c r="GZ14" s="40"/>
      <c r="HA14" s="40"/>
      <c r="HB14" s="40"/>
      <c r="HC14" s="40"/>
      <c r="HD14" s="40"/>
      <c r="HE14" s="40"/>
      <c r="HF14" s="40"/>
      <c r="HG14" s="40"/>
      <c r="HH14" s="40"/>
      <c r="HI14" s="40"/>
      <c r="HJ14" s="40"/>
      <c r="HK14" s="40"/>
      <c r="HL14" s="40"/>
      <c r="HM14" s="40"/>
      <c r="HN14" s="40"/>
      <c r="HO14" s="40"/>
      <c r="HP14" s="40"/>
      <c r="HQ14" s="40"/>
      <c r="HR14" s="40"/>
      <c r="HS14" s="40"/>
      <c r="HT14" s="40"/>
      <c r="HU14" s="40"/>
    </row>
    <row r="15" s="33" customFormat="1" ht="26" customHeight="1" spans="1:229">
      <c r="A15" s="31" t="s">
        <v>22</v>
      </c>
      <c r="B15" s="16">
        <f t="shared" si="2"/>
        <v>279.37</v>
      </c>
      <c r="C15" s="16">
        <f>VLOOKUP(A15,农村计生奖励!A:M,11,0)</f>
        <v>255.66</v>
      </c>
      <c r="D15" s="16">
        <f t="shared" si="3"/>
        <v>23.71</v>
      </c>
      <c r="E15" s="16">
        <f>VLOOKUP(A15,'计生特扶-伤残'!B:L,11,0)</f>
        <v>7.57</v>
      </c>
      <c r="F15" s="16">
        <f>VLOOKUP(A15,'计生特扶-死亡'!B:L,11,0)</f>
        <v>16.14</v>
      </c>
      <c r="G15" s="16">
        <f>VLOOKUP(A15,'计生并发症 (中央补助人数一致)'!B:W,22,0)</f>
        <v>0</v>
      </c>
      <c r="H15" s="16">
        <v>279.37</v>
      </c>
      <c r="I15" s="32">
        <v>2300249</v>
      </c>
      <c r="J15" s="32">
        <v>51301</v>
      </c>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c r="GJ15" s="40"/>
      <c r="GK15" s="40"/>
      <c r="GL15" s="40"/>
      <c r="GM15" s="40"/>
      <c r="GN15" s="40"/>
      <c r="GO15" s="40"/>
      <c r="GP15" s="40"/>
      <c r="GQ15" s="40"/>
      <c r="GR15" s="40"/>
      <c r="GS15" s="40"/>
      <c r="GT15" s="40"/>
      <c r="GU15" s="40"/>
      <c r="GV15" s="40"/>
      <c r="GW15" s="40"/>
      <c r="GX15" s="40"/>
      <c r="GY15" s="40"/>
      <c r="GZ15" s="40"/>
      <c r="HA15" s="40"/>
      <c r="HB15" s="40"/>
      <c r="HC15" s="40"/>
      <c r="HD15" s="40"/>
      <c r="HE15" s="40"/>
      <c r="HF15" s="40"/>
      <c r="HG15" s="40"/>
      <c r="HH15" s="40"/>
      <c r="HI15" s="40"/>
      <c r="HJ15" s="40"/>
      <c r="HK15" s="40"/>
      <c r="HL15" s="40"/>
      <c r="HM15" s="40"/>
      <c r="HN15" s="40"/>
      <c r="HO15" s="40"/>
      <c r="HP15" s="40"/>
      <c r="HQ15" s="40"/>
      <c r="HR15" s="40"/>
      <c r="HS15" s="40"/>
      <c r="HT15" s="40"/>
      <c r="HU15" s="40"/>
    </row>
    <row r="16" s="33" customFormat="1" ht="26" customHeight="1" spans="1:229">
      <c r="A16" s="31" t="s">
        <v>23</v>
      </c>
      <c r="B16" s="16">
        <f t="shared" si="2"/>
        <v>89.76</v>
      </c>
      <c r="C16" s="16">
        <f>VLOOKUP(A16,农村计生奖励!A:M,11,0)</f>
        <v>80.99</v>
      </c>
      <c r="D16" s="16">
        <f t="shared" si="3"/>
        <v>8.77</v>
      </c>
      <c r="E16" s="16">
        <f>VLOOKUP(A16,'计生特扶-伤残'!B:L,11,0)</f>
        <v>6.09</v>
      </c>
      <c r="F16" s="16">
        <f>VLOOKUP(A16,'计生特扶-死亡'!B:L,11,0)</f>
        <v>2.68</v>
      </c>
      <c r="G16" s="16">
        <f>VLOOKUP(A16,'计生并发症 (中央补助人数一致)'!B:W,22,0)</f>
        <v>0</v>
      </c>
      <c r="H16" s="16">
        <v>89.76</v>
      </c>
      <c r="I16" s="32">
        <v>2300249</v>
      </c>
      <c r="J16" s="32">
        <v>51301</v>
      </c>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0"/>
      <c r="GD16" s="40"/>
      <c r="GE16" s="40"/>
      <c r="GF16" s="40"/>
      <c r="GG16" s="40"/>
      <c r="GH16" s="40"/>
      <c r="GI16" s="40"/>
      <c r="GJ16" s="40"/>
      <c r="GK16" s="40"/>
      <c r="GL16" s="40"/>
      <c r="GM16" s="40"/>
      <c r="GN16" s="40"/>
      <c r="GO16" s="40"/>
      <c r="GP16" s="40"/>
      <c r="GQ16" s="40"/>
      <c r="GR16" s="40"/>
      <c r="GS16" s="40"/>
      <c r="GT16" s="40"/>
      <c r="GU16" s="40"/>
      <c r="GV16" s="40"/>
      <c r="GW16" s="40"/>
      <c r="GX16" s="40"/>
      <c r="GY16" s="40"/>
      <c r="GZ16" s="40"/>
      <c r="HA16" s="40"/>
      <c r="HB16" s="40"/>
      <c r="HC16" s="40"/>
      <c r="HD16" s="40"/>
      <c r="HE16" s="40"/>
      <c r="HF16" s="40"/>
      <c r="HG16" s="40"/>
      <c r="HH16" s="40"/>
      <c r="HI16" s="40"/>
      <c r="HJ16" s="40"/>
      <c r="HK16" s="40"/>
      <c r="HL16" s="40"/>
      <c r="HM16" s="40"/>
      <c r="HN16" s="40"/>
      <c r="HO16" s="40"/>
      <c r="HP16" s="40"/>
      <c r="HQ16" s="40"/>
      <c r="HR16" s="40"/>
      <c r="HS16" s="40"/>
      <c r="HT16" s="40"/>
      <c r="HU16" s="40"/>
    </row>
    <row r="17" s="33" customFormat="1" ht="26" customHeight="1" spans="1:229">
      <c r="A17" s="31" t="s">
        <v>24</v>
      </c>
      <c r="B17" s="16">
        <f t="shared" si="2"/>
        <v>177.42</v>
      </c>
      <c r="C17" s="16">
        <f>VLOOKUP(A17,农村计生奖励!A:M,11,0)</f>
        <v>161.49</v>
      </c>
      <c r="D17" s="16">
        <f t="shared" si="3"/>
        <v>15.93</v>
      </c>
      <c r="E17" s="16">
        <f>VLOOKUP(A17,'计生特扶-伤残'!B:L,11,0)</f>
        <v>2.52</v>
      </c>
      <c r="F17" s="16">
        <f>VLOOKUP(A17,'计生特扶-死亡'!B:L,11,0)</f>
        <v>13.41</v>
      </c>
      <c r="G17" s="16">
        <f>VLOOKUP(A17,'计生并发症 (中央补助人数一致)'!B:W,22,0)</f>
        <v>0</v>
      </c>
      <c r="H17" s="16">
        <v>177.42</v>
      </c>
      <c r="I17" s="32">
        <v>2300249</v>
      </c>
      <c r="J17" s="32">
        <v>51301</v>
      </c>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c r="FS17" s="40"/>
      <c r="FT17" s="40"/>
      <c r="FU17" s="40"/>
      <c r="FV17" s="40"/>
      <c r="FW17" s="40"/>
      <c r="FX17" s="40"/>
      <c r="FY17" s="40"/>
      <c r="FZ17" s="40"/>
      <c r="GA17" s="40"/>
      <c r="GB17" s="40"/>
      <c r="GC17" s="40"/>
      <c r="GD17" s="40"/>
      <c r="GE17" s="40"/>
      <c r="GF17" s="40"/>
      <c r="GG17" s="40"/>
      <c r="GH17" s="40"/>
      <c r="GI17" s="40"/>
      <c r="GJ17" s="40"/>
      <c r="GK17" s="40"/>
      <c r="GL17" s="40"/>
      <c r="GM17" s="40"/>
      <c r="GN17" s="40"/>
      <c r="GO17" s="40"/>
      <c r="GP17" s="40"/>
      <c r="GQ17" s="40"/>
      <c r="GR17" s="40"/>
      <c r="GS17" s="40"/>
      <c r="GT17" s="40"/>
      <c r="GU17" s="40"/>
      <c r="GV17" s="40"/>
      <c r="GW17" s="40"/>
      <c r="GX17" s="40"/>
      <c r="GY17" s="40"/>
      <c r="GZ17" s="40"/>
      <c r="HA17" s="40"/>
      <c r="HB17" s="40"/>
      <c r="HC17" s="40"/>
      <c r="HD17" s="40"/>
      <c r="HE17" s="40"/>
      <c r="HF17" s="40"/>
      <c r="HG17" s="40"/>
      <c r="HH17" s="40"/>
      <c r="HI17" s="40"/>
      <c r="HJ17" s="40"/>
      <c r="HK17" s="40"/>
      <c r="HL17" s="40"/>
      <c r="HM17" s="40"/>
      <c r="HN17" s="40"/>
      <c r="HO17" s="40"/>
      <c r="HP17" s="40"/>
      <c r="HQ17" s="40"/>
      <c r="HR17" s="40"/>
      <c r="HS17" s="40"/>
      <c r="HT17" s="40"/>
      <c r="HU17" s="40"/>
    </row>
    <row r="18" s="33" customFormat="1" ht="26" customHeight="1" spans="1:229">
      <c r="A18" s="31" t="s">
        <v>25</v>
      </c>
      <c r="B18" s="16">
        <f t="shared" si="2"/>
        <v>52.6</v>
      </c>
      <c r="C18" s="16">
        <f>VLOOKUP(A18,农村计生奖励!A:M,11,0)</f>
        <v>44.42</v>
      </c>
      <c r="D18" s="16">
        <f t="shared" si="3"/>
        <v>8.18</v>
      </c>
      <c r="E18" s="16">
        <f>VLOOKUP(A18,'计生特扶-伤残'!B:L,11,0)</f>
        <v>8.69</v>
      </c>
      <c r="F18" s="16">
        <f>VLOOKUP(A18,'计生特扶-死亡'!B:L,11,0)</f>
        <v>-0.510000000000002</v>
      </c>
      <c r="G18" s="16">
        <f>VLOOKUP(A18,'计生并发症 (中央补助人数一致)'!B:W,22,0)</f>
        <v>0</v>
      </c>
      <c r="H18" s="16">
        <v>52.6</v>
      </c>
      <c r="I18" s="32">
        <v>2300249</v>
      </c>
      <c r="J18" s="32">
        <v>51301</v>
      </c>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c r="FS18" s="40"/>
      <c r="FT18" s="40"/>
      <c r="FU18" s="40"/>
      <c r="FV18" s="40"/>
      <c r="FW18" s="40"/>
      <c r="FX18" s="40"/>
      <c r="FY18" s="40"/>
      <c r="FZ18" s="40"/>
      <c r="GA18" s="40"/>
      <c r="GB18" s="40"/>
      <c r="GC18" s="40"/>
      <c r="GD18" s="40"/>
      <c r="GE18" s="40"/>
      <c r="GF18" s="40"/>
      <c r="GG18" s="40"/>
      <c r="GH18" s="40"/>
      <c r="GI18" s="40"/>
      <c r="GJ18" s="40"/>
      <c r="GK18" s="40"/>
      <c r="GL18" s="40"/>
      <c r="GM18" s="40"/>
      <c r="GN18" s="40"/>
      <c r="GO18" s="40"/>
      <c r="GP18" s="40"/>
      <c r="GQ18" s="40"/>
      <c r="GR18" s="40"/>
      <c r="GS18" s="40"/>
      <c r="GT18" s="40"/>
      <c r="GU18" s="40"/>
      <c r="GV18" s="40"/>
      <c r="GW18" s="40"/>
      <c r="GX18" s="40"/>
      <c r="GY18" s="40"/>
      <c r="GZ18" s="40"/>
      <c r="HA18" s="40"/>
      <c r="HB18" s="40"/>
      <c r="HC18" s="40"/>
      <c r="HD18" s="40"/>
      <c r="HE18" s="40"/>
      <c r="HF18" s="40"/>
      <c r="HG18" s="40"/>
      <c r="HH18" s="40"/>
      <c r="HI18" s="40"/>
      <c r="HJ18" s="40"/>
      <c r="HK18" s="40"/>
      <c r="HL18" s="40"/>
      <c r="HM18" s="40"/>
      <c r="HN18" s="40"/>
      <c r="HO18" s="40"/>
      <c r="HP18" s="40"/>
      <c r="HQ18" s="40"/>
      <c r="HR18" s="40"/>
      <c r="HS18" s="40"/>
      <c r="HT18" s="40"/>
      <c r="HU18" s="40"/>
    </row>
    <row r="19" s="33" customFormat="1" ht="26" customHeight="1" spans="1:229">
      <c r="A19" s="31" t="s">
        <v>26</v>
      </c>
      <c r="B19" s="16">
        <f t="shared" si="2"/>
        <v>106.7</v>
      </c>
      <c r="C19" s="16">
        <f>VLOOKUP(A19,农村计生奖励!A:M,11,0)</f>
        <v>91.37</v>
      </c>
      <c r="D19" s="16">
        <f t="shared" si="3"/>
        <v>15.33</v>
      </c>
      <c r="E19" s="16">
        <f>VLOOKUP(A19,'计生特扶-伤残'!B:L,11,0)</f>
        <v>9.05</v>
      </c>
      <c r="F19" s="16">
        <f>VLOOKUP(A19,'计生特扶-死亡'!B:L,11,0)</f>
        <v>6.28</v>
      </c>
      <c r="G19" s="16">
        <f>VLOOKUP(A19,'计生并发症 (中央补助人数一致)'!B:W,22,0)</f>
        <v>0</v>
      </c>
      <c r="H19" s="16">
        <v>106.7</v>
      </c>
      <c r="I19" s="32">
        <v>2300249</v>
      </c>
      <c r="J19" s="32">
        <v>51301</v>
      </c>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c r="FS19" s="40"/>
      <c r="FT19" s="40"/>
      <c r="FU19" s="40"/>
      <c r="FV19" s="40"/>
      <c r="FW19" s="40"/>
      <c r="FX19" s="40"/>
      <c r="FY19" s="40"/>
      <c r="FZ19" s="40"/>
      <c r="GA19" s="40"/>
      <c r="GB19" s="40"/>
      <c r="GC19" s="40"/>
      <c r="GD19" s="40"/>
      <c r="GE19" s="40"/>
      <c r="GF19" s="40"/>
      <c r="GG19" s="40"/>
      <c r="GH19" s="40"/>
      <c r="GI19" s="40"/>
      <c r="GJ19" s="40"/>
      <c r="GK19" s="40"/>
      <c r="GL19" s="40"/>
      <c r="GM19" s="40"/>
      <c r="GN19" s="40"/>
      <c r="GO19" s="40"/>
      <c r="GP19" s="40"/>
      <c r="GQ19" s="40"/>
      <c r="GR19" s="40"/>
      <c r="GS19" s="40"/>
      <c r="GT19" s="40"/>
      <c r="GU19" s="40"/>
      <c r="GV19" s="40"/>
      <c r="GW19" s="40"/>
      <c r="GX19" s="40"/>
      <c r="GY19" s="40"/>
      <c r="GZ19" s="40"/>
      <c r="HA19" s="40"/>
      <c r="HB19" s="40"/>
      <c r="HC19" s="40"/>
      <c r="HD19" s="40"/>
      <c r="HE19" s="40"/>
      <c r="HF19" s="40"/>
      <c r="HG19" s="40"/>
      <c r="HH19" s="40"/>
      <c r="HI19" s="40"/>
      <c r="HJ19" s="40"/>
      <c r="HK19" s="40"/>
      <c r="HL19" s="40"/>
      <c r="HM19" s="40"/>
      <c r="HN19" s="40"/>
      <c r="HO19" s="40"/>
      <c r="HP19" s="40"/>
      <c r="HQ19" s="40"/>
      <c r="HR19" s="40"/>
      <c r="HS19" s="40"/>
      <c r="HT19" s="40"/>
      <c r="HU19" s="40"/>
    </row>
    <row r="20" s="33" customFormat="1" ht="31" customHeight="1" spans="1:229">
      <c r="A20" s="18" t="s">
        <v>27</v>
      </c>
      <c r="B20" s="13">
        <f t="shared" si="2"/>
        <v>2.46</v>
      </c>
      <c r="C20" s="13">
        <v>2.46</v>
      </c>
      <c r="D20" s="13">
        <f t="shared" si="3"/>
        <v>0</v>
      </c>
      <c r="E20" s="13">
        <v>0</v>
      </c>
      <c r="F20" s="13">
        <f>VLOOKUP(A20,'计生特扶-死亡'!B:L,11,0)</f>
        <v>0</v>
      </c>
      <c r="G20" s="13">
        <f>VLOOKUP(A20,'计生并发症 (中央补助人数一致)'!B:W,22,0)</f>
        <v>0</v>
      </c>
      <c r="H20" s="13">
        <v>2.46</v>
      </c>
      <c r="I20" s="7">
        <v>2300249</v>
      </c>
      <c r="J20" s="7">
        <v>51301</v>
      </c>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c r="FS20" s="40"/>
      <c r="FT20" s="40"/>
      <c r="FU20" s="40"/>
      <c r="FV20" s="40"/>
      <c r="FW20" s="40"/>
      <c r="FX20" s="40"/>
      <c r="FY20" s="40"/>
      <c r="FZ20" s="40"/>
      <c r="GA20" s="40"/>
      <c r="GB20" s="40"/>
      <c r="GC20" s="40"/>
      <c r="GD20" s="40"/>
      <c r="GE20" s="40"/>
      <c r="GF20" s="40"/>
      <c r="GG20" s="40"/>
      <c r="GH20" s="40"/>
      <c r="GI20" s="40"/>
      <c r="GJ20" s="40"/>
      <c r="GK20" s="40"/>
      <c r="GL20" s="40"/>
      <c r="GM20" s="40"/>
      <c r="GN20" s="40"/>
      <c r="GO20" s="40"/>
      <c r="GP20" s="40"/>
      <c r="GQ20" s="40"/>
      <c r="GR20" s="40"/>
      <c r="GS20" s="40"/>
      <c r="GT20" s="40"/>
      <c r="GU20" s="40"/>
      <c r="GV20" s="40"/>
      <c r="GW20" s="40"/>
      <c r="GX20" s="40"/>
      <c r="GY20" s="40"/>
      <c r="GZ20" s="40"/>
      <c r="HA20" s="40"/>
      <c r="HB20" s="40"/>
      <c r="HC20" s="40"/>
      <c r="HD20" s="40"/>
      <c r="HE20" s="40"/>
      <c r="HF20" s="40"/>
      <c r="HG20" s="40"/>
      <c r="HH20" s="40"/>
      <c r="HI20" s="40"/>
      <c r="HJ20" s="40"/>
      <c r="HK20" s="40"/>
      <c r="HL20" s="40"/>
      <c r="HM20" s="40"/>
      <c r="HN20" s="40"/>
      <c r="HO20" s="40"/>
      <c r="HP20" s="40"/>
      <c r="HQ20" s="40"/>
      <c r="HR20" s="40"/>
      <c r="HS20" s="40"/>
      <c r="HT20" s="40"/>
      <c r="HU20" s="40"/>
    </row>
    <row r="21" s="36" customFormat="1" ht="26" customHeight="1" spans="1:229">
      <c r="A21" s="18" t="s">
        <v>28</v>
      </c>
      <c r="B21" s="13">
        <f t="shared" ref="B21:H21" si="4">SUM(B22,B25:B27)</f>
        <v>109.98</v>
      </c>
      <c r="C21" s="13">
        <f t="shared" si="4"/>
        <v>62.49</v>
      </c>
      <c r="D21" s="13">
        <f t="shared" si="4"/>
        <v>47.49</v>
      </c>
      <c r="E21" s="13">
        <f t="shared" si="4"/>
        <v>3.49</v>
      </c>
      <c r="F21" s="13">
        <f t="shared" si="4"/>
        <v>44</v>
      </c>
      <c r="G21" s="13">
        <f t="shared" si="4"/>
        <v>0</v>
      </c>
      <c r="H21" s="13">
        <f t="shared" si="4"/>
        <v>111.75</v>
      </c>
      <c r="I21" s="7">
        <v>2300249</v>
      </c>
      <c r="J21" s="7">
        <v>51301</v>
      </c>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8"/>
      <c r="DY21" s="78"/>
      <c r="DZ21" s="78"/>
      <c r="EA21" s="78"/>
      <c r="EB21" s="78"/>
      <c r="EC21" s="78"/>
      <c r="ED21" s="78"/>
      <c r="EE21" s="78"/>
      <c r="EF21" s="78"/>
      <c r="EG21" s="78"/>
      <c r="EH21" s="78"/>
      <c r="EI21" s="78"/>
      <c r="EJ21" s="78"/>
      <c r="EK21" s="78"/>
      <c r="EL21" s="78"/>
      <c r="EM21" s="78"/>
      <c r="EN21" s="78"/>
      <c r="EO21" s="78"/>
      <c r="EP21" s="78"/>
      <c r="EQ21" s="78"/>
      <c r="ER21" s="78"/>
      <c r="ES21" s="78"/>
      <c r="ET21" s="78"/>
      <c r="EU21" s="78"/>
      <c r="EV21" s="78"/>
      <c r="EW21" s="78"/>
      <c r="EX21" s="78"/>
      <c r="EY21" s="78"/>
      <c r="EZ21" s="78"/>
      <c r="FA21" s="78"/>
      <c r="FB21" s="78"/>
      <c r="FC21" s="78"/>
      <c r="FD21" s="78"/>
      <c r="FE21" s="78"/>
      <c r="FF21" s="78"/>
      <c r="FG21" s="78"/>
      <c r="FH21" s="78"/>
      <c r="FI21" s="78"/>
      <c r="FJ21" s="78"/>
      <c r="FK21" s="78"/>
      <c r="FL21" s="78"/>
      <c r="FM21" s="78"/>
      <c r="FN21" s="78"/>
      <c r="FO21" s="78"/>
      <c r="FP21" s="78"/>
      <c r="FQ21" s="78"/>
      <c r="FR21" s="78"/>
      <c r="FS21" s="78"/>
      <c r="FT21" s="78"/>
      <c r="FU21" s="78"/>
      <c r="FV21" s="78"/>
      <c r="FW21" s="78"/>
      <c r="FX21" s="78"/>
      <c r="FY21" s="78"/>
      <c r="FZ21" s="78"/>
      <c r="GA21" s="78"/>
      <c r="GB21" s="78"/>
      <c r="GC21" s="78"/>
      <c r="GD21" s="78"/>
      <c r="GE21" s="78"/>
      <c r="GF21" s="78"/>
      <c r="GG21" s="78"/>
      <c r="GH21" s="78"/>
      <c r="GI21" s="78"/>
      <c r="GJ21" s="78"/>
      <c r="GK21" s="78"/>
      <c r="GL21" s="78"/>
      <c r="GM21" s="78"/>
      <c r="GN21" s="78"/>
      <c r="GO21" s="78"/>
      <c r="GP21" s="78"/>
      <c r="GQ21" s="78"/>
      <c r="GR21" s="78"/>
      <c r="GS21" s="78"/>
      <c r="GT21" s="78"/>
      <c r="GU21" s="78"/>
      <c r="GV21" s="78"/>
      <c r="GW21" s="78"/>
      <c r="GX21" s="78"/>
      <c r="GY21" s="78"/>
      <c r="GZ21" s="78"/>
      <c r="HA21" s="78"/>
      <c r="HB21" s="78"/>
      <c r="HC21" s="78"/>
      <c r="HD21" s="78"/>
      <c r="HE21" s="78"/>
      <c r="HF21" s="78"/>
      <c r="HG21" s="78"/>
      <c r="HH21" s="78"/>
      <c r="HI21" s="78"/>
      <c r="HJ21" s="78"/>
      <c r="HK21" s="78"/>
      <c r="HL21" s="78"/>
      <c r="HM21" s="78"/>
      <c r="HN21" s="78"/>
      <c r="HO21" s="78"/>
      <c r="HP21" s="78"/>
      <c r="HQ21" s="78"/>
      <c r="HR21" s="78"/>
      <c r="HS21" s="78"/>
      <c r="HT21" s="78"/>
      <c r="HU21" s="78"/>
    </row>
    <row r="22" s="33" customFormat="1" ht="26" customHeight="1" spans="1:229">
      <c r="A22" s="31" t="s">
        <v>29</v>
      </c>
      <c r="B22" s="16">
        <f>SUM(C22,D22)</f>
        <v>9.67</v>
      </c>
      <c r="C22" s="16">
        <f>VLOOKUP(A22,农村计生奖励!A:M,11,0)</f>
        <v>1.41</v>
      </c>
      <c r="D22" s="16">
        <f>SUM(E22:G22)</f>
        <v>8.26</v>
      </c>
      <c r="E22" s="16">
        <f>VLOOKUP(A22,'计生特扶-伤残'!B:L,11,0)</f>
        <v>-0.16</v>
      </c>
      <c r="F22" s="16">
        <f>VLOOKUP(A22,'计生特扶-死亡'!B:L,11,0)</f>
        <v>8.42</v>
      </c>
      <c r="G22" s="16">
        <f>VLOOKUP(A22,'计生并发症 (中央补助人数一致)'!B:W,22,0)</f>
        <v>0</v>
      </c>
      <c r="H22" s="16">
        <v>9.67</v>
      </c>
      <c r="I22" s="32">
        <v>2300249</v>
      </c>
      <c r="J22" s="32">
        <v>51301</v>
      </c>
      <c r="K22" s="168"/>
      <c r="L22" s="168"/>
      <c r="M22" s="168"/>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c r="FS22" s="40"/>
      <c r="FT22" s="40"/>
      <c r="FU22" s="40"/>
      <c r="FV22" s="40"/>
      <c r="FW22" s="40"/>
      <c r="FX22" s="40"/>
      <c r="FY22" s="40"/>
      <c r="FZ22" s="40"/>
      <c r="GA22" s="40"/>
      <c r="GB22" s="40"/>
      <c r="GC22" s="40"/>
      <c r="GD22" s="40"/>
      <c r="GE22" s="40"/>
      <c r="GF22" s="40"/>
      <c r="GG22" s="40"/>
      <c r="GH22" s="40"/>
      <c r="GI22" s="40"/>
      <c r="GJ22" s="40"/>
      <c r="GK22" s="40"/>
      <c r="GL22" s="40"/>
      <c r="GM22" s="40"/>
      <c r="GN22" s="40"/>
      <c r="GO22" s="40"/>
      <c r="GP22" s="40"/>
      <c r="GQ22" s="40"/>
      <c r="GR22" s="40"/>
      <c r="GS22" s="40"/>
      <c r="GT22" s="40"/>
      <c r="GU22" s="40"/>
      <c r="GV22" s="40"/>
      <c r="GW22" s="40"/>
      <c r="GX22" s="40"/>
      <c r="GY22" s="40"/>
      <c r="GZ22" s="40"/>
      <c r="HA22" s="40"/>
      <c r="HB22" s="40"/>
      <c r="HC22" s="40"/>
      <c r="HD22" s="40"/>
      <c r="HE22" s="40"/>
      <c r="HF22" s="40"/>
      <c r="HG22" s="40"/>
      <c r="HH22" s="40"/>
      <c r="HI22" s="40"/>
      <c r="HJ22" s="40"/>
      <c r="HK22" s="40"/>
      <c r="HL22" s="40"/>
      <c r="HM22" s="40"/>
      <c r="HN22" s="40"/>
      <c r="HO22" s="40"/>
      <c r="HP22" s="40"/>
      <c r="HQ22" s="40"/>
      <c r="HR22" s="40"/>
      <c r="HS22" s="40"/>
      <c r="HT22" s="40"/>
      <c r="HU22" s="40"/>
    </row>
    <row r="23" s="219" customFormat="1" ht="40.5" spans="1:256">
      <c r="A23" s="30" t="s">
        <v>30</v>
      </c>
      <c r="B23" s="13">
        <f>SUM(C23,D23)</f>
        <v>2.38</v>
      </c>
      <c r="C23" s="13">
        <f>VLOOKUP(A23,农村计生奖励!A:M,11,0)</f>
        <v>0</v>
      </c>
      <c r="D23" s="13">
        <f>SUM(E23:G23)</f>
        <v>2.38</v>
      </c>
      <c r="E23" s="13">
        <f>VLOOKUP(A23,'计生特扶-伤残'!B:L,11,0)</f>
        <v>0.32</v>
      </c>
      <c r="F23" s="13">
        <f>VLOOKUP(A23,'计生特扶-死亡'!B:L,11,0)</f>
        <v>2.06</v>
      </c>
      <c r="G23" s="13">
        <f>VLOOKUP(A23,'计生并发症 (中央补助人数一致)'!B:W,22,0)</f>
        <v>0</v>
      </c>
      <c r="H23" s="13">
        <v>2.38</v>
      </c>
      <c r="I23" s="7">
        <v>2300249</v>
      </c>
      <c r="J23" s="7">
        <v>51301</v>
      </c>
      <c r="K23" s="243"/>
      <c r="L23" s="106"/>
      <c r="M23" s="106"/>
      <c r="N23" s="106"/>
      <c r="O23" s="106"/>
      <c r="P23" s="106"/>
      <c r="Q23" s="106"/>
      <c r="R23" s="106"/>
      <c r="S23" s="245"/>
      <c r="T23" s="245"/>
      <c r="U23" s="243"/>
      <c r="V23" s="106"/>
      <c r="W23" s="106"/>
      <c r="X23" s="106"/>
      <c r="Y23" s="106"/>
      <c r="Z23" s="106"/>
      <c r="AA23" s="106"/>
      <c r="AB23" s="106"/>
      <c r="AC23" s="245"/>
      <c r="AD23" s="245"/>
      <c r="AE23" s="243"/>
      <c r="AF23" s="106"/>
      <c r="AG23" s="106"/>
      <c r="AH23" s="106"/>
      <c r="AI23" s="106"/>
      <c r="AJ23" s="106"/>
      <c r="AK23" s="106"/>
      <c r="AL23" s="106"/>
      <c r="AM23" s="245"/>
      <c r="AN23" s="245"/>
      <c r="AO23" s="243"/>
      <c r="AP23" s="106"/>
      <c r="AQ23" s="106"/>
      <c r="AR23" s="106"/>
      <c r="AS23" s="106"/>
      <c r="AT23" s="106"/>
      <c r="AU23" s="106"/>
      <c r="AV23" s="106"/>
      <c r="AW23" s="245"/>
      <c r="AX23" s="245"/>
      <c r="AY23" s="243"/>
      <c r="AZ23" s="106"/>
      <c r="BA23" s="106"/>
      <c r="BB23" s="106"/>
      <c r="BC23" s="106"/>
      <c r="BD23" s="106"/>
      <c r="BE23" s="106"/>
      <c r="BF23" s="106"/>
      <c r="BG23" s="245"/>
      <c r="BH23" s="245"/>
      <c r="BI23" s="243"/>
      <c r="BJ23" s="106"/>
      <c r="BK23" s="106"/>
      <c r="BL23" s="106"/>
      <c r="BM23" s="106"/>
      <c r="BN23" s="106"/>
      <c r="BO23" s="106"/>
      <c r="BP23" s="106"/>
      <c r="BQ23" s="245"/>
      <c r="BR23" s="245"/>
      <c r="BS23" s="243"/>
      <c r="BT23" s="106"/>
      <c r="BU23" s="106"/>
      <c r="BV23" s="106"/>
      <c r="BW23" s="106"/>
      <c r="BX23" s="106"/>
      <c r="BY23" s="106"/>
      <c r="BZ23" s="106"/>
      <c r="CA23" s="245"/>
      <c r="CB23" s="245"/>
      <c r="CC23" s="243"/>
      <c r="CD23" s="106"/>
      <c r="CE23" s="106"/>
      <c r="CF23" s="106"/>
      <c r="CG23" s="106"/>
      <c r="CH23" s="106"/>
      <c r="CI23" s="106"/>
      <c r="CJ23" s="106"/>
      <c r="CK23" s="245"/>
      <c r="CL23" s="245"/>
      <c r="CM23" s="243"/>
      <c r="CN23" s="106"/>
      <c r="CO23" s="106"/>
      <c r="CP23" s="106"/>
      <c r="CQ23" s="106"/>
      <c r="CR23" s="106"/>
      <c r="CS23" s="106"/>
      <c r="CT23" s="106"/>
      <c r="CU23" s="245"/>
      <c r="CV23" s="245"/>
      <c r="CW23" s="243"/>
      <c r="CX23" s="106"/>
      <c r="CY23" s="106"/>
      <c r="CZ23" s="106"/>
      <c r="DA23" s="106"/>
      <c r="DB23" s="106"/>
      <c r="DC23" s="106"/>
      <c r="DD23" s="106"/>
      <c r="DE23" s="245"/>
      <c r="DF23" s="245"/>
      <c r="DG23" s="243"/>
      <c r="DH23" s="106"/>
      <c r="DI23" s="106"/>
      <c r="DJ23" s="106"/>
      <c r="DK23" s="106"/>
      <c r="DL23" s="106"/>
      <c r="DM23" s="106"/>
      <c r="DN23" s="106"/>
      <c r="DO23" s="245"/>
      <c r="DP23" s="245"/>
      <c r="DQ23" s="243"/>
      <c r="DR23" s="106"/>
      <c r="DS23" s="106"/>
      <c r="DT23" s="106"/>
      <c r="DU23" s="106"/>
      <c r="DV23" s="106"/>
      <c r="DW23" s="106"/>
      <c r="DX23" s="106"/>
      <c r="DY23" s="245"/>
      <c r="DZ23" s="245"/>
      <c r="EA23" s="243"/>
      <c r="EB23" s="106"/>
      <c r="EC23" s="106"/>
      <c r="ED23" s="106"/>
      <c r="EE23" s="106"/>
      <c r="EF23" s="106"/>
      <c r="EG23" s="106"/>
      <c r="EH23" s="106"/>
      <c r="EI23" s="245"/>
      <c r="EJ23" s="245"/>
      <c r="EK23" s="243"/>
      <c r="EL23" s="106"/>
      <c r="EM23" s="106"/>
      <c r="EN23" s="106"/>
      <c r="EO23" s="106"/>
      <c r="EP23" s="106"/>
      <c r="EQ23" s="106"/>
      <c r="ER23" s="106"/>
      <c r="ES23" s="245"/>
      <c r="ET23" s="245"/>
      <c r="EU23" s="243"/>
      <c r="EV23" s="106"/>
      <c r="EW23" s="106"/>
      <c r="EX23" s="106"/>
      <c r="EY23" s="106"/>
      <c r="EZ23" s="106"/>
      <c r="FA23" s="106"/>
      <c r="FB23" s="106"/>
      <c r="FC23" s="245"/>
      <c r="FD23" s="245"/>
      <c r="FE23" s="243"/>
      <c r="FF23" s="106"/>
      <c r="FG23" s="106"/>
      <c r="FH23" s="106"/>
      <c r="FI23" s="106"/>
      <c r="FJ23" s="106"/>
      <c r="FK23" s="106"/>
      <c r="FL23" s="106"/>
      <c r="FM23" s="245"/>
      <c r="FN23" s="245"/>
      <c r="FO23" s="243"/>
      <c r="FP23" s="106"/>
      <c r="FQ23" s="106"/>
      <c r="FR23" s="106"/>
      <c r="FS23" s="106"/>
      <c r="FT23" s="106"/>
      <c r="FU23" s="106"/>
      <c r="FV23" s="106"/>
      <c r="FW23" s="245"/>
      <c r="FX23" s="245"/>
      <c r="FY23" s="243"/>
      <c r="FZ23" s="106"/>
      <c r="GA23" s="106"/>
      <c r="GB23" s="106"/>
      <c r="GC23" s="106"/>
      <c r="GD23" s="106"/>
      <c r="GE23" s="106"/>
      <c r="GF23" s="106"/>
      <c r="GG23" s="245"/>
      <c r="GH23" s="245"/>
      <c r="GI23" s="243"/>
      <c r="GJ23" s="106"/>
      <c r="GK23" s="106"/>
      <c r="GL23" s="106"/>
      <c r="GM23" s="106"/>
      <c r="GN23" s="106"/>
      <c r="GO23" s="106"/>
      <c r="GP23" s="106"/>
      <c r="GQ23" s="245"/>
      <c r="GR23" s="245"/>
      <c r="GS23" s="243"/>
      <c r="GT23" s="106"/>
      <c r="GU23" s="106"/>
      <c r="GV23" s="106"/>
      <c r="GW23" s="106"/>
      <c r="GX23" s="106"/>
      <c r="GY23" s="106"/>
      <c r="GZ23" s="106"/>
      <c r="HA23" s="245"/>
      <c r="HB23" s="245"/>
      <c r="HC23" s="243"/>
      <c r="HD23" s="106"/>
      <c r="HE23" s="106"/>
      <c r="HF23" s="106"/>
      <c r="HG23" s="106"/>
      <c r="HH23" s="106"/>
      <c r="HI23" s="106"/>
      <c r="HJ23" s="106"/>
      <c r="HK23" s="245"/>
      <c r="HL23" s="245"/>
      <c r="HM23" s="243"/>
      <c r="HN23" s="106"/>
      <c r="HO23" s="106"/>
      <c r="HP23" s="106"/>
      <c r="HQ23" s="106"/>
      <c r="HR23" s="106"/>
      <c r="HS23" s="106"/>
      <c r="HT23" s="106"/>
      <c r="HU23" s="245"/>
      <c r="HV23" s="245"/>
      <c r="HW23" s="243"/>
      <c r="HX23" s="106"/>
      <c r="HY23" s="106"/>
      <c r="HZ23" s="106"/>
      <c r="IA23" s="106"/>
      <c r="IB23" s="106"/>
      <c r="IC23" s="106"/>
      <c r="ID23" s="106"/>
      <c r="IE23" s="245"/>
      <c r="IF23" s="245"/>
      <c r="IG23" s="243"/>
      <c r="IH23" s="106"/>
      <c r="II23" s="106"/>
      <c r="IJ23" s="106"/>
      <c r="IK23" s="106"/>
      <c r="IL23" s="106"/>
      <c r="IM23" s="106"/>
      <c r="IN23" s="106"/>
      <c r="IO23" s="245"/>
      <c r="IP23" s="245"/>
      <c r="IQ23" s="243"/>
      <c r="IR23" s="106"/>
      <c r="IS23" s="106"/>
      <c r="IT23" s="106"/>
      <c r="IU23" s="106"/>
      <c r="IV23" s="106"/>
    </row>
    <row r="24" s="219" customFormat="1" ht="27" spans="1:256">
      <c r="A24" s="30" t="s">
        <v>31</v>
      </c>
      <c r="B24" s="13">
        <f>SUM(C24,D24)</f>
        <v>2.66</v>
      </c>
      <c r="C24" s="13">
        <f>VLOOKUP(A24,农村计生奖励!A:M,11,0)</f>
        <v>0</v>
      </c>
      <c r="D24" s="13">
        <f>SUM(E24:G24)</f>
        <v>2.66</v>
      </c>
      <c r="E24" s="13">
        <f>VLOOKUP(A24,'计生特扶-伤残'!B:L,11,0)</f>
        <v>0.36</v>
      </c>
      <c r="F24" s="13">
        <f>VLOOKUP(A24,'计生特扶-死亡'!B:L,11,0)</f>
        <v>2.3</v>
      </c>
      <c r="G24" s="13">
        <f>VLOOKUP(A24,'计生并发症 (中央补助人数一致)'!B:W,22,0)</f>
        <v>0</v>
      </c>
      <c r="H24" s="13">
        <v>2.66</v>
      </c>
      <c r="I24" s="7">
        <v>2300249</v>
      </c>
      <c r="J24" s="7">
        <v>51301</v>
      </c>
      <c r="K24" s="243"/>
      <c r="L24" s="106"/>
      <c r="M24" s="106"/>
      <c r="N24" s="106"/>
      <c r="O24" s="106"/>
      <c r="P24" s="106"/>
      <c r="Q24" s="106"/>
      <c r="R24" s="106"/>
      <c r="S24" s="245"/>
      <c r="T24" s="245"/>
      <c r="U24" s="243"/>
      <c r="V24" s="106"/>
      <c r="W24" s="106"/>
      <c r="X24" s="106"/>
      <c r="Y24" s="106"/>
      <c r="Z24" s="106"/>
      <c r="AA24" s="106"/>
      <c r="AB24" s="106"/>
      <c r="AC24" s="245"/>
      <c r="AD24" s="245"/>
      <c r="AE24" s="243"/>
      <c r="AF24" s="106"/>
      <c r="AG24" s="106"/>
      <c r="AH24" s="106"/>
      <c r="AI24" s="106"/>
      <c r="AJ24" s="106"/>
      <c r="AK24" s="106"/>
      <c r="AL24" s="106"/>
      <c r="AM24" s="245"/>
      <c r="AN24" s="245"/>
      <c r="AO24" s="243"/>
      <c r="AP24" s="106"/>
      <c r="AQ24" s="106"/>
      <c r="AR24" s="106"/>
      <c r="AS24" s="106"/>
      <c r="AT24" s="106"/>
      <c r="AU24" s="106"/>
      <c r="AV24" s="106"/>
      <c r="AW24" s="245"/>
      <c r="AX24" s="245"/>
      <c r="AY24" s="243"/>
      <c r="AZ24" s="106"/>
      <c r="BA24" s="106"/>
      <c r="BB24" s="106"/>
      <c r="BC24" s="106"/>
      <c r="BD24" s="106"/>
      <c r="BE24" s="106"/>
      <c r="BF24" s="106"/>
      <c r="BG24" s="245"/>
      <c r="BH24" s="245"/>
      <c r="BI24" s="243"/>
      <c r="BJ24" s="106"/>
      <c r="BK24" s="106"/>
      <c r="BL24" s="106"/>
      <c r="BM24" s="106"/>
      <c r="BN24" s="106"/>
      <c r="BO24" s="106"/>
      <c r="BP24" s="106"/>
      <c r="BQ24" s="245"/>
      <c r="BR24" s="245"/>
      <c r="BS24" s="243"/>
      <c r="BT24" s="106"/>
      <c r="BU24" s="106"/>
      <c r="BV24" s="106"/>
      <c r="BW24" s="106"/>
      <c r="BX24" s="106"/>
      <c r="BY24" s="106"/>
      <c r="BZ24" s="106"/>
      <c r="CA24" s="245"/>
      <c r="CB24" s="245"/>
      <c r="CC24" s="243"/>
      <c r="CD24" s="106"/>
      <c r="CE24" s="106"/>
      <c r="CF24" s="106"/>
      <c r="CG24" s="106"/>
      <c r="CH24" s="106"/>
      <c r="CI24" s="106"/>
      <c r="CJ24" s="106"/>
      <c r="CK24" s="245"/>
      <c r="CL24" s="245"/>
      <c r="CM24" s="243"/>
      <c r="CN24" s="106"/>
      <c r="CO24" s="106"/>
      <c r="CP24" s="106"/>
      <c r="CQ24" s="106"/>
      <c r="CR24" s="106"/>
      <c r="CS24" s="106"/>
      <c r="CT24" s="106"/>
      <c r="CU24" s="245"/>
      <c r="CV24" s="245"/>
      <c r="CW24" s="243"/>
      <c r="CX24" s="106"/>
      <c r="CY24" s="106"/>
      <c r="CZ24" s="106"/>
      <c r="DA24" s="106"/>
      <c r="DB24" s="106"/>
      <c r="DC24" s="106"/>
      <c r="DD24" s="106"/>
      <c r="DE24" s="245"/>
      <c r="DF24" s="245"/>
      <c r="DG24" s="243"/>
      <c r="DH24" s="106"/>
      <c r="DI24" s="106"/>
      <c r="DJ24" s="106"/>
      <c r="DK24" s="106"/>
      <c r="DL24" s="106"/>
      <c r="DM24" s="106"/>
      <c r="DN24" s="106"/>
      <c r="DO24" s="245"/>
      <c r="DP24" s="245"/>
      <c r="DQ24" s="243"/>
      <c r="DR24" s="106"/>
      <c r="DS24" s="106"/>
      <c r="DT24" s="106"/>
      <c r="DU24" s="106"/>
      <c r="DV24" s="106"/>
      <c r="DW24" s="106"/>
      <c r="DX24" s="106"/>
      <c r="DY24" s="245"/>
      <c r="DZ24" s="245"/>
      <c r="EA24" s="243"/>
      <c r="EB24" s="106"/>
      <c r="EC24" s="106"/>
      <c r="ED24" s="106"/>
      <c r="EE24" s="106"/>
      <c r="EF24" s="106"/>
      <c r="EG24" s="106"/>
      <c r="EH24" s="106"/>
      <c r="EI24" s="245"/>
      <c r="EJ24" s="245"/>
      <c r="EK24" s="243"/>
      <c r="EL24" s="106"/>
      <c r="EM24" s="106"/>
      <c r="EN24" s="106"/>
      <c r="EO24" s="106"/>
      <c r="EP24" s="106"/>
      <c r="EQ24" s="106"/>
      <c r="ER24" s="106"/>
      <c r="ES24" s="245"/>
      <c r="ET24" s="245"/>
      <c r="EU24" s="243"/>
      <c r="EV24" s="106"/>
      <c r="EW24" s="106"/>
      <c r="EX24" s="106"/>
      <c r="EY24" s="106"/>
      <c r="EZ24" s="106"/>
      <c r="FA24" s="106"/>
      <c r="FB24" s="106"/>
      <c r="FC24" s="245"/>
      <c r="FD24" s="245"/>
      <c r="FE24" s="243"/>
      <c r="FF24" s="106"/>
      <c r="FG24" s="106"/>
      <c r="FH24" s="106"/>
      <c r="FI24" s="106"/>
      <c r="FJ24" s="106"/>
      <c r="FK24" s="106"/>
      <c r="FL24" s="106"/>
      <c r="FM24" s="245"/>
      <c r="FN24" s="245"/>
      <c r="FO24" s="243"/>
      <c r="FP24" s="106"/>
      <c r="FQ24" s="106"/>
      <c r="FR24" s="106"/>
      <c r="FS24" s="106"/>
      <c r="FT24" s="106"/>
      <c r="FU24" s="106"/>
      <c r="FV24" s="106"/>
      <c r="FW24" s="245"/>
      <c r="FX24" s="245"/>
      <c r="FY24" s="243"/>
      <c r="FZ24" s="106"/>
      <c r="GA24" s="106"/>
      <c r="GB24" s="106"/>
      <c r="GC24" s="106"/>
      <c r="GD24" s="106"/>
      <c r="GE24" s="106"/>
      <c r="GF24" s="106"/>
      <c r="GG24" s="245"/>
      <c r="GH24" s="245"/>
      <c r="GI24" s="243"/>
      <c r="GJ24" s="106"/>
      <c r="GK24" s="106"/>
      <c r="GL24" s="106"/>
      <c r="GM24" s="106"/>
      <c r="GN24" s="106"/>
      <c r="GO24" s="106"/>
      <c r="GP24" s="106"/>
      <c r="GQ24" s="245"/>
      <c r="GR24" s="245"/>
      <c r="GS24" s="243"/>
      <c r="GT24" s="106"/>
      <c r="GU24" s="106"/>
      <c r="GV24" s="106"/>
      <c r="GW24" s="106"/>
      <c r="GX24" s="106"/>
      <c r="GY24" s="106"/>
      <c r="GZ24" s="106"/>
      <c r="HA24" s="245"/>
      <c r="HB24" s="245"/>
      <c r="HC24" s="243"/>
      <c r="HD24" s="106"/>
      <c r="HE24" s="106"/>
      <c r="HF24" s="106"/>
      <c r="HG24" s="106"/>
      <c r="HH24" s="106"/>
      <c r="HI24" s="106"/>
      <c r="HJ24" s="106"/>
      <c r="HK24" s="245"/>
      <c r="HL24" s="245"/>
      <c r="HM24" s="243"/>
      <c r="HN24" s="106"/>
      <c r="HO24" s="106"/>
      <c r="HP24" s="106"/>
      <c r="HQ24" s="106"/>
      <c r="HR24" s="106"/>
      <c r="HS24" s="106"/>
      <c r="HT24" s="106"/>
      <c r="HU24" s="245"/>
      <c r="HV24" s="245"/>
      <c r="HW24" s="243"/>
      <c r="HX24" s="106"/>
      <c r="HY24" s="106"/>
      <c r="HZ24" s="106"/>
      <c r="IA24" s="106"/>
      <c r="IB24" s="106"/>
      <c r="IC24" s="106"/>
      <c r="ID24" s="106"/>
      <c r="IE24" s="245"/>
      <c r="IF24" s="245"/>
      <c r="IG24" s="243"/>
      <c r="IH24" s="106"/>
      <c r="II24" s="106"/>
      <c r="IJ24" s="106"/>
      <c r="IK24" s="106"/>
      <c r="IL24" s="106"/>
      <c r="IM24" s="106"/>
      <c r="IN24" s="106"/>
      <c r="IO24" s="245"/>
      <c r="IP24" s="245"/>
      <c r="IQ24" s="243"/>
      <c r="IR24" s="106"/>
      <c r="IS24" s="106"/>
      <c r="IT24" s="106"/>
      <c r="IU24" s="106"/>
      <c r="IV24" s="106"/>
    </row>
    <row r="25" s="33" customFormat="1" ht="26" customHeight="1" spans="1:229">
      <c r="A25" s="31" t="s">
        <v>32</v>
      </c>
      <c r="B25" s="16">
        <f t="shared" ref="B25:B55" si="5">SUM(C25,D25)</f>
        <v>33.27</v>
      </c>
      <c r="C25" s="16">
        <f>VLOOKUP(A25,农村计生奖励!A:M,11,0)</f>
        <v>0</v>
      </c>
      <c r="D25" s="16">
        <f t="shared" ref="D25:D55" si="6">SUM(E25:G25)</f>
        <v>33.27</v>
      </c>
      <c r="E25" s="16">
        <f>VLOOKUP(A25,'计生特扶-伤残'!B:L,11,0)</f>
        <v>3.13</v>
      </c>
      <c r="F25" s="16">
        <f>VLOOKUP(A25,'计生特扶-死亡'!B:L,11,0)</f>
        <v>30.14</v>
      </c>
      <c r="G25" s="16">
        <f>VLOOKUP(A25,'计生并发症 (中央补助人数一致)'!B:W,22,0)</f>
        <v>0</v>
      </c>
      <c r="H25" s="16">
        <v>33.27</v>
      </c>
      <c r="I25" s="32">
        <v>2300249</v>
      </c>
      <c r="J25" s="32">
        <v>51301</v>
      </c>
      <c r="K25" s="168"/>
      <c r="L25" s="168"/>
      <c r="M25" s="168"/>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c r="HU25" s="40"/>
    </row>
    <row r="26" s="33" customFormat="1" ht="26" customHeight="1" spans="1:229">
      <c r="A26" s="31" t="s">
        <v>33</v>
      </c>
      <c r="B26" s="16">
        <f t="shared" si="5"/>
        <v>63.72</v>
      </c>
      <c r="C26" s="16">
        <f>VLOOKUP(A26,农村计生奖励!A:M,11,0)</f>
        <v>55.99</v>
      </c>
      <c r="D26" s="16">
        <f t="shared" si="6"/>
        <v>7.73</v>
      </c>
      <c r="E26" s="16">
        <f>VLOOKUP(A26,'计生特扶-伤残'!B:L,11,0)</f>
        <v>1.03</v>
      </c>
      <c r="F26" s="16">
        <f>VLOOKUP(A26,'计生特扶-死亡'!B:L,11,0)</f>
        <v>6.7</v>
      </c>
      <c r="G26" s="16">
        <f>VLOOKUP(A26,'计生并发症 (中央补助人数一致)'!B:W,22,0)</f>
        <v>0</v>
      </c>
      <c r="H26" s="16">
        <v>63.72</v>
      </c>
      <c r="I26" s="32">
        <v>2300249</v>
      </c>
      <c r="J26" s="32">
        <v>51301</v>
      </c>
      <c r="K26" s="168"/>
      <c r="L26" s="168"/>
      <c r="M26" s="168"/>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40"/>
      <c r="HE26" s="40"/>
      <c r="HF26" s="40"/>
      <c r="HG26" s="40"/>
      <c r="HH26" s="40"/>
      <c r="HI26" s="40"/>
      <c r="HJ26" s="40"/>
      <c r="HK26" s="40"/>
      <c r="HL26" s="40"/>
      <c r="HM26" s="40"/>
      <c r="HN26" s="40"/>
      <c r="HO26" s="40"/>
      <c r="HP26" s="40"/>
      <c r="HQ26" s="40"/>
      <c r="HR26" s="40"/>
      <c r="HS26" s="40"/>
      <c r="HT26" s="40"/>
      <c r="HU26" s="40"/>
    </row>
    <row r="27" s="33" customFormat="1" ht="26" customHeight="1" spans="1:229">
      <c r="A27" s="31" t="s">
        <v>34</v>
      </c>
      <c r="B27" s="16">
        <f t="shared" si="5"/>
        <v>3.32</v>
      </c>
      <c r="C27" s="16">
        <f>VLOOKUP(A27,农村计生奖励!A:M,11,0)</f>
        <v>5.09</v>
      </c>
      <c r="D27" s="16">
        <f t="shared" si="6"/>
        <v>-1.77</v>
      </c>
      <c r="E27" s="16">
        <f>VLOOKUP(A27,'计生特扶-伤残'!B:L,11,0)</f>
        <v>-0.51</v>
      </c>
      <c r="F27" s="16">
        <f>VLOOKUP(A27,'计生特扶-死亡'!B:L,11,0)</f>
        <v>-1.26</v>
      </c>
      <c r="G27" s="16">
        <f>VLOOKUP(A27,'计生并发症 (中央补助人数一致)'!B:W,22,0)</f>
        <v>0</v>
      </c>
      <c r="H27" s="235">
        <v>5.09</v>
      </c>
      <c r="I27" s="32">
        <v>2300249</v>
      </c>
      <c r="J27" s="32">
        <v>51301</v>
      </c>
      <c r="K27" s="168"/>
      <c r="L27" s="168"/>
      <c r="M27" s="168"/>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row>
    <row r="28" s="33" customFormat="1" ht="26" customHeight="1" spans="1:229">
      <c r="A28" s="18" t="s">
        <v>35</v>
      </c>
      <c r="B28" s="13">
        <f t="shared" ref="B28:H28" si="7">SUM(B29:B34)</f>
        <v>1839.06</v>
      </c>
      <c r="C28" s="13">
        <f t="shared" si="7"/>
        <v>1198.97</v>
      </c>
      <c r="D28" s="13">
        <f t="shared" si="7"/>
        <v>640.09</v>
      </c>
      <c r="E28" s="13">
        <f t="shared" si="7"/>
        <v>191.08</v>
      </c>
      <c r="F28" s="13">
        <f t="shared" si="7"/>
        <v>448.56</v>
      </c>
      <c r="G28" s="13">
        <f t="shared" si="7"/>
        <v>0.45</v>
      </c>
      <c r="H28" s="13">
        <f t="shared" si="7"/>
        <v>1839.06</v>
      </c>
      <c r="I28" s="7">
        <v>2300249</v>
      </c>
      <c r="J28" s="7">
        <v>51301</v>
      </c>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row>
    <row r="29" s="33" customFormat="1" ht="26" customHeight="1" spans="1:229">
      <c r="A29" s="31" t="s">
        <v>36</v>
      </c>
      <c r="B29" s="16">
        <f t="shared" si="5"/>
        <v>230.9</v>
      </c>
      <c r="C29" s="16">
        <f>VLOOKUP(A29,农村计生奖励!A:M,11,0)</f>
        <v>140.36</v>
      </c>
      <c r="D29" s="16">
        <f t="shared" si="6"/>
        <v>90.54</v>
      </c>
      <c r="E29" s="16">
        <f>VLOOKUP(A29,'计生特扶-伤残'!B:L,11,0)</f>
        <v>10.97</v>
      </c>
      <c r="F29" s="16">
        <f>VLOOKUP(A29,'计生特扶-死亡'!B:L,11,0)</f>
        <v>79.37</v>
      </c>
      <c r="G29" s="16">
        <f>VLOOKUP(A29,'计生并发症 (中央补助人数一致)'!B:W,22,0)</f>
        <v>0.2</v>
      </c>
      <c r="H29" s="16">
        <v>230.9</v>
      </c>
      <c r="I29" s="32">
        <v>2300249</v>
      </c>
      <c r="J29" s="32">
        <v>51301</v>
      </c>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row>
    <row r="30" s="33" customFormat="1" ht="26" customHeight="1" spans="1:229">
      <c r="A30" s="31" t="s">
        <v>37</v>
      </c>
      <c r="B30" s="16">
        <f t="shared" si="5"/>
        <v>502.7</v>
      </c>
      <c r="C30" s="16">
        <f>VLOOKUP(A30,农村计生奖励!A:M,11,0)</f>
        <v>52.48</v>
      </c>
      <c r="D30" s="16">
        <f t="shared" si="6"/>
        <v>450.22</v>
      </c>
      <c r="E30" s="16">
        <f>VLOOKUP(A30,'计生特扶-伤残'!B:L,11,0)</f>
        <v>158.46</v>
      </c>
      <c r="F30" s="16">
        <f>VLOOKUP(A30,'计生特扶-死亡'!B:L,11,0)</f>
        <v>291.76</v>
      </c>
      <c r="G30" s="16">
        <f>VLOOKUP(A30,'计生并发症 (中央补助人数一致)'!B:W,22,0)</f>
        <v>0</v>
      </c>
      <c r="H30" s="16">
        <v>502.7</v>
      </c>
      <c r="I30" s="32">
        <v>2300249</v>
      </c>
      <c r="J30" s="32">
        <v>51301</v>
      </c>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40"/>
      <c r="HE30" s="40"/>
      <c r="HF30" s="40"/>
      <c r="HG30" s="40"/>
      <c r="HH30" s="40"/>
      <c r="HI30" s="40"/>
      <c r="HJ30" s="40"/>
      <c r="HK30" s="40"/>
      <c r="HL30" s="40"/>
      <c r="HM30" s="40"/>
      <c r="HN30" s="40"/>
      <c r="HO30" s="40"/>
      <c r="HP30" s="40"/>
      <c r="HQ30" s="40"/>
      <c r="HR30" s="40"/>
      <c r="HS30" s="40"/>
      <c r="HT30" s="40"/>
      <c r="HU30" s="40"/>
    </row>
    <row r="31" s="33" customFormat="1" ht="26" customHeight="1" spans="1:229">
      <c r="A31" s="31" t="s">
        <v>38</v>
      </c>
      <c r="B31" s="16">
        <f t="shared" si="5"/>
        <v>31.53</v>
      </c>
      <c r="C31" s="16">
        <f>VLOOKUP(A31,农村计生奖励!A:M,11,0)</f>
        <v>23.57</v>
      </c>
      <c r="D31" s="16">
        <f t="shared" si="6"/>
        <v>7.96</v>
      </c>
      <c r="E31" s="16">
        <f>VLOOKUP(A31,'计生特扶-伤残'!B:L,11,0)</f>
        <v>2.77</v>
      </c>
      <c r="F31" s="16">
        <f>VLOOKUP(A31,'计生特扶-死亡'!B:L,11,0)</f>
        <v>5.19</v>
      </c>
      <c r="G31" s="16">
        <f>VLOOKUP(A31,'计生并发症 (中央补助人数一致)'!B:W,22,0)</f>
        <v>0</v>
      </c>
      <c r="H31" s="16">
        <v>31.53</v>
      </c>
      <c r="I31" s="32">
        <v>2300249</v>
      </c>
      <c r="J31" s="32">
        <v>51301</v>
      </c>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40"/>
      <c r="HE31" s="40"/>
      <c r="HF31" s="40"/>
      <c r="HG31" s="40"/>
      <c r="HH31" s="40"/>
      <c r="HI31" s="40"/>
      <c r="HJ31" s="40"/>
      <c r="HK31" s="40"/>
      <c r="HL31" s="40"/>
      <c r="HM31" s="40"/>
      <c r="HN31" s="40"/>
      <c r="HO31" s="40"/>
      <c r="HP31" s="40"/>
      <c r="HQ31" s="40"/>
      <c r="HR31" s="40"/>
      <c r="HS31" s="40"/>
      <c r="HT31" s="40"/>
      <c r="HU31" s="40"/>
    </row>
    <row r="32" s="33" customFormat="1" ht="26" customHeight="1" spans="1:229">
      <c r="A32" s="31" t="s">
        <v>39</v>
      </c>
      <c r="B32" s="16">
        <f t="shared" si="5"/>
        <v>167.94</v>
      </c>
      <c r="C32" s="16">
        <f>VLOOKUP(A32,农村计生奖励!A:M,11,0)</f>
        <v>148.63</v>
      </c>
      <c r="D32" s="16">
        <f t="shared" si="6"/>
        <v>19.31</v>
      </c>
      <c r="E32" s="16">
        <f>VLOOKUP(A32,'计生特扶-伤残'!B:L,11,0)</f>
        <v>6.71</v>
      </c>
      <c r="F32" s="16">
        <f>VLOOKUP(A32,'计生特扶-死亡'!B:L,11,0)</f>
        <v>12.35</v>
      </c>
      <c r="G32" s="16">
        <f>VLOOKUP(A32,'计生并发症 (中央补助人数一致)'!B:W,22,0)</f>
        <v>0.25</v>
      </c>
      <c r="H32" s="16">
        <v>167.94</v>
      </c>
      <c r="I32" s="32">
        <v>2300249</v>
      </c>
      <c r="J32" s="32">
        <v>51301</v>
      </c>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40"/>
      <c r="HE32" s="40"/>
      <c r="HF32" s="40"/>
      <c r="HG32" s="40"/>
      <c r="HH32" s="40"/>
      <c r="HI32" s="40"/>
      <c r="HJ32" s="40"/>
      <c r="HK32" s="40"/>
      <c r="HL32" s="40"/>
      <c r="HM32" s="40"/>
      <c r="HN32" s="40"/>
      <c r="HO32" s="40"/>
      <c r="HP32" s="40"/>
      <c r="HQ32" s="40"/>
      <c r="HR32" s="40"/>
      <c r="HS32" s="40"/>
      <c r="HT32" s="40"/>
      <c r="HU32" s="40"/>
    </row>
    <row r="33" s="33" customFormat="1" ht="26" customHeight="1" spans="1:229">
      <c r="A33" s="31" t="s">
        <v>40</v>
      </c>
      <c r="B33" s="16">
        <f t="shared" si="5"/>
        <v>111.59</v>
      </c>
      <c r="C33" s="16">
        <f>VLOOKUP(A33,农村计生奖励!A:M,11,0)</f>
        <v>99.35</v>
      </c>
      <c r="D33" s="16">
        <f t="shared" si="6"/>
        <v>12.24</v>
      </c>
      <c r="E33" s="16">
        <f>VLOOKUP(A33,'计生特扶-伤残'!B:L,11,0)</f>
        <v>1.66</v>
      </c>
      <c r="F33" s="16">
        <f>VLOOKUP(A33,'计生特扶-死亡'!B:L,11,0)</f>
        <v>10.58</v>
      </c>
      <c r="G33" s="16">
        <f>VLOOKUP(A33,'计生并发症 (中央补助人数一致)'!B:W,22,0)</f>
        <v>0</v>
      </c>
      <c r="H33" s="16">
        <v>111.59</v>
      </c>
      <c r="I33" s="32">
        <v>2300249</v>
      </c>
      <c r="J33" s="32">
        <v>51301</v>
      </c>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40"/>
      <c r="HE33" s="40"/>
      <c r="HF33" s="40"/>
      <c r="HG33" s="40"/>
      <c r="HH33" s="40"/>
      <c r="HI33" s="40"/>
      <c r="HJ33" s="40"/>
      <c r="HK33" s="40"/>
      <c r="HL33" s="40"/>
      <c r="HM33" s="40"/>
      <c r="HN33" s="40"/>
      <c r="HO33" s="40"/>
      <c r="HP33" s="40"/>
      <c r="HQ33" s="40"/>
      <c r="HR33" s="40"/>
      <c r="HS33" s="40"/>
      <c r="HT33" s="40"/>
      <c r="HU33" s="40"/>
    </row>
    <row r="34" s="33" customFormat="1" ht="26" customHeight="1" spans="1:229">
      <c r="A34" s="31" t="s">
        <v>41</v>
      </c>
      <c r="B34" s="16">
        <f t="shared" si="5"/>
        <v>794.4</v>
      </c>
      <c r="C34" s="16">
        <f>VLOOKUP(A34,农村计生奖励!A:M,11,0)</f>
        <v>734.58</v>
      </c>
      <c r="D34" s="16">
        <f t="shared" si="6"/>
        <v>59.82</v>
      </c>
      <c r="E34" s="16">
        <f>VLOOKUP(A34,'计生特扶-伤残'!B:L,11,0)</f>
        <v>10.51</v>
      </c>
      <c r="F34" s="16">
        <f>VLOOKUP(A34,'计生特扶-死亡'!B:L,11,0)</f>
        <v>49.31</v>
      </c>
      <c r="G34" s="16">
        <f>VLOOKUP(A34,'计生并发症 (中央补助人数一致)'!B:W,22,0)</f>
        <v>0</v>
      </c>
      <c r="H34" s="16">
        <v>794.4</v>
      </c>
      <c r="I34" s="32">
        <v>2300249</v>
      </c>
      <c r="J34" s="32">
        <v>51301</v>
      </c>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row>
    <row r="35" s="33" customFormat="1" ht="26" customHeight="1" spans="1:229">
      <c r="A35" s="18" t="s">
        <v>42</v>
      </c>
      <c r="B35" s="13">
        <f t="shared" ref="B35:H35" si="8">SUM(B36:B40)</f>
        <v>1495.56</v>
      </c>
      <c r="C35" s="13">
        <f t="shared" si="8"/>
        <v>1333.26</v>
      </c>
      <c r="D35" s="13">
        <f t="shared" si="8"/>
        <v>162.3</v>
      </c>
      <c r="E35" s="13">
        <f t="shared" si="8"/>
        <v>12.24</v>
      </c>
      <c r="F35" s="13">
        <f t="shared" si="8"/>
        <v>150.06</v>
      </c>
      <c r="G35" s="13">
        <f t="shared" si="8"/>
        <v>0</v>
      </c>
      <c r="H35" s="13">
        <f t="shared" si="8"/>
        <v>1495.56</v>
      </c>
      <c r="I35" s="7">
        <v>2300249</v>
      </c>
      <c r="J35" s="7">
        <v>51301</v>
      </c>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40"/>
      <c r="HE35" s="40"/>
      <c r="HF35" s="40"/>
      <c r="HG35" s="40"/>
      <c r="HH35" s="40"/>
      <c r="HI35" s="40"/>
      <c r="HJ35" s="40"/>
      <c r="HK35" s="40"/>
      <c r="HL35" s="40"/>
      <c r="HM35" s="40"/>
      <c r="HN35" s="40"/>
      <c r="HO35" s="40"/>
      <c r="HP35" s="40"/>
      <c r="HQ35" s="40"/>
      <c r="HR35" s="40"/>
      <c r="HS35" s="40"/>
      <c r="HT35" s="40"/>
      <c r="HU35" s="40"/>
    </row>
    <row r="36" s="33" customFormat="1" ht="26" customHeight="1" spans="1:229">
      <c r="A36" s="31" t="s">
        <v>43</v>
      </c>
      <c r="B36" s="16">
        <f t="shared" si="5"/>
        <v>99.56</v>
      </c>
      <c r="C36" s="16">
        <f>VLOOKUP(A36,农村计生奖励!A:M,11,0)</f>
        <v>55.9</v>
      </c>
      <c r="D36" s="16">
        <f t="shared" si="6"/>
        <v>43.66</v>
      </c>
      <c r="E36" s="16">
        <f>VLOOKUP(A36,'计生特扶-伤残'!B:L,11,0)</f>
        <v>-0.500000000000002</v>
      </c>
      <c r="F36" s="16">
        <f>VLOOKUP(A36,'计生特扶-死亡'!B:L,11,0)</f>
        <v>44.16</v>
      </c>
      <c r="G36" s="16">
        <f>VLOOKUP(A36,'计生并发症 (中央补助人数一致)'!B:W,22,0)</f>
        <v>0</v>
      </c>
      <c r="H36" s="16">
        <v>99.56</v>
      </c>
      <c r="I36" s="32">
        <v>2300249</v>
      </c>
      <c r="J36" s="32">
        <v>51301</v>
      </c>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40"/>
      <c r="HE36" s="40"/>
      <c r="HF36" s="40"/>
      <c r="HG36" s="40"/>
      <c r="HH36" s="40"/>
      <c r="HI36" s="40"/>
      <c r="HJ36" s="40"/>
      <c r="HK36" s="40"/>
      <c r="HL36" s="40"/>
      <c r="HM36" s="40"/>
      <c r="HN36" s="40"/>
      <c r="HO36" s="40"/>
      <c r="HP36" s="40"/>
      <c r="HQ36" s="40"/>
      <c r="HR36" s="40"/>
      <c r="HS36" s="40"/>
      <c r="HT36" s="40"/>
      <c r="HU36" s="40"/>
    </row>
    <row r="37" s="33" customFormat="1" ht="26" customHeight="1" spans="1:229">
      <c r="A37" s="31" t="s">
        <v>44</v>
      </c>
      <c r="B37" s="16">
        <f t="shared" si="5"/>
        <v>474.6</v>
      </c>
      <c r="C37" s="16">
        <f>VLOOKUP(A37,农村计生奖励!A:M,11,0)</f>
        <v>445.15</v>
      </c>
      <c r="D37" s="16">
        <f t="shared" si="6"/>
        <v>29.45</v>
      </c>
      <c r="E37" s="16">
        <f>VLOOKUP(A37,'计生特扶-伤残'!B:L,11,0)</f>
        <v>3.84</v>
      </c>
      <c r="F37" s="16">
        <f>VLOOKUP(A37,'计生特扶-死亡'!B:L,11,0)</f>
        <v>25.61</v>
      </c>
      <c r="G37" s="16">
        <f>VLOOKUP(A37,'计生并发症 (中央补助人数一致)'!B:W,22,0)</f>
        <v>0</v>
      </c>
      <c r="H37" s="16">
        <v>474.6</v>
      </c>
      <c r="I37" s="32">
        <v>2300249</v>
      </c>
      <c r="J37" s="32">
        <v>51301</v>
      </c>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40"/>
      <c r="HE37" s="40"/>
      <c r="HF37" s="40"/>
      <c r="HG37" s="40"/>
      <c r="HH37" s="40"/>
      <c r="HI37" s="40"/>
      <c r="HJ37" s="40"/>
      <c r="HK37" s="40"/>
      <c r="HL37" s="40"/>
      <c r="HM37" s="40"/>
      <c r="HN37" s="40"/>
      <c r="HO37" s="40"/>
      <c r="HP37" s="40"/>
      <c r="HQ37" s="40"/>
      <c r="HR37" s="40"/>
      <c r="HS37" s="40"/>
      <c r="HT37" s="40"/>
      <c r="HU37" s="40"/>
    </row>
    <row r="38" s="33" customFormat="1" ht="26" customHeight="1" spans="1:229">
      <c r="A38" s="31" t="s">
        <v>45</v>
      </c>
      <c r="B38" s="16">
        <f t="shared" si="5"/>
        <v>645.89</v>
      </c>
      <c r="C38" s="16">
        <f>VLOOKUP(A38,农村计生奖励!A:M,11,0)</f>
        <v>591.33</v>
      </c>
      <c r="D38" s="16">
        <f t="shared" si="6"/>
        <v>54.56</v>
      </c>
      <c r="E38" s="16">
        <f>VLOOKUP(A38,'计生特扶-伤残'!B:L,11,0)</f>
        <v>7.2</v>
      </c>
      <c r="F38" s="16">
        <f>VLOOKUP(A38,'计生特扶-死亡'!B:L,11,0)</f>
        <v>47.36</v>
      </c>
      <c r="G38" s="16">
        <f>VLOOKUP(A38,'计生并发症 (中央补助人数一致)'!B:W,22,0)</f>
        <v>0</v>
      </c>
      <c r="H38" s="16">
        <v>645.89</v>
      </c>
      <c r="I38" s="32">
        <v>2300249</v>
      </c>
      <c r="J38" s="32">
        <v>51301</v>
      </c>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row>
    <row r="39" s="33" customFormat="1" ht="26" customHeight="1" spans="1:229">
      <c r="A39" s="31" t="s">
        <v>46</v>
      </c>
      <c r="B39" s="16">
        <f t="shared" si="5"/>
        <v>198.08</v>
      </c>
      <c r="C39" s="16">
        <f>VLOOKUP(A39,农村计生奖励!A:M,11,0)</f>
        <v>177.17</v>
      </c>
      <c r="D39" s="16">
        <f t="shared" si="6"/>
        <v>20.91</v>
      </c>
      <c r="E39" s="16">
        <f>VLOOKUP(A39,'计生特扶-伤残'!B:L,11,0)</f>
        <v>1.31</v>
      </c>
      <c r="F39" s="16">
        <f>VLOOKUP(A39,'计生特扶-死亡'!B:L,11,0)</f>
        <v>19.6</v>
      </c>
      <c r="G39" s="16">
        <f>VLOOKUP(A39,'计生并发症 (中央补助人数一致)'!B:W,22,0)</f>
        <v>0</v>
      </c>
      <c r="H39" s="16">
        <v>198.08</v>
      </c>
      <c r="I39" s="32">
        <v>2300249</v>
      </c>
      <c r="J39" s="32">
        <v>51301</v>
      </c>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row>
    <row r="40" s="33" customFormat="1" ht="26" customHeight="1" spans="1:229">
      <c r="A40" s="31" t="s">
        <v>47</v>
      </c>
      <c r="B40" s="16">
        <f t="shared" si="5"/>
        <v>77.43</v>
      </c>
      <c r="C40" s="16">
        <f>VLOOKUP(A40,农村计生奖励!A:M,11,0)</f>
        <v>63.71</v>
      </c>
      <c r="D40" s="16">
        <f t="shared" si="6"/>
        <v>13.72</v>
      </c>
      <c r="E40" s="16">
        <f>VLOOKUP(A40,'计生特扶-伤残'!B:L,11,0)</f>
        <v>0.390000000000001</v>
      </c>
      <c r="F40" s="16">
        <f>VLOOKUP(A40,'计生特扶-死亡'!B:L,11,0)</f>
        <v>13.33</v>
      </c>
      <c r="G40" s="16">
        <f>VLOOKUP(A40,'计生并发症 (中央补助人数一致)'!B:W,22,0)</f>
        <v>0</v>
      </c>
      <c r="H40" s="16">
        <v>77.43</v>
      </c>
      <c r="I40" s="32">
        <v>2300249</v>
      </c>
      <c r="J40" s="32">
        <v>51301</v>
      </c>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row>
    <row r="41" s="33" customFormat="1" ht="26" customHeight="1" spans="1:229">
      <c r="A41" s="18" t="s">
        <v>48</v>
      </c>
      <c r="B41" s="13">
        <f t="shared" ref="B41:H41" si="9">SUM(B42:B47)</f>
        <v>1773.17</v>
      </c>
      <c r="C41" s="13">
        <f t="shared" si="9"/>
        <v>820.1</v>
      </c>
      <c r="D41" s="13">
        <f t="shared" si="9"/>
        <v>953.07</v>
      </c>
      <c r="E41" s="13">
        <f t="shared" si="9"/>
        <v>227.37</v>
      </c>
      <c r="F41" s="13">
        <f t="shared" si="9"/>
        <v>693.8</v>
      </c>
      <c r="G41" s="13">
        <f t="shared" si="9"/>
        <v>31.9</v>
      </c>
      <c r="H41" s="13">
        <f t="shared" si="9"/>
        <v>1773.17</v>
      </c>
      <c r="I41" s="7">
        <v>2300249</v>
      </c>
      <c r="J41" s="7">
        <v>51301</v>
      </c>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row>
    <row r="42" s="33" customFormat="1" ht="26" customHeight="1" spans="1:229">
      <c r="A42" s="31" t="s">
        <v>49</v>
      </c>
      <c r="B42" s="16">
        <f t="shared" si="5"/>
        <v>313.53</v>
      </c>
      <c r="C42" s="16">
        <f>VLOOKUP(A42,农村计生奖励!A:M,11,0)</f>
        <v>70.35</v>
      </c>
      <c r="D42" s="16">
        <f t="shared" si="6"/>
        <v>243.18</v>
      </c>
      <c r="E42" s="16">
        <f>VLOOKUP(A42,'计生特扶-伤残'!B:L,11,0)</f>
        <v>71.09</v>
      </c>
      <c r="F42" s="16">
        <f>VLOOKUP(A42,'计生特扶-死亡'!B:L,11,0)</f>
        <v>169.21</v>
      </c>
      <c r="G42" s="16">
        <f>VLOOKUP(A42,'计生并发症 (中央补助人数一致)'!B:W,22,0)</f>
        <v>2.88</v>
      </c>
      <c r="H42" s="16">
        <v>313.53</v>
      </c>
      <c r="I42" s="32">
        <v>2300249</v>
      </c>
      <c r="J42" s="32">
        <v>51301</v>
      </c>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row>
    <row r="43" s="33" customFormat="1" ht="26" customHeight="1" spans="1:229">
      <c r="A43" s="31" t="s">
        <v>50</v>
      </c>
      <c r="B43" s="16">
        <f t="shared" si="5"/>
        <v>371.74</v>
      </c>
      <c r="C43" s="16">
        <f>VLOOKUP(A43,农村计生奖励!A:M,11,0)</f>
        <v>61.42</v>
      </c>
      <c r="D43" s="16">
        <f t="shared" si="6"/>
        <v>310.32</v>
      </c>
      <c r="E43" s="16">
        <f>VLOOKUP(A43,'计生特扶-伤残'!B:L,11,0)</f>
        <v>65.67</v>
      </c>
      <c r="F43" s="16">
        <f>VLOOKUP(A43,'计生特扶-死亡'!B:L,11,0)</f>
        <v>239.44</v>
      </c>
      <c r="G43" s="16">
        <f>VLOOKUP(A43,'计生并发症 (中央补助人数一致)'!B:W,22,0)</f>
        <v>5.21</v>
      </c>
      <c r="H43" s="16">
        <v>371.74</v>
      </c>
      <c r="I43" s="32">
        <v>2300249</v>
      </c>
      <c r="J43" s="32">
        <v>51301</v>
      </c>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row>
    <row r="44" s="33" customFormat="1" ht="26" customHeight="1" spans="1:229">
      <c r="A44" s="31" t="s">
        <v>51</v>
      </c>
      <c r="B44" s="16">
        <f t="shared" si="5"/>
        <v>327.95</v>
      </c>
      <c r="C44" s="16">
        <f>VLOOKUP(A44,农村计生奖励!A:M,11,0)</f>
        <v>159.37</v>
      </c>
      <c r="D44" s="16">
        <f t="shared" si="6"/>
        <v>168.58</v>
      </c>
      <c r="E44" s="16">
        <f>VLOOKUP(A44,'计生特扶-伤残'!B:L,11,0)</f>
        <v>47.05</v>
      </c>
      <c r="F44" s="16">
        <f>VLOOKUP(A44,'计生特扶-死亡'!B:L,11,0)</f>
        <v>106.1</v>
      </c>
      <c r="G44" s="16">
        <f>VLOOKUP(A44,'计生并发症 (中央补助人数一致)'!B:W,22,0)</f>
        <v>15.43</v>
      </c>
      <c r="H44" s="16">
        <v>327.95</v>
      </c>
      <c r="I44" s="32">
        <v>2300249</v>
      </c>
      <c r="J44" s="32">
        <v>51301</v>
      </c>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row>
    <row r="45" s="33" customFormat="1" ht="26" customHeight="1" spans="1:229">
      <c r="A45" s="31" t="s">
        <v>52</v>
      </c>
      <c r="B45" s="16">
        <f t="shared" si="5"/>
        <v>310.98</v>
      </c>
      <c r="C45" s="16">
        <f>VLOOKUP(A45,农村计生奖励!A:M,11,0)</f>
        <v>241.53</v>
      </c>
      <c r="D45" s="16">
        <f t="shared" si="6"/>
        <v>69.45</v>
      </c>
      <c r="E45" s="16">
        <f>VLOOKUP(A45,'计生特扶-伤残'!B:L,11,0)</f>
        <v>19.25</v>
      </c>
      <c r="F45" s="16">
        <f>VLOOKUP(A45,'计生特扶-死亡'!B:L,11,0)</f>
        <v>46.56</v>
      </c>
      <c r="G45" s="16">
        <f>VLOOKUP(A45,'计生并发症 (中央补助人数一致)'!B:W,22,0)</f>
        <v>3.64</v>
      </c>
      <c r="H45" s="16">
        <v>310.98</v>
      </c>
      <c r="I45" s="32">
        <v>2300249</v>
      </c>
      <c r="J45" s="32">
        <v>51301</v>
      </c>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row>
    <row r="46" s="33" customFormat="1" ht="26" customHeight="1" spans="1:229">
      <c r="A46" s="31" t="s">
        <v>53</v>
      </c>
      <c r="B46" s="16">
        <f t="shared" si="5"/>
        <v>100.62</v>
      </c>
      <c r="C46" s="16">
        <f>VLOOKUP(A46,农村计生奖励!A:M,11,0)</f>
        <v>80.56</v>
      </c>
      <c r="D46" s="16">
        <f t="shared" si="6"/>
        <v>20.06</v>
      </c>
      <c r="E46" s="16">
        <f>VLOOKUP(A46,'计生特扶-伤残'!B:L,11,0)</f>
        <v>2.69</v>
      </c>
      <c r="F46" s="16">
        <f>VLOOKUP(A46,'计生特扶-死亡'!B:L,11,0)</f>
        <v>16.34</v>
      </c>
      <c r="G46" s="16">
        <f>VLOOKUP(A46,'计生并发症 (中央补助人数一致)'!B:W,22,0)</f>
        <v>1.03</v>
      </c>
      <c r="H46" s="16">
        <v>100.62</v>
      </c>
      <c r="I46" s="32">
        <v>2300249</v>
      </c>
      <c r="J46" s="32">
        <v>51301</v>
      </c>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row>
    <row r="47" s="33" customFormat="1" ht="26" customHeight="1" spans="1:229">
      <c r="A47" s="31" t="s">
        <v>54</v>
      </c>
      <c r="B47" s="16">
        <f t="shared" si="5"/>
        <v>348.35</v>
      </c>
      <c r="C47" s="16">
        <f>VLOOKUP(A47,农村计生奖励!A:M,11,0)</f>
        <v>206.87</v>
      </c>
      <c r="D47" s="16">
        <f t="shared" si="6"/>
        <v>141.48</v>
      </c>
      <c r="E47" s="16">
        <f>VLOOKUP(A47,'计生特扶-伤残'!B:L,11,0)</f>
        <v>21.62</v>
      </c>
      <c r="F47" s="16">
        <f>VLOOKUP(A47,'计生特扶-死亡'!B:L,11,0)</f>
        <v>116.15</v>
      </c>
      <c r="G47" s="16">
        <f>VLOOKUP(A47,'计生并发症 (中央补助人数一致)'!B:W,22,0)</f>
        <v>3.71</v>
      </c>
      <c r="H47" s="16">
        <v>348.35</v>
      </c>
      <c r="I47" s="32">
        <v>2300249</v>
      </c>
      <c r="J47" s="32">
        <v>51301</v>
      </c>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row>
    <row r="48" s="33" customFormat="1" ht="26" customHeight="1" spans="1:229">
      <c r="A48" s="18" t="s">
        <v>55</v>
      </c>
      <c r="B48" s="13">
        <f t="shared" ref="B48:H48" si="10">SUM(B49,B51:B53)</f>
        <v>432.26</v>
      </c>
      <c r="C48" s="13">
        <f t="shared" si="10"/>
        <v>344.52</v>
      </c>
      <c r="D48" s="13">
        <f t="shared" si="10"/>
        <v>87.74</v>
      </c>
      <c r="E48" s="13">
        <f t="shared" si="10"/>
        <v>9.26</v>
      </c>
      <c r="F48" s="13">
        <f t="shared" si="10"/>
        <v>54.31</v>
      </c>
      <c r="G48" s="13">
        <f t="shared" si="10"/>
        <v>24.17</v>
      </c>
      <c r="H48" s="13">
        <f t="shared" si="10"/>
        <v>432.26</v>
      </c>
      <c r="I48" s="7">
        <v>2300249</v>
      </c>
      <c r="J48" s="7">
        <v>51301</v>
      </c>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row>
    <row r="49" s="33" customFormat="1" ht="26" customHeight="1" spans="1:229">
      <c r="A49" s="64" t="s">
        <v>56</v>
      </c>
      <c r="B49" s="16">
        <f t="shared" si="5"/>
        <v>25.6</v>
      </c>
      <c r="C49" s="16">
        <f>VLOOKUP(A49,农村计生奖励!A:M,11,0)</f>
        <v>23.03</v>
      </c>
      <c r="D49" s="16">
        <f t="shared" si="6"/>
        <v>2.57</v>
      </c>
      <c r="E49" s="16">
        <f>VLOOKUP(A49,'计生特扶-伤残'!B:L,11,0)</f>
        <v>0</v>
      </c>
      <c r="F49" s="16">
        <f>VLOOKUP(A49,'计生特扶-死亡'!B:L,11,0)</f>
        <v>2.57</v>
      </c>
      <c r="G49" s="16">
        <f>VLOOKUP(A49,'计生并发症 (中央补助人数一致)'!B:W,22,0)</f>
        <v>0</v>
      </c>
      <c r="H49" s="16">
        <v>25.6</v>
      </c>
      <c r="I49" s="32">
        <v>2300249</v>
      </c>
      <c r="J49" s="32">
        <v>51301</v>
      </c>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row>
    <row r="50" s="219" customFormat="1" ht="27" spans="1:256">
      <c r="A50" s="30" t="s">
        <v>57</v>
      </c>
      <c r="B50" s="13">
        <f t="shared" si="5"/>
        <v>25.6</v>
      </c>
      <c r="C50" s="13">
        <f>VLOOKUP(A50,农村计生奖励!A:M,11,0)</f>
        <v>23.03</v>
      </c>
      <c r="D50" s="13">
        <f t="shared" si="6"/>
        <v>2.57</v>
      </c>
      <c r="E50" s="13">
        <f>VLOOKUP(A50,'计生特扶-伤残'!B:L,11,0)</f>
        <v>0</v>
      </c>
      <c r="F50" s="13">
        <f>VLOOKUP(A50,'计生特扶-死亡'!B:L,11,0)</f>
        <v>2.57</v>
      </c>
      <c r="G50" s="13">
        <f>VLOOKUP(A50,'计生并发症 (中央补助人数一致)'!B:W,22,0)</f>
        <v>0</v>
      </c>
      <c r="H50" s="13">
        <v>25.6</v>
      </c>
      <c r="I50" s="7">
        <v>2300249</v>
      </c>
      <c r="J50" s="7">
        <v>51301</v>
      </c>
      <c r="K50" s="243"/>
      <c r="L50" s="106"/>
      <c r="M50" s="106"/>
      <c r="N50" s="106"/>
      <c r="O50" s="106"/>
      <c r="P50" s="106"/>
      <c r="Q50" s="106"/>
      <c r="R50" s="106"/>
      <c r="S50" s="245"/>
      <c r="T50" s="245"/>
      <c r="U50" s="243"/>
      <c r="V50" s="106"/>
      <c r="W50" s="106"/>
      <c r="X50" s="106"/>
      <c r="Y50" s="106"/>
      <c r="Z50" s="106"/>
      <c r="AA50" s="106"/>
      <c r="AB50" s="106"/>
      <c r="AC50" s="245"/>
      <c r="AD50" s="245"/>
      <c r="AE50" s="243"/>
      <c r="AF50" s="106"/>
      <c r="AG50" s="106"/>
      <c r="AH50" s="106"/>
      <c r="AI50" s="106"/>
      <c r="AJ50" s="106"/>
      <c r="AK50" s="106"/>
      <c r="AL50" s="106"/>
      <c r="AM50" s="245"/>
      <c r="AN50" s="245"/>
      <c r="AO50" s="243"/>
      <c r="AP50" s="106"/>
      <c r="AQ50" s="106"/>
      <c r="AR50" s="106"/>
      <c r="AS50" s="106"/>
      <c r="AT50" s="106"/>
      <c r="AU50" s="106"/>
      <c r="AV50" s="106"/>
      <c r="AW50" s="245"/>
      <c r="AX50" s="245"/>
      <c r="AY50" s="243"/>
      <c r="AZ50" s="106"/>
      <c r="BA50" s="106"/>
      <c r="BB50" s="106"/>
      <c r="BC50" s="106"/>
      <c r="BD50" s="106"/>
      <c r="BE50" s="106"/>
      <c r="BF50" s="106"/>
      <c r="BG50" s="245"/>
      <c r="BH50" s="245"/>
      <c r="BI50" s="243"/>
      <c r="BJ50" s="106"/>
      <c r="BK50" s="106"/>
      <c r="BL50" s="106"/>
      <c r="BM50" s="106"/>
      <c r="BN50" s="106"/>
      <c r="BO50" s="106"/>
      <c r="BP50" s="106"/>
      <c r="BQ50" s="245"/>
      <c r="BR50" s="245"/>
      <c r="BS50" s="243"/>
      <c r="BT50" s="106"/>
      <c r="BU50" s="106"/>
      <c r="BV50" s="106"/>
      <c r="BW50" s="106"/>
      <c r="BX50" s="106"/>
      <c r="BY50" s="106"/>
      <c r="BZ50" s="106"/>
      <c r="CA50" s="245"/>
      <c r="CB50" s="245"/>
      <c r="CC50" s="243"/>
      <c r="CD50" s="106"/>
      <c r="CE50" s="106"/>
      <c r="CF50" s="106"/>
      <c r="CG50" s="106"/>
      <c r="CH50" s="106"/>
      <c r="CI50" s="106"/>
      <c r="CJ50" s="106"/>
      <c r="CK50" s="245"/>
      <c r="CL50" s="245"/>
      <c r="CM50" s="243"/>
      <c r="CN50" s="106"/>
      <c r="CO50" s="106"/>
      <c r="CP50" s="106"/>
      <c r="CQ50" s="106"/>
      <c r="CR50" s="106"/>
      <c r="CS50" s="106"/>
      <c r="CT50" s="106"/>
      <c r="CU50" s="245"/>
      <c r="CV50" s="245"/>
      <c r="CW50" s="243"/>
      <c r="CX50" s="106"/>
      <c r="CY50" s="106"/>
      <c r="CZ50" s="106"/>
      <c r="DA50" s="106"/>
      <c r="DB50" s="106"/>
      <c r="DC50" s="106"/>
      <c r="DD50" s="106"/>
      <c r="DE50" s="245"/>
      <c r="DF50" s="245"/>
      <c r="DG50" s="243"/>
      <c r="DH50" s="106"/>
      <c r="DI50" s="106"/>
      <c r="DJ50" s="106"/>
      <c r="DK50" s="106"/>
      <c r="DL50" s="106"/>
      <c r="DM50" s="106"/>
      <c r="DN50" s="106"/>
      <c r="DO50" s="245"/>
      <c r="DP50" s="245"/>
      <c r="DQ50" s="243"/>
      <c r="DR50" s="106"/>
      <c r="DS50" s="106"/>
      <c r="DT50" s="106"/>
      <c r="DU50" s="106"/>
      <c r="DV50" s="106"/>
      <c r="DW50" s="106"/>
      <c r="DX50" s="106"/>
      <c r="DY50" s="245"/>
      <c r="DZ50" s="245"/>
      <c r="EA50" s="243"/>
      <c r="EB50" s="106"/>
      <c r="EC50" s="106"/>
      <c r="ED50" s="106"/>
      <c r="EE50" s="106"/>
      <c r="EF50" s="106"/>
      <c r="EG50" s="106"/>
      <c r="EH50" s="106"/>
      <c r="EI50" s="245"/>
      <c r="EJ50" s="245"/>
      <c r="EK50" s="243"/>
      <c r="EL50" s="106"/>
      <c r="EM50" s="106"/>
      <c r="EN50" s="106"/>
      <c r="EO50" s="106"/>
      <c r="EP50" s="106"/>
      <c r="EQ50" s="106"/>
      <c r="ER50" s="106"/>
      <c r="ES50" s="245"/>
      <c r="ET50" s="245"/>
      <c r="EU50" s="243"/>
      <c r="EV50" s="106"/>
      <c r="EW50" s="106"/>
      <c r="EX50" s="106"/>
      <c r="EY50" s="106"/>
      <c r="EZ50" s="106"/>
      <c r="FA50" s="106"/>
      <c r="FB50" s="106"/>
      <c r="FC50" s="245"/>
      <c r="FD50" s="245"/>
      <c r="FE50" s="243"/>
      <c r="FF50" s="106"/>
      <c r="FG50" s="106"/>
      <c r="FH50" s="106"/>
      <c r="FI50" s="106"/>
      <c r="FJ50" s="106"/>
      <c r="FK50" s="106"/>
      <c r="FL50" s="106"/>
      <c r="FM50" s="245"/>
      <c r="FN50" s="245"/>
      <c r="FO50" s="243"/>
      <c r="FP50" s="106"/>
      <c r="FQ50" s="106"/>
      <c r="FR50" s="106"/>
      <c r="FS50" s="106"/>
      <c r="FT50" s="106"/>
      <c r="FU50" s="106"/>
      <c r="FV50" s="106"/>
      <c r="FW50" s="245"/>
      <c r="FX50" s="245"/>
      <c r="FY50" s="243"/>
      <c r="FZ50" s="106"/>
      <c r="GA50" s="106"/>
      <c r="GB50" s="106"/>
      <c r="GC50" s="106"/>
      <c r="GD50" s="106"/>
      <c r="GE50" s="106"/>
      <c r="GF50" s="106"/>
      <c r="GG50" s="245"/>
      <c r="GH50" s="245"/>
      <c r="GI50" s="243"/>
      <c r="GJ50" s="106"/>
      <c r="GK50" s="106"/>
      <c r="GL50" s="106"/>
      <c r="GM50" s="106"/>
      <c r="GN50" s="106"/>
      <c r="GO50" s="106"/>
      <c r="GP50" s="106"/>
      <c r="GQ50" s="245"/>
      <c r="GR50" s="245"/>
      <c r="GS50" s="243"/>
      <c r="GT50" s="106"/>
      <c r="GU50" s="106"/>
      <c r="GV50" s="106"/>
      <c r="GW50" s="106"/>
      <c r="GX50" s="106"/>
      <c r="GY50" s="106"/>
      <c r="GZ50" s="106"/>
      <c r="HA50" s="245"/>
      <c r="HB50" s="245"/>
      <c r="HC50" s="243"/>
      <c r="HD50" s="106"/>
      <c r="HE50" s="106"/>
      <c r="HF50" s="106"/>
      <c r="HG50" s="106"/>
      <c r="HH50" s="106"/>
      <c r="HI50" s="106"/>
      <c r="HJ50" s="106"/>
      <c r="HK50" s="245"/>
      <c r="HL50" s="245"/>
      <c r="HM50" s="243"/>
      <c r="HN50" s="106"/>
      <c r="HO50" s="106"/>
      <c r="HP50" s="106"/>
      <c r="HQ50" s="106"/>
      <c r="HR50" s="106"/>
      <c r="HS50" s="106"/>
      <c r="HT50" s="106"/>
      <c r="HU50" s="245"/>
      <c r="HV50" s="245"/>
      <c r="HW50" s="243"/>
      <c r="HX50" s="106"/>
      <c r="HY50" s="106"/>
      <c r="HZ50" s="106"/>
      <c r="IA50" s="106"/>
      <c r="IB50" s="106"/>
      <c r="IC50" s="106"/>
      <c r="ID50" s="106"/>
      <c r="IE50" s="245"/>
      <c r="IF50" s="245"/>
      <c r="IG50" s="243"/>
      <c r="IH50" s="106"/>
      <c r="II50" s="106"/>
      <c r="IJ50" s="106"/>
      <c r="IK50" s="106"/>
      <c r="IL50" s="106"/>
      <c r="IM50" s="106"/>
      <c r="IN50" s="106"/>
      <c r="IO50" s="245"/>
      <c r="IP50" s="245"/>
      <c r="IQ50" s="243"/>
      <c r="IR50" s="106"/>
      <c r="IS50" s="106"/>
      <c r="IT50" s="106"/>
      <c r="IU50" s="106"/>
      <c r="IV50" s="106"/>
    </row>
    <row r="51" s="33" customFormat="1" ht="26" customHeight="1" spans="1:229">
      <c r="A51" s="236" t="s">
        <v>58</v>
      </c>
      <c r="B51" s="100">
        <f t="shared" si="5"/>
        <v>65.6</v>
      </c>
      <c r="C51" s="100">
        <f>VLOOKUP(A51,农村计生奖励!A:M,11,0)</f>
        <v>39.04</v>
      </c>
      <c r="D51" s="100">
        <f t="shared" si="6"/>
        <v>26.56</v>
      </c>
      <c r="E51" s="100">
        <f>VLOOKUP(A51,'计生特扶-伤残'!B:L,11,0)</f>
        <v>7.38</v>
      </c>
      <c r="F51" s="100">
        <f>VLOOKUP(A51,'计生特扶-死亡'!B:L,11,0)</f>
        <v>16.75</v>
      </c>
      <c r="G51" s="100">
        <f>VLOOKUP(A51,'计生并发症 (中央补助人数一致)'!B:W,22,0)</f>
        <v>2.43</v>
      </c>
      <c r="H51" s="100">
        <v>65.6</v>
      </c>
      <c r="I51" s="244">
        <v>2300249</v>
      </c>
      <c r="J51" s="244">
        <v>51301</v>
      </c>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row>
    <row r="52" s="33" customFormat="1" ht="26" customHeight="1" spans="1:229">
      <c r="A52" s="64" t="s">
        <v>59</v>
      </c>
      <c r="B52" s="16">
        <f t="shared" si="5"/>
        <v>181.75</v>
      </c>
      <c r="C52" s="16">
        <f>VLOOKUP(A52,农村计生奖励!A:M,11,0)</f>
        <v>142.52</v>
      </c>
      <c r="D52" s="16">
        <f t="shared" si="6"/>
        <v>39.23</v>
      </c>
      <c r="E52" s="16">
        <f>VLOOKUP(A52,'计生特扶-伤残'!B:L,11,0)</f>
        <v>0.83</v>
      </c>
      <c r="F52" s="16">
        <f>VLOOKUP(A52,'计生特扶-死亡'!B:L,11,0)</f>
        <v>18.2</v>
      </c>
      <c r="G52" s="16">
        <f>VLOOKUP(A52,'计生并发症 (中央补助人数一致)'!B:W,22,0)</f>
        <v>20.2</v>
      </c>
      <c r="H52" s="16">
        <v>181.75</v>
      </c>
      <c r="I52" s="32">
        <v>2300249</v>
      </c>
      <c r="J52" s="32">
        <v>51301</v>
      </c>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40"/>
      <c r="HE52" s="40"/>
      <c r="HF52" s="40"/>
      <c r="HG52" s="40"/>
      <c r="HH52" s="40"/>
      <c r="HI52" s="40"/>
      <c r="HJ52" s="40"/>
      <c r="HK52" s="40"/>
      <c r="HL52" s="40"/>
      <c r="HM52" s="40"/>
      <c r="HN52" s="40"/>
      <c r="HO52" s="40"/>
      <c r="HP52" s="40"/>
      <c r="HQ52" s="40"/>
      <c r="HR52" s="40"/>
      <c r="HS52" s="40"/>
      <c r="HT52" s="40"/>
      <c r="HU52" s="40"/>
    </row>
    <row r="53" s="33" customFormat="1" ht="26" customHeight="1" spans="1:229">
      <c r="A53" s="64" t="s">
        <v>60</v>
      </c>
      <c r="B53" s="16">
        <f t="shared" si="5"/>
        <v>159.31</v>
      </c>
      <c r="C53" s="16">
        <f>VLOOKUP(A53,农村计生奖励!A:M,11,0)</f>
        <v>139.93</v>
      </c>
      <c r="D53" s="16">
        <f t="shared" si="6"/>
        <v>19.38</v>
      </c>
      <c r="E53" s="16">
        <f>VLOOKUP(A53,'计生特扶-伤残'!B:L,11,0)</f>
        <v>1.05</v>
      </c>
      <c r="F53" s="16">
        <f>VLOOKUP(A53,'计生特扶-死亡'!B:L,11,0)</f>
        <v>16.79</v>
      </c>
      <c r="G53" s="16">
        <f>VLOOKUP(A53,'计生并发症 (中央补助人数一致)'!B:W,22,0)</f>
        <v>1.54</v>
      </c>
      <c r="H53" s="16">
        <v>159.31</v>
      </c>
      <c r="I53" s="32">
        <v>2300249</v>
      </c>
      <c r="J53" s="32">
        <v>51301</v>
      </c>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row>
    <row r="54" s="33" customFormat="1" ht="26" customHeight="1" spans="1:229">
      <c r="A54" s="18" t="s">
        <v>61</v>
      </c>
      <c r="B54" s="13">
        <f t="shared" ref="B54:H54" si="11">SUM(B55:B58)</f>
        <v>2249.52</v>
      </c>
      <c r="C54" s="13">
        <f t="shared" si="11"/>
        <v>1884.78</v>
      </c>
      <c r="D54" s="13">
        <f t="shared" si="11"/>
        <v>364.74</v>
      </c>
      <c r="E54" s="13">
        <f t="shared" si="11"/>
        <v>78.46</v>
      </c>
      <c r="F54" s="13">
        <f t="shared" si="11"/>
        <v>275.53</v>
      </c>
      <c r="G54" s="13">
        <f t="shared" si="11"/>
        <v>10.75</v>
      </c>
      <c r="H54" s="13">
        <f t="shared" si="11"/>
        <v>2249.52</v>
      </c>
      <c r="I54" s="7">
        <v>2300249</v>
      </c>
      <c r="J54" s="7">
        <v>51301</v>
      </c>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row>
    <row r="55" s="36" customFormat="1" ht="24" customHeight="1" spans="1:229">
      <c r="A55" s="31" t="s">
        <v>62</v>
      </c>
      <c r="B55" s="16">
        <f>SUM(C55,D55)</f>
        <v>576.16</v>
      </c>
      <c r="C55" s="16">
        <f>VLOOKUP(A55,农村计生奖励!A:M,11,0)</f>
        <v>365.44</v>
      </c>
      <c r="D55" s="16">
        <f>SUM(E55:G55)</f>
        <v>210.72</v>
      </c>
      <c r="E55" s="16">
        <f>VLOOKUP(A55,'计生特扶-伤残'!B:L,11,0)</f>
        <v>48.08</v>
      </c>
      <c r="F55" s="16">
        <f>VLOOKUP(A55,'计生特扶-死亡'!B:L,11,0)</f>
        <v>161.05</v>
      </c>
      <c r="G55" s="16">
        <f>VLOOKUP(A55,'计生并发症 (中央补助人数一致)'!B:W,22,0)</f>
        <v>1.59</v>
      </c>
      <c r="H55" s="16">
        <v>576.16</v>
      </c>
      <c r="I55" s="32">
        <v>2300249</v>
      </c>
      <c r="J55" s="32">
        <v>51301</v>
      </c>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c r="HN55" s="78"/>
      <c r="HO55" s="78"/>
      <c r="HP55" s="78"/>
      <c r="HQ55" s="78"/>
      <c r="HR55" s="78"/>
      <c r="HS55" s="78"/>
      <c r="HT55" s="78"/>
      <c r="HU55" s="78"/>
    </row>
    <row r="56" s="33" customFormat="1" ht="26" customHeight="1" spans="1:229">
      <c r="A56" s="31" t="s">
        <v>63</v>
      </c>
      <c r="B56" s="16">
        <f>SUM(C56,D56)</f>
        <v>895.4</v>
      </c>
      <c r="C56" s="16">
        <f>VLOOKUP(A56,农村计生奖励!A:M,11,0)</f>
        <v>822.09</v>
      </c>
      <c r="D56" s="16">
        <f>SUM(E56:G56)</f>
        <v>73.31</v>
      </c>
      <c r="E56" s="16">
        <f>VLOOKUP(A56,'计生特扶-伤残'!B:L,11,0)</f>
        <v>7.69</v>
      </c>
      <c r="F56" s="16">
        <f>VLOOKUP(A56,'计生特扶-死亡'!B:L,11,0)</f>
        <v>56.71</v>
      </c>
      <c r="G56" s="16">
        <f>VLOOKUP(A56,'计生并发症 (中央补助人数一致)'!B:W,22,0)</f>
        <v>8.91</v>
      </c>
      <c r="H56" s="16">
        <v>895.4</v>
      </c>
      <c r="I56" s="32">
        <v>2300249</v>
      </c>
      <c r="J56" s="32">
        <v>51301</v>
      </c>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row>
    <row r="57" s="33" customFormat="1" ht="26" customHeight="1" spans="1:229">
      <c r="A57" s="31" t="s">
        <v>64</v>
      </c>
      <c r="B57" s="16">
        <f>SUM(C57,D57)</f>
        <v>298.66</v>
      </c>
      <c r="C57" s="16">
        <f>VLOOKUP(A57,农村计生奖励!A:M,11,0)</f>
        <v>262.03</v>
      </c>
      <c r="D57" s="16">
        <f>SUM(E57:G57)</f>
        <v>36.63</v>
      </c>
      <c r="E57" s="16">
        <f>VLOOKUP(A57,'计生特扶-伤残'!B:L,11,0)</f>
        <v>9.12</v>
      </c>
      <c r="F57" s="16">
        <f>VLOOKUP(A57,'计生特扶-死亡'!B:L,11,0)</f>
        <v>27.51</v>
      </c>
      <c r="G57" s="16">
        <f>VLOOKUP(A57,'计生并发症 (中央补助人数一致)'!B:W,22,0)</f>
        <v>0</v>
      </c>
      <c r="H57" s="16">
        <v>298.66</v>
      </c>
      <c r="I57" s="32">
        <v>2300249</v>
      </c>
      <c r="J57" s="32">
        <v>51301</v>
      </c>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row>
    <row r="58" s="33" customFormat="1" ht="26" customHeight="1" spans="1:229">
      <c r="A58" s="31" t="s">
        <v>65</v>
      </c>
      <c r="B58" s="16">
        <f>SUM(C58,D58)</f>
        <v>479.3</v>
      </c>
      <c r="C58" s="16">
        <f>VLOOKUP(A58,农村计生奖励!A:M,11,0)</f>
        <v>435.22</v>
      </c>
      <c r="D58" s="16">
        <f>SUM(E58:G58)</f>
        <v>44.08</v>
      </c>
      <c r="E58" s="16">
        <f>VLOOKUP(A58,'计生特扶-伤残'!B:L,11,0)</f>
        <v>13.57</v>
      </c>
      <c r="F58" s="16">
        <f>VLOOKUP(A58,'计生特扶-死亡'!B:L,11,0)</f>
        <v>30.26</v>
      </c>
      <c r="G58" s="16">
        <f>VLOOKUP(A58,'计生并发症 (中央补助人数一致)'!B:W,22,0)</f>
        <v>0.25</v>
      </c>
      <c r="H58" s="16">
        <v>479.3</v>
      </c>
      <c r="I58" s="32">
        <v>2300249</v>
      </c>
      <c r="J58" s="32">
        <v>51301</v>
      </c>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row>
    <row r="59" s="33" customFormat="1" ht="26" customHeight="1" spans="1:229">
      <c r="A59" s="18" t="s">
        <v>66</v>
      </c>
      <c r="B59" s="13">
        <f>SUM(B60,B63:B66)</f>
        <v>706.48</v>
      </c>
      <c r="C59" s="13">
        <f t="shared" ref="C59:H59" si="12">SUM(C60,C63:C66)</f>
        <v>433.86</v>
      </c>
      <c r="D59" s="13">
        <f t="shared" si="12"/>
        <v>272.62</v>
      </c>
      <c r="E59" s="13">
        <f t="shared" si="12"/>
        <v>75.13</v>
      </c>
      <c r="F59" s="13">
        <f t="shared" si="12"/>
        <v>197.17</v>
      </c>
      <c r="G59" s="13">
        <f t="shared" si="12"/>
        <v>0.32</v>
      </c>
      <c r="H59" s="13">
        <f t="shared" si="12"/>
        <v>706.48</v>
      </c>
      <c r="I59" s="7">
        <v>2300249</v>
      </c>
      <c r="J59" s="7">
        <v>51301</v>
      </c>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row>
    <row r="60" s="33" customFormat="1" ht="26" customHeight="1" spans="1:229">
      <c r="A60" s="65" t="s">
        <v>67</v>
      </c>
      <c r="B60" s="16">
        <f t="shared" ref="B60:B66" si="13">SUM(C60,D60)</f>
        <v>64.56</v>
      </c>
      <c r="C60" s="16">
        <f>VLOOKUP(A60,农村计生奖励!A:M,11,0)</f>
        <v>34.47</v>
      </c>
      <c r="D60" s="16">
        <f t="shared" ref="D60:D66" si="14">SUM(E60:G60)</f>
        <v>30.09</v>
      </c>
      <c r="E60" s="16">
        <f>VLOOKUP(A60,'计生特扶-伤残'!B:L,11,0)</f>
        <v>9.49</v>
      </c>
      <c r="F60" s="16">
        <f>VLOOKUP(A60,'计生特扶-死亡'!B:L,11,0)</f>
        <v>20.6</v>
      </c>
      <c r="G60" s="16">
        <f>VLOOKUP(A60,'计生并发症 (中央补助人数一致)'!B:W,22,0)</f>
        <v>0</v>
      </c>
      <c r="H60" s="16">
        <v>64.56</v>
      </c>
      <c r="I60" s="32">
        <v>2300249</v>
      </c>
      <c r="J60" s="32">
        <v>51301</v>
      </c>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row>
    <row r="61" s="220" customFormat="1" ht="40.5" spans="1:256">
      <c r="A61" s="30" t="s">
        <v>68</v>
      </c>
      <c r="B61" s="13">
        <f t="shared" si="13"/>
        <v>26.29</v>
      </c>
      <c r="C61" s="13">
        <f>VLOOKUP(A61,农村计生奖励!A:M,11,0)</f>
        <v>3.93</v>
      </c>
      <c r="D61" s="13">
        <f t="shared" si="14"/>
        <v>22.36</v>
      </c>
      <c r="E61" s="13">
        <f>VLOOKUP(A61,'计生特扶-伤残'!B:L,11,0)</f>
        <v>7.32</v>
      </c>
      <c r="F61" s="13">
        <f>VLOOKUP(A61,'计生特扶-死亡'!B:L,11,0)</f>
        <v>15.04</v>
      </c>
      <c r="G61" s="13">
        <f>VLOOKUP(A61,'计生并发症 (中央补助人数一致)'!B:W,22,0)</f>
        <v>0</v>
      </c>
      <c r="H61" s="13">
        <v>30.76</v>
      </c>
      <c r="I61" s="7">
        <v>2300249</v>
      </c>
      <c r="J61" s="7">
        <v>51301</v>
      </c>
      <c r="K61" s="243"/>
      <c r="L61" s="106"/>
      <c r="M61" s="106"/>
      <c r="N61" s="106"/>
      <c r="O61" s="106"/>
      <c r="P61" s="106"/>
      <c r="Q61" s="106"/>
      <c r="R61" s="106"/>
      <c r="S61" s="245"/>
      <c r="T61" s="245"/>
      <c r="U61" s="243"/>
      <c r="V61" s="106"/>
      <c r="W61" s="106"/>
      <c r="X61" s="106"/>
      <c r="Y61" s="106"/>
      <c r="Z61" s="106"/>
      <c r="AA61" s="106"/>
      <c r="AB61" s="106"/>
      <c r="AC61" s="245"/>
      <c r="AD61" s="245"/>
      <c r="AE61" s="243"/>
      <c r="AF61" s="106"/>
      <c r="AG61" s="106"/>
      <c r="AH61" s="106"/>
      <c r="AI61" s="106"/>
      <c r="AJ61" s="106"/>
      <c r="AK61" s="106"/>
      <c r="AL61" s="106"/>
      <c r="AM61" s="245"/>
      <c r="AN61" s="245"/>
      <c r="AO61" s="243"/>
      <c r="AP61" s="106"/>
      <c r="AQ61" s="106"/>
      <c r="AR61" s="106"/>
      <c r="AS61" s="106"/>
      <c r="AT61" s="106"/>
      <c r="AU61" s="106"/>
      <c r="AV61" s="106"/>
      <c r="AW61" s="245"/>
      <c r="AX61" s="245"/>
      <c r="AY61" s="243"/>
      <c r="AZ61" s="106"/>
      <c r="BA61" s="106"/>
      <c r="BB61" s="106"/>
      <c r="BC61" s="106"/>
      <c r="BD61" s="106"/>
      <c r="BE61" s="106"/>
      <c r="BF61" s="106"/>
      <c r="BG61" s="245"/>
      <c r="BH61" s="245"/>
      <c r="BI61" s="243"/>
      <c r="BJ61" s="106"/>
      <c r="BK61" s="106"/>
      <c r="BL61" s="106"/>
      <c r="BM61" s="106"/>
      <c r="BN61" s="106"/>
      <c r="BO61" s="106"/>
      <c r="BP61" s="106"/>
      <c r="BQ61" s="245"/>
      <c r="BR61" s="245"/>
      <c r="BS61" s="243"/>
      <c r="BT61" s="106"/>
      <c r="BU61" s="106"/>
      <c r="BV61" s="106"/>
      <c r="BW61" s="106"/>
      <c r="BX61" s="106"/>
      <c r="BY61" s="106"/>
      <c r="BZ61" s="106"/>
      <c r="CA61" s="245"/>
      <c r="CB61" s="245"/>
      <c r="CC61" s="243"/>
      <c r="CD61" s="106"/>
      <c r="CE61" s="106"/>
      <c r="CF61" s="106"/>
      <c r="CG61" s="106"/>
      <c r="CH61" s="106"/>
      <c r="CI61" s="106"/>
      <c r="CJ61" s="106"/>
      <c r="CK61" s="245"/>
      <c r="CL61" s="245"/>
      <c r="CM61" s="243"/>
      <c r="CN61" s="106"/>
      <c r="CO61" s="106"/>
      <c r="CP61" s="106"/>
      <c r="CQ61" s="106"/>
      <c r="CR61" s="106"/>
      <c r="CS61" s="106"/>
      <c r="CT61" s="106"/>
      <c r="CU61" s="245"/>
      <c r="CV61" s="245"/>
      <c r="CW61" s="243"/>
      <c r="CX61" s="106"/>
      <c r="CY61" s="106"/>
      <c r="CZ61" s="106"/>
      <c r="DA61" s="106"/>
      <c r="DB61" s="106"/>
      <c r="DC61" s="106"/>
      <c r="DD61" s="106"/>
      <c r="DE61" s="245"/>
      <c r="DF61" s="245"/>
      <c r="DG61" s="243"/>
      <c r="DH61" s="106"/>
      <c r="DI61" s="106"/>
      <c r="DJ61" s="106"/>
      <c r="DK61" s="106"/>
      <c r="DL61" s="106"/>
      <c r="DM61" s="106"/>
      <c r="DN61" s="106"/>
      <c r="DO61" s="245"/>
      <c r="DP61" s="245"/>
      <c r="DQ61" s="243"/>
      <c r="DR61" s="106"/>
      <c r="DS61" s="106"/>
      <c r="DT61" s="106"/>
      <c r="DU61" s="106"/>
      <c r="DV61" s="106"/>
      <c r="DW61" s="106"/>
      <c r="DX61" s="106"/>
      <c r="DY61" s="245"/>
      <c r="DZ61" s="245"/>
      <c r="EA61" s="243"/>
      <c r="EB61" s="106"/>
      <c r="EC61" s="106"/>
      <c r="ED61" s="106"/>
      <c r="EE61" s="106"/>
      <c r="EF61" s="106"/>
      <c r="EG61" s="106"/>
      <c r="EH61" s="106"/>
      <c r="EI61" s="245"/>
      <c r="EJ61" s="245"/>
      <c r="EK61" s="243"/>
      <c r="EL61" s="106"/>
      <c r="EM61" s="106"/>
      <c r="EN61" s="106"/>
      <c r="EO61" s="106"/>
      <c r="EP61" s="106"/>
      <c r="EQ61" s="106"/>
      <c r="ER61" s="106"/>
      <c r="ES61" s="245"/>
      <c r="ET61" s="245"/>
      <c r="EU61" s="243"/>
      <c r="EV61" s="106"/>
      <c r="EW61" s="106"/>
      <c r="EX61" s="106"/>
      <c r="EY61" s="106"/>
      <c r="EZ61" s="106"/>
      <c r="FA61" s="106"/>
      <c r="FB61" s="106"/>
      <c r="FC61" s="245"/>
      <c r="FD61" s="245"/>
      <c r="FE61" s="243"/>
      <c r="FF61" s="106"/>
      <c r="FG61" s="106"/>
      <c r="FH61" s="106"/>
      <c r="FI61" s="106"/>
      <c r="FJ61" s="106"/>
      <c r="FK61" s="106"/>
      <c r="FL61" s="106"/>
      <c r="FM61" s="245"/>
      <c r="FN61" s="245"/>
      <c r="FO61" s="243"/>
      <c r="FP61" s="106"/>
      <c r="FQ61" s="106"/>
      <c r="FR61" s="106"/>
      <c r="FS61" s="106"/>
      <c r="FT61" s="106"/>
      <c r="FU61" s="106"/>
      <c r="FV61" s="106"/>
      <c r="FW61" s="245"/>
      <c r="FX61" s="245"/>
      <c r="FY61" s="243"/>
      <c r="FZ61" s="106"/>
      <c r="GA61" s="106"/>
      <c r="GB61" s="106"/>
      <c r="GC61" s="106"/>
      <c r="GD61" s="106"/>
      <c r="GE61" s="106"/>
      <c r="GF61" s="106"/>
      <c r="GG61" s="245"/>
      <c r="GH61" s="245"/>
      <c r="GI61" s="243"/>
      <c r="GJ61" s="106"/>
      <c r="GK61" s="106"/>
      <c r="GL61" s="106"/>
      <c r="GM61" s="106"/>
      <c r="GN61" s="106"/>
      <c r="GO61" s="106"/>
      <c r="GP61" s="106"/>
      <c r="GQ61" s="245"/>
      <c r="GR61" s="245"/>
      <c r="GS61" s="243"/>
      <c r="GT61" s="106"/>
      <c r="GU61" s="106"/>
      <c r="GV61" s="106"/>
      <c r="GW61" s="106"/>
      <c r="GX61" s="106"/>
      <c r="GY61" s="106"/>
      <c r="GZ61" s="106"/>
      <c r="HA61" s="245"/>
      <c r="HB61" s="245"/>
      <c r="HC61" s="243"/>
      <c r="HD61" s="106"/>
      <c r="HE61" s="106"/>
      <c r="HF61" s="106"/>
      <c r="HG61" s="106"/>
      <c r="HH61" s="106"/>
      <c r="HI61" s="106"/>
      <c r="HJ61" s="106"/>
      <c r="HK61" s="245"/>
      <c r="HL61" s="245"/>
      <c r="HM61" s="243"/>
      <c r="HN61" s="106"/>
      <c r="HO61" s="106"/>
      <c r="HP61" s="106"/>
      <c r="HQ61" s="106"/>
      <c r="HR61" s="106"/>
      <c r="HS61" s="106"/>
      <c r="HT61" s="106"/>
      <c r="HU61" s="245"/>
      <c r="HV61" s="245"/>
      <c r="HW61" s="243"/>
      <c r="HX61" s="106"/>
      <c r="HY61" s="106"/>
      <c r="HZ61" s="106"/>
      <c r="IA61" s="106"/>
      <c r="IB61" s="106"/>
      <c r="IC61" s="106"/>
      <c r="ID61" s="106"/>
      <c r="IE61" s="245"/>
      <c r="IF61" s="245"/>
      <c r="IG61" s="243"/>
      <c r="IH61" s="106"/>
      <c r="II61" s="106"/>
      <c r="IJ61" s="106"/>
      <c r="IK61" s="106"/>
      <c r="IL61" s="106"/>
      <c r="IM61" s="106"/>
      <c r="IN61" s="106"/>
      <c r="IO61" s="245"/>
      <c r="IP61" s="245"/>
      <c r="IQ61" s="243"/>
      <c r="IR61" s="106"/>
      <c r="IS61" s="106"/>
      <c r="IT61" s="106"/>
      <c r="IU61" s="106"/>
      <c r="IV61" s="106"/>
    </row>
    <row r="62" s="220" customFormat="1" ht="27" spans="1:256">
      <c r="A62" s="30" t="s">
        <v>69</v>
      </c>
      <c r="B62" s="13">
        <f t="shared" si="13"/>
        <v>38.26</v>
      </c>
      <c r="C62" s="13">
        <f>VLOOKUP(A62,农村计生奖励!A:M,11,0)</f>
        <v>30.54</v>
      </c>
      <c r="D62" s="13">
        <f t="shared" si="14"/>
        <v>7.72</v>
      </c>
      <c r="E62" s="13">
        <f>VLOOKUP(A62,'计生特扶-伤残'!B:L,11,0)</f>
        <v>2.17</v>
      </c>
      <c r="F62" s="13">
        <f>VLOOKUP(A62,'计生特扶-死亡'!B:L,11,0)</f>
        <v>5.55</v>
      </c>
      <c r="G62" s="13">
        <f>VLOOKUP(A62,'计生并发症 (中央补助人数一致)'!B:W,22,0)</f>
        <v>0</v>
      </c>
      <c r="H62" s="13">
        <v>41.74</v>
      </c>
      <c r="I62" s="7">
        <v>2300249</v>
      </c>
      <c r="J62" s="7">
        <v>51301</v>
      </c>
      <c r="K62" s="243"/>
      <c r="L62" s="106"/>
      <c r="M62" s="106"/>
      <c r="N62" s="106"/>
      <c r="O62" s="106"/>
      <c r="P62" s="106"/>
      <c r="Q62" s="106"/>
      <c r="R62" s="106"/>
      <c r="S62" s="245"/>
      <c r="T62" s="245"/>
      <c r="U62" s="243"/>
      <c r="V62" s="106"/>
      <c r="W62" s="106"/>
      <c r="X62" s="106"/>
      <c r="Y62" s="106"/>
      <c r="Z62" s="106"/>
      <c r="AA62" s="106"/>
      <c r="AB62" s="106"/>
      <c r="AC62" s="245"/>
      <c r="AD62" s="245"/>
      <c r="AE62" s="243"/>
      <c r="AF62" s="106"/>
      <c r="AG62" s="106"/>
      <c r="AH62" s="106"/>
      <c r="AI62" s="106"/>
      <c r="AJ62" s="106"/>
      <c r="AK62" s="106"/>
      <c r="AL62" s="106"/>
      <c r="AM62" s="245"/>
      <c r="AN62" s="245"/>
      <c r="AO62" s="243"/>
      <c r="AP62" s="106"/>
      <c r="AQ62" s="106"/>
      <c r="AR62" s="106"/>
      <c r="AS62" s="106"/>
      <c r="AT62" s="106"/>
      <c r="AU62" s="106"/>
      <c r="AV62" s="106"/>
      <c r="AW62" s="245"/>
      <c r="AX62" s="245"/>
      <c r="AY62" s="243"/>
      <c r="AZ62" s="106"/>
      <c r="BA62" s="106"/>
      <c r="BB62" s="106"/>
      <c r="BC62" s="106"/>
      <c r="BD62" s="106"/>
      <c r="BE62" s="106"/>
      <c r="BF62" s="106"/>
      <c r="BG62" s="245"/>
      <c r="BH62" s="245"/>
      <c r="BI62" s="243"/>
      <c r="BJ62" s="106"/>
      <c r="BK62" s="106"/>
      <c r="BL62" s="106"/>
      <c r="BM62" s="106"/>
      <c r="BN62" s="106"/>
      <c r="BO62" s="106"/>
      <c r="BP62" s="106"/>
      <c r="BQ62" s="245"/>
      <c r="BR62" s="245"/>
      <c r="BS62" s="243"/>
      <c r="BT62" s="106"/>
      <c r="BU62" s="106"/>
      <c r="BV62" s="106"/>
      <c r="BW62" s="106"/>
      <c r="BX62" s="106"/>
      <c r="BY62" s="106"/>
      <c r="BZ62" s="106"/>
      <c r="CA62" s="245"/>
      <c r="CB62" s="245"/>
      <c r="CC62" s="243"/>
      <c r="CD62" s="106"/>
      <c r="CE62" s="106"/>
      <c r="CF62" s="106"/>
      <c r="CG62" s="106"/>
      <c r="CH62" s="106"/>
      <c r="CI62" s="106"/>
      <c r="CJ62" s="106"/>
      <c r="CK62" s="245"/>
      <c r="CL62" s="245"/>
      <c r="CM62" s="243"/>
      <c r="CN62" s="106"/>
      <c r="CO62" s="106"/>
      <c r="CP62" s="106"/>
      <c r="CQ62" s="106"/>
      <c r="CR62" s="106"/>
      <c r="CS62" s="106"/>
      <c r="CT62" s="106"/>
      <c r="CU62" s="245"/>
      <c r="CV62" s="245"/>
      <c r="CW62" s="243"/>
      <c r="CX62" s="106"/>
      <c r="CY62" s="106"/>
      <c r="CZ62" s="106"/>
      <c r="DA62" s="106"/>
      <c r="DB62" s="106"/>
      <c r="DC62" s="106"/>
      <c r="DD62" s="106"/>
      <c r="DE62" s="245"/>
      <c r="DF62" s="245"/>
      <c r="DG62" s="243"/>
      <c r="DH62" s="106"/>
      <c r="DI62" s="106"/>
      <c r="DJ62" s="106"/>
      <c r="DK62" s="106"/>
      <c r="DL62" s="106"/>
      <c r="DM62" s="106"/>
      <c r="DN62" s="106"/>
      <c r="DO62" s="245"/>
      <c r="DP62" s="245"/>
      <c r="DQ62" s="243"/>
      <c r="DR62" s="106"/>
      <c r="DS62" s="106"/>
      <c r="DT62" s="106"/>
      <c r="DU62" s="106"/>
      <c r="DV62" s="106"/>
      <c r="DW62" s="106"/>
      <c r="DX62" s="106"/>
      <c r="DY62" s="245"/>
      <c r="DZ62" s="245"/>
      <c r="EA62" s="243"/>
      <c r="EB62" s="106"/>
      <c r="EC62" s="106"/>
      <c r="ED62" s="106"/>
      <c r="EE62" s="106"/>
      <c r="EF62" s="106"/>
      <c r="EG62" s="106"/>
      <c r="EH62" s="106"/>
      <c r="EI62" s="245"/>
      <c r="EJ62" s="245"/>
      <c r="EK62" s="243"/>
      <c r="EL62" s="106"/>
      <c r="EM62" s="106"/>
      <c r="EN62" s="106"/>
      <c r="EO62" s="106"/>
      <c r="EP62" s="106"/>
      <c r="EQ62" s="106"/>
      <c r="ER62" s="106"/>
      <c r="ES62" s="245"/>
      <c r="ET62" s="245"/>
      <c r="EU62" s="243"/>
      <c r="EV62" s="106"/>
      <c r="EW62" s="106"/>
      <c r="EX62" s="106"/>
      <c r="EY62" s="106"/>
      <c r="EZ62" s="106"/>
      <c r="FA62" s="106"/>
      <c r="FB62" s="106"/>
      <c r="FC62" s="245"/>
      <c r="FD62" s="245"/>
      <c r="FE62" s="243"/>
      <c r="FF62" s="106"/>
      <c r="FG62" s="106"/>
      <c r="FH62" s="106"/>
      <c r="FI62" s="106"/>
      <c r="FJ62" s="106"/>
      <c r="FK62" s="106"/>
      <c r="FL62" s="106"/>
      <c r="FM62" s="245"/>
      <c r="FN62" s="245"/>
      <c r="FO62" s="243"/>
      <c r="FP62" s="106"/>
      <c r="FQ62" s="106"/>
      <c r="FR62" s="106"/>
      <c r="FS62" s="106"/>
      <c r="FT62" s="106"/>
      <c r="FU62" s="106"/>
      <c r="FV62" s="106"/>
      <c r="FW62" s="245"/>
      <c r="FX62" s="245"/>
      <c r="FY62" s="243"/>
      <c r="FZ62" s="106"/>
      <c r="GA62" s="106"/>
      <c r="GB62" s="106"/>
      <c r="GC62" s="106"/>
      <c r="GD62" s="106"/>
      <c r="GE62" s="106"/>
      <c r="GF62" s="106"/>
      <c r="GG62" s="245"/>
      <c r="GH62" s="245"/>
      <c r="GI62" s="243"/>
      <c r="GJ62" s="106"/>
      <c r="GK62" s="106"/>
      <c r="GL62" s="106"/>
      <c r="GM62" s="106"/>
      <c r="GN62" s="106"/>
      <c r="GO62" s="106"/>
      <c r="GP62" s="106"/>
      <c r="GQ62" s="245"/>
      <c r="GR62" s="245"/>
      <c r="GS62" s="243"/>
      <c r="GT62" s="106"/>
      <c r="GU62" s="106"/>
      <c r="GV62" s="106"/>
      <c r="GW62" s="106"/>
      <c r="GX62" s="106"/>
      <c r="GY62" s="106"/>
      <c r="GZ62" s="106"/>
      <c r="HA62" s="245"/>
      <c r="HB62" s="245"/>
      <c r="HC62" s="243"/>
      <c r="HD62" s="106"/>
      <c r="HE62" s="106"/>
      <c r="HF62" s="106"/>
      <c r="HG62" s="106"/>
      <c r="HH62" s="106"/>
      <c r="HI62" s="106"/>
      <c r="HJ62" s="106"/>
      <c r="HK62" s="245"/>
      <c r="HL62" s="245"/>
      <c r="HM62" s="243"/>
      <c r="HN62" s="106"/>
      <c r="HO62" s="106"/>
      <c r="HP62" s="106"/>
      <c r="HQ62" s="106"/>
      <c r="HR62" s="106"/>
      <c r="HS62" s="106"/>
      <c r="HT62" s="106"/>
      <c r="HU62" s="245"/>
      <c r="HV62" s="245"/>
      <c r="HW62" s="243"/>
      <c r="HX62" s="106"/>
      <c r="HY62" s="106"/>
      <c r="HZ62" s="106"/>
      <c r="IA62" s="106"/>
      <c r="IB62" s="106"/>
      <c r="IC62" s="106"/>
      <c r="ID62" s="106"/>
      <c r="IE62" s="245"/>
      <c r="IF62" s="245"/>
      <c r="IG62" s="243"/>
      <c r="IH62" s="106"/>
      <c r="II62" s="106"/>
      <c r="IJ62" s="106"/>
      <c r="IK62" s="106"/>
      <c r="IL62" s="106"/>
      <c r="IM62" s="106"/>
      <c r="IN62" s="106"/>
      <c r="IO62" s="245"/>
      <c r="IP62" s="245"/>
      <c r="IQ62" s="243"/>
      <c r="IR62" s="106"/>
      <c r="IS62" s="106"/>
      <c r="IT62" s="106"/>
      <c r="IU62" s="106"/>
      <c r="IV62" s="106"/>
    </row>
    <row r="63" s="33" customFormat="1" ht="26" customHeight="1" spans="1:229">
      <c r="A63" s="237" t="s">
        <v>70</v>
      </c>
      <c r="B63" s="100">
        <f t="shared" si="13"/>
        <v>271.21</v>
      </c>
      <c r="C63" s="100">
        <f>VLOOKUP(A63,农村计生奖励!A:M,11,0)</f>
        <v>107.36</v>
      </c>
      <c r="D63" s="100">
        <f t="shared" si="14"/>
        <v>163.85</v>
      </c>
      <c r="E63" s="100">
        <f>VLOOKUP(A63,'计生特扶-伤残'!B:L,11,0)</f>
        <v>43.79</v>
      </c>
      <c r="F63" s="100">
        <f>VLOOKUP(A63,'计生特扶-死亡'!B:L,11,0)</f>
        <v>119.94</v>
      </c>
      <c r="G63" s="100">
        <f>VLOOKUP(A63,'计生并发症 (中央补助人数一致)'!B:W,22,0)</f>
        <v>0.12</v>
      </c>
      <c r="H63" s="100">
        <v>271.21</v>
      </c>
      <c r="I63" s="244">
        <v>2300249</v>
      </c>
      <c r="J63" s="244">
        <v>51301</v>
      </c>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row>
    <row r="64" s="33" customFormat="1" ht="26" customHeight="1" spans="1:229">
      <c r="A64" s="31" t="s">
        <v>71</v>
      </c>
      <c r="B64" s="16">
        <f t="shared" si="13"/>
        <v>93.77</v>
      </c>
      <c r="C64" s="16">
        <f>VLOOKUP(A64,农村计生奖励!A:M,11,0)</f>
        <v>69.34</v>
      </c>
      <c r="D64" s="16">
        <f t="shared" si="14"/>
        <v>24.43</v>
      </c>
      <c r="E64" s="16">
        <f>VLOOKUP(A64,'计生特扶-伤残'!B:L,11,0)</f>
        <v>9.1</v>
      </c>
      <c r="F64" s="16">
        <f>VLOOKUP(A64,'计生特扶-死亡'!B:L,11,0)</f>
        <v>15.33</v>
      </c>
      <c r="G64" s="16">
        <f>VLOOKUP(A64,'计生并发症 (中央补助人数一致)'!B:W,22,0)</f>
        <v>0</v>
      </c>
      <c r="H64" s="16">
        <v>93.77</v>
      </c>
      <c r="I64" s="32">
        <v>2300249</v>
      </c>
      <c r="J64" s="32">
        <v>51301</v>
      </c>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row>
    <row r="65" s="33" customFormat="1" ht="26" customHeight="1" spans="1:229">
      <c r="A65" s="31" t="s">
        <v>72</v>
      </c>
      <c r="B65" s="16">
        <f t="shared" si="13"/>
        <v>201.79</v>
      </c>
      <c r="C65" s="16">
        <f>VLOOKUP(A65,农村计生奖励!A:M,11,0)</f>
        <v>163.72</v>
      </c>
      <c r="D65" s="16">
        <f t="shared" si="14"/>
        <v>38.07</v>
      </c>
      <c r="E65" s="16">
        <f>VLOOKUP(A65,'计生特扶-伤残'!B:L,11,0)</f>
        <v>10.15</v>
      </c>
      <c r="F65" s="16">
        <f>VLOOKUP(A65,'计生特扶-死亡'!B:L,11,0)</f>
        <v>27.92</v>
      </c>
      <c r="G65" s="16">
        <f>VLOOKUP(A65,'计生并发症 (中央补助人数一致)'!B:W,22,0)</f>
        <v>0</v>
      </c>
      <c r="H65" s="16">
        <v>201.79</v>
      </c>
      <c r="I65" s="32">
        <v>2300249</v>
      </c>
      <c r="J65" s="32">
        <v>51301</v>
      </c>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row>
    <row r="66" s="33" customFormat="1" ht="26" customHeight="1" spans="1:229">
      <c r="A66" s="31" t="s">
        <v>73</v>
      </c>
      <c r="B66" s="16">
        <f t="shared" si="13"/>
        <v>75.15</v>
      </c>
      <c r="C66" s="16">
        <f>VLOOKUP(A66,农村计生奖励!A:M,11,0)</f>
        <v>58.97</v>
      </c>
      <c r="D66" s="16">
        <f t="shared" si="14"/>
        <v>16.18</v>
      </c>
      <c r="E66" s="16">
        <f>VLOOKUP(A66,'计生特扶-伤残'!B:L,11,0)</f>
        <v>2.6</v>
      </c>
      <c r="F66" s="16">
        <f>VLOOKUP(A66,'计生特扶-死亡'!B:L,11,0)</f>
        <v>13.38</v>
      </c>
      <c r="G66" s="16">
        <f>VLOOKUP(A66,'计生并发症 (中央补助人数一致)'!B:W,22,0)</f>
        <v>0.2</v>
      </c>
      <c r="H66" s="16">
        <v>75.15</v>
      </c>
      <c r="I66" s="32">
        <v>2300249</v>
      </c>
      <c r="J66" s="32">
        <v>51301</v>
      </c>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row>
    <row r="67" s="33" customFormat="1" ht="26" customHeight="1" spans="1:229">
      <c r="A67" s="18" t="s">
        <v>74</v>
      </c>
      <c r="B67" s="13">
        <f>SUM(B68,B71)</f>
        <v>65.54</v>
      </c>
      <c r="C67" s="13">
        <f t="shared" ref="C67:H67" si="15">SUM(C68,C71)</f>
        <v>57.01</v>
      </c>
      <c r="D67" s="13">
        <f t="shared" si="15"/>
        <v>8.53</v>
      </c>
      <c r="E67" s="13">
        <f t="shared" si="15"/>
        <v>0.82</v>
      </c>
      <c r="F67" s="13">
        <f t="shared" si="15"/>
        <v>7.71</v>
      </c>
      <c r="G67" s="13">
        <f t="shared" si="15"/>
        <v>0</v>
      </c>
      <c r="H67" s="13">
        <f t="shared" si="15"/>
        <v>65.54</v>
      </c>
      <c r="I67" s="7">
        <v>2300249</v>
      </c>
      <c r="J67" s="7">
        <v>51301</v>
      </c>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row>
    <row r="68" s="33" customFormat="1" ht="26" customHeight="1" spans="1:229">
      <c r="A68" s="65" t="s">
        <v>75</v>
      </c>
      <c r="B68" s="16">
        <f>SUM(C68,D68)</f>
        <v>17.01</v>
      </c>
      <c r="C68" s="16">
        <f>VLOOKUP(A68,农村计生奖励!A:M,11,0)</f>
        <v>15.15</v>
      </c>
      <c r="D68" s="16">
        <f>SUM(E68:G68)</f>
        <v>1.86</v>
      </c>
      <c r="E68" s="16">
        <f>VLOOKUP(A68,'计生特扶-伤残'!B:L,11,0)</f>
        <v>0.41</v>
      </c>
      <c r="F68" s="16">
        <f>VLOOKUP(A68,'计生特扶-死亡'!B:L,11,0)</f>
        <v>1.45</v>
      </c>
      <c r="G68" s="16">
        <f>VLOOKUP(A68,'计生并发症 (中央补助人数一致)'!B:W,22,0)</f>
        <v>0</v>
      </c>
      <c r="H68" s="16">
        <v>17.01</v>
      </c>
      <c r="I68" s="32">
        <v>2300249</v>
      </c>
      <c r="J68" s="32">
        <v>51301</v>
      </c>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row>
    <row r="69" s="220" customFormat="1" ht="27" spans="1:256">
      <c r="A69" s="30" t="s">
        <v>76</v>
      </c>
      <c r="B69" s="13">
        <f>SUM(C69,D69)</f>
        <v>23.07</v>
      </c>
      <c r="C69" s="13">
        <f>VLOOKUP(A69,农村计生奖励!A:M,11,0)</f>
        <v>22.35</v>
      </c>
      <c r="D69" s="13">
        <f>SUM(E69:G69)</f>
        <v>0.72</v>
      </c>
      <c r="E69" s="13">
        <f>VLOOKUP(A69,'计生特扶-伤残'!B:L,11,0)</f>
        <v>0</v>
      </c>
      <c r="F69" s="13">
        <f>VLOOKUP(A69,'计生特扶-死亡'!B:L,11,0)</f>
        <v>0.72</v>
      </c>
      <c r="G69" s="13">
        <f>VLOOKUP(A69,'计生并发症 (中央补助人数一致)'!B:W,22,0)</f>
        <v>0</v>
      </c>
      <c r="H69" s="13">
        <v>23.07</v>
      </c>
      <c r="I69" s="7">
        <v>2300249</v>
      </c>
      <c r="J69" s="7">
        <v>51301</v>
      </c>
      <c r="K69" s="243"/>
      <c r="L69" s="106"/>
      <c r="M69" s="106"/>
      <c r="N69" s="106"/>
      <c r="O69" s="106"/>
      <c r="P69" s="106"/>
      <c r="Q69" s="106"/>
      <c r="R69" s="106"/>
      <c r="S69" s="245"/>
      <c r="T69" s="245"/>
      <c r="U69" s="243"/>
      <c r="V69" s="106"/>
      <c r="W69" s="106"/>
      <c r="X69" s="106"/>
      <c r="Y69" s="106"/>
      <c r="Z69" s="106"/>
      <c r="AA69" s="106"/>
      <c r="AB69" s="106"/>
      <c r="AC69" s="245"/>
      <c r="AD69" s="245"/>
      <c r="AE69" s="243"/>
      <c r="AF69" s="106"/>
      <c r="AG69" s="106"/>
      <c r="AH69" s="106"/>
      <c r="AI69" s="106"/>
      <c r="AJ69" s="106"/>
      <c r="AK69" s="106"/>
      <c r="AL69" s="106"/>
      <c r="AM69" s="245"/>
      <c r="AN69" s="245"/>
      <c r="AO69" s="243"/>
      <c r="AP69" s="106"/>
      <c r="AQ69" s="106"/>
      <c r="AR69" s="106"/>
      <c r="AS69" s="106"/>
      <c r="AT69" s="106"/>
      <c r="AU69" s="106"/>
      <c r="AV69" s="106"/>
      <c r="AW69" s="245"/>
      <c r="AX69" s="245"/>
      <c r="AY69" s="243"/>
      <c r="AZ69" s="106"/>
      <c r="BA69" s="106"/>
      <c r="BB69" s="106"/>
      <c r="BC69" s="106"/>
      <c r="BD69" s="106"/>
      <c r="BE69" s="106"/>
      <c r="BF69" s="106"/>
      <c r="BG69" s="245"/>
      <c r="BH69" s="245"/>
      <c r="BI69" s="243"/>
      <c r="BJ69" s="106"/>
      <c r="BK69" s="106"/>
      <c r="BL69" s="106"/>
      <c r="BM69" s="106"/>
      <c r="BN69" s="106"/>
      <c r="BO69" s="106"/>
      <c r="BP69" s="106"/>
      <c r="BQ69" s="245"/>
      <c r="BR69" s="245"/>
      <c r="BS69" s="243"/>
      <c r="BT69" s="106"/>
      <c r="BU69" s="106"/>
      <c r="BV69" s="106"/>
      <c r="BW69" s="106"/>
      <c r="BX69" s="106"/>
      <c r="BY69" s="106"/>
      <c r="BZ69" s="106"/>
      <c r="CA69" s="245"/>
      <c r="CB69" s="245"/>
      <c r="CC69" s="243"/>
      <c r="CD69" s="106"/>
      <c r="CE69" s="106"/>
      <c r="CF69" s="106"/>
      <c r="CG69" s="106"/>
      <c r="CH69" s="106"/>
      <c r="CI69" s="106"/>
      <c r="CJ69" s="106"/>
      <c r="CK69" s="245"/>
      <c r="CL69" s="245"/>
      <c r="CM69" s="243"/>
      <c r="CN69" s="106"/>
      <c r="CO69" s="106"/>
      <c r="CP69" s="106"/>
      <c r="CQ69" s="106"/>
      <c r="CR69" s="106"/>
      <c r="CS69" s="106"/>
      <c r="CT69" s="106"/>
      <c r="CU69" s="245"/>
      <c r="CV69" s="245"/>
      <c r="CW69" s="243"/>
      <c r="CX69" s="106"/>
      <c r="CY69" s="106"/>
      <c r="CZ69" s="106"/>
      <c r="DA69" s="106"/>
      <c r="DB69" s="106"/>
      <c r="DC69" s="106"/>
      <c r="DD69" s="106"/>
      <c r="DE69" s="245"/>
      <c r="DF69" s="245"/>
      <c r="DG69" s="243"/>
      <c r="DH69" s="106"/>
      <c r="DI69" s="106"/>
      <c r="DJ69" s="106"/>
      <c r="DK69" s="106"/>
      <c r="DL69" s="106"/>
      <c r="DM69" s="106"/>
      <c r="DN69" s="106"/>
      <c r="DO69" s="245"/>
      <c r="DP69" s="245"/>
      <c r="DQ69" s="243"/>
      <c r="DR69" s="106"/>
      <c r="DS69" s="106"/>
      <c r="DT69" s="106"/>
      <c r="DU69" s="106"/>
      <c r="DV69" s="106"/>
      <c r="DW69" s="106"/>
      <c r="DX69" s="106"/>
      <c r="DY69" s="245"/>
      <c r="DZ69" s="245"/>
      <c r="EA69" s="243"/>
      <c r="EB69" s="106"/>
      <c r="EC69" s="106"/>
      <c r="ED69" s="106"/>
      <c r="EE69" s="106"/>
      <c r="EF69" s="106"/>
      <c r="EG69" s="106"/>
      <c r="EH69" s="106"/>
      <c r="EI69" s="245"/>
      <c r="EJ69" s="245"/>
      <c r="EK69" s="243"/>
      <c r="EL69" s="106"/>
      <c r="EM69" s="106"/>
      <c r="EN69" s="106"/>
      <c r="EO69" s="106"/>
      <c r="EP69" s="106"/>
      <c r="EQ69" s="106"/>
      <c r="ER69" s="106"/>
      <c r="ES69" s="245"/>
      <c r="ET69" s="245"/>
      <c r="EU69" s="243"/>
      <c r="EV69" s="106"/>
      <c r="EW69" s="106"/>
      <c r="EX69" s="106"/>
      <c r="EY69" s="106"/>
      <c r="EZ69" s="106"/>
      <c r="FA69" s="106"/>
      <c r="FB69" s="106"/>
      <c r="FC69" s="245"/>
      <c r="FD69" s="245"/>
      <c r="FE69" s="243"/>
      <c r="FF69" s="106"/>
      <c r="FG69" s="106"/>
      <c r="FH69" s="106"/>
      <c r="FI69" s="106"/>
      <c r="FJ69" s="106"/>
      <c r="FK69" s="106"/>
      <c r="FL69" s="106"/>
      <c r="FM69" s="245"/>
      <c r="FN69" s="245"/>
      <c r="FO69" s="243"/>
      <c r="FP69" s="106"/>
      <c r="FQ69" s="106"/>
      <c r="FR69" s="106"/>
      <c r="FS69" s="106"/>
      <c r="FT69" s="106"/>
      <c r="FU69" s="106"/>
      <c r="FV69" s="106"/>
      <c r="FW69" s="245"/>
      <c r="FX69" s="245"/>
      <c r="FY69" s="243"/>
      <c r="FZ69" s="106"/>
      <c r="GA69" s="106"/>
      <c r="GB69" s="106"/>
      <c r="GC69" s="106"/>
      <c r="GD69" s="106"/>
      <c r="GE69" s="106"/>
      <c r="GF69" s="106"/>
      <c r="GG69" s="245"/>
      <c r="GH69" s="245"/>
      <c r="GI69" s="243"/>
      <c r="GJ69" s="106"/>
      <c r="GK69" s="106"/>
      <c r="GL69" s="106"/>
      <c r="GM69" s="106"/>
      <c r="GN69" s="106"/>
      <c r="GO69" s="106"/>
      <c r="GP69" s="106"/>
      <c r="GQ69" s="245"/>
      <c r="GR69" s="245"/>
      <c r="GS69" s="243"/>
      <c r="GT69" s="106"/>
      <c r="GU69" s="106"/>
      <c r="GV69" s="106"/>
      <c r="GW69" s="106"/>
      <c r="GX69" s="106"/>
      <c r="GY69" s="106"/>
      <c r="GZ69" s="106"/>
      <c r="HA69" s="245"/>
      <c r="HB69" s="245"/>
      <c r="HC69" s="243"/>
      <c r="HD69" s="106"/>
      <c r="HE69" s="106"/>
      <c r="HF69" s="106"/>
      <c r="HG69" s="106"/>
      <c r="HH69" s="106"/>
      <c r="HI69" s="106"/>
      <c r="HJ69" s="106"/>
      <c r="HK69" s="245"/>
      <c r="HL69" s="245"/>
      <c r="HM69" s="243"/>
      <c r="HN69" s="106"/>
      <c r="HO69" s="106"/>
      <c r="HP69" s="106"/>
      <c r="HQ69" s="106"/>
      <c r="HR69" s="106"/>
      <c r="HS69" s="106"/>
      <c r="HT69" s="106"/>
      <c r="HU69" s="245"/>
      <c r="HV69" s="245"/>
      <c r="HW69" s="243"/>
      <c r="HX69" s="106"/>
      <c r="HY69" s="106"/>
      <c r="HZ69" s="106"/>
      <c r="IA69" s="106"/>
      <c r="IB69" s="106"/>
      <c r="IC69" s="106"/>
      <c r="ID69" s="106"/>
      <c r="IE69" s="245"/>
      <c r="IF69" s="245"/>
      <c r="IG69" s="243"/>
      <c r="IH69" s="106"/>
      <c r="II69" s="106"/>
      <c r="IJ69" s="106"/>
      <c r="IK69" s="106"/>
      <c r="IL69" s="106"/>
      <c r="IM69" s="106"/>
      <c r="IN69" s="106"/>
      <c r="IO69" s="245"/>
      <c r="IP69" s="245"/>
      <c r="IQ69" s="243"/>
      <c r="IR69" s="106"/>
      <c r="IS69" s="106"/>
      <c r="IT69" s="106"/>
      <c r="IU69" s="106"/>
      <c r="IV69" s="106"/>
    </row>
    <row r="70" s="220" customFormat="1" ht="26" customHeight="1" spans="1:256">
      <c r="A70" s="30" t="s">
        <v>77</v>
      </c>
      <c r="B70" s="13">
        <f>SUM(C70,D70)</f>
        <v>3.29</v>
      </c>
      <c r="C70" s="13">
        <f>VLOOKUP(A70,农村计生奖励!A:M,11,0)</f>
        <v>2.16</v>
      </c>
      <c r="D70" s="13">
        <f>SUM(E70:G70)</f>
        <v>1.13</v>
      </c>
      <c r="E70" s="13">
        <f>VLOOKUP(A70,'计生特扶-伤残'!B:L,11,0)</f>
        <v>0.41</v>
      </c>
      <c r="F70" s="13">
        <f>VLOOKUP(A70,'计生特扶-死亡'!B:L,11,0)</f>
        <v>0.72</v>
      </c>
      <c r="G70" s="13">
        <f>VLOOKUP(A70,'计生并发症 (中央补助人数一致)'!B:W,22,0)</f>
        <v>0</v>
      </c>
      <c r="H70" s="13">
        <v>3.73</v>
      </c>
      <c r="I70" s="7">
        <v>2300249</v>
      </c>
      <c r="J70" s="7">
        <v>51301</v>
      </c>
      <c r="K70" s="243"/>
      <c r="L70" s="106"/>
      <c r="M70" s="106"/>
      <c r="N70" s="106"/>
      <c r="O70" s="106"/>
      <c r="P70" s="106"/>
      <c r="Q70" s="106"/>
      <c r="R70" s="106"/>
      <c r="S70" s="245"/>
      <c r="T70" s="245"/>
      <c r="U70" s="243"/>
      <c r="V70" s="106"/>
      <c r="W70" s="106"/>
      <c r="X70" s="106"/>
      <c r="Y70" s="106"/>
      <c r="Z70" s="106"/>
      <c r="AA70" s="106"/>
      <c r="AB70" s="106"/>
      <c r="AC70" s="245"/>
      <c r="AD70" s="245"/>
      <c r="AE70" s="243"/>
      <c r="AF70" s="106"/>
      <c r="AG70" s="106"/>
      <c r="AH70" s="106"/>
      <c r="AI70" s="106"/>
      <c r="AJ70" s="106"/>
      <c r="AK70" s="106"/>
      <c r="AL70" s="106"/>
      <c r="AM70" s="245"/>
      <c r="AN70" s="245"/>
      <c r="AO70" s="243"/>
      <c r="AP70" s="106"/>
      <c r="AQ70" s="106"/>
      <c r="AR70" s="106"/>
      <c r="AS70" s="106"/>
      <c r="AT70" s="106"/>
      <c r="AU70" s="106"/>
      <c r="AV70" s="106"/>
      <c r="AW70" s="245"/>
      <c r="AX70" s="245"/>
      <c r="AY70" s="243"/>
      <c r="AZ70" s="106"/>
      <c r="BA70" s="106"/>
      <c r="BB70" s="106"/>
      <c r="BC70" s="106"/>
      <c r="BD70" s="106"/>
      <c r="BE70" s="106"/>
      <c r="BF70" s="106"/>
      <c r="BG70" s="245"/>
      <c r="BH70" s="245"/>
      <c r="BI70" s="243"/>
      <c r="BJ70" s="106"/>
      <c r="BK70" s="106"/>
      <c r="BL70" s="106"/>
      <c r="BM70" s="106"/>
      <c r="BN70" s="106"/>
      <c r="BO70" s="106"/>
      <c r="BP70" s="106"/>
      <c r="BQ70" s="245"/>
      <c r="BR70" s="245"/>
      <c r="BS70" s="243"/>
      <c r="BT70" s="106"/>
      <c r="BU70" s="106"/>
      <c r="BV70" s="106"/>
      <c r="BW70" s="106"/>
      <c r="BX70" s="106"/>
      <c r="BY70" s="106"/>
      <c r="BZ70" s="106"/>
      <c r="CA70" s="245"/>
      <c r="CB70" s="245"/>
      <c r="CC70" s="243"/>
      <c r="CD70" s="106"/>
      <c r="CE70" s="106"/>
      <c r="CF70" s="106"/>
      <c r="CG70" s="106"/>
      <c r="CH70" s="106"/>
      <c r="CI70" s="106"/>
      <c r="CJ70" s="106"/>
      <c r="CK70" s="245"/>
      <c r="CL70" s="245"/>
      <c r="CM70" s="243"/>
      <c r="CN70" s="106"/>
      <c r="CO70" s="106"/>
      <c r="CP70" s="106"/>
      <c r="CQ70" s="106"/>
      <c r="CR70" s="106"/>
      <c r="CS70" s="106"/>
      <c r="CT70" s="106"/>
      <c r="CU70" s="245"/>
      <c r="CV70" s="245"/>
      <c r="CW70" s="243"/>
      <c r="CX70" s="106"/>
      <c r="CY70" s="106"/>
      <c r="CZ70" s="106"/>
      <c r="DA70" s="106"/>
      <c r="DB70" s="106"/>
      <c r="DC70" s="106"/>
      <c r="DD70" s="106"/>
      <c r="DE70" s="245"/>
      <c r="DF70" s="245"/>
      <c r="DG70" s="243"/>
      <c r="DH70" s="106"/>
      <c r="DI70" s="106"/>
      <c r="DJ70" s="106"/>
      <c r="DK70" s="106"/>
      <c r="DL70" s="106"/>
      <c r="DM70" s="106"/>
      <c r="DN70" s="106"/>
      <c r="DO70" s="245"/>
      <c r="DP70" s="245"/>
      <c r="DQ70" s="243"/>
      <c r="DR70" s="106"/>
      <c r="DS70" s="106"/>
      <c r="DT70" s="106"/>
      <c r="DU70" s="106"/>
      <c r="DV70" s="106"/>
      <c r="DW70" s="106"/>
      <c r="DX70" s="106"/>
      <c r="DY70" s="245"/>
      <c r="DZ70" s="245"/>
      <c r="EA70" s="243"/>
      <c r="EB70" s="106"/>
      <c r="EC70" s="106"/>
      <c r="ED70" s="106"/>
      <c r="EE70" s="106"/>
      <c r="EF70" s="106"/>
      <c r="EG70" s="106"/>
      <c r="EH70" s="106"/>
      <c r="EI70" s="245"/>
      <c r="EJ70" s="245"/>
      <c r="EK70" s="243"/>
      <c r="EL70" s="106"/>
      <c r="EM70" s="106"/>
      <c r="EN70" s="106"/>
      <c r="EO70" s="106"/>
      <c r="EP70" s="106"/>
      <c r="EQ70" s="106"/>
      <c r="ER70" s="106"/>
      <c r="ES70" s="245"/>
      <c r="ET70" s="245"/>
      <c r="EU70" s="243"/>
      <c r="EV70" s="106"/>
      <c r="EW70" s="106"/>
      <c r="EX70" s="106"/>
      <c r="EY70" s="106"/>
      <c r="EZ70" s="106"/>
      <c r="FA70" s="106"/>
      <c r="FB70" s="106"/>
      <c r="FC70" s="245"/>
      <c r="FD70" s="245"/>
      <c r="FE70" s="243"/>
      <c r="FF70" s="106"/>
      <c r="FG70" s="106"/>
      <c r="FH70" s="106"/>
      <c r="FI70" s="106"/>
      <c r="FJ70" s="106"/>
      <c r="FK70" s="106"/>
      <c r="FL70" s="106"/>
      <c r="FM70" s="245"/>
      <c r="FN70" s="245"/>
      <c r="FO70" s="243"/>
      <c r="FP70" s="106"/>
      <c r="FQ70" s="106"/>
      <c r="FR70" s="106"/>
      <c r="FS70" s="106"/>
      <c r="FT70" s="106"/>
      <c r="FU70" s="106"/>
      <c r="FV70" s="106"/>
      <c r="FW70" s="245"/>
      <c r="FX70" s="245"/>
      <c r="FY70" s="243"/>
      <c r="FZ70" s="106"/>
      <c r="GA70" s="106"/>
      <c r="GB70" s="106"/>
      <c r="GC70" s="106"/>
      <c r="GD70" s="106"/>
      <c r="GE70" s="106"/>
      <c r="GF70" s="106"/>
      <c r="GG70" s="245"/>
      <c r="GH70" s="245"/>
      <c r="GI70" s="243"/>
      <c r="GJ70" s="106"/>
      <c r="GK70" s="106"/>
      <c r="GL70" s="106"/>
      <c r="GM70" s="106"/>
      <c r="GN70" s="106"/>
      <c r="GO70" s="106"/>
      <c r="GP70" s="106"/>
      <c r="GQ70" s="245"/>
      <c r="GR70" s="245"/>
      <c r="GS70" s="243"/>
      <c r="GT70" s="106"/>
      <c r="GU70" s="106"/>
      <c r="GV70" s="106"/>
      <c r="GW70" s="106"/>
      <c r="GX70" s="106"/>
      <c r="GY70" s="106"/>
      <c r="GZ70" s="106"/>
      <c r="HA70" s="245"/>
      <c r="HB70" s="245"/>
      <c r="HC70" s="243"/>
      <c r="HD70" s="106"/>
      <c r="HE70" s="106"/>
      <c r="HF70" s="106"/>
      <c r="HG70" s="106"/>
      <c r="HH70" s="106"/>
      <c r="HI70" s="106"/>
      <c r="HJ70" s="106"/>
      <c r="HK70" s="245"/>
      <c r="HL70" s="245"/>
      <c r="HM70" s="243"/>
      <c r="HN70" s="106"/>
      <c r="HO70" s="106"/>
      <c r="HP70" s="106"/>
      <c r="HQ70" s="106"/>
      <c r="HR70" s="106"/>
      <c r="HS70" s="106"/>
      <c r="HT70" s="106"/>
      <c r="HU70" s="245"/>
      <c r="HV70" s="245"/>
      <c r="HW70" s="243"/>
      <c r="HX70" s="106"/>
      <c r="HY70" s="106"/>
      <c r="HZ70" s="106"/>
      <c r="IA70" s="106"/>
      <c r="IB70" s="106"/>
      <c r="IC70" s="106"/>
      <c r="ID70" s="106"/>
      <c r="IE70" s="245"/>
      <c r="IF70" s="245"/>
      <c r="IG70" s="243"/>
      <c r="IH70" s="106"/>
      <c r="II70" s="106"/>
      <c r="IJ70" s="106"/>
      <c r="IK70" s="106"/>
      <c r="IL70" s="106"/>
      <c r="IM70" s="106"/>
      <c r="IN70" s="106"/>
      <c r="IO70" s="245"/>
      <c r="IP70" s="245"/>
      <c r="IQ70" s="243"/>
      <c r="IR70" s="106"/>
      <c r="IS70" s="106"/>
      <c r="IT70" s="106"/>
      <c r="IU70" s="106"/>
      <c r="IV70" s="106"/>
    </row>
    <row r="71" s="33" customFormat="1" ht="26" customHeight="1" spans="1:229">
      <c r="A71" s="31" t="s">
        <v>78</v>
      </c>
      <c r="B71" s="16">
        <f t="shared" ref="B71:B95" si="16">SUM(C71,D71)</f>
        <v>48.53</v>
      </c>
      <c r="C71" s="16">
        <f>VLOOKUP(A71,农村计生奖励!A:M,11,0)</f>
        <v>41.86</v>
      </c>
      <c r="D71" s="16">
        <f t="shared" ref="D71:D96" si="17">SUM(E71:G71)</f>
        <v>6.67</v>
      </c>
      <c r="E71" s="16">
        <f>VLOOKUP(A71,'计生特扶-伤残'!B:L,11,0)</f>
        <v>0.41</v>
      </c>
      <c r="F71" s="16">
        <f>VLOOKUP(A71,'计生特扶-死亡'!B:L,11,0)</f>
        <v>6.26</v>
      </c>
      <c r="G71" s="16">
        <f>VLOOKUP(A71,'计生并发症 (中央补助人数一致)'!B:W,22,0)</f>
        <v>0</v>
      </c>
      <c r="H71" s="16">
        <v>48.53</v>
      </c>
      <c r="I71" s="32">
        <v>2300249</v>
      </c>
      <c r="J71" s="32">
        <v>51301</v>
      </c>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row>
    <row r="72" s="33" customFormat="1" ht="26" customHeight="1" spans="1:229">
      <c r="A72" s="18" t="s">
        <v>79</v>
      </c>
      <c r="B72" s="13">
        <f t="shared" si="16"/>
        <v>382.33</v>
      </c>
      <c r="C72" s="13">
        <v>328.54</v>
      </c>
      <c r="D72" s="13">
        <f t="shared" si="17"/>
        <v>53.79</v>
      </c>
      <c r="E72" s="13">
        <v>2.42</v>
      </c>
      <c r="F72" s="13">
        <v>51.37</v>
      </c>
      <c r="G72" s="13">
        <v>0</v>
      </c>
      <c r="H72" s="13">
        <v>382.33</v>
      </c>
      <c r="I72" s="7">
        <v>2300249</v>
      </c>
      <c r="J72" s="7">
        <v>51301</v>
      </c>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40"/>
      <c r="HE72" s="40"/>
      <c r="HF72" s="40"/>
      <c r="HG72" s="40"/>
      <c r="HH72" s="40"/>
      <c r="HI72" s="40"/>
      <c r="HJ72" s="40"/>
      <c r="HK72" s="40"/>
      <c r="HL72" s="40"/>
      <c r="HM72" s="40"/>
      <c r="HN72" s="40"/>
      <c r="HO72" s="40"/>
      <c r="HP72" s="40"/>
      <c r="HQ72" s="40"/>
      <c r="HR72" s="40"/>
      <c r="HS72" s="40"/>
      <c r="HT72" s="40"/>
      <c r="HU72" s="40"/>
    </row>
    <row r="73" s="33" customFormat="1" ht="26" customHeight="1" spans="1:229">
      <c r="A73" s="18" t="s">
        <v>80</v>
      </c>
      <c r="B73" s="13">
        <f t="shared" si="16"/>
        <v>536.78</v>
      </c>
      <c r="C73" s="13">
        <v>462.5</v>
      </c>
      <c r="D73" s="13">
        <f t="shared" si="17"/>
        <v>74.28</v>
      </c>
      <c r="E73" s="13">
        <v>8.45</v>
      </c>
      <c r="F73" s="13">
        <v>65.83</v>
      </c>
      <c r="G73" s="13">
        <v>0</v>
      </c>
      <c r="H73" s="13">
        <v>536.78</v>
      </c>
      <c r="I73" s="7">
        <v>2300249</v>
      </c>
      <c r="J73" s="7">
        <v>51301</v>
      </c>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row>
    <row r="74" s="33" customFormat="1" ht="26" customHeight="1" spans="1:229">
      <c r="A74" s="18" t="s">
        <v>81</v>
      </c>
      <c r="B74" s="13">
        <f t="shared" ref="B74:H74" si="18">SUM(B75:B81)</f>
        <v>3954.56</v>
      </c>
      <c r="C74" s="13">
        <f t="shared" si="18"/>
        <v>3397.4</v>
      </c>
      <c r="D74" s="13">
        <f t="shared" si="18"/>
        <v>557.16</v>
      </c>
      <c r="E74" s="13">
        <f t="shared" si="18"/>
        <v>107.57</v>
      </c>
      <c r="F74" s="13">
        <f t="shared" si="18"/>
        <v>449.44</v>
      </c>
      <c r="G74" s="13">
        <f t="shared" si="18"/>
        <v>0.15</v>
      </c>
      <c r="H74" s="13">
        <f t="shared" si="18"/>
        <v>3954.56</v>
      </c>
      <c r="I74" s="7">
        <v>2300249</v>
      </c>
      <c r="J74" s="7">
        <v>51301</v>
      </c>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40"/>
      <c r="HE74" s="40"/>
      <c r="HF74" s="40"/>
      <c r="HG74" s="40"/>
      <c r="HH74" s="40"/>
      <c r="HI74" s="40"/>
      <c r="HJ74" s="40"/>
      <c r="HK74" s="40"/>
      <c r="HL74" s="40"/>
      <c r="HM74" s="40"/>
      <c r="HN74" s="40"/>
      <c r="HO74" s="40"/>
      <c r="HP74" s="40"/>
      <c r="HQ74" s="40"/>
      <c r="HR74" s="40"/>
      <c r="HS74" s="40"/>
      <c r="HT74" s="40"/>
      <c r="HU74" s="40"/>
    </row>
    <row r="75" s="33" customFormat="1" ht="26" customHeight="1" spans="1:229">
      <c r="A75" s="31" t="s">
        <v>82</v>
      </c>
      <c r="B75" s="16">
        <f t="shared" si="16"/>
        <v>149.92</v>
      </c>
      <c r="C75" s="16">
        <f>VLOOKUP(A75,农村计生奖励!A:M,11,0)</f>
        <v>111.47</v>
      </c>
      <c r="D75" s="16">
        <f t="shared" si="17"/>
        <v>38.45</v>
      </c>
      <c r="E75" s="16">
        <f>VLOOKUP(A75,'计生特扶-伤残'!B:L,11,0)</f>
        <v>2.35</v>
      </c>
      <c r="F75" s="16">
        <f>VLOOKUP(A75,'计生特扶-死亡'!B:L,11,0)</f>
        <v>35.95</v>
      </c>
      <c r="G75" s="16">
        <f>VLOOKUP(A75,'计生并发症 (中央补助人数一致)'!B:W,22,0)</f>
        <v>0.15</v>
      </c>
      <c r="H75" s="16">
        <v>149.92</v>
      </c>
      <c r="I75" s="32">
        <v>2300249</v>
      </c>
      <c r="J75" s="32">
        <v>51301</v>
      </c>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c r="HU75" s="40"/>
    </row>
    <row r="76" s="33" customFormat="1" ht="26" customHeight="1" spans="1:229">
      <c r="A76" s="31" t="s">
        <v>83</v>
      </c>
      <c r="B76" s="16">
        <f t="shared" si="16"/>
        <v>48.79</v>
      </c>
      <c r="C76" s="16">
        <f>VLOOKUP(A76,农村计生奖励!A:M,11,0)</f>
        <v>44.75</v>
      </c>
      <c r="D76" s="16">
        <f t="shared" si="17"/>
        <v>4.04</v>
      </c>
      <c r="E76" s="16">
        <f>VLOOKUP(A76,'计生特扶-伤残'!B:L,11,0)</f>
        <v>-2.07</v>
      </c>
      <c r="F76" s="16">
        <f>VLOOKUP(A76,'计生特扶-死亡'!B:L,11,0)</f>
        <v>6.11</v>
      </c>
      <c r="G76" s="16">
        <f>VLOOKUP(A76,'计生并发症 (中央补助人数一致)'!B:W,22,0)</f>
        <v>0</v>
      </c>
      <c r="H76" s="16">
        <v>48.79</v>
      </c>
      <c r="I76" s="32">
        <v>2300249</v>
      </c>
      <c r="J76" s="32">
        <v>51301</v>
      </c>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row>
    <row r="77" s="33" customFormat="1" ht="26" customHeight="1" spans="1:229">
      <c r="A77" s="31" t="s">
        <v>84</v>
      </c>
      <c r="B77" s="16">
        <f t="shared" si="16"/>
        <v>349.48</v>
      </c>
      <c r="C77" s="16">
        <f>VLOOKUP(A77,农村计生奖励!A:M,11,0)</f>
        <v>317.49</v>
      </c>
      <c r="D77" s="16">
        <f t="shared" si="17"/>
        <v>31.99</v>
      </c>
      <c r="E77" s="16">
        <f>VLOOKUP(A77,'计生特扶-伤残'!B:L,11,0)</f>
        <v>2.65</v>
      </c>
      <c r="F77" s="16">
        <f>VLOOKUP(A77,'计生特扶-死亡'!B:L,11,0)</f>
        <v>29.34</v>
      </c>
      <c r="G77" s="16">
        <f>VLOOKUP(A77,'计生并发症 (中央补助人数一致)'!B:W,22,0)</f>
        <v>0</v>
      </c>
      <c r="H77" s="16">
        <v>349.48</v>
      </c>
      <c r="I77" s="32">
        <v>2300249</v>
      </c>
      <c r="J77" s="32">
        <v>51301</v>
      </c>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c r="HU77" s="40"/>
    </row>
    <row r="78" s="33" customFormat="1" ht="26" customHeight="1" spans="1:229">
      <c r="A78" s="31" t="s">
        <v>85</v>
      </c>
      <c r="B78" s="16">
        <f t="shared" si="16"/>
        <v>1830.85</v>
      </c>
      <c r="C78" s="16">
        <f>VLOOKUP(A78,农村计生奖励!A:M,11,0)</f>
        <v>1571.55</v>
      </c>
      <c r="D78" s="16">
        <f t="shared" si="17"/>
        <v>259.3</v>
      </c>
      <c r="E78" s="16">
        <f>VLOOKUP(A78,'计生特扶-伤残'!B:L,11,0)</f>
        <v>46.49</v>
      </c>
      <c r="F78" s="16">
        <f>VLOOKUP(A78,'计生特扶-死亡'!B:L,11,0)</f>
        <v>212.81</v>
      </c>
      <c r="G78" s="16">
        <f>VLOOKUP(A78,'计生并发症 (中央补助人数一致)'!B:W,22,0)</f>
        <v>0</v>
      </c>
      <c r="H78" s="16">
        <v>1830.85</v>
      </c>
      <c r="I78" s="32">
        <v>2300249</v>
      </c>
      <c r="J78" s="32">
        <v>51301</v>
      </c>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row>
    <row r="79" s="33" customFormat="1" ht="26" customHeight="1" spans="1:229">
      <c r="A79" s="31" t="s">
        <v>86</v>
      </c>
      <c r="B79" s="16">
        <f t="shared" si="16"/>
        <v>714.53</v>
      </c>
      <c r="C79" s="16">
        <f>VLOOKUP(A79,农村计生奖励!A:M,11,0)</f>
        <v>629.4</v>
      </c>
      <c r="D79" s="16">
        <f t="shared" si="17"/>
        <v>85.13</v>
      </c>
      <c r="E79" s="16">
        <f>VLOOKUP(A79,'计生特扶-伤残'!B:L,11,0)</f>
        <v>18.5</v>
      </c>
      <c r="F79" s="16">
        <f>VLOOKUP(A79,'计生特扶-死亡'!B:L,11,0)</f>
        <v>66.63</v>
      </c>
      <c r="G79" s="16">
        <f>VLOOKUP(A79,'计生并发症 (中央补助人数一致)'!B:W,22,0)</f>
        <v>0</v>
      </c>
      <c r="H79" s="16">
        <v>714.53</v>
      </c>
      <c r="I79" s="32">
        <v>2300249</v>
      </c>
      <c r="J79" s="32">
        <v>51301</v>
      </c>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row>
    <row r="80" s="33" customFormat="1" ht="26" customHeight="1" spans="1:229">
      <c r="A80" s="31" t="s">
        <v>87</v>
      </c>
      <c r="B80" s="16">
        <f t="shared" si="16"/>
        <v>604.97</v>
      </c>
      <c r="C80" s="16">
        <f>VLOOKUP(A80,农村计生奖励!A:M,11,0)</f>
        <v>527.18</v>
      </c>
      <c r="D80" s="16">
        <f t="shared" si="17"/>
        <v>77.79</v>
      </c>
      <c r="E80" s="16">
        <f>VLOOKUP(A80,'计生特扶-伤残'!B:L,11,0)</f>
        <v>30.06</v>
      </c>
      <c r="F80" s="16">
        <f>VLOOKUP(A80,'计生特扶-死亡'!B:L,11,0)</f>
        <v>47.73</v>
      </c>
      <c r="G80" s="16">
        <f>VLOOKUP(A80,'计生并发症 (中央补助人数一致)'!B:W,22,0)</f>
        <v>0</v>
      </c>
      <c r="H80" s="16">
        <v>604.97</v>
      </c>
      <c r="I80" s="32">
        <v>2300249</v>
      </c>
      <c r="J80" s="32">
        <v>51301</v>
      </c>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row>
    <row r="81" s="33" customFormat="1" ht="26" customHeight="1" spans="1:229">
      <c r="A81" s="31" t="s">
        <v>88</v>
      </c>
      <c r="B81" s="16">
        <f t="shared" si="16"/>
        <v>256.02</v>
      </c>
      <c r="C81" s="16">
        <f>VLOOKUP(A81,农村计生奖励!A:M,11,0)</f>
        <v>195.56</v>
      </c>
      <c r="D81" s="16">
        <f t="shared" si="17"/>
        <v>60.46</v>
      </c>
      <c r="E81" s="16">
        <f>VLOOKUP(A81,'计生特扶-伤残'!B:L,11,0)</f>
        <v>9.59</v>
      </c>
      <c r="F81" s="16">
        <f>VLOOKUP(A81,'计生特扶-死亡'!B:L,11,0)</f>
        <v>50.87</v>
      </c>
      <c r="G81" s="16">
        <f>VLOOKUP(A81,'计生并发症 (中央补助人数一致)'!B:W,22,0)</f>
        <v>0</v>
      </c>
      <c r="H81" s="16">
        <v>256.02</v>
      </c>
      <c r="I81" s="32">
        <v>2300249</v>
      </c>
      <c r="J81" s="32">
        <v>51301</v>
      </c>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row>
    <row r="82" s="33" customFormat="1" ht="26" customHeight="1" spans="1:229">
      <c r="A82" s="18" t="s">
        <v>89</v>
      </c>
      <c r="B82" s="13">
        <f>SUM(B83,B86:B88)</f>
        <v>450.5</v>
      </c>
      <c r="C82" s="13">
        <f t="shared" ref="C82:H82" si="19">SUM(C83,C86:C88)</f>
        <v>333.51</v>
      </c>
      <c r="D82" s="13">
        <f t="shared" si="19"/>
        <v>116.99</v>
      </c>
      <c r="E82" s="13">
        <f t="shared" si="19"/>
        <v>23.07</v>
      </c>
      <c r="F82" s="13">
        <f t="shared" si="19"/>
        <v>93.92</v>
      </c>
      <c r="G82" s="13">
        <f t="shared" si="19"/>
        <v>0</v>
      </c>
      <c r="H82" s="13">
        <f t="shared" si="19"/>
        <v>450.5</v>
      </c>
      <c r="I82" s="7">
        <v>2300249</v>
      </c>
      <c r="J82" s="7">
        <v>51301</v>
      </c>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row>
    <row r="83" s="33" customFormat="1" ht="26" customHeight="1" spans="1:229">
      <c r="A83" s="140" t="s">
        <v>90</v>
      </c>
      <c r="B83" s="96">
        <f t="shared" si="16"/>
        <v>59.13</v>
      </c>
      <c r="C83" s="96">
        <f>VLOOKUP(A83,农村计生奖励!A:M,11,0)</f>
        <v>47.83</v>
      </c>
      <c r="D83" s="96">
        <f t="shared" si="17"/>
        <v>11.3</v>
      </c>
      <c r="E83" s="96">
        <f>VLOOKUP(A83,'计生特扶-伤残'!B:L,11,0)</f>
        <v>3.24</v>
      </c>
      <c r="F83" s="96">
        <f>VLOOKUP(A83,'计生特扶-死亡'!B:L,11,0)</f>
        <v>8.06</v>
      </c>
      <c r="G83" s="96">
        <f>VLOOKUP(A83,'计生并发症 (中央补助人数一致)'!B:W,22,0)</f>
        <v>0</v>
      </c>
      <c r="H83" s="96">
        <v>59.13</v>
      </c>
      <c r="I83" s="247">
        <v>2300249</v>
      </c>
      <c r="J83" s="247">
        <v>51301</v>
      </c>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row>
    <row r="84" s="220" customFormat="1" ht="40.5" spans="1:256">
      <c r="A84" s="30" t="s">
        <v>91</v>
      </c>
      <c r="B84" s="246">
        <f t="shared" si="16"/>
        <v>22.03</v>
      </c>
      <c r="C84" s="13">
        <f>VLOOKUP(A84,农村计生奖励!A:M,11,0)</f>
        <v>14.49</v>
      </c>
      <c r="D84" s="246">
        <f t="shared" si="17"/>
        <v>7.54</v>
      </c>
      <c r="E84" s="13">
        <f>VLOOKUP(A84,'计生特扶-伤残'!B:L,11,0)</f>
        <v>0.65</v>
      </c>
      <c r="F84" s="13">
        <f>VLOOKUP(A84,'计生特扶-死亡'!B:L,11,0)</f>
        <v>6.89</v>
      </c>
      <c r="G84" s="13">
        <f>VLOOKUP(A84,'计生并发症 (中央补助人数一致)'!B:W,22,0)</f>
        <v>0</v>
      </c>
      <c r="H84" s="13">
        <v>15.84</v>
      </c>
      <c r="I84" s="7">
        <v>2300249</v>
      </c>
      <c r="J84" s="7">
        <v>51301</v>
      </c>
      <c r="K84" s="243"/>
      <c r="L84" s="106"/>
      <c r="M84" s="106"/>
      <c r="N84" s="106"/>
      <c r="O84" s="106"/>
      <c r="P84" s="106"/>
      <c r="Q84" s="106"/>
      <c r="R84" s="106"/>
      <c r="S84" s="245"/>
      <c r="T84" s="245"/>
      <c r="U84" s="243"/>
      <c r="V84" s="106"/>
      <c r="W84" s="106"/>
      <c r="X84" s="106"/>
      <c r="Y84" s="106"/>
      <c r="Z84" s="106"/>
      <c r="AA84" s="106"/>
      <c r="AB84" s="106"/>
      <c r="AC84" s="245"/>
      <c r="AD84" s="245"/>
      <c r="AE84" s="243"/>
      <c r="AF84" s="106"/>
      <c r="AG84" s="106"/>
      <c r="AH84" s="106"/>
      <c r="AI84" s="106"/>
      <c r="AJ84" s="106"/>
      <c r="AK84" s="106"/>
      <c r="AL84" s="106"/>
      <c r="AM84" s="245"/>
      <c r="AN84" s="245"/>
      <c r="AO84" s="243"/>
      <c r="AP84" s="106"/>
      <c r="AQ84" s="106"/>
      <c r="AR84" s="106"/>
      <c r="AS84" s="106"/>
      <c r="AT84" s="106"/>
      <c r="AU84" s="106"/>
      <c r="AV84" s="106"/>
      <c r="AW84" s="245"/>
      <c r="AX84" s="245"/>
      <c r="AY84" s="243"/>
      <c r="AZ84" s="106"/>
      <c r="BA84" s="106"/>
      <c r="BB84" s="106"/>
      <c r="BC84" s="106"/>
      <c r="BD84" s="106"/>
      <c r="BE84" s="106"/>
      <c r="BF84" s="106"/>
      <c r="BG84" s="245"/>
      <c r="BH84" s="245"/>
      <c r="BI84" s="243"/>
      <c r="BJ84" s="106"/>
      <c r="BK84" s="106"/>
      <c r="BL84" s="106"/>
      <c r="BM84" s="106"/>
      <c r="BN84" s="106"/>
      <c r="BO84" s="106"/>
      <c r="BP84" s="106"/>
      <c r="BQ84" s="245"/>
      <c r="BR84" s="245"/>
      <c r="BS84" s="243"/>
      <c r="BT84" s="106"/>
      <c r="BU84" s="106"/>
      <c r="BV84" s="106"/>
      <c r="BW84" s="106"/>
      <c r="BX84" s="106"/>
      <c r="BY84" s="106"/>
      <c r="BZ84" s="106"/>
      <c r="CA84" s="245"/>
      <c r="CB84" s="245"/>
      <c r="CC84" s="243"/>
      <c r="CD84" s="106"/>
      <c r="CE84" s="106"/>
      <c r="CF84" s="106"/>
      <c r="CG84" s="106"/>
      <c r="CH84" s="106"/>
      <c r="CI84" s="106"/>
      <c r="CJ84" s="106"/>
      <c r="CK84" s="245"/>
      <c r="CL84" s="245"/>
      <c r="CM84" s="243"/>
      <c r="CN84" s="106"/>
      <c r="CO84" s="106"/>
      <c r="CP84" s="106"/>
      <c r="CQ84" s="106"/>
      <c r="CR84" s="106"/>
      <c r="CS84" s="106"/>
      <c r="CT84" s="106"/>
      <c r="CU84" s="245"/>
      <c r="CV84" s="245"/>
      <c r="CW84" s="243"/>
      <c r="CX84" s="106"/>
      <c r="CY84" s="106"/>
      <c r="CZ84" s="106"/>
      <c r="DA84" s="106"/>
      <c r="DB84" s="106"/>
      <c r="DC84" s="106"/>
      <c r="DD84" s="106"/>
      <c r="DE84" s="245"/>
      <c r="DF84" s="245"/>
      <c r="DG84" s="243"/>
      <c r="DH84" s="106"/>
      <c r="DI84" s="106"/>
      <c r="DJ84" s="106"/>
      <c r="DK84" s="106"/>
      <c r="DL84" s="106"/>
      <c r="DM84" s="106"/>
      <c r="DN84" s="106"/>
      <c r="DO84" s="245"/>
      <c r="DP84" s="245"/>
      <c r="DQ84" s="243"/>
      <c r="DR84" s="106"/>
      <c r="DS84" s="106"/>
      <c r="DT84" s="106"/>
      <c r="DU84" s="106"/>
      <c r="DV84" s="106"/>
      <c r="DW84" s="106"/>
      <c r="DX84" s="106"/>
      <c r="DY84" s="245"/>
      <c r="DZ84" s="245"/>
      <c r="EA84" s="243"/>
      <c r="EB84" s="106"/>
      <c r="EC84" s="106"/>
      <c r="ED84" s="106"/>
      <c r="EE84" s="106"/>
      <c r="EF84" s="106"/>
      <c r="EG84" s="106"/>
      <c r="EH84" s="106"/>
      <c r="EI84" s="245"/>
      <c r="EJ84" s="245"/>
      <c r="EK84" s="243"/>
      <c r="EL84" s="106"/>
      <c r="EM84" s="106"/>
      <c r="EN84" s="106"/>
      <c r="EO84" s="106"/>
      <c r="EP84" s="106"/>
      <c r="EQ84" s="106"/>
      <c r="ER84" s="106"/>
      <c r="ES84" s="245"/>
      <c r="ET84" s="245"/>
      <c r="EU84" s="243"/>
      <c r="EV84" s="106"/>
      <c r="EW84" s="106"/>
      <c r="EX84" s="106"/>
      <c r="EY84" s="106"/>
      <c r="EZ84" s="106"/>
      <c r="FA84" s="106"/>
      <c r="FB84" s="106"/>
      <c r="FC84" s="245"/>
      <c r="FD84" s="245"/>
      <c r="FE84" s="243"/>
      <c r="FF84" s="106"/>
      <c r="FG84" s="106"/>
      <c r="FH84" s="106"/>
      <c r="FI84" s="106"/>
      <c r="FJ84" s="106"/>
      <c r="FK84" s="106"/>
      <c r="FL84" s="106"/>
      <c r="FM84" s="245"/>
      <c r="FN84" s="245"/>
      <c r="FO84" s="243"/>
      <c r="FP84" s="106"/>
      <c r="FQ84" s="106"/>
      <c r="FR84" s="106"/>
      <c r="FS84" s="106"/>
      <c r="FT84" s="106"/>
      <c r="FU84" s="106"/>
      <c r="FV84" s="106"/>
      <c r="FW84" s="245"/>
      <c r="FX84" s="245"/>
      <c r="FY84" s="243"/>
      <c r="FZ84" s="106"/>
      <c r="GA84" s="106"/>
      <c r="GB84" s="106"/>
      <c r="GC84" s="106"/>
      <c r="GD84" s="106"/>
      <c r="GE84" s="106"/>
      <c r="GF84" s="106"/>
      <c r="GG84" s="245"/>
      <c r="GH84" s="245"/>
      <c r="GI84" s="243"/>
      <c r="GJ84" s="106"/>
      <c r="GK84" s="106"/>
      <c r="GL84" s="106"/>
      <c r="GM84" s="106"/>
      <c r="GN84" s="106"/>
      <c r="GO84" s="106"/>
      <c r="GP84" s="106"/>
      <c r="GQ84" s="245"/>
      <c r="GR84" s="245"/>
      <c r="GS84" s="243"/>
      <c r="GT84" s="106"/>
      <c r="GU84" s="106"/>
      <c r="GV84" s="106"/>
      <c r="GW84" s="106"/>
      <c r="GX84" s="106"/>
      <c r="GY84" s="106"/>
      <c r="GZ84" s="106"/>
      <c r="HA84" s="245"/>
      <c r="HB84" s="245"/>
      <c r="HC84" s="243"/>
      <c r="HD84" s="106"/>
      <c r="HE84" s="106"/>
      <c r="HF84" s="106"/>
      <c r="HG84" s="106"/>
      <c r="HH84" s="106"/>
      <c r="HI84" s="106"/>
      <c r="HJ84" s="106"/>
      <c r="HK84" s="245"/>
      <c r="HL84" s="245"/>
      <c r="HM84" s="243"/>
      <c r="HN84" s="106"/>
      <c r="HO84" s="106"/>
      <c r="HP84" s="106"/>
      <c r="HQ84" s="106"/>
      <c r="HR84" s="106"/>
      <c r="HS84" s="106"/>
      <c r="HT84" s="106"/>
      <c r="HU84" s="245"/>
      <c r="HV84" s="245"/>
      <c r="HW84" s="243"/>
      <c r="HX84" s="106"/>
      <c r="HY84" s="106"/>
      <c r="HZ84" s="106"/>
      <c r="IA84" s="106"/>
      <c r="IB84" s="106"/>
      <c r="IC84" s="106"/>
      <c r="ID84" s="106"/>
      <c r="IE84" s="245"/>
      <c r="IF84" s="245"/>
      <c r="IG84" s="243"/>
      <c r="IH84" s="106"/>
      <c r="II84" s="106"/>
      <c r="IJ84" s="106"/>
      <c r="IK84" s="106"/>
      <c r="IL84" s="106"/>
      <c r="IM84" s="106"/>
      <c r="IN84" s="106"/>
      <c r="IO84" s="245"/>
      <c r="IP84" s="245"/>
      <c r="IQ84" s="243"/>
      <c r="IR84" s="106"/>
      <c r="IS84" s="106"/>
      <c r="IT84" s="106"/>
      <c r="IU84" s="106"/>
      <c r="IV84" s="106"/>
    </row>
    <row r="85" s="220" customFormat="1" ht="27" spans="1:256">
      <c r="A85" s="30" t="s">
        <v>92</v>
      </c>
      <c r="B85" s="246">
        <f t="shared" si="16"/>
        <v>37.1</v>
      </c>
      <c r="C85" s="13">
        <f>VLOOKUP(A85,农村计生奖励!A:M,11,0)</f>
        <v>33.33</v>
      </c>
      <c r="D85" s="246">
        <f t="shared" si="17"/>
        <v>3.77</v>
      </c>
      <c r="E85" s="13">
        <f>VLOOKUP(A85,'计生特扶-伤残'!B:L,11,0)</f>
        <v>2.6</v>
      </c>
      <c r="F85" s="13">
        <f>VLOOKUP(A85,'计生特扶-死亡'!B:L,11,0)</f>
        <v>1.17</v>
      </c>
      <c r="G85" s="13">
        <f>VLOOKUP(A85,'计生并发症 (中央补助人数一致)'!B:W,22,0)</f>
        <v>0</v>
      </c>
      <c r="H85" s="13">
        <v>38.73</v>
      </c>
      <c r="I85" s="7">
        <v>2300249</v>
      </c>
      <c r="J85" s="7">
        <v>51301</v>
      </c>
      <c r="K85" s="243"/>
      <c r="L85" s="106"/>
      <c r="M85" s="106"/>
      <c r="N85" s="106"/>
      <c r="O85" s="106"/>
      <c r="P85" s="106"/>
      <c r="Q85" s="106"/>
      <c r="R85" s="106"/>
      <c r="S85" s="245"/>
      <c r="T85" s="245"/>
      <c r="U85" s="243"/>
      <c r="V85" s="106"/>
      <c r="W85" s="106"/>
      <c r="X85" s="106"/>
      <c r="Y85" s="106"/>
      <c r="Z85" s="106"/>
      <c r="AA85" s="106"/>
      <c r="AB85" s="106"/>
      <c r="AC85" s="245"/>
      <c r="AD85" s="245"/>
      <c r="AE85" s="243"/>
      <c r="AF85" s="106"/>
      <c r="AG85" s="106"/>
      <c r="AH85" s="106"/>
      <c r="AI85" s="106"/>
      <c r="AJ85" s="106"/>
      <c r="AK85" s="106"/>
      <c r="AL85" s="106"/>
      <c r="AM85" s="245"/>
      <c r="AN85" s="245"/>
      <c r="AO85" s="243"/>
      <c r="AP85" s="106"/>
      <c r="AQ85" s="106"/>
      <c r="AR85" s="106"/>
      <c r="AS85" s="106"/>
      <c r="AT85" s="106"/>
      <c r="AU85" s="106"/>
      <c r="AV85" s="106"/>
      <c r="AW85" s="245"/>
      <c r="AX85" s="245"/>
      <c r="AY85" s="243"/>
      <c r="AZ85" s="106"/>
      <c r="BA85" s="106"/>
      <c r="BB85" s="106"/>
      <c r="BC85" s="106"/>
      <c r="BD85" s="106"/>
      <c r="BE85" s="106"/>
      <c r="BF85" s="106"/>
      <c r="BG85" s="245"/>
      <c r="BH85" s="245"/>
      <c r="BI85" s="243"/>
      <c r="BJ85" s="106"/>
      <c r="BK85" s="106"/>
      <c r="BL85" s="106"/>
      <c r="BM85" s="106"/>
      <c r="BN85" s="106"/>
      <c r="BO85" s="106"/>
      <c r="BP85" s="106"/>
      <c r="BQ85" s="245"/>
      <c r="BR85" s="245"/>
      <c r="BS85" s="243"/>
      <c r="BT85" s="106"/>
      <c r="BU85" s="106"/>
      <c r="BV85" s="106"/>
      <c r="BW85" s="106"/>
      <c r="BX85" s="106"/>
      <c r="BY85" s="106"/>
      <c r="BZ85" s="106"/>
      <c r="CA85" s="245"/>
      <c r="CB85" s="245"/>
      <c r="CC85" s="243"/>
      <c r="CD85" s="106"/>
      <c r="CE85" s="106"/>
      <c r="CF85" s="106"/>
      <c r="CG85" s="106"/>
      <c r="CH85" s="106"/>
      <c r="CI85" s="106"/>
      <c r="CJ85" s="106"/>
      <c r="CK85" s="245"/>
      <c r="CL85" s="245"/>
      <c r="CM85" s="243"/>
      <c r="CN85" s="106"/>
      <c r="CO85" s="106"/>
      <c r="CP85" s="106"/>
      <c r="CQ85" s="106"/>
      <c r="CR85" s="106"/>
      <c r="CS85" s="106"/>
      <c r="CT85" s="106"/>
      <c r="CU85" s="245"/>
      <c r="CV85" s="245"/>
      <c r="CW85" s="243"/>
      <c r="CX85" s="106"/>
      <c r="CY85" s="106"/>
      <c r="CZ85" s="106"/>
      <c r="DA85" s="106"/>
      <c r="DB85" s="106"/>
      <c r="DC85" s="106"/>
      <c r="DD85" s="106"/>
      <c r="DE85" s="245"/>
      <c r="DF85" s="245"/>
      <c r="DG85" s="243"/>
      <c r="DH85" s="106"/>
      <c r="DI85" s="106"/>
      <c r="DJ85" s="106"/>
      <c r="DK85" s="106"/>
      <c r="DL85" s="106"/>
      <c r="DM85" s="106"/>
      <c r="DN85" s="106"/>
      <c r="DO85" s="245"/>
      <c r="DP85" s="245"/>
      <c r="DQ85" s="243"/>
      <c r="DR85" s="106"/>
      <c r="DS85" s="106"/>
      <c r="DT85" s="106"/>
      <c r="DU85" s="106"/>
      <c r="DV85" s="106"/>
      <c r="DW85" s="106"/>
      <c r="DX85" s="106"/>
      <c r="DY85" s="245"/>
      <c r="DZ85" s="245"/>
      <c r="EA85" s="243"/>
      <c r="EB85" s="106"/>
      <c r="EC85" s="106"/>
      <c r="ED85" s="106"/>
      <c r="EE85" s="106"/>
      <c r="EF85" s="106"/>
      <c r="EG85" s="106"/>
      <c r="EH85" s="106"/>
      <c r="EI85" s="245"/>
      <c r="EJ85" s="245"/>
      <c r="EK85" s="243"/>
      <c r="EL85" s="106"/>
      <c r="EM85" s="106"/>
      <c r="EN85" s="106"/>
      <c r="EO85" s="106"/>
      <c r="EP85" s="106"/>
      <c r="EQ85" s="106"/>
      <c r="ER85" s="106"/>
      <c r="ES85" s="245"/>
      <c r="ET85" s="245"/>
      <c r="EU85" s="243"/>
      <c r="EV85" s="106"/>
      <c r="EW85" s="106"/>
      <c r="EX85" s="106"/>
      <c r="EY85" s="106"/>
      <c r="EZ85" s="106"/>
      <c r="FA85" s="106"/>
      <c r="FB85" s="106"/>
      <c r="FC85" s="245"/>
      <c r="FD85" s="245"/>
      <c r="FE85" s="243"/>
      <c r="FF85" s="106"/>
      <c r="FG85" s="106"/>
      <c r="FH85" s="106"/>
      <c r="FI85" s="106"/>
      <c r="FJ85" s="106"/>
      <c r="FK85" s="106"/>
      <c r="FL85" s="106"/>
      <c r="FM85" s="245"/>
      <c r="FN85" s="245"/>
      <c r="FO85" s="243"/>
      <c r="FP85" s="106"/>
      <c r="FQ85" s="106"/>
      <c r="FR85" s="106"/>
      <c r="FS85" s="106"/>
      <c r="FT85" s="106"/>
      <c r="FU85" s="106"/>
      <c r="FV85" s="106"/>
      <c r="FW85" s="245"/>
      <c r="FX85" s="245"/>
      <c r="FY85" s="243"/>
      <c r="FZ85" s="106"/>
      <c r="GA85" s="106"/>
      <c r="GB85" s="106"/>
      <c r="GC85" s="106"/>
      <c r="GD85" s="106"/>
      <c r="GE85" s="106"/>
      <c r="GF85" s="106"/>
      <c r="GG85" s="245"/>
      <c r="GH85" s="245"/>
      <c r="GI85" s="243"/>
      <c r="GJ85" s="106"/>
      <c r="GK85" s="106"/>
      <c r="GL85" s="106"/>
      <c r="GM85" s="106"/>
      <c r="GN85" s="106"/>
      <c r="GO85" s="106"/>
      <c r="GP85" s="106"/>
      <c r="GQ85" s="245"/>
      <c r="GR85" s="245"/>
      <c r="GS85" s="243"/>
      <c r="GT85" s="106"/>
      <c r="GU85" s="106"/>
      <c r="GV85" s="106"/>
      <c r="GW85" s="106"/>
      <c r="GX85" s="106"/>
      <c r="GY85" s="106"/>
      <c r="GZ85" s="106"/>
      <c r="HA85" s="245"/>
      <c r="HB85" s="245"/>
      <c r="HC85" s="243"/>
      <c r="HD85" s="106"/>
      <c r="HE85" s="106"/>
      <c r="HF85" s="106"/>
      <c r="HG85" s="106"/>
      <c r="HH85" s="106"/>
      <c r="HI85" s="106"/>
      <c r="HJ85" s="106"/>
      <c r="HK85" s="245"/>
      <c r="HL85" s="245"/>
      <c r="HM85" s="243"/>
      <c r="HN85" s="106"/>
      <c r="HO85" s="106"/>
      <c r="HP85" s="106"/>
      <c r="HQ85" s="106"/>
      <c r="HR85" s="106"/>
      <c r="HS85" s="106"/>
      <c r="HT85" s="106"/>
      <c r="HU85" s="245"/>
      <c r="HV85" s="245"/>
      <c r="HW85" s="243"/>
      <c r="HX85" s="106"/>
      <c r="HY85" s="106"/>
      <c r="HZ85" s="106"/>
      <c r="IA85" s="106"/>
      <c r="IB85" s="106"/>
      <c r="IC85" s="106"/>
      <c r="ID85" s="106"/>
      <c r="IE85" s="245"/>
      <c r="IF85" s="245"/>
      <c r="IG85" s="243"/>
      <c r="IH85" s="106"/>
      <c r="II85" s="106"/>
      <c r="IJ85" s="106"/>
      <c r="IK85" s="106"/>
      <c r="IL85" s="106"/>
      <c r="IM85" s="106"/>
      <c r="IN85" s="106"/>
      <c r="IO85" s="245"/>
      <c r="IP85" s="245"/>
      <c r="IQ85" s="243"/>
      <c r="IR85" s="106"/>
      <c r="IS85" s="106"/>
      <c r="IT85" s="106"/>
      <c r="IU85" s="106"/>
      <c r="IV85" s="106"/>
    </row>
    <row r="86" s="220" customFormat="1" ht="26" customHeight="1" spans="1:229">
      <c r="A86" s="31" t="s">
        <v>93</v>
      </c>
      <c r="B86" s="16">
        <f t="shared" si="16"/>
        <v>151.82</v>
      </c>
      <c r="C86" s="16">
        <f>VLOOKUP(A86,农村计生奖励!A:M,11,0)</f>
        <v>73.9</v>
      </c>
      <c r="D86" s="16">
        <f t="shared" si="17"/>
        <v>77.92</v>
      </c>
      <c r="E86" s="16">
        <f>VLOOKUP(A86,'计生特扶-伤残'!B:L,11,0)</f>
        <v>13.81</v>
      </c>
      <c r="F86" s="16">
        <f>VLOOKUP(A86,'计生特扶-死亡'!B:L,11,0)</f>
        <v>64.11</v>
      </c>
      <c r="G86" s="16">
        <f>VLOOKUP(A86,'计生并发症 (中央补助人数一致)'!B:W,22,0)</f>
        <v>0</v>
      </c>
      <c r="H86" s="16">
        <v>151.82</v>
      </c>
      <c r="I86" s="32">
        <v>2300249</v>
      </c>
      <c r="J86" s="32">
        <v>51301</v>
      </c>
      <c r="K86" s="239"/>
      <c r="L86" s="239"/>
      <c r="M86" s="239"/>
      <c r="N86" s="239"/>
      <c r="O86" s="239"/>
      <c r="P86" s="239"/>
      <c r="Q86" s="239"/>
      <c r="R86" s="239"/>
      <c r="S86" s="239"/>
      <c r="T86" s="239"/>
      <c r="U86" s="239"/>
      <c r="V86" s="239"/>
      <c r="W86" s="239"/>
      <c r="X86" s="239"/>
      <c r="Y86" s="239"/>
      <c r="Z86" s="239"/>
      <c r="AA86" s="239"/>
      <c r="AB86" s="239"/>
      <c r="AC86" s="239"/>
      <c r="AD86" s="239"/>
      <c r="AE86" s="239"/>
      <c r="AF86" s="239"/>
      <c r="AG86" s="239"/>
      <c r="AH86" s="239"/>
      <c r="AI86" s="239"/>
      <c r="AJ86" s="239"/>
      <c r="AK86" s="239"/>
      <c r="AL86" s="239"/>
      <c r="AM86" s="239"/>
      <c r="AN86" s="239"/>
      <c r="AO86" s="239"/>
      <c r="AP86" s="239"/>
      <c r="AQ86" s="239"/>
      <c r="AR86" s="239"/>
      <c r="AS86" s="239"/>
      <c r="AT86" s="239"/>
      <c r="AU86" s="239"/>
      <c r="AV86" s="239"/>
      <c r="AW86" s="239"/>
      <c r="AX86" s="239"/>
      <c r="AY86" s="239"/>
      <c r="AZ86" s="239"/>
      <c r="BA86" s="239"/>
      <c r="BB86" s="239"/>
      <c r="BC86" s="239"/>
      <c r="BD86" s="239"/>
      <c r="BE86" s="239"/>
      <c r="BF86" s="239"/>
      <c r="BG86" s="239"/>
      <c r="BH86" s="239"/>
      <c r="BI86" s="239"/>
      <c r="BJ86" s="239"/>
      <c r="BK86" s="239"/>
      <c r="BL86" s="239"/>
      <c r="BM86" s="239"/>
      <c r="BN86" s="239"/>
      <c r="BO86" s="239"/>
      <c r="BP86" s="239"/>
      <c r="BQ86" s="239"/>
      <c r="BR86" s="239"/>
      <c r="BS86" s="239"/>
      <c r="BT86" s="239"/>
      <c r="BU86" s="239"/>
      <c r="BV86" s="239"/>
      <c r="BW86" s="239"/>
      <c r="BX86" s="239"/>
      <c r="BY86" s="239"/>
      <c r="BZ86" s="239"/>
      <c r="CA86" s="239"/>
      <c r="CB86" s="239"/>
      <c r="CC86" s="239"/>
      <c r="CD86" s="239"/>
      <c r="CE86" s="239"/>
      <c r="CF86" s="239"/>
      <c r="CG86" s="239"/>
      <c r="CH86" s="239"/>
      <c r="CI86" s="239"/>
      <c r="CJ86" s="239"/>
      <c r="CK86" s="239"/>
      <c r="CL86" s="239"/>
      <c r="CM86" s="239"/>
      <c r="CN86" s="239"/>
      <c r="CO86" s="239"/>
      <c r="CP86" s="239"/>
      <c r="CQ86" s="239"/>
      <c r="CR86" s="239"/>
      <c r="CS86" s="239"/>
      <c r="CT86" s="239"/>
      <c r="CU86" s="239"/>
      <c r="CV86" s="239"/>
      <c r="CW86" s="239"/>
      <c r="CX86" s="239"/>
      <c r="CY86" s="239"/>
      <c r="CZ86" s="239"/>
      <c r="DA86" s="239"/>
      <c r="DB86" s="239"/>
      <c r="DC86" s="239"/>
      <c r="DD86" s="239"/>
      <c r="DE86" s="239"/>
      <c r="DF86" s="239"/>
      <c r="DG86" s="239"/>
      <c r="DH86" s="239"/>
      <c r="DI86" s="239"/>
      <c r="DJ86" s="239"/>
      <c r="DK86" s="239"/>
      <c r="DL86" s="239"/>
      <c r="DM86" s="239"/>
      <c r="DN86" s="239"/>
      <c r="DO86" s="239"/>
      <c r="DP86" s="239"/>
      <c r="DQ86" s="239"/>
      <c r="DR86" s="239"/>
      <c r="DS86" s="239"/>
      <c r="DT86" s="239"/>
      <c r="DU86" s="239"/>
      <c r="DV86" s="239"/>
      <c r="DW86" s="239"/>
      <c r="DX86" s="239"/>
      <c r="DY86" s="239"/>
      <c r="DZ86" s="239"/>
      <c r="EA86" s="239"/>
      <c r="EB86" s="239"/>
      <c r="EC86" s="239"/>
      <c r="ED86" s="239"/>
      <c r="EE86" s="239"/>
      <c r="EF86" s="239"/>
      <c r="EG86" s="239"/>
      <c r="EH86" s="239"/>
      <c r="EI86" s="239"/>
      <c r="EJ86" s="239"/>
      <c r="EK86" s="239"/>
      <c r="EL86" s="239"/>
      <c r="EM86" s="239"/>
      <c r="EN86" s="239"/>
      <c r="EO86" s="239"/>
      <c r="EP86" s="239"/>
      <c r="EQ86" s="239"/>
      <c r="ER86" s="239"/>
      <c r="ES86" s="239"/>
      <c r="ET86" s="239"/>
      <c r="EU86" s="239"/>
      <c r="EV86" s="239"/>
      <c r="EW86" s="239"/>
      <c r="EX86" s="239"/>
      <c r="EY86" s="239"/>
      <c r="EZ86" s="239"/>
      <c r="FA86" s="239"/>
      <c r="FB86" s="239"/>
      <c r="FC86" s="239"/>
      <c r="FD86" s="239"/>
      <c r="FE86" s="239"/>
      <c r="FF86" s="239"/>
      <c r="FG86" s="239"/>
      <c r="FH86" s="239"/>
      <c r="FI86" s="239"/>
      <c r="FJ86" s="239"/>
      <c r="FK86" s="239"/>
      <c r="FL86" s="239"/>
      <c r="FM86" s="239"/>
      <c r="FN86" s="239"/>
      <c r="FO86" s="239"/>
      <c r="FP86" s="239"/>
      <c r="FQ86" s="239"/>
      <c r="FR86" s="239"/>
      <c r="FS86" s="239"/>
      <c r="FT86" s="239"/>
      <c r="FU86" s="239"/>
      <c r="FV86" s="239"/>
      <c r="FW86" s="239"/>
      <c r="FX86" s="239"/>
      <c r="FY86" s="239"/>
      <c r="FZ86" s="239"/>
      <c r="GA86" s="239"/>
      <c r="GB86" s="239"/>
      <c r="GC86" s="239"/>
      <c r="GD86" s="239"/>
      <c r="GE86" s="239"/>
      <c r="GF86" s="239"/>
      <c r="GG86" s="239"/>
      <c r="GH86" s="239"/>
      <c r="GI86" s="239"/>
      <c r="GJ86" s="239"/>
      <c r="GK86" s="239"/>
      <c r="GL86" s="239"/>
      <c r="GM86" s="239"/>
      <c r="GN86" s="239"/>
      <c r="GO86" s="239"/>
      <c r="GP86" s="239"/>
      <c r="GQ86" s="239"/>
      <c r="GR86" s="239"/>
      <c r="GS86" s="239"/>
      <c r="GT86" s="239"/>
      <c r="GU86" s="239"/>
      <c r="GV86" s="239"/>
      <c r="GW86" s="239"/>
      <c r="GX86" s="239"/>
      <c r="GY86" s="239"/>
      <c r="GZ86" s="239"/>
      <c r="HA86" s="239"/>
      <c r="HB86" s="239"/>
      <c r="HC86" s="239"/>
      <c r="HD86" s="239"/>
      <c r="HE86" s="239"/>
      <c r="HF86" s="239"/>
      <c r="HG86" s="239"/>
      <c r="HH86" s="239"/>
      <c r="HI86" s="239"/>
      <c r="HJ86" s="239"/>
      <c r="HK86" s="239"/>
      <c r="HL86" s="239"/>
      <c r="HM86" s="239"/>
      <c r="HN86" s="239"/>
      <c r="HO86" s="239"/>
      <c r="HP86" s="239"/>
      <c r="HQ86" s="239"/>
      <c r="HR86" s="239"/>
      <c r="HS86" s="239"/>
      <c r="HT86" s="239"/>
      <c r="HU86" s="239"/>
    </row>
    <row r="87" s="33" customFormat="1" ht="26" customHeight="1" spans="1:229">
      <c r="A87" s="237" t="s">
        <v>94</v>
      </c>
      <c r="B87" s="100">
        <f t="shared" si="16"/>
        <v>140.14</v>
      </c>
      <c r="C87" s="100">
        <f>VLOOKUP(A87,农村计生奖励!A:M,11,0)</f>
        <v>128.41</v>
      </c>
      <c r="D87" s="100">
        <f t="shared" si="17"/>
        <v>11.73</v>
      </c>
      <c r="E87" s="100">
        <f>VLOOKUP(A87,'计生特扶-伤残'!B:L,11,0)</f>
        <v>2.64</v>
      </c>
      <c r="F87" s="100">
        <f>VLOOKUP(A87,'计生特扶-死亡'!B:L,11,0)</f>
        <v>9.09</v>
      </c>
      <c r="G87" s="100">
        <f>VLOOKUP(A87,'计生并发症 (中央补助人数一致)'!B:W,22,0)</f>
        <v>0</v>
      </c>
      <c r="H87" s="100">
        <v>140.14</v>
      </c>
      <c r="I87" s="244">
        <v>2300249</v>
      </c>
      <c r="J87" s="244">
        <v>51301</v>
      </c>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row>
    <row r="88" s="33" customFormat="1" ht="26" customHeight="1" spans="1:229">
      <c r="A88" s="31" t="s">
        <v>95</v>
      </c>
      <c r="B88" s="16">
        <f t="shared" si="16"/>
        <v>99.41</v>
      </c>
      <c r="C88" s="16">
        <f>VLOOKUP(A88,农村计生奖励!A:M,11,0)</f>
        <v>83.37</v>
      </c>
      <c r="D88" s="16">
        <f t="shared" si="17"/>
        <v>16.04</v>
      </c>
      <c r="E88" s="16">
        <f>VLOOKUP(A88,'计生特扶-伤残'!B:L,11,0)</f>
        <v>3.38</v>
      </c>
      <c r="F88" s="16">
        <f>VLOOKUP(A88,'计生特扶-死亡'!B:L,11,0)</f>
        <v>12.66</v>
      </c>
      <c r="G88" s="16">
        <f>VLOOKUP(A88,'计生并发症 (中央补助人数一致)'!B:W,22,0)</f>
        <v>0</v>
      </c>
      <c r="H88" s="16">
        <v>99.41</v>
      </c>
      <c r="I88" s="32">
        <v>2300249</v>
      </c>
      <c r="J88" s="32">
        <v>51301</v>
      </c>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row>
    <row r="89" s="33" customFormat="1" ht="26" customHeight="1" spans="1:229">
      <c r="A89" s="18" t="s">
        <v>96</v>
      </c>
      <c r="B89" s="13">
        <f t="shared" ref="B89:H89" si="20">SUM(B90,B93:B98)</f>
        <v>689.63</v>
      </c>
      <c r="C89" s="13">
        <f t="shared" si="20"/>
        <v>267.07</v>
      </c>
      <c r="D89" s="13">
        <f t="shared" si="20"/>
        <v>422.56</v>
      </c>
      <c r="E89" s="13">
        <f t="shared" si="20"/>
        <v>88.81</v>
      </c>
      <c r="F89" s="13">
        <f t="shared" si="20"/>
        <v>323.97</v>
      </c>
      <c r="G89" s="13">
        <f t="shared" si="20"/>
        <v>9.78</v>
      </c>
      <c r="H89" s="13">
        <f t="shared" si="20"/>
        <v>692.92</v>
      </c>
      <c r="I89" s="7">
        <v>2300249</v>
      </c>
      <c r="J89" s="7">
        <v>51301</v>
      </c>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c r="HU89" s="40"/>
    </row>
    <row r="90" s="33" customFormat="1" ht="26" customHeight="1" spans="1:229">
      <c r="A90" s="31" t="s">
        <v>97</v>
      </c>
      <c r="B90" s="16">
        <f t="shared" ref="B90:B98" si="21">SUM(C90,D90)</f>
        <v>65.56</v>
      </c>
      <c r="C90" s="16">
        <f>VLOOKUP(A90,农村计生奖励!A:M,11,0)</f>
        <v>36.77</v>
      </c>
      <c r="D90" s="16">
        <f t="shared" ref="D90:D98" si="22">SUM(E90:G90)</f>
        <v>28.79</v>
      </c>
      <c r="E90" s="16">
        <f>VLOOKUP(A90,'计生特扶-伤残'!B:L,11,0)</f>
        <v>4.22</v>
      </c>
      <c r="F90" s="16">
        <f>VLOOKUP(A90,'计生特扶-死亡'!B:L,11,0)</f>
        <v>21.4</v>
      </c>
      <c r="G90" s="16">
        <f>VLOOKUP(A90,'计生并发症 (中央补助人数一致)'!B:W,22,0)</f>
        <v>3.17</v>
      </c>
      <c r="H90" s="16">
        <v>65.56</v>
      </c>
      <c r="I90" s="32">
        <v>2300249</v>
      </c>
      <c r="J90" s="32">
        <v>51301</v>
      </c>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row>
    <row r="91" s="220" customFormat="1" ht="27" spans="1:256">
      <c r="A91" s="30" t="s">
        <v>98</v>
      </c>
      <c r="B91" s="13">
        <f t="shared" si="21"/>
        <v>57.43</v>
      </c>
      <c r="C91" s="13">
        <f>VLOOKUP(A91,农村计生奖励!A:M,11,0)</f>
        <v>37.14</v>
      </c>
      <c r="D91" s="13">
        <f t="shared" si="22"/>
        <v>20.29</v>
      </c>
      <c r="E91" s="13">
        <f>VLOOKUP(A91,'计生特扶-伤残'!B:L,11,0)</f>
        <v>-0.26</v>
      </c>
      <c r="F91" s="13">
        <f>VLOOKUP(A91,'计生特扶-死亡'!B:L,11,0)</f>
        <v>17.38</v>
      </c>
      <c r="G91" s="13">
        <f>VLOOKUP(A91,'计生并发症 (中央补助人数一致)'!B:W,22,0)</f>
        <v>3.17</v>
      </c>
      <c r="H91" s="13">
        <v>49.08</v>
      </c>
      <c r="I91" s="7">
        <v>2300249</v>
      </c>
      <c r="J91" s="7">
        <v>51301</v>
      </c>
      <c r="K91" s="243"/>
      <c r="L91" s="106"/>
      <c r="M91" s="106"/>
      <c r="N91" s="106"/>
      <c r="O91" s="106"/>
      <c r="P91" s="106"/>
      <c r="Q91" s="106"/>
      <c r="R91" s="106"/>
      <c r="S91" s="245"/>
      <c r="T91" s="245"/>
      <c r="U91" s="243"/>
      <c r="V91" s="106"/>
      <c r="W91" s="106"/>
      <c r="X91" s="106"/>
      <c r="Y91" s="106"/>
      <c r="Z91" s="106"/>
      <c r="AA91" s="106"/>
      <c r="AB91" s="106"/>
      <c r="AC91" s="245"/>
      <c r="AD91" s="245"/>
      <c r="AE91" s="243"/>
      <c r="AF91" s="106"/>
      <c r="AG91" s="106"/>
      <c r="AH91" s="106"/>
      <c r="AI91" s="106"/>
      <c r="AJ91" s="106"/>
      <c r="AK91" s="106"/>
      <c r="AL91" s="106"/>
      <c r="AM91" s="245"/>
      <c r="AN91" s="245"/>
      <c r="AO91" s="243"/>
      <c r="AP91" s="106"/>
      <c r="AQ91" s="106"/>
      <c r="AR91" s="106"/>
      <c r="AS91" s="106"/>
      <c r="AT91" s="106"/>
      <c r="AU91" s="106"/>
      <c r="AV91" s="106"/>
      <c r="AW91" s="245"/>
      <c r="AX91" s="245"/>
      <c r="AY91" s="243"/>
      <c r="AZ91" s="106"/>
      <c r="BA91" s="106"/>
      <c r="BB91" s="106"/>
      <c r="BC91" s="106"/>
      <c r="BD91" s="106"/>
      <c r="BE91" s="106"/>
      <c r="BF91" s="106"/>
      <c r="BG91" s="245"/>
      <c r="BH91" s="245"/>
      <c r="BI91" s="243"/>
      <c r="BJ91" s="106"/>
      <c r="BK91" s="106"/>
      <c r="BL91" s="106"/>
      <c r="BM91" s="106"/>
      <c r="BN91" s="106"/>
      <c r="BO91" s="106"/>
      <c r="BP91" s="106"/>
      <c r="BQ91" s="245"/>
      <c r="BR91" s="245"/>
      <c r="BS91" s="243"/>
      <c r="BT91" s="106"/>
      <c r="BU91" s="106"/>
      <c r="BV91" s="106"/>
      <c r="BW91" s="106"/>
      <c r="BX91" s="106"/>
      <c r="BY91" s="106"/>
      <c r="BZ91" s="106"/>
      <c r="CA91" s="245"/>
      <c r="CB91" s="245"/>
      <c r="CC91" s="243"/>
      <c r="CD91" s="106"/>
      <c r="CE91" s="106"/>
      <c r="CF91" s="106"/>
      <c r="CG91" s="106"/>
      <c r="CH91" s="106"/>
      <c r="CI91" s="106"/>
      <c r="CJ91" s="106"/>
      <c r="CK91" s="245"/>
      <c r="CL91" s="245"/>
      <c r="CM91" s="243"/>
      <c r="CN91" s="106"/>
      <c r="CO91" s="106"/>
      <c r="CP91" s="106"/>
      <c r="CQ91" s="106"/>
      <c r="CR91" s="106"/>
      <c r="CS91" s="106"/>
      <c r="CT91" s="106"/>
      <c r="CU91" s="245"/>
      <c r="CV91" s="245"/>
      <c r="CW91" s="243"/>
      <c r="CX91" s="106"/>
      <c r="CY91" s="106"/>
      <c r="CZ91" s="106"/>
      <c r="DA91" s="106"/>
      <c r="DB91" s="106"/>
      <c r="DC91" s="106"/>
      <c r="DD91" s="106"/>
      <c r="DE91" s="245"/>
      <c r="DF91" s="245"/>
      <c r="DG91" s="243"/>
      <c r="DH91" s="106"/>
      <c r="DI91" s="106"/>
      <c r="DJ91" s="106"/>
      <c r="DK91" s="106"/>
      <c r="DL91" s="106"/>
      <c r="DM91" s="106"/>
      <c r="DN91" s="106"/>
      <c r="DO91" s="245"/>
      <c r="DP91" s="245"/>
      <c r="DQ91" s="243"/>
      <c r="DR91" s="106"/>
      <c r="DS91" s="106"/>
      <c r="DT91" s="106"/>
      <c r="DU91" s="106"/>
      <c r="DV91" s="106"/>
      <c r="DW91" s="106"/>
      <c r="DX91" s="106"/>
      <c r="DY91" s="245"/>
      <c r="DZ91" s="245"/>
      <c r="EA91" s="243"/>
      <c r="EB91" s="106"/>
      <c r="EC91" s="106"/>
      <c r="ED91" s="106"/>
      <c r="EE91" s="106"/>
      <c r="EF91" s="106"/>
      <c r="EG91" s="106"/>
      <c r="EH91" s="106"/>
      <c r="EI91" s="245"/>
      <c r="EJ91" s="245"/>
      <c r="EK91" s="243"/>
      <c r="EL91" s="106"/>
      <c r="EM91" s="106"/>
      <c r="EN91" s="106"/>
      <c r="EO91" s="106"/>
      <c r="EP91" s="106"/>
      <c r="EQ91" s="106"/>
      <c r="ER91" s="106"/>
      <c r="ES91" s="245"/>
      <c r="ET91" s="245"/>
      <c r="EU91" s="243"/>
      <c r="EV91" s="106"/>
      <c r="EW91" s="106"/>
      <c r="EX91" s="106"/>
      <c r="EY91" s="106"/>
      <c r="EZ91" s="106"/>
      <c r="FA91" s="106"/>
      <c r="FB91" s="106"/>
      <c r="FC91" s="245"/>
      <c r="FD91" s="245"/>
      <c r="FE91" s="243"/>
      <c r="FF91" s="106"/>
      <c r="FG91" s="106"/>
      <c r="FH91" s="106"/>
      <c r="FI91" s="106"/>
      <c r="FJ91" s="106"/>
      <c r="FK91" s="106"/>
      <c r="FL91" s="106"/>
      <c r="FM91" s="245"/>
      <c r="FN91" s="245"/>
      <c r="FO91" s="243"/>
      <c r="FP91" s="106"/>
      <c r="FQ91" s="106"/>
      <c r="FR91" s="106"/>
      <c r="FS91" s="106"/>
      <c r="FT91" s="106"/>
      <c r="FU91" s="106"/>
      <c r="FV91" s="106"/>
      <c r="FW91" s="245"/>
      <c r="FX91" s="245"/>
      <c r="FY91" s="243"/>
      <c r="FZ91" s="106"/>
      <c r="GA91" s="106"/>
      <c r="GB91" s="106"/>
      <c r="GC91" s="106"/>
      <c r="GD91" s="106"/>
      <c r="GE91" s="106"/>
      <c r="GF91" s="106"/>
      <c r="GG91" s="245"/>
      <c r="GH91" s="245"/>
      <c r="GI91" s="243"/>
      <c r="GJ91" s="106"/>
      <c r="GK91" s="106"/>
      <c r="GL91" s="106"/>
      <c r="GM91" s="106"/>
      <c r="GN91" s="106"/>
      <c r="GO91" s="106"/>
      <c r="GP91" s="106"/>
      <c r="GQ91" s="245"/>
      <c r="GR91" s="245"/>
      <c r="GS91" s="243"/>
      <c r="GT91" s="106"/>
      <c r="GU91" s="106"/>
      <c r="GV91" s="106"/>
      <c r="GW91" s="106"/>
      <c r="GX91" s="106"/>
      <c r="GY91" s="106"/>
      <c r="GZ91" s="106"/>
      <c r="HA91" s="245"/>
      <c r="HB91" s="245"/>
      <c r="HC91" s="243"/>
      <c r="HD91" s="106"/>
      <c r="HE91" s="106"/>
      <c r="HF91" s="106"/>
      <c r="HG91" s="106"/>
      <c r="HH91" s="106"/>
      <c r="HI91" s="106"/>
      <c r="HJ91" s="106"/>
      <c r="HK91" s="245"/>
      <c r="HL91" s="245"/>
      <c r="HM91" s="243"/>
      <c r="HN91" s="106"/>
      <c r="HO91" s="106"/>
      <c r="HP91" s="106"/>
      <c r="HQ91" s="106"/>
      <c r="HR91" s="106"/>
      <c r="HS91" s="106"/>
      <c r="HT91" s="106"/>
      <c r="HU91" s="245"/>
      <c r="HV91" s="245"/>
      <c r="HW91" s="243"/>
      <c r="HX91" s="106"/>
      <c r="HY91" s="106"/>
      <c r="HZ91" s="106"/>
      <c r="IA91" s="106"/>
      <c r="IB91" s="106"/>
      <c r="IC91" s="106"/>
      <c r="ID91" s="106"/>
      <c r="IE91" s="245"/>
      <c r="IF91" s="245"/>
      <c r="IG91" s="243"/>
      <c r="IH91" s="106"/>
      <c r="II91" s="106"/>
      <c r="IJ91" s="106"/>
      <c r="IK91" s="106"/>
      <c r="IL91" s="106"/>
      <c r="IM91" s="106"/>
      <c r="IN91" s="106"/>
      <c r="IO91" s="245"/>
      <c r="IP91" s="245"/>
      <c r="IQ91" s="243"/>
      <c r="IR91" s="106"/>
      <c r="IS91" s="106"/>
      <c r="IT91" s="106"/>
      <c r="IU91" s="106"/>
      <c r="IV91" s="106"/>
    </row>
    <row r="92" s="220" customFormat="1" ht="27" spans="1:256">
      <c r="A92" s="30" t="s">
        <v>99</v>
      </c>
      <c r="B92" s="13">
        <f t="shared" si="21"/>
        <v>3.64</v>
      </c>
      <c r="C92" s="13">
        <f>VLOOKUP(A92,农村计生奖励!A:M,11,0)</f>
        <v>-0.37</v>
      </c>
      <c r="D92" s="13">
        <f t="shared" si="22"/>
        <v>4.01</v>
      </c>
      <c r="E92" s="13">
        <f>VLOOKUP(A92,'计生特扶-伤残'!B:L,11,0)</f>
        <v>0</v>
      </c>
      <c r="F92" s="13">
        <f>VLOOKUP(A92,'计生特扶-死亡'!B:L,11,0)</f>
        <v>4.01</v>
      </c>
      <c r="G92" s="13">
        <f>VLOOKUP(A92,'计生并发症 (中央补助人数一致)'!B:W,22,0)</f>
        <v>0</v>
      </c>
      <c r="H92" s="13">
        <v>-0.37</v>
      </c>
      <c r="I92" s="7">
        <v>2300249</v>
      </c>
      <c r="J92" s="7">
        <v>51301</v>
      </c>
      <c r="K92" s="243"/>
      <c r="L92" s="106"/>
      <c r="M92" s="106"/>
      <c r="N92" s="106"/>
      <c r="O92" s="106"/>
      <c r="P92" s="106"/>
      <c r="Q92" s="106"/>
      <c r="R92" s="106"/>
      <c r="S92" s="245"/>
      <c r="T92" s="245"/>
      <c r="U92" s="243"/>
      <c r="V92" s="106"/>
      <c r="W92" s="106"/>
      <c r="X92" s="106"/>
      <c r="Y92" s="106"/>
      <c r="Z92" s="106"/>
      <c r="AA92" s="106"/>
      <c r="AB92" s="106"/>
      <c r="AC92" s="245"/>
      <c r="AD92" s="245"/>
      <c r="AE92" s="243"/>
      <c r="AF92" s="106"/>
      <c r="AG92" s="106"/>
      <c r="AH92" s="106"/>
      <c r="AI92" s="106"/>
      <c r="AJ92" s="106"/>
      <c r="AK92" s="106"/>
      <c r="AL92" s="106"/>
      <c r="AM92" s="245"/>
      <c r="AN92" s="245"/>
      <c r="AO92" s="243"/>
      <c r="AP92" s="106"/>
      <c r="AQ92" s="106"/>
      <c r="AR92" s="106"/>
      <c r="AS92" s="106"/>
      <c r="AT92" s="106"/>
      <c r="AU92" s="106"/>
      <c r="AV92" s="106"/>
      <c r="AW92" s="245"/>
      <c r="AX92" s="245"/>
      <c r="AY92" s="243"/>
      <c r="AZ92" s="106"/>
      <c r="BA92" s="106"/>
      <c r="BB92" s="106"/>
      <c r="BC92" s="106"/>
      <c r="BD92" s="106"/>
      <c r="BE92" s="106"/>
      <c r="BF92" s="106"/>
      <c r="BG92" s="245"/>
      <c r="BH92" s="245"/>
      <c r="BI92" s="243"/>
      <c r="BJ92" s="106"/>
      <c r="BK92" s="106"/>
      <c r="BL92" s="106"/>
      <c r="BM92" s="106"/>
      <c r="BN92" s="106"/>
      <c r="BO92" s="106"/>
      <c r="BP92" s="106"/>
      <c r="BQ92" s="245"/>
      <c r="BR92" s="245"/>
      <c r="BS92" s="243"/>
      <c r="BT92" s="106"/>
      <c r="BU92" s="106"/>
      <c r="BV92" s="106"/>
      <c r="BW92" s="106"/>
      <c r="BX92" s="106"/>
      <c r="BY92" s="106"/>
      <c r="BZ92" s="106"/>
      <c r="CA92" s="245"/>
      <c r="CB92" s="245"/>
      <c r="CC92" s="243"/>
      <c r="CD92" s="106"/>
      <c r="CE92" s="106"/>
      <c r="CF92" s="106"/>
      <c r="CG92" s="106"/>
      <c r="CH92" s="106"/>
      <c r="CI92" s="106"/>
      <c r="CJ92" s="106"/>
      <c r="CK92" s="245"/>
      <c r="CL92" s="245"/>
      <c r="CM92" s="243"/>
      <c r="CN92" s="106"/>
      <c r="CO92" s="106"/>
      <c r="CP92" s="106"/>
      <c r="CQ92" s="106"/>
      <c r="CR92" s="106"/>
      <c r="CS92" s="106"/>
      <c r="CT92" s="106"/>
      <c r="CU92" s="245"/>
      <c r="CV92" s="245"/>
      <c r="CW92" s="243"/>
      <c r="CX92" s="106"/>
      <c r="CY92" s="106"/>
      <c r="CZ92" s="106"/>
      <c r="DA92" s="106"/>
      <c r="DB92" s="106"/>
      <c r="DC92" s="106"/>
      <c r="DD92" s="106"/>
      <c r="DE92" s="245"/>
      <c r="DF92" s="245"/>
      <c r="DG92" s="243"/>
      <c r="DH92" s="106"/>
      <c r="DI92" s="106"/>
      <c r="DJ92" s="106"/>
      <c r="DK92" s="106"/>
      <c r="DL92" s="106"/>
      <c r="DM92" s="106"/>
      <c r="DN92" s="106"/>
      <c r="DO92" s="245"/>
      <c r="DP92" s="245"/>
      <c r="DQ92" s="243"/>
      <c r="DR92" s="106"/>
      <c r="DS92" s="106"/>
      <c r="DT92" s="106"/>
      <c r="DU92" s="106"/>
      <c r="DV92" s="106"/>
      <c r="DW92" s="106"/>
      <c r="DX92" s="106"/>
      <c r="DY92" s="245"/>
      <c r="DZ92" s="245"/>
      <c r="EA92" s="243"/>
      <c r="EB92" s="106"/>
      <c r="EC92" s="106"/>
      <c r="ED92" s="106"/>
      <c r="EE92" s="106"/>
      <c r="EF92" s="106"/>
      <c r="EG92" s="106"/>
      <c r="EH92" s="106"/>
      <c r="EI92" s="245"/>
      <c r="EJ92" s="245"/>
      <c r="EK92" s="243"/>
      <c r="EL92" s="106"/>
      <c r="EM92" s="106"/>
      <c r="EN92" s="106"/>
      <c r="EO92" s="106"/>
      <c r="EP92" s="106"/>
      <c r="EQ92" s="106"/>
      <c r="ER92" s="106"/>
      <c r="ES92" s="245"/>
      <c r="ET92" s="245"/>
      <c r="EU92" s="243"/>
      <c r="EV92" s="106"/>
      <c r="EW92" s="106"/>
      <c r="EX92" s="106"/>
      <c r="EY92" s="106"/>
      <c r="EZ92" s="106"/>
      <c r="FA92" s="106"/>
      <c r="FB92" s="106"/>
      <c r="FC92" s="245"/>
      <c r="FD92" s="245"/>
      <c r="FE92" s="243"/>
      <c r="FF92" s="106"/>
      <c r="FG92" s="106"/>
      <c r="FH92" s="106"/>
      <c r="FI92" s="106"/>
      <c r="FJ92" s="106"/>
      <c r="FK92" s="106"/>
      <c r="FL92" s="106"/>
      <c r="FM92" s="245"/>
      <c r="FN92" s="245"/>
      <c r="FO92" s="243"/>
      <c r="FP92" s="106"/>
      <c r="FQ92" s="106"/>
      <c r="FR92" s="106"/>
      <c r="FS92" s="106"/>
      <c r="FT92" s="106"/>
      <c r="FU92" s="106"/>
      <c r="FV92" s="106"/>
      <c r="FW92" s="245"/>
      <c r="FX92" s="245"/>
      <c r="FY92" s="243"/>
      <c r="FZ92" s="106"/>
      <c r="GA92" s="106"/>
      <c r="GB92" s="106"/>
      <c r="GC92" s="106"/>
      <c r="GD92" s="106"/>
      <c r="GE92" s="106"/>
      <c r="GF92" s="106"/>
      <c r="GG92" s="245"/>
      <c r="GH92" s="245"/>
      <c r="GI92" s="243"/>
      <c r="GJ92" s="106"/>
      <c r="GK92" s="106"/>
      <c r="GL92" s="106"/>
      <c r="GM92" s="106"/>
      <c r="GN92" s="106"/>
      <c r="GO92" s="106"/>
      <c r="GP92" s="106"/>
      <c r="GQ92" s="245"/>
      <c r="GR92" s="245"/>
      <c r="GS92" s="243"/>
      <c r="GT92" s="106"/>
      <c r="GU92" s="106"/>
      <c r="GV92" s="106"/>
      <c r="GW92" s="106"/>
      <c r="GX92" s="106"/>
      <c r="GY92" s="106"/>
      <c r="GZ92" s="106"/>
      <c r="HA92" s="245"/>
      <c r="HB92" s="245"/>
      <c r="HC92" s="243"/>
      <c r="HD92" s="106"/>
      <c r="HE92" s="106"/>
      <c r="HF92" s="106"/>
      <c r="HG92" s="106"/>
      <c r="HH92" s="106"/>
      <c r="HI92" s="106"/>
      <c r="HJ92" s="106"/>
      <c r="HK92" s="245"/>
      <c r="HL92" s="245"/>
      <c r="HM92" s="243"/>
      <c r="HN92" s="106"/>
      <c r="HO92" s="106"/>
      <c r="HP92" s="106"/>
      <c r="HQ92" s="106"/>
      <c r="HR92" s="106"/>
      <c r="HS92" s="106"/>
      <c r="HT92" s="106"/>
      <c r="HU92" s="245"/>
      <c r="HV92" s="245"/>
      <c r="HW92" s="243"/>
      <c r="HX92" s="106"/>
      <c r="HY92" s="106"/>
      <c r="HZ92" s="106"/>
      <c r="IA92" s="106"/>
      <c r="IB92" s="106"/>
      <c r="IC92" s="106"/>
      <c r="ID92" s="106"/>
      <c r="IE92" s="245"/>
      <c r="IF92" s="245"/>
      <c r="IG92" s="243"/>
      <c r="IH92" s="106"/>
      <c r="II92" s="106"/>
      <c r="IJ92" s="106"/>
      <c r="IK92" s="106"/>
      <c r="IL92" s="106"/>
      <c r="IM92" s="106"/>
      <c r="IN92" s="106"/>
      <c r="IO92" s="245"/>
      <c r="IP92" s="245"/>
      <c r="IQ92" s="243"/>
      <c r="IR92" s="106"/>
      <c r="IS92" s="106"/>
      <c r="IT92" s="106"/>
      <c r="IU92" s="106"/>
      <c r="IV92" s="106"/>
    </row>
    <row r="93" s="220" customFormat="1" ht="26" customHeight="1" spans="1:229">
      <c r="A93" s="31" t="s">
        <v>100</v>
      </c>
      <c r="B93" s="16">
        <f t="shared" si="21"/>
        <v>127.79</v>
      </c>
      <c r="C93" s="16">
        <f>VLOOKUP(A93,农村计生奖励!A:M,11,0)</f>
        <v>7.22</v>
      </c>
      <c r="D93" s="16">
        <f t="shared" si="22"/>
        <v>120.57</v>
      </c>
      <c r="E93" s="16">
        <f>VLOOKUP(A93,'计生特扶-伤残'!B:L,11,0)</f>
        <v>28.65</v>
      </c>
      <c r="F93" s="16">
        <f>VLOOKUP(A93,'计生特扶-死亡'!B:L,11,0)</f>
        <v>91.92</v>
      </c>
      <c r="G93" s="16">
        <f>VLOOKUP(A93,'计生并发症 (中央补助人数一致)'!B:W,22,0)</f>
        <v>0</v>
      </c>
      <c r="H93" s="16">
        <v>127.79</v>
      </c>
      <c r="I93" s="32">
        <v>2300249</v>
      </c>
      <c r="J93" s="32">
        <v>51301</v>
      </c>
      <c r="K93" s="239"/>
      <c r="L93" s="239"/>
      <c r="M93" s="239"/>
      <c r="N93" s="239"/>
      <c r="O93" s="239"/>
      <c r="P93" s="239"/>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39"/>
      <c r="BA93" s="239"/>
      <c r="BB93" s="239"/>
      <c r="BC93" s="239"/>
      <c r="BD93" s="239"/>
      <c r="BE93" s="239"/>
      <c r="BF93" s="239"/>
      <c r="BG93" s="239"/>
      <c r="BH93" s="239"/>
      <c r="BI93" s="239"/>
      <c r="BJ93" s="239"/>
      <c r="BK93" s="239"/>
      <c r="BL93" s="239"/>
      <c r="BM93" s="239"/>
      <c r="BN93" s="239"/>
      <c r="BO93" s="239"/>
      <c r="BP93" s="239"/>
      <c r="BQ93" s="239"/>
      <c r="BR93" s="239"/>
      <c r="BS93" s="239"/>
      <c r="BT93" s="239"/>
      <c r="BU93" s="239"/>
      <c r="BV93" s="239"/>
      <c r="BW93" s="239"/>
      <c r="BX93" s="239"/>
      <c r="BY93" s="239"/>
      <c r="BZ93" s="239"/>
      <c r="CA93" s="239"/>
      <c r="CB93" s="239"/>
      <c r="CC93" s="239"/>
      <c r="CD93" s="239"/>
      <c r="CE93" s="239"/>
      <c r="CF93" s="239"/>
      <c r="CG93" s="239"/>
      <c r="CH93" s="239"/>
      <c r="CI93" s="239"/>
      <c r="CJ93" s="239"/>
      <c r="CK93" s="239"/>
      <c r="CL93" s="239"/>
      <c r="CM93" s="239"/>
      <c r="CN93" s="239"/>
      <c r="CO93" s="239"/>
      <c r="CP93" s="239"/>
      <c r="CQ93" s="239"/>
      <c r="CR93" s="239"/>
      <c r="CS93" s="239"/>
      <c r="CT93" s="239"/>
      <c r="CU93" s="239"/>
      <c r="CV93" s="239"/>
      <c r="CW93" s="239"/>
      <c r="CX93" s="239"/>
      <c r="CY93" s="239"/>
      <c r="CZ93" s="239"/>
      <c r="DA93" s="239"/>
      <c r="DB93" s="239"/>
      <c r="DC93" s="239"/>
      <c r="DD93" s="239"/>
      <c r="DE93" s="239"/>
      <c r="DF93" s="239"/>
      <c r="DG93" s="239"/>
      <c r="DH93" s="239"/>
      <c r="DI93" s="239"/>
      <c r="DJ93" s="239"/>
      <c r="DK93" s="239"/>
      <c r="DL93" s="239"/>
      <c r="DM93" s="239"/>
      <c r="DN93" s="239"/>
      <c r="DO93" s="239"/>
      <c r="DP93" s="239"/>
      <c r="DQ93" s="239"/>
      <c r="DR93" s="239"/>
      <c r="DS93" s="239"/>
      <c r="DT93" s="239"/>
      <c r="DU93" s="239"/>
      <c r="DV93" s="239"/>
      <c r="DW93" s="239"/>
      <c r="DX93" s="239"/>
      <c r="DY93" s="239"/>
      <c r="DZ93" s="239"/>
      <c r="EA93" s="239"/>
      <c r="EB93" s="239"/>
      <c r="EC93" s="239"/>
      <c r="ED93" s="239"/>
      <c r="EE93" s="239"/>
      <c r="EF93" s="239"/>
      <c r="EG93" s="239"/>
      <c r="EH93" s="239"/>
      <c r="EI93" s="239"/>
      <c r="EJ93" s="239"/>
      <c r="EK93" s="239"/>
      <c r="EL93" s="239"/>
      <c r="EM93" s="239"/>
      <c r="EN93" s="239"/>
      <c r="EO93" s="239"/>
      <c r="EP93" s="239"/>
      <c r="EQ93" s="239"/>
      <c r="ER93" s="239"/>
      <c r="ES93" s="239"/>
      <c r="ET93" s="239"/>
      <c r="EU93" s="239"/>
      <c r="EV93" s="239"/>
      <c r="EW93" s="239"/>
      <c r="EX93" s="239"/>
      <c r="EY93" s="239"/>
      <c r="EZ93" s="239"/>
      <c r="FA93" s="239"/>
      <c r="FB93" s="239"/>
      <c r="FC93" s="239"/>
      <c r="FD93" s="239"/>
      <c r="FE93" s="239"/>
      <c r="FF93" s="239"/>
      <c r="FG93" s="239"/>
      <c r="FH93" s="239"/>
      <c r="FI93" s="239"/>
      <c r="FJ93" s="239"/>
      <c r="FK93" s="239"/>
      <c r="FL93" s="239"/>
      <c r="FM93" s="239"/>
      <c r="FN93" s="239"/>
      <c r="FO93" s="239"/>
      <c r="FP93" s="239"/>
      <c r="FQ93" s="239"/>
      <c r="FR93" s="239"/>
      <c r="FS93" s="239"/>
      <c r="FT93" s="239"/>
      <c r="FU93" s="239"/>
      <c r="FV93" s="239"/>
      <c r="FW93" s="239"/>
      <c r="FX93" s="239"/>
      <c r="FY93" s="239"/>
      <c r="FZ93" s="239"/>
      <c r="GA93" s="239"/>
      <c r="GB93" s="239"/>
      <c r="GC93" s="239"/>
      <c r="GD93" s="239"/>
      <c r="GE93" s="239"/>
      <c r="GF93" s="239"/>
      <c r="GG93" s="239"/>
      <c r="GH93" s="239"/>
      <c r="GI93" s="239"/>
      <c r="GJ93" s="239"/>
      <c r="GK93" s="239"/>
      <c r="GL93" s="239"/>
      <c r="GM93" s="239"/>
      <c r="GN93" s="239"/>
      <c r="GO93" s="239"/>
      <c r="GP93" s="239"/>
      <c r="GQ93" s="239"/>
      <c r="GR93" s="239"/>
      <c r="GS93" s="239"/>
      <c r="GT93" s="239"/>
      <c r="GU93" s="239"/>
      <c r="GV93" s="239"/>
      <c r="GW93" s="239"/>
      <c r="GX93" s="239"/>
      <c r="GY93" s="239"/>
      <c r="GZ93" s="239"/>
      <c r="HA93" s="239"/>
      <c r="HB93" s="239"/>
      <c r="HC93" s="239"/>
      <c r="HD93" s="239"/>
      <c r="HE93" s="239"/>
      <c r="HF93" s="239"/>
      <c r="HG93" s="239"/>
      <c r="HH93" s="239"/>
      <c r="HI93" s="239"/>
      <c r="HJ93" s="239"/>
      <c r="HK93" s="239"/>
      <c r="HL93" s="239"/>
      <c r="HM93" s="239"/>
      <c r="HN93" s="239"/>
      <c r="HO93" s="239"/>
      <c r="HP93" s="239"/>
      <c r="HQ93" s="239"/>
      <c r="HR93" s="239"/>
      <c r="HS93" s="239"/>
      <c r="HT93" s="239"/>
      <c r="HU93" s="239"/>
    </row>
    <row r="94" s="33" customFormat="1" ht="26" customHeight="1" spans="1:229">
      <c r="A94" s="237" t="s">
        <v>101</v>
      </c>
      <c r="B94" s="100">
        <f t="shared" si="21"/>
        <v>209.27</v>
      </c>
      <c r="C94" s="100">
        <f>VLOOKUP(A94,农村计生奖励!A:M,11,0)</f>
        <v>14.31</v>
      </c>
      <c r="D94" s="100">
        <f t="shared" si="22"/>
        <v>194.96</v>
      </c>
      <c r="E94" s="100">
        <f>VLOOKUP(A94,'计生特扶-伤残'!B:L,11,0)</f>
        <v>43.2</v>
      </c>
      <c r="F94" s="100">
        <f>VLOOKUP(A94,'计生特扶-死亡'!B:L,11,0)</f>
        <v>151.56</v>
      </c>
      <c r="G94" s="100">
        <f>VLOOKUP(A94,'计生并发症 (中央补助人数一致)'!B:W,22,0)</f>
        <v>0.2</v>
      </c>
      <c r="H94" s="100">
        <v>209.27</v>
      </c>
      <c r="I94" s="244">
        <v>2300249</v>
      </c>
      <c r="J94" s="244">
        <v>51301</v>
      </c>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40"/>
      <c r="HE94" s="40"/>
      <c r="HF94" s="40"/>
      <c r="HG94" s="40"/>
      <c r="HH94" s="40"/>
      <c r="HI94" s="40"/>
      <c r="HJ94" s="40"/>
      <c r="HK94" s="40"/>
      <c r="HL94" s="40"/>
      <c r="HM94" s="40"/>
      <c r="HN94" s="40"/>
      <c r="HO94" s="40"/>
      <c r="HP94" s="40"/>
      <c r="HQ94" s="40"/>
      <c r="HR94" s="40"/>
      <c r="HS94" s="40"/>
      <c r="HT94" s="40"/>
      <c r="HU94" s="40"/>
    </row>
    <row r="95" s="33" customFormat="1" ht="26" customHeight="1" spans="1:229">
      <c r="A95" s="31" t="s">
        <v>102</v>
      </c>
      <c r="B95" s="16">
        <f t="shared" si="21"/>
        <v>60.29</v>
      </c>
      <c r="C95" s="16">
        <f>VLOOKUP(A95,农村计生奖励!A:M,11,0)</f>
        <v>36.12</v>
      </c>
      <c r="D95" s="16">
        <f t="shared" si="22"/>
        <v>24.17</v>
      </c>
      <c r="E95" s="16">
        <f>VLOOKUP(A95,'计生特扶-伤残'!B:L,11,0)</f>
        <v>2.15</v>
      </c>
      <c r="F95" s="16">
        <f>VLOOKUP(A95,'计生特扶-死亡'!B:L,11,0)</f>
        <v>21.25</v>
      </c>
      <c r="G95" s="16">
        <f>VLOOKUP(A95,'计生并发症 (中央补助人数一致)'!B:W,22,0)</f>
        <v>0.77</v>
      </c>
      <c r="H95" s="16">
        <v>60.29</v>
      </c>
      <c r="I95" s="32">
        <v>2300249</v>
      </c>
      <c r="J95" s="32">
        <v>51301</v>
      </c>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40"/>
      <c r="HE95" s="40"/>
      <c r="HF95" s="40"/>
      <c r="HG95" s="40"/>
      <c r="HH95" s="40"/>
      <c r="HI95" s="40"/>
      <c r="HJ95" s="40"/>
      <c r="HK95" s="40"/>
      <c r="HL95" s="40"/>
      <c r="HM95" s="40"/>
      <c r="HN95" s="40"/>
      <c r="HO95" s="40"/>
      <c r="HP95" s="40"/>
      <c r="HQ95" s="40"/>
      <c r="HR95" s="40"/>
      <c r="HS95" s="40"/>
      <c r="HT95" s="40"/>
      <c r="HU95" s="40"/>
    </row>
    <row r="96" s="33" customFormat="1" ht="26" customHeight="1" spans="1:229">
      <c r="A96" s="31" t="s">
        <v>103</v>
      </c>
      <c r="B96" s="16">
        <f t="shared" si="21"/>
        <v>37.85</v>
      </c>
      <c r="C96" s="16">
        <f>VLOOKUP(A96,农村计生奖励!A:M,11,0)</f>
        <v>24.48</v>
      </c>
      <c r="D96" s="16">
        <f t="shared" si="22"/>
        <v>13.37</v>
      </c>
      <c r="E96" s="16">
        <f>VLOOKUP(A96,'计生特扶-伤残'!B:L,11,0)</f>
        <v>2.15</v>
      </c>
      <c r="F96" s="16">
        <f>VLOOKUP(A96,'计生特扶-死亡'!B:L,11,0)</f>
        <v>11.22</v>
      </c>
      <c r="G96" s="16">
        <f>VLOOKUP(A96,'计生并发症 (中央补助人数一致)'!B:W,22,0)</f>
        <v>0</v>
      </c>
      <c r="H96" s="16">
        <v>37.85</v>
      </c>
      <c r="I96" s="32">
        <v>2300249</v>
      </c>
      <c r="J96" s="32">
        <v>51301</v>
      </c>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40"/>
      <c r="HE96" s="40"/>
      <c r="HF96" s="40"/>
      <c r="HG96" s="40"/>
      <c r="HH96" s="40"/>
      <c r="HI96" s="40"/>
      <c r="HJ96" s="40"/>
      <c r="HK96" s="40"/>
      <c r="HL96" s="40"/>
      <c r="HM96" s="40"/>
      <c r="HN96" s="40"/>
      <c r="HO96" s="40"/>
      <c r="HP96" s="40"/>
      <c r="HQ96" s="40"/>
      <c r="HR96" s="40"/>
      <c r="HS96" s="40"/>
      <c r="HT96" s="40"/>
      <c r="HU96" s="40"/>
    </row>
    <row r="97" s="33" customFormat="1" ht="26" customHeight="1" spans="1:229">
      <c r="A97" s="31" t="s">
        <v>104</v>
      </c>
      <c r="B97" s="16">
        <f t="shared" si="21"/>
        <v>122.95</v>
      </c>
      <c r="C97" s="16">
        <f>VLOOKUP(A97,农村计生奖励!A:M,11,0)</f>
        <v>78.96</v>
      </c>
      <c r="D97" s="16">
        <f t="shared" si="22"/>
        <v>43.99</v>
      </c>
      <c r="E97" s="16">
        <f>VLOOKUP(A97,'计生特扶-伤残'!B:L,11,0)</f>
        <v>12.36</v>
      </c>
      <c r="F97" s="16">
        <f>VLOOKUP(A97,'计生特扶-死亡'!B:L,11,0)</f>
        <v>26.95</v>
      </c>
      <c r="G97" s="16">
        <f>VLOOKUP(A97,'计生并发症 (中央补助人数一致)'!B:W,22,0)</f>
        <v>4.68</v>
      </c>
      <c r="H97" s="16">
        <v>122.95</v>
      </c>
      <c r="I97" s="32">
        <v>2300249</v>
      </c>
      <c r="J97" s="32">
        <v>51301</v>
      </c>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row>
    <row r="98" s="33" customFormat="1" ht="26" customHeight="1" spans="1:229">
      <c r="A98" s="31" t="s">
        <v>105</v>
      </c>
      <c r="B98" s="16">
        <f t="shared" si="21"/>
        <v>65.92</v>
      </c>
      <c r="C98" s="16">
        <f>VLOOKUP(A98,农村计生奖励!A:M,11,0)</f>
        <v>69.21</v>
      </c>
      <c r="D98" s="16">
        <f t="shared" si="22"/>
        <v>-3.29</v>
      </c>
      <c r="E98" s="16">
        <f>VLOOKUP(A98,'计生特扶-伤残'!B:L,11,0)</f>
        <v>-3.92</v>
      </c>
      <c r="F98" s="16">
        <f>VLOOKUP(A98,'计生特扶-死亡'!B:L,11,0)</f>
        <v>-0.329999999999998</v>
      </c>
      <c r="G98" s="16">
        <f>VLOOKUP(A98,'计生并发症 (中央补助人数一致)'!B:W,22,0)</f>
        <v>0.96</v>
      </c>
      <c r="H98" s="235">
        <v>69.21</v>
      </c>
      <c r="I98" s="32">
        <v>2300249</v>
      </c>
      <c r="J98" s="32">
        <v>51301</v>
      </c>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row>
    <row r="99" ht="26" customHeight="1" spans="1:10">
      <c r="A99" s="18" t="s">
        <v>106</v>
      </c>
      <c r="B99" s="13">
        <f>SUM(B100,B103:B105)</f>
        <v>595.09</v>
      </c>
      <c r="C99" s="13">
        <f t="shared" ref="C99:H99" si="23">SUM(C100,C103:C105)</f>
        <v>430.87</v>
      </c>
      <c r="D99" s="13">
        <f t="shared" si="23"/>
        <v>164.22</v>
      </c>
      <c r="E99" s="13">
        <f t="shared" si="23"/>
        <v>33.48</v>
      </c>
      <c r="F99" s="13">
        <f t="shared" si="23"/>
        <v>130.34</v>
      </c>
      <c r="G99" s="13">
        <f t="shared" si="23"/>
        <v>0.4</v>
      </c>
      <c r="H99" s="13">
        <f t="shared" si="23"/>
        <v>595.09</v>
      </c>
      <c r="I99" s="7">
        <v>2300249</v>
      </c>
      <c r="J99" s="7">
        <v>51301</v>
      </c>
    </row>
    <row r="100" ht="26" customHeight="1" spans="1:10">
      <c r="A100" s="16" t="s">
        <v>107</v>
      </c>
      <c r="B100" s="16">
        <f>SUM(C100,D100)</f>
        <v>22.39</v>
      </c>
      <c r="C100" s="16">
        <f>VLOOKUP(A100,农村计生奖励!A:M,11,0)</f>
        <v>22.39</v>
      </c>
      <c r="D100" s="16">
        <f>SUM(E100:G100)</f>
        <v>0</v>
      </c>
      <c r="E100" s="16">
        <f>VLOOKUP(A100,'计生特扶-伤残'!B:L,11,0)</f>
        <v>0</v>
      </c>
      <c r="F100" s="16">
        <f>VLOOKUP(A100,'计生特扶-死亡'!B:L,11,0)</f>
        <v>0</v>
      </c>
      <c r="G100" s="16">
        <f>VLOOKUP(A100,'计生并发症 (中央补助人数一致)'!B:W,22,0)</f>
        <v>0</v>
      </c>
      <c r="H100" s="16">
        <v>22.39</v>
      </c>
      <c r="I100" s="7">
        <v>2300249</v>
      </c>
      <c r="J100" s="7">
        <v>51301</v>
      </c>
    </row>
    <row r="101" s="221" customFormat="1" ht="26" customHeight="1" spans="1:256">
      <c r="A101" s="30" t="s">
        <v>108</v>
      </c>
      <c r="B101" s="13">
        <f>SUM(C101,D101)</f>
        <v>16.35</v>
      </c>
      <c r="C101" s="13">
        <f>VLOOKUP(A101,农村计生奖励!A:M,11,0)</f>
        <v>16.35</v>
      </c>
      <c r="D101" s="16">
        <f>SUM(E101:G101)</f>
        <v>0</v>
      </c>
      <c r="E101" s="16">
        <f>VLOOKUP(A101,'计生特扶-伤残'!B:L,11,0)</f>
        <v>0</v>
      </c>
      <c r="F101" s="16">
        <f>VLOOKUP(A101,'计生特扶-死亡'!B:L,11,0)</f>
        <v>0</v>
      </c>
      <c r="G101" s="16">
        <f>VLOOKUP(A101,'计生并发症 (中央补助人数一致)'!B:W,22,0)</f>
        <v>0</v>
      </c>
      <c r="H101" s="13">
        <v>16.35</v>
      </c>
      <c r="I101" s="7">
        <v>2300249</v>
      </c>
      <c r="J101" s="7">
        <v>51301</v>
      </c>
      <c r="K101" s="243"/>
      <c r="L101" s="106"/>
      <c r="M101" s="106"/>
      <c r="N101" s="106"/>
      <c r="O101" s="106"/>
      <c r="P101" s="106"/>
      <c r="Q101" s="106"/>
      <c r="R101" s="106"/>
      <c r="S101" s="245"/>
      <c r="T101" s="245"/>
      <c r="U101" s="243"/>
      <c r="V101" s="106"/>
      <c r="W101" s="106"/>
      <c r="X101" s="106"/>
      <c r="Y101" s="106"/>
      <c r="Z101" s="106"/>
      <c r="AA101" s="106"/>
      <c r="AB101" s="106"/>
      <c r="AC101" s="245"/>
      <c r="AD101" s="245"/>
      <c r="AE101" s="243"/>
      <c r="AF101" s="106"/>
      <c r="AG101" s="106"/>
      <c r="AH101" s="106"/>
      <c r="AI101" s="106"/>
      <c r="AJ101" s="106"/>
      <c r="AK101" s="106"/>
      <c r="AL101" s="106"/>
      <c r="AM101" s="245"/>
      <c r="AN101" s="245"/>
      <c r="AO101" s="243"/>
      <c r="AP101" s="106"/>
      <c r="AQ101" s="106"/>
      <c r="AR101" s="106"/>
      <c r="AS101" s="106"/>
      <c r="AT101" s="106"/>
      <c r="AU101" s="106"/>
      <c r="AV101" s="106"/>
      <c r="AW101" s="245"/>
      <c r="AX101" s="245"/>
      <c r="AY101" s="243"/>
      <c r="AZ101" s="106"/>
      <c r="BA101" s="106"/>
      <c r="BB101" s="106"/>
      <c r="BC101" s="106"/>
      <c r="BD101" s="106"/>
      <c r="BE101" s="106"/>
      <c r="BF101" s="106"/>
      <c r="BG101" s="245"/>
      <c r="BH101" s="245"/>
      <c r="BI101" s="243"/>
      <c r="BJ101" s="106"/>
      <c r="BK101" s="106"/>
      <c r="BL101" s="106"/>
      <c r="BM101" s="106"/>
      <c r="BN101" s="106"/>
      <c r="BO101" s="106"/>
      <c r="BP101" s="106"/>
      <c r="BQ101" s="245"/>
      <c r="BR101" s="245"/>
      <c r="BS101" s="243"/>
      <c r="BT101" s="106"/>
      <c r="BU101" s="106"/>
      <c r="BV101" s="106"/>
      <c r="BW101" s="106"/>
      <c r="BX101" s="106"/>
      <c r="BY101" s="106"/>
      <c r="BZ101" s="106"/>
      <c r="CA101" s="245"/>
      <c r="CB101" s="245"/>
      <c r="CC101" s="243"/>
      <c r="CD101" s="106"/>
      <c r="CE101" s="106"/>
      <c r="CF101" s="106"/>
      <c r="CG101" s="106"/>
      <c r="CH101" s="106"/>
      <c r="CI101" s="106"/>
      <c r="CJ101" s="106"/>
      <c r="CK101" s="245"/>
      <c r="CL101" s="245"/>
      <c r="CM101" s="243"/>
      <c r="CN101" s="106"/>
      <c r="CO101" s="106"/>
      <c r="CP101" s="106"/>
      <c r="CQ101" s="106"/>
      <c r="CR101" s="106"/>
      <c r="CS101" s="106"/>
      <c r="CT101" s="106"/>
      <c r="CU101" s="245"/>
      <c r="CV101" s="245"/>
      <c r="CW101" s="243"/>
      <c r="CX101" s="106"/>
      <c r="CY101" s="106"/>
      <c r="CZ101" s="106"/>
      <c r="DA101" s="106"/>
      <c r="DB101" s="106"/>
      <c r="DC101" s="106"/>
      <c r="DD101" s="106"/>
      <c r="DE101" s="245"/>
      <c r="DF101" s="245"/>
      <c r="DG101" s="243"/>
      <c r="DH101" s="106"/>
      <c r="DI101" s="106"/>
      <c r="DJ101" s="106"/>
      <c r="DK101" s="106"/>
      <c r="DL101" s="106"/>
      <c r="DM101" s="106"/>
      <c r="DN101" s="106"/>
      <c r="DO101" s="245"/>
      <c r="DP101" s="245"/>
      <c r="DQ101" s="243"/>
      <c r="DR101" s="106"/>
      <c r="DS101" s="106"/>
      <c r="DT101" s="106"/>
      <c r="DU101" s="106"/>
      <c r="DV101" s="106"/>
      <c r="DW101" s="106"/>
      <c r="DX101" s="106"/>
      <c r="DY101" s="245"/>
      <c r="DZ101" s="245"/>
      <c r="EA101" s="243"/>
      <c r="EB101" s="106"/>
      <c r="EC101" s="106"/>
      <c r="ED101" s="106"/>
      <c r="EE101" s="106"/>
      <c r="EF101" s="106"/>
      <c r="EG101" s="106"/>
      <c r="EH101" s="106"/>
      <c r="EI101" s="245"/>
      <c r="EJ101" s="245"/>
      <c r="EK101" s="243"/>
      <c r="EL101" s="106"/>
      <c r="EM101" s="106"/>
      <c r="EN101" s="106"/>
      <c r="EO101" s="106"/>
      <c r="EP101" s="106"/>
      <c r="EQ101" s="106"/>
      <c r="ER101" s="106"/>
      <c r="ES101" s="245"/>
      <c r="ET101" s="245"/>
      <c r="EU101" s="243"/>
      <c r="EV101" s="106"/>
      <c r="EW101" s="106"/>
      <c r="EX101" s="106"/>
      <c r="EY101" s="106"/>
      <c r="EZ101" s="106"/>
      <c r="FA101" s="106"/>
      <c r="FB101" s="106"/>
      <c r="FC101" s="245"/>
      <c r="FD101" s="245"/>
      <c r="FE101" s="243"/>
      <c r="FF101" s="106"/>
      <c r="FG101" s="106"/>
      <c r="FH101" s="106"/>
      <c r="FI101" s="106"/>
      <c r="FJ101" s="106"/>
      <c r="FK101" s="106"/>
      <c r="FL101" s="106"/>
      <c r="FM101" s="245"/>
      <c r="FN101" s="245"/>
      <c r="FO101" s="243"/>
      <c r="FP101" s="106"/>
      <c r="FQ101" s="106"/>
      <c r="FR101" s="106"/>
      <c r="FS101" s="106"/>
      <c r="FT101" s="106"/>
      <c r="FU101" s="106"/>
      <c r="FV101" s="106"/>
      <c r="FW101" s="245"/>
      <c r="FX101" s="245"/>
      <c r="FY101" s="243"/>
      <c r="FZ101" s="106"/>
      <c r="GA101" s="106"/>
      <c r="GB101" s="106"/>
      <c r="GC101" s="106"/>
      <c r="GD101" s="106"/>
      <c r="GE101" s="106"/>
      <c r="GF101" s="106"/>
      <c r="GG101" s="245"/>
      <c r="GH101" s="245"/>
      <c r="GI101" s="243"/>
      <c r="GJ101" s="106"/>
      <c r="GK101" s="106"/>
      <c r="GL101" s="106"/>
      <c r="GM101" s="106"/>
      <c r="GN101" s="106"/>
      <c r="GO101" s="106"/>
      <c r="GP101" s="106"/>
      <c r="GQ101" s="245"/>
      <c r="GR101" s="245"/>
      <c r="GS101" s="243"/>
      <c r="GT101" s="106"/>
      <c r="GU101" s="106"/>
      <c r="GV101" s="106"/>
      <c r="GW101" s="106"/>
      <c r="GX101" s="106"/>
      <c r="GY101" s="106"/>
      <c r="GZ101" s="106"/>
      <c r="HA101" s="245"/>
      <c r="HB101" s="245"/>
      <c r="HC101" s="243"/>
      <c r="HD101" s="106"/>
      <c r="HE101" s="106"/>
      <c r="HF101" s="106"/>
      <c r="HG101" s="106"/>
      <c r="HH101" s="106"/>
      <c r="HI101" s="106"/>
      <c r="HJ101" s="106"/>
      <c r="HK101" s="245"/>
      <c r="HL101" s="245"/>
      <c r="HM101" s="243"/>
      <c r="HN101" s="106"/>
      <c r="HO101" s="106"/>
      <c r="HP101" s="106"/>
      <c r="HQ101" s="106"/>
      <c r="HR101" s="106"/>
      <c r="HS101" s="106"/>
      <c r="HT101" s="106"/>
      <c r="HU101" s="245"/>
      <c r="HV101" s="245"/>
      <c r="HW101" s="243"/>
      <c r="HX101" s="106"/>
      <c r="HY101" s="106"/>
      <c r="HZ101" s="106"/>
      <c r="IA101" s="106"/>
      <c r="IB101" s="106"/>
      <c r="IC101" s="106"/>
      <c r="ID101" s="106"/>
      <c r="IE101" s="245"/>
      <c r="IF101" s="245"/>
      <c r="IG101" s="243"/>
      <c r="IH101" s="106"/>
      <c r="II101" s="106"/>
      <c r="IJ101" s="106"/>
      <c r="IK101" s="106"/>
      <c r="IL101" s="106"/>
      <c r="IM101" s="106"/>
      <c r="IN101" s="106"/>
      <c r="IO101" s="245"/>
      <c r="IP101" s="245"/>
      <c r="IQ101" s="243"/>
      <c r="IR101" s="106"/>
      <c r="IS101" s="106"/>
      <c r="IT101" s="106"/>
      <c r="IU101" s="106"/>
      <c r="IV101" s="106"/>
    </row>
    <row r="102" s="221" customFormat="1" ht="27" spans="1:256">
      <c r="A102" s="30" t="s">
        <v>109</v>
      </c>
      <c r="B102" s="13">
        <f>SUM(C102,D102)</f>
        <v>6.04</v>
      </c>
      <c r="C102" s="13">
        <f>VLOOKUP(A102,农村计生奖励!A:M,11,0)</f>
        <v>6.04</v>
      </c>
      <c r="D102" s="16">
        <f>SUM(E102:G102)</f>
        <v>0</v>
      </c>
      <c r="E102" s="16">
        <f>VLOOKUP(A102,'计生特扶-伤残'!B:L,11,0)</f>
        <v>0</v>
      </c>
      <c r="F102" s="16">
        <f>VLOOKUP(A102,'计生特扶-死亡'!B:L,11,0)</f>
        <v>0</v>
      </c>
      <c r="G102" s="16">
        <f>VLOOKUP(A102,'计生并发症 (中央补助人数一致)'!B:W,22,0)</f>
        <v>0</v>
      </c>
      <c r="H102" s="13">
        <v>6.04</v>
      </c>
      <c r="I102" s="7">
        <v>2300249</v>
      </c>
      <c r="J102" s="7">
        <v>51301</v>
      </c>
      <c r="K102" s="243"/>
      <c r="L102" s="106"/>
      <c r="M102" s="106"/>
      <c r="N102" s="106"/>
      <c r="O102" s="106"/>
      <c r="P102" s="106"/>
      <c r="Q102" s="106"/>
      <c r="R102" s="106"/>
      <c r="S102" s="245"/>
      <c r="T102" s="245"/>
      <c r="U102" s="243"/>
      <c r="V102" s="106"/>
      <c r="W102" s="106"/>
      <c r="X102" s="106"/>
      <c r="Y102" s="106"/>
      <c r="Z102" s="106"/>
      <c r="AA102" s="106"/>
      <c r="AB102" s="106"/>
      <c r="AC102" s="245"/>
      <c r="AD102" s="245"/>
      <c r="AE102" s="243"/>
      <c r="AF102" s="106"/>
      <c r="AG102" s="106"/>
      <c r="AH102" s="106"/>
      <c r="AI102" s="106"/>
      <c r="AJ102" s="106"/>
      <c r="AK102" s="106"/>
      <c r="AL102" s="106"/>
      <c r="AM102" s="245"/>
      <c r="AN102" s="245"/>
      <c r="AO102" s="243"/>
      <c r="AP102" s="106"/>
      <c r="AQ102" s="106"/>
      <c r="AR102" s="106"/>
      <c r="AS102" s="106"/>
      <c r="AT102" s="106"/>
      <c r="AU102" s="106"/>
      <c r="AV102" s="106"/>
      <c r="AW102" s="245"/>
      <c r="AX102" s="245"/>
      <c r="AY102" s="243"/>
      <c r="AZ102" s="106"/>
      <c r="BA102" s="106"/>
      <c r="BB102" s="106"/>
      <c r="BC102" s="106"/>
      <c r="BD102" s="106"/>
      <c r="BE102" s="106"/>
      <c r="BF102" s="106"/>
      <c r="BG102" s="245"/>
      <c r="BH102" s="245"/>
      <c r="BI102" s="243"/>
      <c r="BJ102" s="106"/>
      <c r="BK102" s="106"/>
      <c r="BL102" s="106"/>
      <c r="BM102" s="106"/>
      <c r="BN102" s="106"/>
      <c r="BO102" s="106"/>
      <c r="BP102" s="106"/>
      <c r="BQ102" s="245"/>
      <c r="BR102" s="245"/>
      <c r="BS102" s="243"/>
      <c r="BT102" s="106"/>
      <c r="BU102" s="106"/>
      <c r="BV102" s="106"/>
      <c r="BW102" s="106"/>
      <c r="BX102" s="106"/>
      <c r="BY102" s="106"/>
      <c r="BZ102" s="106"/>
      <c r="CA102" s="245"/>
      <c r="CB102" s="245"/>
      <c r="CC102" s="243"/>
      <c r="CD102" s="106"/>
      <c r="CE102" s="106"/>
      <c r="CF102" s="106"/>
      <c r="CG102" s="106"/>
      <c r="CH102" s="106"/>
      <c r="CI102" s="106"/>
      <c r="CJ102" s="106"/>
      <c r="CK102" s="245"/>
      <c r="CL102" s="245"/>
      <c r="CM102" s="243"/>
      <c r="CN102" s="106"/>
      <c r="CO102" s="106"/>
      <c r="CP102" s="106"/>
      <c r="CQ102" s="106"/>
      <c r="CR102" s="106"/>
      <c r="CS102" s="106"/>
      <c r="CT102" s="106"/>
      <c r="CU102" s="245"/>
      <c r="CV102" s="245"/>
      <c r="CW102" s="243"/>
      <c r="CX102" s="106"/>
      <c r="CY102" s="106"/>
      <c r="CZ102" s="106"/>
      <c r="DA102" s="106"/>
      <c r="DB102" s="106"/>
      <c r="DC102" s="106"/>
      <c r="DD102" s="106"/>
      <c r="DE102" s="245"/>
      <c r="DF102" s="245"/>
      <c r="DG102" s="243"/>
      <c r="DH102" s="106"/>
      <c r="DI102" s="106"/>
      <c r="DJ102" s="106"/>
      <c r="DK102" s="106"/>
      <c r="DL102" s="106"/>
      <c r="DM102" s="106"/>
      <c r="DN102" s="106"/>
      <c r="DO102" s="245"/>
      <c r="DP102" s="245"/>
      <c r="DQ102" s="243"/>
      <c r="DR102" s="106"/>
      <c r="DS102" s="106"/>
      <c r="DT102" s="106"/>
      <c r="DU102" s="106"/>
      <c r="DV102" s="106"/>
      <c r="DW102" s="106"/>
      <c r="DX102" s="106"/>
      <c r="DY102" s="245"/>
      <c r="DZ102" s="245"/>
      <c r="EA102" s="243"/>
      <c r="EB102" s="106"/>
      <c r="EC102" s="106"/>
      <c r="ED102" s="106"/>
      <c r="EE102" s="106"/>
      <c r="EF102" s="106"/>
      <c r="EG102" s="106"/>
      <c r="EH102" s="106"/>
      <c r="EI102" s="245"/>
      <c r="EJ102" s="245"/>
      <c r="EK102" s="243"/>
      <c r="EL102" s="106"/>
      <c r="EM102" s="106"/>
      <c r="EN102" s="106"/>
      <c r="EO102" s="106"/>
      <c r="EP102" s="106"/>
      <c r="EQ102" s="106"/>
      <c r="ER102" s="106"/>
      <c r="ES102" s="245"/>
      <c r="ET102" s="245"/>
      <c r="EU102" s="243"/>
      <c r="EV102" s="106"/>
      <c r="EW102" s="106"/>
      <c r="EX102" s="106"/>
      <c r="EY102" s="106"/>
      <c r="EZ102" s="106"/>
      <c r="FA102" s="106"/>
      <c r="FB102" s="106"/>
      <c r="FC102" s="245"/>
      <c r="FD102" s="245"/>
      <c r="FE102" s="243"/>
      <c r="FF102" s="106"/>
      <c r="FG102" s="106"/>
      <c r="FH102" s="106"/>
      <c r="FI102" s="106"/>
      <c r="FJ102" s="106"/>
      <c r="FK102" s="106"/>
      <c r="FL102" s="106"/>
      <c r="FM102" s="245"/>
      <c r="FN102" s="245"/>
      <c r="FO102" s="243"/>
      <c r="FP102" s="106"/>
      <c r="FQ102" s="106"/>
      <c r="FR102" s="106"/>
      <c r="FS102" s="106"/>
      <c r="FT102" s="106"/>
      <c r="FU102" s="106"/>
      <c r="FV102" s="106"/>
      <c r="FW102" s="245"/>
      <c r="FX102" s="245"/>
      <c r="FY102" s="243"/>
      <c r="FZ102" s="106"/>
      <c r="GA102" s="106"/>
      <c r="GB102" s="106"/>
      <c r="GC102" s="106"/>
      <c r="GD102" s="106"/>
      <c r="GE102" s="106"/>
      <c r="GF102" s="106"/>
      <c r="GG102" s="245"/>
      <c r="GH102" s="245"/>
      <c r="GI102" s="243"/>
      <c r="GJ102" s="106"/>
      <c r="GK102" s="106"/>
      <c r="GL102" s="106"/>
      <c r="GM102" s="106"/>
      <c r="GN102" s="106"/>
      <c r="GO102" s="106"/>
      <c r="GP102" s="106"/>
      <c r="GQ102" s="245"/>
      <c r="GR102" s="245"/>
      <c r="GS102" s="243"/>
      <c r="GT102" s="106"/>
      <c r="GU102" s="106"/>
      <c r="GV102" s="106"/>
      <c r="GW102" s="106"/>
      <c r="GX102" s="106"/>
      <c r="GY102" s="106"/>
      <c r="GZ102" s="106"/>
      <c r="HA102" s="245"/>
      <c r="HB102" s="245"/>
      <c r="HC102" s="243"/>
      <c r="HD102" s="106"/>
      <c r="HE102" s="106"/>
      <c r="HF102" s="106"/>
      <c r="HG102" s="106"/>
      <c r="HH102" s="106"/>
      <c r="HI102" s="106"/>
      <c r="HJ102" s="106"/>
      <c r="HK102" s="245"/>
      <c r="HL102" s="245"/>
      <c r="HM102" s="243"/>
      <c r="HN102" s="106"/>
      <c r="HO102" s="106"/>
      <c r="HP102" s="106"/>
      <c r="HQ102" s="106"/>
      <c r="HR102" s="106"/>
      <c r="HS102" s="106"/>
      <c r="HT102" s="106"/>
      <c r="HU102" s="245"/>
      <c r="HV102" s="245"/>
      <c r="HW102" s="243"/>
      <c r="HX102" s="106"/>
      <c r="HY102" s="106"/>
      <c r="HZ102" s="106"/>
      <c r="IA102" s="106"/>
      <c r="IB102" s="106"/>
      <c r="IC102" s="106"/>
      <c r="ID102" s="106"/>
      <c r="IE102" s="245"/>
      <c r="IF102" s="245"/>
      <c r="IG102" s="243"/>
      <c r="IH102" s="106"/>
      <c r="II102" s="106"/>
      <c r="IJ102" s="106"/>
      <c r="IK102" s="106"/>
      <c r="IL102" s="106"/>
      <c r="IM102" s="106"/>
      <c r="IN102" s="106"/>
      <c r="IO102" s="245"/>
      <c r="IP102" s="245"/>
      <c r="IQ102" s="243"/>
      <c r="IR102" s="106"/>
      <c r="IS102" s="106"/>
      <c r="IT102" s="106"/>
      <c r="IU102" s="106"/>
      <c r="IV102" s="106"/>
    </row>
    <row r="103" ht="26" customHeight="1" spans="1:10">
      <c r="A103" s="16" t="s">
        <v>110</v>
      </c>
      <c r="B103" s="16">
        <f>SUM(C103,D103)</f>
        <v>188.86</v>
      </c>
      <c r="C103" s="16">
        <f>VLOOKUP(A103,农村计生奖励!A:M,11,0)</f>
        <v>77.44</v>
      </c>
      <c r="D103" s="16">
        <f t="shared" ref="D103:D131" si="24">SUM(E103:G103)</f>
        <v>111.42</v>
      </c>
      <c r="E103" s="16">
        <f>VLOOKUP(A103,'计生特扶-伤残'!B:L,11,0)</f>
        <v>20.47</v>
      </c>
      <c r="F103" s="16">
        <f>VLOOKUP(A103,'计生特扶-死亡'!B:L,11,0)</f>
        <v>90.75</v>
      </c>
      <c r="G103" s="16">
        <f>VLOOKUP(A103,'计生并发症 (中央补助人数一致)'!B:W,22,0)</f>
        <v>0.2</v>
      </c>
      <c r="H103" s="16">
        <v>188.86</v>
      </c>
      <c r="I103" s="32">
        <v>2300249</v>
      </c>
      <c r="J103" s="32">
        <v>51301</v>
      </c>
    </row>
    <row r="104" ht="26" customHeight="1" spans="1:10">
      <c r="A104" s="16" t="s">
        <v>111</v>
      </c>
      <c r="B104" s="16">
        <f t="shared" ref="B103:B131" si="25">SUM(C104,D104)</f>
        <v>150.01</v>
      </c>
      <c r="C104" s="16">
        <f>VLOOKUP(A104,农村计生奖励!A:M,11,0)</f>
        <v>122.59</v>
      </c>
      <c r="D104" s="16">
        <f t="shared" si="24"/>
        <v>27.42</v>
      </c>
      <c r="E104" s="16">
        <f>VLOOKUP(A104,'计生特扶-伤残'!B:L,11,0)</f>
        <v>6.04</v>
      </c>
      <c r="F104" s="16">
        <f>VLOOKUP(A104,'计生特扶-死亡'!B:L,11,0)</f>
        <v>21.18</v>
      </c>
      <c r="G104" s="16">
        <f>VLOOKUP(A104,'计生并发症 (中央补助人数一致)'!B:W,22,0)</f>
        <v>0.2</v>
      </c>
      <c r="H104" s="16">
        <v>150.01</v>
      </c>
      <c r="I104" s="32">
        <v>2300249</v>
      </c>
      <c r="J104" s="32">
        <v>51301</v>
      </c>
    </row>
    <row r="105" ht="26" customHeight="1" spans="1:10">
      <c r="A105" s="16" t="s">
        <v>112</v>
      </c>
      <c r="B105" s="16">
        <f t="shared" si="25"/>
        <v>233.83</v>
      </c>
      <c r="C105" s="16">
        <f>VLOOKUP(A105,农村计生奖励!A:M,11,0)</f>
        <v>208.45</v>
      </c>
      <c r="D105" s="16">
        <f t="shared" si="24"/>
        <v>25.38</v>
      </c>
      <c r="E105" s="16">
        <f>VLOOKUP(A105,'计生特扶-伤残'!B:L,11,0)</f>
        <v>6.97</v>
      </c>
      <c r="F105" s="16">
        <f>VLOOKUP(A105,'计生特扶-死亡'!B:L,11,0)</f>
        <v>18.41</v>
      </c>
      <c r="G105" s="16">
        <f>VLOOKUP(A105,'计生并发症 (中央补助人数一致)'!B:W,22,0)</f>
        <v>0</v>
      </c>
      <c r="H105" s="16">
        <v>233.83</v>
      </c>
      <c r="I105" s="32">
        <v>2300249</v>
      </c>
      <c r="J105" s="32">
        <v>51301</v>
      </c>
    </row>
    <row r="106" ht="26" customHeight="1" spans="1:10">
      <c r="A106" s="18" t="s">
        <v>113</v>
      </c>
      <c r="B106" s="13">
        <f t="shared" ref="B106:H106" si="26">SUM(B107:B110)</f>
        <v>911.74</v>
      </c>
      <c r="C106" s="13">
        <f t="shared" si="26"/>
        <v>634.07</v>
      </c>
      <c r="D106" s="13">
        <f t="shared" si="26"/>
        <v>277.67</v>
      </c>
      <c r="E106" s="13">
        <f t="shared" si="26"/>
        <v>69.78</v>
      </c>
      <c r="F106" s="13">
        <f t="shared" si="26"/>
        <v>207.36</v>
      </c>
      <c r="G106" s="13">
        <f t="shared" si="26"/>
        <v>0.53</v>
      </c>
      <c r="H106" s="13">
        <f t="shared" si="26"/>
        <v>911.74</v>
      </c>
      <c r="I106" s="7">
        <v>2300249</v>
      </c>
      <c r="J106" s="7">
        <v>51301</v>
      </c>
    </row>
    <row r="107" ht="26" customHeight="1" spans="1:10">
      <c r="A107" s="31" t="s">
        <v>114</v>
      </c>
      <c r="B107" s="16">
        <f t="shared" si="25"/>
        <v>239.47</v>
      </c>
      <c r="C107" s="16">
        <f>VLOOKUP(A107,农村计生奖励!A:M,11,0)</f>
        <v>64.54</v>
      </c>
      <c r="D107" s="16">
        <f t="shared" si="24"/>
        <v>174.93</v>
      </c>
      <c r="E107" s="16">
        <f>VLOOKUP(A107,'计生特扶-伤残'!B:L,11,0)</f>
        <v>43.77</v>
      </c>
      <c r="F107" s="16">
        <f>VLOOKUP(A107,'计生特扶-死亡'!B:L,11,0)</f>
        <v>130.97</v>
      </c>
      <c r="G107" s="16">
        <f>VLOOKUP(A107,'计生并发症 (中央补助人数一致)'!B:W,22,0)</f>
        <v>0.19</v>
      </c>
      <c r="H107" s="16">
        <v>239.47</v>
      </c>
      <c r="I107" s="32">
        <v>2300249</v>
      </c>
      <c r="J107" s="32">
        <v>51301</v>
      </c>
    </row>
    <row r="108" ht="26" customHeight="1" spans="1:10">
      <c r="A108" s="31" t="s">
        <v>115</v>
      </c>
      <c r="B108" s="16">
        <f t="shared" si="25"/>
        <v>112.54</v>
      </c>
      <c r="C108" s="16">
        <f>VLOOKUP(A108,农村计生奖励!A:M,11,0)</f>
        <v>102.43</v>
      </c>
      <c r="D108" s="16">
        <f t="shared" si="24"/>
        <v>10.11</v>
      </c>
      <c r="E108" s="16">
        <f>VLOOKUP(A108,'计生特扶-伤残'!B:L,11,0)</f>
        <v>2.82</v>
      </c>
      <c r="F108" s="16">
        <f>VLOOKUP(A108,'计生特扶-死亡'!B:L,11,0)</f>
        <v>7.29</v>
      </c>
      <c r="G108" s="16">
        <f>VLOOKUP(A108,'计生并发症 (中央补助人数一致)'!B:W,22,0)</f>
        <v>0</v>
      </c>
      <c r="H108" s="16">
        <v>112.54</v>
      </c>
      <c r="I108" s="32">
        <v>2300249</v>
      </c>
      <c r="J108" s="32">
        <v>51301</v>
      </c>
    </row>
    <row r="109" ht="26" customHeight="1" spans="1:10">
      <c r="A109" s="31" t="s">
        <v>116</v>
      </c>
      <c r="B109" s="16">
        <f t="shared" si="25"/>
        <v>268.57</v>
      </c>
      <c r="C109" s="16">
        <f>VLOOKUP(A109,农村计生奖励!A:M,11,0)</f>
        <v>248.54</v>
      </c>
      <c r="D109" s="16">
        <f t="shared" si="24"/>
        <v>20.03</v>
      </c>
      <c r="E109" s="16">
        <f>VLOOKUP(A109,'计生特扶-伤残'!B:L,11,0)</f>
        <v>3.67</v>
      </c>
      <c r="F109" s="16">
        <f>VLOOKUP(A109,'计生特扶-死亡'!B:L,11,0)</f>
        <v>16.24</v>
      </c>
      <c r="G109" s="16">
        <f>VLOOKUP(A109,'计生并发症 (中央补助人数一致)'!B:W,22,0)</f>
        <v>0.12</v>
      </c>
      <c r="H109" s="16">
        <v>268.57</v>
      </c>
      <c r="I109" s="32">
        <v>2300249</v>
      </c>
      <c r="J109" s="32">
        <v>51301</v>
      </c>
    </row>
    <row r="110" ht="26" customHeight="1" spans="1:10">
      <c r="A110" s="31" t="s">
        <v>117</v>
      </c>
      <c r="B110" s="16">
        <f t="shared" si="25"/>
        <v>291.16</v>
      </c>
      <c r="C110" s="16">
        <f>VLOOKUP(A110,农村计生奖励!A:M,11,0)</f>
        <v>218.56</v>
      </c>
      <c r="D110" s="16">
        <f t="shared" si="24"/>
        <v>72.6</v>
      </c>
      <c r="E110" s="16">
        <f>VLOOKUP(A110,'计生特扶-伤残'!B:L,11,0)</f>
        <v>19.52</v>
      </c>
      <c r="F110" s="16">
        <f>VLOOKUP(A110,'计生特扶-死亡'!B:L,11,0)</f>
        <v>52.86</v>
      </c>
      <c r="G110" s="16">
        <f>VLOOKUP(A110,'计生并发症 (中央补助人数一致)'!B:W,22,0)</f>
        <v>0.22</v>
      </c>
      <c r="H110" s="16">
        <v>291.16</v>
      </c>
      <c r="I110" s="32">
        <v>2300249</v>
      </c>
      <c r="J110" s="32">
        <v>51301</v>
      </c>
    </row>
    <row r="111" ht="26" customHeight="1" spans="1:10">
      <c r="A111" s="18" t="s">
        <v>118</v>
      </c>
      <c r="B111" s="13">
        <f t="shared" ref="B111:H111" si="27">SUM(B112:B116)</f>
        <v>1475.29</v>
      </c>
      <c r="C111" s="13">
        <f t="shared" si="27"/>
        <v>1086.18</v>
      </c>
      <c r="D111" s="13">
        <f t="shared" si="27"/>
        <v>389.11</v>
      </c>
      <c r="E111" s="13">
        <f t="shared" si="27"/>
        <v>53.5</v>
      </c>
      <c r="F111" s="13">
        <f t="shared" si="27"/>
        <v>314.41</v>
      </c>
      <c r="G111" s="13">
        <f t="shared" si="27"/>
        <v>21.2</v>
      </c>
      <c r="H111" s="13">
        <f t="shared" si="27"/>
        <v>1475.29</v>
      </c>
      <c r="I111" s="7">
        <v>2300249</v>
      </c>
      <c r="J111" s="7">
        <v>51301</v>
      </c>
    </row>
    <row r="112" ht="26" customHeight="1" spans="1:10">
      <c r="A112" s="31" t="s">
        <v>119</v>
      </c>
      <c r="B112" s="16">
        <f t="shared" si="25"/>
        <v>449.65</v>
      </c>
      <c r="C112" s="16">
        <f>VLOOKUP(A112,农村计生奖励!A:M,11,0)</f>
        <v>291.36</v>
      </c>
      <c r="D112" s="16">
        <f t="shared" si="24"/>
        <v>158.29</v>
      </c>
      <c r="E112" s="16">
        <f>VLOOKUP(A112,'计生特扶-伤残'!B:L,11,0)</f>
        <v>24.98</v>
      </c>
      <c r="F112" s="16">
        <f>VLOOKUP(A112,'计生特扶-死亡'!B:L,11,0)</f>
        <v>129.57</v>
      </c>
      <c r="G112" s="16">
        <f>VLOOKUP(A112,'计生并发症 (中央补助人数一致)'!B:W,22,0)</f>
        <v>3.74</v>
      </c>
      <c r="H112" s="16">
        <v>449.65</v>
      </c>
      <c r="I112" s="32">
        <v>2300249</v>
      </c>
      <c r="J112" s="32">
        <v>51301</v>
      </c>
    </row>
    <row r="113" ht="26" customHeight="1" spans="1:10">
      <c r="A113" s="31" t="s">
        <v>120</v>
      </c>
      <c r="B113" s="16">
        <f t="shared" si="25"/>
        <v>272.09</v>
      </c>
      <c r="C113" s="16">
        <f>VLOOKUP(A113,农村计生奖励!A:M,11,0)</f>
        <v>229.42</v>
      </c>
      <c r="D113" s="16">
        <f t="shared" si="24"/>
        <v>42.67</v>
      </c>
      <c r="E113" s="16">
        <f>VLOOKUP(A113,'计生特扶-伤残'!B:L,11,0)</f>
        <v>10.11</v>
      </c>
      <c r="F113" s="16">
        <f>VLOOKUP(A113,'计生特扶-死亡'!B:L,11,0)</f>
        <v>28.35</v>
      </c>
      <c r="G113" s="16">
        <f>VLOOKUP(A113,'计生并发症 (中央补助人数一致)'!B:W,22,0)</f>
        <v>4.21</v>
      </c>
      <c r="H113" s="16">
        <v>272.09</v>
      </c>
      <c r="I113" s="32">
        <v>2300249</v>
      </c>
      <c r="J113" s="32">
        <v>51301</v>
      </c>
    </row>
    <row r="114" ht="26" customHeight="1" spans="1:10">
      <c r="A114" s="31" t="s">
        <v>121</v>
      </c>
      <c r="B114" s="16">
        <f t="shared" si="25"/>
        <v>128.36</v>
      </c>
      <c r="C114" s="16">
        <f>VLOOKUP(A114,农村计生奖励!A:M,11,0)</f>
        <v>98.72</v>
      </c>
      <c r="D114" s="16">
        <f t="shared" si="24"/>
        <v>29.64</v>
      </c>
      <c r="E114" s="16">
        <f>VLOOKUP(A114,'计生特扶-伤残'!B:L,11,0)</f>
        <v>1.3</v>
      </c>
      <c r="F114" s="16">
        <f>VLOOKUP(A114,'计生特扶-死亡'!B:L,11,0)</f>
        <v>18.81</v>
      </c>
      <c r="G114" s="16">
        <f>VLOOKUP(A114,'计生并发症 (中央补助人数一致)'!B:W,22,0)</f>
        <v>9.53</v>
      </c>
      <c r="H114" s="16">
        <v>128.36</v>
      </c>
      <c r="I114" s="32">
        <v>2300249</v>
      </c>
      <c r="J114" s="32">
        <v>51301</v>
      </c>
    </row>
    <row r="115" ht="26" customHeight="1" spans="1:10">
      <c r="A115" s="31" t="s">
        <v>122</v>
      </c>
      <c r="B115" s="16">
        <f t="shared" si="25"/>
        <v>205.24</v>
      </c>
      <c r="C115" s="16">
        <f>VLOOKUP(A115,农村计生奖励!A:M,11,0)</f>
        <v>146.79</v>
      </c>
      <c r="D115" s="16">
        <f t="shared" si="24"/>
        <v>58.45</v>
      </c>
      <c r="E115" s="16">
        <f>VLOOKUP(A115,'计生特扶-伤残'!B:L,11,0)</f>
        <v>7.08</v>
      </c>
      <c r="F115" s="16">
        <f>VLOOKUP(A115,'计生特扶-死亡'!B:L,11,0)</f>
        <v>51.17</v>
      </c>
      <c r="G115" s="16">
        <f>VLOOKUP(A115,'计生并发症 (中央补助人数一致)'!B:W,22,0)</f>
        <v>0.2</v>
      </c>
      <c r="H115" s="16">
        <v>205.24</v>
      </c>
      <c r="I115" s="32">
        <v>2300249</v>
      </c>
      <c r="J115" s="32">
        <v>51301</v>
      </c>
    </row>
    <row r="116" ht="26" customHeight="1" spans="1:10">
      <c r="A116" s="31" t="s">
        <v>123</v>
      </c>
      <c r="B116" s="16">
        <f t="shared" si="25"/>
        <v>419.95</v>
      </c>
      <c r="C116" s="16">
        <f>VLOOKUP(A116,农村计生奖励!A:M,11,0)</f>
        <v>319.89</v>
      </c>
      <c r="D116" s="16">
        <f t="shared" si="24"/>
        <v>100.06</v>
      </c>
      <c r="E116" s="16">
        <f>VLOOKUP(A116,'计生特扶-伤残'!B:L,11,0)</f>
        <v>10.03</v>
      </c>
      <c r="F116" s="16">
        <f>VLOOKUP(A116,'计生特扶-死亡'!B:L,11,0)</f>
        <v>86.51</v>
      </c>
      <c r="G116" s="16">
        <f>VLOOKUP(A116,'计生并发症 (中央补助人数一致)'!B:W,22,0)</f>
        <v>3.52</v>
      </c>
      <c r="H116" s="16">
        <v>419.95</v>
      </c>
      <c r="I116" s="32">
        <v>2300249</v>
      </c>
      <c r="J116" s="32">
        <v>51301</v>
      </c>
    </row>
    <row r="117" ht="26" customHeight="1" spans="1:10">
      <c r="A117" s="18" t="s">
        <v>124</v>
      </c>
      <c r="B117" s="13">
        <f>SUM(B118,B120:B121)</f>
        <v>1519.1</v>
      </c>
      <c r="C117" s="13">
        <f t="shared" ref="C117:H117" si="28">SUM(C118,C120:C121)</f>
        <v>1262.52</v>
      </c>
      <c r="D117" s="13">
        <f t="shared" si="28"/>
        <v>256.58</v>
      </c>
      <c r="E117" s="13">
        <f t="shared" si="28"/>
        <v>61.9</v>
      </c>
      <c r="F117" s="13">
        <f t="shared" si="28"/>
        <v>194.68</v>
      </c>
      <c r="G117" s="13">
        <f t="shared" si="28"/>
        <v>0</v>
      </c>
      <c r="H117" s="13">
        <f t="shared" si="28"/>
        <v>1519.1</v>
      </c>
      <c r="I117" s="7">
        <v>2300249</v>
      </c>
      <c r="J117" s="7">
        <v>51301</v>
      </c>
    </row>
    <row r="118" ht="26" customHeight="1" spans="1:10">
      <c r="A118" s="31" t="s">
        <v>125</v>
      </c>
      <c r="B118" s="16">
        <f t="shared" si="25"/>
        <v>113.63</v>
      </c>
      <c r="C118" s="16">
        <f>VLOOKUP(A118,农村计生奖励!A:M,11,0)</f>
        <v>92.75</v>
      </c>
      <c r="D118" s="16">
        <f t="shared" si="24"/>
        <v>20.88</v>
      </c>
      <c r="E118" s="16">
        <f>VLOOKUP(A118,'计生特扶-伤残'!B:L,11,0)</f>
        <v>4.05</v>
      </c>
      <c r="F118" s="16">
        <f>VLOOKUP(A118,'计生特扶-死亡'!B:L,11,0)</f>
        <v>16.83</v>
      </c>
      <c r="G118" s="16">
        <f>VLOOKUP(A118,'计生并发症 (中央补助人数一致)'!B:W,22,0)</f>
        <v>0</v>
      </c>
      <c r="H118" s="16">
        <v>113.63</v>
      </c>
      <c r="I118" s="32">
        <v>2300249</v>
      </c>
      <c r="J118" s="32">
        <v>51301</v>
      </c>
    </row>
    <row r="119" ht="26" customHeight="1" spans="1:10">
      <c r="A119" s="30" t="s">
        <v>126</v>
      </c>
      <c r="B119" s="13">
        <f t="shared" si="25"/>
        <v>113.63</v>
      </c>
      <c r="C119" s="13">
        <f>VLOOKUP(A119,农村计生奖励!A:M,11,0)</f>
        <v>92.75</v>
      </c>
      <c r="D119" s="13">
        <f t="shared" si="24"/>
        <v>20.88</v>
      </c>
      <c r="E119" s="13">
        <f>VLOOKUP(A119,'计生特扶-伤残'!B:L,11,0)</f>
        <v>4.05</v>
      </c>
      <c r="F119" s="13">
        <f>VLOOKUP(A119,'计生特扶-死亡'!B:L,11,0)</f>
        <v>16.83</v>
      </c>
      <c r="G119" s="13">
        <f>VLOOKUP(A119,'计生并发症 (中央补助人数一致)'!B:W,22,0)</f>
        <v>0</v>
      </c>
      <c r="H119" s="13">
        <v>113.63</v>
      </c>
      <c r="I119" s="7">
        <v>2300249</v>
      </c>
      <c r="J119" s="7">
        <v>51301</v>
      </c>
    </row>
    <row r="120" ht="26" customHeight="1" spans="1:10">
      <c r="A120" s="31" t="s">
        <v>127</v>
      </c>
      <c r="B120" s="16">
        <f t="shared" si="25"/>
        <v>618.91</v>
      </c>
      <c r="C120" s="16">
        <f>VLOOKUP(A120,农村计生奖励!A:M,11,0)</f>
        <v>419.28</v>
      </c>
      <c r="D120" s="16">
        <f t="shared" si="24"/>
        <v>199.63</v>
      </c>
      <c r="E120" s="16">
        <f>VLOOKUP(A120,'计生特扶-伤残'!B:L,11,0)</f>
        <v>51.09</v>
      </c>
      <c r="F120" s="16">
        <f>VLOOKUP(A120,'计生特扶-死亡'!B:L,11,0)</f>
        <v>148.54</v>
      </c>
      <c r="G120" s="16">
        <f>VLOOKUP(A120,'计生并发症 (中央补助人数一致)'!B:W,22,0)</f>
        <v>0</v>
      </c>
      <c r="H120" s="16">
        <v>618.91</v>
      </c>
      <c r="I120" s="32">
        <v>2300249</v>
      </c>
      <c r="J120" s="32">
        <v>51301</v>
      </c>
    </row>
    <row r="121" ht="26" customHeight="1" spans="1:10">
      <c r="A121" s="31" t="s">
        <v>128</v>
      </c>
      <c r="B121" s="16">
        <f t="shared" si="25"/>
        <v>786.56</v>
      </c>
      <c r="C121" s="16">
        <f>VLOOKUP(A121,农村计生奖励!A:M,11,0)</f>
        <v>750.49</v>
      </c>
      <c r="D121" s="16">
        <f t="shared" si="24"/>
        <v>36.07</v>
      </c>
      <c r="E121" s="16">
        <f>VLOOKUP(A121,'计生特扶-伤残'!B:L,11,0)</f>
        <v>6.76</v>
      </c>
      <c r="F121" s="16">
        <f>VLOOKUP(A121,'计生特扶-死亡'!B:L,11,0)</f>
        <v>29.31</v>
      </c>
      <c r="G121" s="16">
        <f>VLOOKUP(A121,'计生并发症 (中央补助人数一致)'!B:W,22,0)</f>
        <v>0</v>
      </c>
      <c r="H121" s="16">
        <v>786.56</v>
      </c>
      <c r="I121" s="32">
        <v>2300249</v>
      </c>
      <c r="J121" s="32">
        <v>51301</v>
      </c>
    </row>
    <row r="122" ht="26" customHeight="1" spans="1:10">
      <c r="A122" s="18" t="s">
        <v>129</v>
      </c>
      <c r="B122" s="13">
        <f t="shared" ref="B122:H122" si="29">SUM(B123:B125)</f>
        <v>867.92</v>
      </c>
      <c r="C122" s="13">
        <f t="shared" si="29"/>
        <v>821.62</v>
      </c>
      <c r="D122" s="13">
        <f t="shared" si="29"/>
        <v>46.3</v>
      </c>
      <c r="E122" s="13">
        <f t="shared" si="29"/>
        <v>4.62</v>
      </c>
      <c r="F122" s="13">
        <f t="shared" si="29"/>
        <v>40.33</v>
      </c>
      <c r="G122" s="13">
        <f t="shared" si="29"/>
        <v>1.35</v>
      </c>
      <c r="H122" s="13">
        <f t="shared" si="29"/>
        <v>861.23</v>
      </c>
      <c r="I122" s="7">
        <v>2300249</v>
      </c>
      <c r="J122" s="7">
        <v>51301</v>
      </c>
    </row>
    <row r="123" ht="26" customHeight="1" spans="1:10">
      <c r="A123" s="31" t="s">
        <v>130</v>
      </c>
      <c r="B123" s="16">
        <f>SUM(C123,D123)</f>
        <v>-376.15</v>
      </c>
      <c r="C123" s="16">
        <f>VLOOKUP(A123,[1]农村计生奖励!A$1:M$65536,11,0)</f>
        <v>-369.99</v>
      </c>
      <c r="D123" s="16">
        <f>SUM(E123:G123)</f>
        <v>-6.16</v>
      </c>
      <c r="E123" s="16">
        <f>VLOOKUP(A123,'计生特扶-伤残'!B:L,11,0)</f>
        <v>0</v>
      </c>
      <c r="F123" s="16">
        <f>VLOOKUP(A123,'计生特扶-死亡'!B:L,11,0)</f>
        <v>-6.16</v>
      </c>
      <c r="G123" s="16">
        <f>VLOOKUP(A123,'计生并发症 (中央补助人数一致)'!B:W,22,0)</f>
        <v>0</v>
      </c>
      <c r="H123" s="16">
        <v>0</v>
      </c>
      <c r="I123" s="32">
        <v>2300249</v>
      </c>
      <c r="J123" s="32">
        <v>51301</v>
      </c>
    </row>
    <row r="124" ht="26" customHeight="1" spans="1:10">
      <c r="A124" s="31" t="s">
        <v>131</v>
      </c>
      <c r="B124" s="16">
        <f>SUM(C124,D124)</f>
        <v>789.99</v>
      </c>
      <c r="C124" s="16">
        <f>VLOOKUP(A124,农村计生奖励!A:M,11,0)</f>
        <v>747.37</v>
      </c>
      <c r="D124" s="16">
        <f>SUM(E124:G124)</f>
        <v>42.62</v>
      </c>
      <c r="E124" s="16">
        <f>VLOOKUP(A124,'计生特扶-伤残'!B:L,11,0)</f>
        <v>3.97</v>
      </c>
      <c r="F124" s="16">
        <f>VLOOKUP(A124,'计生特扶-死亡'!B:L,11,0)</f>
        <v>37.3</v>
      </c>
      <c r="G124" s="16">
        <f>VLOOKUP(A124,'计生并发症 (中央补助人数一致)'!B:W,22,0)</f>
        <v>1.35</v>
      </c>
      <c r="H124" s="16">
        <v>407.15</v>
      </c>
      <c r="I124" s="32">
        <v>2300249</v>
      </c>
      <c r="J124" s="32">
        <v>51301</v>
      </c>
    </row>
    <row r="125" ht="26" customHeight="1" spans="1:10">
      <c r="A125" s="31" t="s">
        <v>132</v>
      </c>
      <c r="B125" s="16">
        <f>SUM(C125,D125)</f>
        <v>454.08</v>
      </c>
      <c r="C125" s="16">
        <f>VLOOKUP(A125,农村计生奖励!A:M,11,0)</f>
        <v>444.24</v>
      </c>
      <c r="D125" s="16">
        <f>SUM(E125:G125)</f>
        <v>9.84</v>
      </c>
      <c r="E125" s="16">
        <f>VLOOKUP(A125,'计生特扶-伤残'!B:L,11,0)</f>
        <v>0.65</v>
      </c>
      <c r="F125" s="16">
        <f>VLOOKUP(A125,'计生特扶-死亡'!B:L,11,0)</f>
        <v>9.19</v>
      </c>
      <c r="G125" s="16">
        <f>VLOOKUP(A125,'计生并发症 (中央补助人数一致)'!B:W,22,0)</f>
        <v>0</v>
      </c>
      <c r="H125" s="16">
        <v>454.08</v>
      </c>
      <c r="I125" s="32">
        <v>2300249</v>
      </c>
      <c r="J125" s="32">
        <v>51301</v>
      </c>
    </row>
    <row r="126" ht="26" customHeight="1" spans="1:10">
      <c r="A126" s="18" t="s">
        <v>133</v>
      </c>
      <c r="B126" s="16">
        <f t="shared" ref="B126:G126" si="30">SUM(B127:B129)</f>
        <v>569.54</v>
      </c>
      <c r="C126" s="16">
        <f t="shared" si="30"/>
        <v>451.88</v>
      </c>
      <c r="D126" s="16">
        <f t="shared" si="30"/>
        <v>117.66</v>
      </c>
      <c r="E126" s="16">
        <f t="shared" si="30"/>
        <v>32.17</v>
      </c>
      <c r="F126" s="16">
        <f t="shared" si="30"/>
        <v>84.71</v>
      </c>
      <c r="G126" s="16">
        <f t="shared" si="30"/>
        <v>0.78</v>
      </c>
      <c r="H126" s="16">
        <v>569.54</v>
      </c>
      <c r="I126" s="7">
        <v>2300249</v>
      </c>
      <c r="J126" s="7">
        <v>51301</v>
      </c>
    </row>
    <row r="127" ht="26" customHeight="1" spans="1:10">
      <c r="A127" s="31" t="s">
        <v>134</v>
      </c>
      <c r="B127" s="16">
        <f>SUM(C127,D127)</f>
        <v>163.52</v>
      </c>
      <c r="C127" s="16">
        <f>VLOOKUP(A127,农村计生奖励!A:M,11,0)</f>
        <v>118.31</v>
      </c>
      <c r="D127" s="16">
        <f>SUM(E127:G127)</f>
        <v>45.21</v>
      </c>
      <c r="E127" s="16">
        <f>VLOOKUP(A127,'计生特扶-伤残'!B:L,11,0)</f>
        <v>9.74</v>
      </c>
      <c r="F127" s="16">
        <f>VLOOKUP(A127,'计生特扶-死亡'!B:L,11,0)</f>
        <v>35.27</v>
      </c>
      <c r="G127" s="16">
        <f>VLOOKUP(A127,'计生并发症 (中央补助人数一致)'!B:W,22,0)</f>
        <v>0.2</v>
      </c>
      <c r="H127" s="16">
        <v>163.52</v>
      </c>
      <c r="I127" s="32">
        <v>2300249</v>
      </c>
      <c r="J127" s="32">
        <v>51301</v>
      </c>
    </row>
    <row r="128" ht="26" customHeight="1" spans="1:10">
      <c r="A128" s="31" t="s">
        <v>135</v>
      </c>
      <c r="B128" s="16">
        <f>SUM(C128,D128)</f>
        <v>123.94</v>
      </c>
      <c r="C128" s="16">
        <f>VLOOKUP(A128,农村计生奖励!A:M,11,0)</f>
        <v>105.75</v>
      </c>
      <c r="D128" s="16">
        <f>SUM(E128:G128)</f>
        <v>18.19</v>
      </c>
      <c r="E128" s="16">
        <f>VLOOKUP(A128,'计生特扶-伤残'!B:L,11,0)</f>
        <v>6.46</v>
      </c>
      <c r="F128" s="16">
        <f>VLOOKUP(A128,'计生特扶-死亡'!B:L,11,0)</f>
        <v>11.15</v>
      </c>
      <c r="G128" s="16">
        <f>VLOOKUP(A128,'计生并发症 (中央补助人数一致)'!B:W,22,0)</f>
        <v>0.58</v>
      </c>
      <c r="H128" s="16">
        <v>123.94</v>
      </c>
      <c r="I128" s="32">
        <v>2300249</v>
      </c>
      <c r="J128" s="32">
        <v>51301</v>
      </c>
    </row>
    <row r="129" ht="26" customHeight="1" spans="1:10">
      <c r="A129" s="31" t="s">
        <v>136</v>
      </c>
      <c r="B129" s="16">
        <f>SUM(C129,D129)</f>
        <v>282.08</v>
      </c>
      <c r="C129" s="16">
        <f>VLOOKUP(A129,农村计生奖励!A:M,11,0)</f>
        <v>227.82</v>
      </c>
      <c r="D129" s="16">
        <f>SUM(E129:G129)</f>
        <v>54.26</v>
      </c>
      <c r="E129" s="16">
        <f>VLOOKUP(A129,'计生特扶-伤残'!B:L,11,0)</f>
        <v>15.97</v>
      </c>
      <c r="F129" s="16">
        <f>VLOOKUP(A129,'计生特扶-死亡'!B:L,11,0)</f>
        <v>38.29</v>
      </c>
      <c r="G129" s="16">
        <f>VLOOKUP(A129,'计生并发症 (中央补助人数一致)'!B:W,22,0)</f>
        <v>0</v>
      </c>
      <c r="H129" s="16">
        <v>282.08</v>
      </c>
      <c r="I129" s="32">
        <v>2300249</v>
      </c>
      <c r="J129" s="32">
        <v>51301</v>
      </c>
    </row>
    <row r="130" ht="30" customHeight="1" spans="1:10">
      <c r="A130" s="30" t="s">
        <v>137</v>
      </c>
      <c r="B130" s="13">
        <f t="shared" ref="B130:H130" si="31">SUM(B131:B166)</f>
        <v>8465.64</v>
      </c>
      <c r="C130" s="13">
        <f t="shared" si="31"/>
        <v>6948.7</v>
      </c>
      <c r="D130" s="13">
        <f t="shared" si="31"/>
        <v>1516.94</v>
      </c>
      <c r="E130" s="13">
        <f t="shared" si="31"/>
        <v>238.61</v>
      </c>
      <c r="F130" s="13">
        <f t="shared" si="31"/>
        <v>1125.12</v>
      </c>
      <c r="G130" s="13">
        <f t="shared" si="31"/>
        <v>153.21</v>
      </c>
      <c r="H130" s="13">
        <f t="shared" si="31"/>
        <v>8467.27</v>
      </c>
      <c r="I130" s="7">
        <v>2300249</v>
      </c>
      <c r="J130" s="7">
        <v>51301</v>
      </c>
    </row>
    <row r="131" ht="26" customHeight="1" spans="1:10">
      <c r="A131" s="65" t="s">
        <v>138</v>
      </c>
      <c r="B131" s="16">
        <f>SUM(C131,D131)</f>
        <v>70.27</v>
      </c>
      <c r="C131" s="16">
        <f>VLOOKUP(A131,农村计生奖励!A:M,11,0)</f>
        <v>58.47</v>
      </c>
      <c r="D131" s="16">
        <f>SUM(E131:G131)</f>
        <v>11.8</v>
      </c>
      <c r="E131" s="16">
        <f>VLOOKUP(A131,'计生特扶-伤残'!B:L,11,0)</f>
        <v>4.2</v>
      </c>
      <c r="F131" s="16">
        <f>VLOOKUP(A131,'计生特扶-死亡'!B:L,11,0)</f>
        <v>6.45</v>
      </c>
      <c r="G131" s="16">
        <f>VLOOKUP(A131,'计生并发症 (中央补助人数一致)'!B:W,22,0)</f>
        <v>1.15</v>
      </c>
      <c r="H131" s="16">
        <v>70.27</v>
      </c>
      <c r="I131" s="32">
        <v>2300249</v>
      </c>
      <c r="J131" s="32">
        <v>51301</v>
      </c>
    </row>
    <row r="132" ht="26" customHeight="1" spans="1:10">
      <c r="A132" s="65" t="s">
        <v>139</v>
      </c>
      <c r="B132" s="16">
        <f>SUM(C132,D132)</f>
        <v>562.99</v>
      </c>
      <c r="C132" s="16">
        <f>VLOOKUP(A132,农村计生奖励!A:M,11,0)</f>
        <v>417.1</v>
      </c>
      <c r="D132" s="16">
        <f>SUM(E132:G132)</f>
        <v>145.89</v>
      </c>
      <c r="E132" s="16">
        <f>VLOOKUP(A132,'计生特扶-伤残'!B:L,11,0)</f>
        <v>36.63</v>
      </c>
      <c r="F132" s="16">
        <f>VLOOKUP(A132,'计生特扶-死亡'!B:L,11,0)</f>
        <v>105.67</v>
      </c>
      <c r="G132" s="16">
        <f>VLOOKUP(A132,'计生并发症 (中央补助人数一致)'!B:W,22,0)</f>
        <v>3.59</v>
      </c>
      <c r="H132" s="16">
        <v>562.99</v>
      </c>
      <c r="I132" s="32">
        <v>2300249</v>
      </c>
      <c r="J132" s="32">
        <v>51301</v>
      </c>
    </row>
    <row r="133" ht="26" customHeight="1" spans="1:10">
      <c r="A133" s="65" t="s">
        <v>140</v>
      </c>
      <c r="B133" s="16">
        <f t="shared" ref="B133:B166" si="32">SUM(C133,D133)</f>
        <v>236.15</v>
      </c>
      <c r="C133" s="16">
        <f>VLOOKUP(A133,农村计生奖励!A:M,11,0)</f>
        <v>184.33</v>
      </c>
      <c r="D133" s="16">
        <f t="shared" ref="D133:D166" si="33">SUM(E133:G133)</f>
        <v>51.82</v>
      </c>
      <c r="E133" s="16">
        <f>VLOOKUP(A133,'计生特扶-伤残'!B:L,11,0)</f>
        <v>7.13</v>
      </c>
      <c r="F133" s="16">
        <f>VLOOKUP(A133,'计生特扶-死亡'!B:L,11,0)</f>
        <v>35.49</v>
      </c>
      <c r="G133" s="16">
        <f>VLOOKUP(A133,'计生并发症 (中央补助人数一致)'!B:W,22,0)</f>
        <v>9.2</v>
      </c>
      <c r="H133" s="16">
        <v>236.15</v>
      </c>
      <c r="I133" s="32">
        <v>2300249</v>
      </c>
      <c r="J133" s="32">
        <v>51301</v>
      </c>
    </row>
    <row r="134" ht="26" customHeight="1" spans="1:10">
      <c r="A134" s="65" t="s">
        <v>141</v>
      </c>
      <c r="B134" s="16">
        <f t="shared" si="32"/>
        <v>182.01</v>
      </c>
      <c r="C134" s="16">
        <f>VLOOKUP(A134,农村计生奖励!A:M,11,0)</f>
        <v>131.4</v>
      </c>
      <c r="D134" s="16">
        <f t="shared" si="33"/>
        <v>50.61</v>
      </c>
      <c r="E134" s="16">
        <f>VLOOKUP(A134,'计生特扶-伤残'!B:L,11,0)</f>
        <v>2.54</v>
      </c>
      <c r="F134" s="16">
        <f>VLOOKUP(A134,'计生特扶-死亡'!B:L,11,0)</f>
        <v>38.11</v>
      </c>
      <c r="G134" s="16">
        <f>VLOOKUP(A134,'计生并发症 (中央补助人数一致)'!B:W,22,0)</f>
        <v>9.96</v>
      </c>
      <c r="H134" s="16">
        <v>182.01</v>
      </c>
      <c r="I134" s="32">
        <v>2300249</v>
      </c>
      <c r="J134" s="32">
        <v>51301</v>
      </c>
    </row>
    <row r="135" ht="26" customHeight="1" spans="1:10">
      <c r="A135" s="65" t="s">
        <v>142</v>
      </c>
      <c r="B135" s="16">
        <f t="shared" si="32"/>
        <v>281.52</v>
      </c>
      <c r="C135" s="16">
        <f>VLOOKUP(A135,农村计生奖励!A:M,11,0)</f>
        <v>214.45</v>
      </c>
      <c r="D135" s="16">
        <f t="shared" si="33"/>
        <v>67.07</v>
      </c>
      <c r="E135" s="16">
        <f>VLOOKUP(A135,'计生特扶-伤残'!B:L,11,0)</f>
        <v>10.57</v>
      </c>
      <c r="F135" s="16">
        <f>VLOOKUP(A135,'计生特扶-死亡'!B:L,11,0)</f>
        <v>46.66</v>
      </c>
      <c r="G135" s="16">
        <f>VLOOKUP(A135,'计生并发症 (中央补助人数一致)'!B:W,22,0)</f>
        <v>9.84</v>
      </c>
      <c r="H135" s="16">
        <v>281.52</v>
      </c>
      <c r="I135" s="32">
        <v>2300249</v>
      </c>
      <c r="J135" s="32">
        <v>51301</v>
      </c>
    </row>
    <row r="136" ht="26" customHeight="1" spans="1:10">
      <c r="A136" s="65" t="s">
        <v>143</v>
      </c>
      <c r="B136" s="16">
        <f t="shared" si="32"/>
        <v>138.39</v>
      </c>
      <c r="C136" s="16">
        <f>VLOOKUP(A136,农村计生奖励!A:M,11,0)</f>
        <v>123.52</v>
      </c>
      <c r="D136" s="16">
        <f t="shared" si="33"/>
        <v>14.87</v>
      </c>
      <c r="E136" s="16">
        <f>VLOOKUP(A136,'计生特扶-伤残'!B:L,11,0)</f>
        <v>0.83</v>
      </c>
      <c r="F136" s="16">
        <f>VLOOKUP(A136,'计生特扶-死亡'!B:L,11,0)</f>
        <v>6.74</v>
      </c>
      <c r="G136" s="16">
        <f>VLOOKUP(A136,'计生并发症 (中央补助人数一致)'!B:W,22,0)</f>
        <v>7.3</v>
      </c>
      <c r="H136" s="16">
        <v>138.39</v>
      </c>
      <c r="I136" s="32">
        <v>2300249</v>
      </c>
      <c r="J136" s="32">
        <v>51301</v>
      </c>
    </row>
    <row r="137" ht="26" customHeight="1" spans="1:10">
      <c r="A137" s="65" t="s">
        <v>144</v>
      </c>
      <c r="B137" s="16">
        <f t="shared" si="32"/>
        <v>346.1</v>
      </c>
      <c r="C137" s="16">
        <f>VLOOKUP(A137,农村计生奖励!A:M,11,0)</f>
        <v>314.31</v>
      </c>
      <c r="D137" s="16">
        <f t="shared" si="33"/>
        <v>31.79</v>
      </c>
      <c r="E137" s="16">
        <f>VLOOKUP(A137,'计生特扶-伤残'!B:L,11,0)</f>
        <v>0</v>
      </c>
      <c r="F137" s="16">
        <f>VLOOKUP(A137,'计生特扶-死亡'!B:L,11,0)</f>
        <v>20.23</v>
      </c>
      <c r="G137" s="16">
        <f>VLOOKUP(A137,'计生并发症 (中央补助人数一致)'!B:W,22,0)</f>
        <v>11.56</v>
      </c>
      <c r="H137" s="16">
        <v>346.1</v>
      </c>
      <c r="I137" s="32">
        <v>2300249</v>
      </c>
      <c r="J137" s="32">
        <v>51301</v>
      </c>
    </row>
    <row r="138" ht="26" customHeight="1" spans="1:10">
      <c r="A138" s="65" t="s">
        <v>145</v>
      </c>
      <c r="B138" s="16">
        <f t="shared" si="32"/>
        <v>204.55</v>
      </c>
      <c r="C138" s="16">
        <f>VLOOKUP(A138,农村计生奖励!A:M,11,0)</f>
        <v>157.32</v>
      </c>
      <c r="D138" s="16">
        <f t="shared" si="33"/>
        <v>47.23</v>
      </c>
      <c r="E138" s="16">
        <f>VLOOKUP(A138,'计生特扶-伤残'!B:L,11,0)</f>
        <v>4.99</v>
      </c>
      <c r="F138" s="16">
        <f>VLOOKUP(A138,'计生特扶-死亡'!B:L,11,0)</f>
        <v>29.3</v>
      </c>
      <c r="G138" s="16">
        <f>VLOOKUP(A138,'计生并发症 (中央补助人数一致)'!B:W,22,0)</f>
        <v>12.94</v>
      </c>
      <c r="H138" s="16">
        <v>204.55</v>
      </c>
      <c r="I138" s="32">
        <v>2300249</v>
      </c>
      <c r="J138" s="32">
        <v>51301</v>
      </c>
    </row>
    <row r="139" ht="26" customHeight="1" spans="1:10">
      <c r="A139" s="65" t="s">
        <v>146</v>
      </c>
      <c r="B139" s="16">
        <f t="shared" si="32"/>
        <v>363.31</v>
      </c>
      <c r="C139" s="16">
        <f>VLOOKUP(A139,农村计生奖励!A:M,11,0)</f>
        <v>287.29</v>
      </c>
      <c r="D139" s="16">
        <f t="shared" si="33"/>
        <v>76.02</v>
      </c>
      <c r="E139" s="16">
        <f>VLOOKUP(A139,'计生特扶-伤残'!B:L,11,0)</f>
        <v>18.16</v>
      </c>
      <c r="F139" s="16">
        <f>VLOOKUP(A139,'计生特扶-死亡'!B:L,11,0)</f>
        <v>56.64</v>
      </c>
      <c r="G139" s="16">
        <f>VLOOKUP(A139,'计生并发症 (中央补助人数一致)'!B:W,22,0)</f>
        <v>1.22</v>
      </c>
      <c r="H139" s="16">
        <v>363.31</v>
      </c>
      <c r="I139" s="32">
        <v>2300249</v>
      </c>
      <c r="J139" s="32">
        <v>51301</v>
      </c>
    </row>
    <row r="140" ht="26" customHeight="1" spans="1:10">
      <c r="A140" s="65" t="s">
        <v>147</v>
      </c>
      <c r="B140" s="16">
        <f t="shared" si="32"/>
        <v>145</v>
      </c>
      <c r="C140" s="16">
        <f>VLOOKUP(A140,农村计生奖励!A:M,11,0)</f>
        <v>127.62</v>
      </c>
      <c r="D140" s="16">
        <f t="shared" si="33"/>
        <v>17.38</v>
      </c>
      <c r="E140" s="16">
        <f>VLOOKUP(A140,'计生特扶-伤残'!B:L,11,0)</f>
        <v>0.04</v>
      </c>
      <c r="F140" s="16">
        <f>VLOOKUP(A140,'计生特扶-死亡'!B:L,11,0)</f>
        <v>6.18</v>
      </c>
      <c r="G140" s="16">
        <f>VLOOKUP(A140,'计生并发症 (中央补助人数一致)'!B:W,22,0)</f>
        <v>11.16</v>
      </c>
      <c r="H140" s="16">
        <v>145</v>
      </c>
      <c r="I140" s="32">
        <v>2300249</v>
      </c>
      <c r="J140" s="32">
        <v>51301</v>
      </c>
    </row>
    <row r="141" ht="26" customHeight="1" spans="1:10">
      <c r="A141" s="65" t="s">
        <v>148</v>
      </c>
      <c r="B141" s="16">
        <f t="shared" si="32"/>
        <v>246.37</v>
      </c>
      <c r="C141" s="16">
        <f>VLOOKUP(A141,农村计生奖励!A:M,11,0)</f>
        <v>187.73</v>
      </c>
      <c r="D141" s="16">
        <f t="shared" si="33"/>
        <v>58.64</v>
      </c>
      <c r="E141" s="16">
        <f>VLOOKUP(A141,'计生特扶-伤残'!B:L,11,0)</f>
        <v>4.04</v>
      </c>
      <c r="F141" s="16">
        <f>VLOOKUP(A141,'计生特扶-死亡'!B:L,11,0)</f>
        <v>36.82</v>
      </c>
      <c r="G141" s="16">
        <f>VLOOKUP(A141,'计生并发症 (中央补助人数一致)'!B:W,22,0)</f>
        <v>17.78</v>
      </c>
      <c r="H141" s="16">
        <v>246.37</v>
      </c>
      <c r="I141" s="32">
        <v>2300249</v>
      </c>
      <c r="J141" s="32">
        <v>51301</v>
      </c>
    </row>
    <row r="142" ht="26" customHeight="1" spans="1:10">
      <c r="A142" s="65" t="s">
        <v>149</v>
      </c>
      <c r="B142" s="16">
        <f t="shared" si="32"/>
        <v>386.34</v>
      </c>
      <c r="C142" s="16">
        <f>VLOOKUP(A142,农村计生奖励!A:M,11,0)</f>
        <v>341.43</v>
      </c>
      <c r="D142" s="16">
        <f t="shared" si="33"/>
        <v>44.91</v>
      </c>
      <c r="E142" s="16">
        <f>VLOOKUP(A142,'计生特扶-伤残'!B:L,11,0)</f>
        <v>4</v>
      </c>
      <c r="F142" s="16">
        <f>VLOOKUP(A142,'计生特扶-死亡'!B:L,11,0)</f>
        <v>33.99</v>
      </c>
      <c r="G142" s="16">
        <f>VLOOKUP(A142,'计生并发症 (中央补助人数一致)'!B:W,22,0)</f>
        <v>6.92</v>
      </c>
      <c r="H142" s="16">
        <v>386.34</v>
      </c>
      <c r="I142" s="32">
        <v>2300249</v>
      </c>
      <c r="J142" s="32">
        <v>51301</v>
      </c>
    </row>
    <row r="143" ht="26" customHeight="1" spans="1:10">
      <c r="A143" s="65" t="s">
        <v>150</v>
      </c>
      <c r="B143" s="16">
        <f t="shared" si="32"/>
        <v>238.5</v>
      </c>
      <c r="C143" s="16">
        <f>VLOOKUP(A143,农村计生奖励!A:M,11,0)</f>
        <v>187.97</v>
      </c>
      <c r="D143" s="16">
        <f t="shared" si="33"/>
        <v>50.53</v>
      </c>
      <c r="E143" s="16">
        <f>VLOOKUP(A143,'计生特扶-伤残'!B:L,11,0)</f>
        <v>6.91</v>
      </c>
      <c r="F143" s="16">
        <f>VLOOKUP(A143,'计生特扶-死亡'!B:L,11,0)</f>
        <v>43.62</v>
      </c>
      <c r="G143" s="16">
        <f>VLOOKUP(A143,'计生并发症 (中央补助人数一致)'!B:W,22,0)</f>
        <v>0</v>
      </c>
      <c r="H143" s="16">
        <v>238.5</v>
      </c>
      <c r="I143" s="32">
        <v>2300249</v>
      </c>
      <c r="J143" s="32">
        <v>51301</v>
      </c>
    </row>
    <row r="144" ht="26" customHeight="1" spans="1:10">
      <c r="A144" s="65" t="s">
        <v>151</v>
      </c>
      <c r="B144" s="16">
        <f t="shared" si="32"/>
        <v>105.16</v>
      </c>
      <c r="C144" s="16">
        <f>VLOOKUP(A144,农村计生奖励!A:M,11,0)</f>
        <v>96.15</v>
      </c>
      <c r="D144" s="16">
        <f t="shared" si="33"/>
        <v>9.01</v>
      </c>
      <c r="E144" s="16">
        <f>VLOOKUP(A144,'计生特扶-伤残'!B:L,11,0)</f>
        <v>2.44</v>
      </c>
      <c r="F144" s="16">
        <f>VLOOKUP(A144,'计生特扶-死亡'!B:L,11,0)</f>
        <v>1.69</v>
      </c>
      <c r="G144" s="16">
        <f>VLOOKUP(A144,'计生并发症 (中央补助人数一致)'!B:W,22,0)</f>
        <v>4.88</v>
      </c>
      <c r="H144" s="16">
        <v>105.16</v>
      </c>
      <c r="I144" s="32">
        <v>2300249</v>
      </c>
      <c r="J144" s="32">
        <v>51301</v>
      </c>
    </row>
    <row r="145" ht="26" customHeight="1" spans="1:10">
      <c r="A145" s="65" t="s">
        <v>152</v>
      </c>
      <c r="B145" s="16">
        <f t="shared" si="32"/>
        <v>151.64</v>
      </c>
      <c r="C145" s="16">
        <f>VLOOKUP(A145,农村计生奖励!A:M,11,0)</f>
        <v>152.05</v>
      </c>
      <c r="D145" s="16">
        <f t="shared" si="33"/>
        <v>-0.41</v>
      </c>
      <c r="E145" s="16">
        <f>VLOOKUP(A145,'计生特扶-伤残'!B:L,11,0)</f>
        <v>-0.24</v>
      </c>
      <c r="F145" s="16">
        <f>VLOOKUP(A145,'计生特扶-死亡'!B:L,11,0)</f>
        <v>0</v>
      </c>
      <c r="G145" s="16">
        <f>VLOOKUP(A145,'计生并发症 (中央补助人数一致)'!B:W,22,0)</f>
        <v>-0.17</v>
      </c>
      <c r="H145" s="16">
        <v>152.05</v>
      </c>
      <c r="I145" s="32">
        <v>2300249</v>
      </c>
      <c r="J145" s="32">
        <v>51301</v>
      </c>
    </row>
    <row r="146" ht="26" customHeight="1" spans="1:10">
      <c r="A146" s="65" t="s">
        <v>153</v>
      </c>
      <c r="B146" s="16">
        <f t="shared" si="32"/>
        <v>102.87</v>
      </c>
      <c r="C146" s="16">
        <f>VLOOKUP(A146,农村计生奖励!A:M,11,0)</f>
        <v>96.87</v>
      </c>
      <c r="D146" s="16">
        <f t="shared" si="33"/>
        <v>6</v>
      </c>
      <c r="E146" s="16">
        <f>VLOOKUP(A146,'计生特扶-伤残'!B:L,11,0)</f>
        <v>1.66</v>
      </c>
      <c r="F146" s="16">
        <f>VLOOKUP(A146,'计生特扶-死亡'!B:L,11,0)</f>
        <v>4.34</v>
      </c>
      <c r="G146" s="16">
        <f>VLOOKUP(A146,'计生并发症 (中央补助人数一致)'!B:W,22,0)</f>
        <v>0</v>
      </c>
      <c r="H146" s="16">
        <v>102.87</v>
      </c>
      <c r="I146" s="32">
        <v>2300249</v>
      </c>
      <c r="J146" s="32">
        <v>51301</v>
      </c>
    </row>
    <row r="147" ht="26" customHeight="1" spans="1:10">
      <c r="A147" s="65" t="s">
        <v>154</v>
      </c>
      <c r="B147" s="16">
        <f t="shared" si="32"/>
        <v>291.24</v>
      </c>
      <c r="C147" s="16">
        <f>VLOOKUP(A147,农村计生奖励!A:M,11,0)</f>
        <v>189.25</v>
      </c>
      <c r="D147" s="16">
        <f t="shared" si="33"/>
        <v>101.99</v>
      </c>
      <c r="E147" s="16">
        <f>VLOOKUP(A147,'计生特扶-伤残'!B:L,11,0)</f>
        <v>14.9</v>
      </c>
      <c r="F147" s="16">
        <f>VLOOKUP(A147,'计生特扶-死亡'!B:L,11,0)</f>
        <v>85.94</v>
      </c>
      <c r="G147" s="16">
        <f>VLOOKUP(A147,'计生并发症 (中央补助人数一致)'!B:W,22,0)</f>
        <v>1.15</v>
      </c>
      <c r="H147" s="16">
        <v>291.24</v>
      </c>
      <c r="I147" s="32">
        <v>2300249</v>
      </c>
      <c r="J147" s="32">
        <v>51301</v>
      </c>
    </row>
    <row r="148" ht="26" customHeight="1" spans="1:10">
      <c r="A148" s="65" t="s">
        <v>155</v>
      </c>
      <c r="B148" s="16">
        <f t="shared" si="32"/>
        <v>125.42</v>
      </c>
      <c r="C148" s="16">
        <f>VLOOKUP(A148,农村计生奖励!A:M,11,0)</f>
        <v>101.71</v>
      </c>
      <c r="D148" s="16">
        <f t="shared" si="33"/>
        <v>23.71</v>
      </c>
      <c r="E148" s="16">
        <f>VLOOKUP(A148,'计生特扶-伤残'!B:L,11,0)</f>
        <v>10.67</v>
      </c>
      <c r="F148" s="16">
        <f>VLOOKUP(A148,'计生特扶-死亡'!B:L,11,0)</f>
        <v>7.96</v>
      </c>
      <c r="G148" s="16">
        <f>VLOOKUP(A148,'计生并发症 (中央补助人数一致)'!B:W,22,0)</f>
        <v>5.08</v>
      </c>
      <c r="H148" s="16">
        <v>125.42</v>
      </c>
      <c r="I148" s="32">
        <v>2300249</v>
      </c>
      <c r="J148" s="32">
        <v>51301</v>
      </c>
    </row>
    <row r="149" ht="26" customHeight="1" spans="1:10">
      <c r="A149" s="65" t="s">
        <v>156</v>
      </c>
      <c r="B149" s="16">
        <f t="shared" si="32"/>
        <v>189.19</v>
      </c>
      <c r="C149" s="16">
        <f>VLOOKUP(A149,农村计生奖励!A:M,11,0)</f>
        <v>151.71</v>
      </c>
      <c r="D149" s="16">
        <f t="shared" si="33"/>
        <v>37.48</v>
      </c>
      <c r="E149" s="16">
        <f>VLOOKUP(A149,'计生特扶-伤残'!B:L,11,0)</f>
        <v>11.01</v>
      </c>
      <c r="F149" s="16">
        <f>VLOOKUP(A149,'计生特扶-死亡'!B:L,11,0)</f>
        <v>24.2</v>
      </c>
      <c r="G149" s="16">
        <f>VLOOKUP(A149,'计生并发症 (中央补助人数一致)'!B:W,22,0)</f>
        <v>2.27</v>
      </c>
      <c r="H149" s="16">
        <v>189.19</v>
      </c>
      <c r="I149" s="32">
        <v>2300249</v>
      </c>
      <c r="J149" s="32">
        <v>51301</v>
      </c>
    </row>
    <row r="150" ht="26" customHeight="1" spans="1:10">
      <c r="A150" s="65" t="s">
        <v>157</v>
      </c>
      <c r="B150" s="16">
        <f t="shared" si="32"/>
        <v>175.83</v>
      </c>
      <c r="C150" s="16">
        <f>VLOOKUP(A150,农村计生奖励!A:M,11,0)</f>
        <v>137.27</v>
      </c>
      <c r="D150" s="16">
        <f t="shared" si="33"/>
        <v>38.56</v>
      </c>
      <c r="E150" s="16">
        <f>VLOOKUP(A150,'计生特扶-伤残'!B:L,11,0)</f>
        <v>3.24</v>
      </c>
      <c r="F150" s="16">
        <f>VLOOKUP(A150,'计生特扶-死亡'!B:L,11,0)</f>
        <v>15.85</v>
      </c>
      <c r="G150" s="16">
        <f>VLOOKUP(A150,'计生并发症 (中央补助人数一致)'!B:W,22,0)</f>
        <v>19.47</v>
      </c>
      <c r="H150" s="16">
        <v>175.83</v>
      </c>
      <c r="I150" s="32">
        <v>2300249</v>
      </c>
      <c r="J150" s="32">
        <v>51301</v>
      </c>
    </row>
    <row r="151" ht="26" customHeight="1" spans="1:10">
      <c r="A151" s="65" t="s">
        <v>158</v>
      </c>
      <c r="B151" s="16">
        <f t="shared" si="32"/>
        <v>345.31</v>
      </c>
      <c r="C151" s="16">
        <f>VLOOKUP(A151,农村计生奖励!A:M,11,0)</f>
        <v>288.63</v>
      </c>
      <c r="D151" s="16">
        <f t="shared" si="33"/>
        <v>56.68</v>
      </c>
      <c r="E151" s="16">
        <f>VLOOKUP(A151,'计生特扶-伤残'!B:L,11,0)</f>
        <v>4.85</v>
      </c>
      <c r="F151" s="16">
        <f>VLOOKUP(A151,'计生特扶-死亡'!B:L,11,0)</f>
        <v>51.83</v>
      </c>
      <c r="G151" s="16">
        <f>VLOOKUP(A151,'计生并发症 (中央补助人数一致)'!B:W,22,0)</f>
        <v>0</v>
      </c>
      <c r="H151" s="16">
        <v>345.31</v>
      </c>
      <c r="I151" s="32">
        <v>2300249</v>
      </c>
      <c r="J151" s="32">
        <v>51301</v>
      </c>
    </row>
    <row r="152" ht="26" customHeight="1" spans="1:10">
      <c r="A152" s="65" t="s">
        <v>159</v>
      </c>
      <c r="B152" s="16">
        <f t="shared" si="32"/>
        <v>181.27</v>
      </c>
      <c r="C152" s="16">
        <f>VLOOKUP(A152,农村计生奖励!A:M,11,0)</f>
        <v>153.14</v>
      </c>
      <c r="D152" s="16">
        <f t="shared" si="33"/>
        <v>28.13</v>
      </c>
      <c r="E152" s="16">
        <f>VLOOKUP(A152,'计生特扶-伤残'!B:L,11,0)</f>
        <v>2.6</v>
      </c>
      <c r="F152" s="16">
        <f>VLOOKUP(A152,'计生特扶-死亡'!B:L,11,0)</f>
        <v>23.87</v>
      </c>
      <c r="G152" s="16">
        <f>VLOOKUP(A152,'计生并发症 (中央补助人数一致)'!B:W,22,0)</f>
        <v>1.66</v>
      </c>
      <c r="H152" s="16">
        <v>181.27</v>
      </c>
      <c r="I152" s="32">
        <v>2300249</v>
      </c>
      <c r="J152" s="32">
        <v>51301</v>
      </c>
    </row>
    <row r="153" ht="26" customHeight="1" spans="1:10">
      <c r="A153" s="65" t="s">
        <v>160</v>
      </c>
      <c r="B153" s="16">
        <f t="shared" si="32"/>
        <v>198.13</v>
      </c>
      <c r="C153" s="16">
        <f>VLOOKUP(A153,农村计生奖励!A:M,11,0)</f>
        <v>153.47</v>
      </c>
      <c r="D153" s="16">
        <f t="shared" si="33"/>
        <v>44.66</v>
      </c>
      <c r="E153" s="16">
        <f>VLOOKUP(A153,'计生特扶-伤残'!B:L,11,0)</f>
        <v>6</v>
      </c>
      <c r="F153" s="16">
        <f>VLOOKUP(A153,'计生特扶-死亡'!B:L,11,0)</f>
        <v>38.37</v>
      </c>
      <c r="G153" s="16">
        <f>VLOOKUP(A153,'计生并发症 (中央补助人数一致)'!B:W,22,0)</f>
        <v>0.29</v>
      </c>
      <c r="H153" s="16">
        <v>198.13</v>
      </c>
      <c r="I153" s="32">
        <v>2300249</v>
      </c>
      <c r="J153" s="32">
        <v>51301</v>
      </c>
    </row>
    <row r="154" ht="26" customHeight="1" spans="1:10">
      <c r="A154" s="65" t="s">
        <v>161</v>
      </c>
      <c r="B154" s="16">
        <f t="shared" si="32"/>
        <v>184.34</v>
      </c>
      <c r="C154" s="16">
        <f>VLOOKUP(A154,农村计生奖励!A:M,11,0)</f>
        <v>157.22</v>
      </c>
      <c r="D154" s="16">
        <f t="shared" si="33"/>
        <v>27.12</v>
      </c>
      <c r="E154" s="16">
        <f>VLOOKUP(A154,'计生特扶-伤残'!B:L,11,0)</f>
        <v>8.28</v>
      </c>
      <c r="F154" s="16">
        <f>VLOOKUP(A154,'计生特扶-死亡'!B:L,11,0)</f>
        <v>18.84</v>
      </c>
      <c r="G154" s="16">
        <f>VLOOKUP(A154,'计生并发症 (中央补助人数一致)'!B:W,22,0)</f>
        <v>0</v>
      </c>
      <c r="H154" s="16">
        <v>184.34</v>
      </c>
      <c r="I154" s="32">
        <v>2300249</v>
      </c>
      <c r="J154" s="32">
        <v>51301</v>
      </c>
    </row>
    <row r="155" ht="26" customHeight="1" spans="1:10">
      <c r="A155" s="65" t="s">
        <v>162</v>
      </c>
      <c r="B155" s="16">
        <f t="shared" si="32"/>
        <v>229.32</v>
      </c>
      <c r="C155" s="16">
        <f>VLOOKUP(A155,农村计生奖励!A:M,11,0)</f>
        <v>176.71</v>
      </c>
      <c r="D155" s="16">
        <f t="shared" si="33"/>
        <v>52.61</v>
      </c>
      <c r="E155" s="16">
        <f>VLOOKUP(A155,'计生特扶-伤残'!B:L,11,0)</f>
        <v>1.78</v>
      </c>
      <c r="F155" s="16">
        <f>VLOOKUP(A155,'计生特扶-死亡'!B:L,11,0)</f>
        <v>50.21</v>
      </c>
      <c r="G155" s="16">
        <f>VLOOKUP(A155,'计生并发症 (中央补助人数一致)'!B:W,22,0)</f>
        <v>0.62</v>
      </c>
      <c r="H155" s="16">
        <v>229.32</v>
      </c>
      <c r="I155" s="32">
        <v>2300249</v>
      </c>
      <c r="J155" s="32">
        <v>51301</v>
      </c>
    </row>
    <row r="156" ht="26" customHeight="1" spans="1:10">
      <c r="A156" s="65" t="s">
        <v>163</v>
      </c>
      <c r="B156" s="16">
        <f t="shared" si="32"/>
        <v>231.75</v>
      </c>
      <c r="C156" s="16">
        <f>VLOOKUP(A156,农村计生奖励!A:M,11,0)</f>
        <v>186.09</v>
      </c>
      <c r="D156" s="16">
        <f t="shared" si="33"/>
        <v>45.66</v>
      </c>
      <c r="E156" s="16">
        <f>VLOOKUP(A156,'计生特扶-伤残'!B:L,11,0)</f>
        <v>4.59</v>
      </c>
      <c r="F156" s="16">
        <f>VLOOKUP(A156,'计生特扶-死亡'!B:L,11,0)</f>
        <v>41.07</v>
      </c>
      <c r="G156" s="16">
        <f>VLOOKUP(A156,'计生并发症 (中央补助人数一致)'!B:W,22,0)</f>
        <v>0</v>
      </c>
      <c r="H156" s="16">
        <v>231.75</v>
      </c>
      <c r="I156" s="32">
        <v>2300249</v>
      </c>
      <c r="J156" s="32">
        <v>51301</v>
      </c>
    </row>
    <row r="157" ht="26" customHeight="1" spans="1:10">
      <c r="A157" s="65" t="s">
        <v>164</v>
      </c>
      <c r="B157" s="16">
        <f t="shared" si="32"/>
        <v>336.34</v>
      </c>
      <c r="C157" s="16">
        <f>VLOOKUP(A157,农村计生奖励!A:M,11,0)</f>
        <v>229.37</v>
      </c>
      <c r="D157" s="16">
        <f t="shared" si="33"/>
        <v>106.97</v>
      </c>
      <c r="E157" s="16">
        <f>VLOOKUP(A157,'计生特扶-伤残'!B:L,11,0)</f>
        <v>25.86</v>
      </c>
      <c r="F157" s="16">
        <f>VLOOKUP(A157,'计生特扶-死亡'!B:L,11,0)</f>
        <v>75.23</v>
      </c>
      <c r="G157" s="16">
        <f>VLOOKUP(A157,'计生并发症 (中央补助人数一致)'!B:W,22,0)</f>
        <v>5.88</v>
      </c>
      <c r="H157" s="16">
        <v>336.34</v>
      </c>
      <c r="I157" s="32">
        <v>2300249</v>
      </c>
      <c r="J157" s="32">
        <v>51301</v>
      </c>
    </row>
    <row r="158" ht="30" customHeight="1" spans="1:10">
      <c r="A158" s="65" t="s">
        <v>165</v>
      </c>
      <c r="B158" s="16">
        <f t="shared" si="32"/>
        <v>57.22</v>
      </c>
      <c r="C158" s="16">
        <f>VLOOKUP(A158,农村计生奖励!A:M,11,0)</f>
        <v>38.52</v>
      </c>
      <c r="D158" s="16">
        <f t="shared" si="33"/>
        <v>18.7</v>
      </c>
      <c r="E158" s="16">
        <f>VLOOKUP(A158,'计生特扶-伤残'!B:L,11,0)</f>
        <v>2.62</v>
      </c>
      <c r="F158" s="16">
        <f>VLOOKUP(A158,'计生特扶-死亡'!B:L,11,0)</f>
        <v>13.08</v>
      </c>
      <c r="G158" s="16">
        <f>VLOOKUP(A158,'计生并发症 (中央补助人数一致)'!B:W,22,0)</f>
        <v>3</v>
      </c>
      <c r="H158" s="16">
        <v>57.22</v>
      </c>
      <c r="I158" s="32">
        <v>2300249</v>
      </c>
      <c r="J158" s="32">
        <v>51301</v>
      </c>
    </row>
    <row r="159" ht="30" customHeight="1" spans="1:10">
      <c r="A159" s="65" t="s">
        <v>166</v>
      </c>
      <c r="B159" s="16">
        <f t="shared" si="32"/>
        <v>92.42</v>
      </c>
      <c r="C159" s="16">
        <f>VLOOKUP(A159,农村计生奖励!A:M,11,0)</f>
        <v>65.19</v>
      </c>
      <c r="D159" s="16">
        <f t="shared" si="33"/>
        <v>27.23</v>
      </c>
      <c r="E159" s="16">
        <f>VLOOKUP(A159,'计生特扶-伤残'!B:L,11,0)</f>
        <v>-0.61</v>
      </c>
      <c r="F159" s="16">
        <f>VLOOKUP(A159,'计生特扶-死亡'!B:L,11,0)</f>
        <v>26.45</v>
      </c>
      <c r="G159" s="16">
        <f>VLOOKUP(A159,'计生并发症 (中央补助人数一致)'!B:W,22,0)</f>
        <v>1.39</v>
      </c>
      <c r="H159" s="16">
        <v>92.42</v>
      </c>
      <c r="I159" s="32">
        <v>2300249</v>
      </c>
      <c r="J159" s="32">
        <v>51301</v>
      </c>
    </row>
    <row r="160" ht="26" customHeight="1" spans="1:10">
      <c r="A160" s="65" t="s">
        <v>167</v>
      </c>
      <c r="B160" s="16">
        <f t="shared" si="32"/>
        <v>987.7</v>
      </c>
      <c r="C160" s="16">
        <f>VLOOKUP(A160,农村计生奖励!A:M,11,0)</f>
        <v>895.64</v>
      </c>
      <c r="D160" s="16">
        <f t="shared" si="33"/>
        <v>92.06</v>
      </c>
      <c r="E160" s="16">
        <f>VLOOKUP(A160,'计生特扶-伤残'!B:L,11,0)</f>
        <v>17.49</v>
      </c>
      <c r="F160" s="16">
        <f>VLOOKUP(A160,'计生特扶-死亡'!B:L,11,0)</f>
        <v>69.87</v>
      </c>
      <c r="G160" s="16">
        <f>VLOOKUP(A160,'计生并发症 (中央补助人数一致)'!B:W,22,0)</f>
        <v>4.7</v>
      </c>
      <c r="H160" s="16">
        <v>987.7</v>
      </c>
      <c r="I160" s="32">
        <v>2300249</v>
      </c>
      <c r="J160" s="32">
        <v>51301</v>
      </c>
    </row>
    <row r="161" ht="26" customHeight="1" spans="1:10">
      <c r="A161" s="65" t="s">
        <v>168</v>
      </c>
      <c r="B161" s="16">
        <f t="shared" si="32"/>
        <v>142.06</v>
      </c>
      <c r="C161" s="16">
        <f>VLOOKUP(A161,农村计生奖励!A:M,11,0)</f>
        <v>134.85</v>
      </c>
      <c r="D161" s="16">
        <f t="shared" si="33"/>
        <v>7.21</v>
      </c>
      <c r="E161" s="16">
        <f>VLOOKUP(A161,'计生特扶-伤残'!B:L,11,0)</f>
        <v>0</v>
      </c>
      <c r="F161" s="16">
        <f>VLOOKUP(A161,'计生特扶-死亡'!B:L,11,0)</f>
        <v>7.21</v>
      </c>
      <c r="G161" s="16">
        <f>VLOOKUP(A161,'计生并发症 (中央补助人数一致)'!B:W,22,0)</f>
        <v>0</v>
      </c>
      <c r="H161" s="16">
        <v>142.06</v>
      </c>
      <c r="I161" s="32">
        <v>2300249</v>
      </c>
      <c r="J161" s="32">
        <v>51301</v>
      </c>
    </row>
    <row r="162" ht="26" customHeight="1" spans="1:10">
      <c r="A162" s="65" t="s">
        <v>169</v>
      </c>
      <c r="B162" s="16">
        <f t="shared" si="32"/>
        <v>158.29</v>
      </c>
      <c r="C162" s="16">
        <f>VLOOKUP(A162,农村计生奖励!A:M,11,0)</f>
        <v>150.34</v>
      </c>
      <c r="D162" s="16">
        <f t="shared" si="33"/>
        <v>7.95</v>
      </c>
      <c r="E162" s="16">
        <f>VLOOKUP(A162,'计生特扶-伤残'!B:L,11,0)</f>
        <v>0</v>
      </c>
      <c r="F162" s="16">
        <f>VLOOKUP(A162,'计生特扶-死亡'!B:L,11,0)</f>
        <v>7.95</v>
      </c>
      <c r="G162" s="16">
        <f>VLOOKUP(A162,'计生并发症 (中央补助人数一致)'!B:W,22,0)</f>
        <v>0</v>
      </c>
      <c r="H162" s="16">
        <v>158.29</v>
      </c>
      <c r="I162" s="32">
        <v>2300249</v>
      </c>
      <c r="J162" s="32">
        <v>51301</v>
      </c>
    </row>
    <row r="163" ht="26" customHeight="1" spans="1:10">
      <c r="A163" s="65" t="s">
        <v>170</v>
      </c>
      <c r="B163" s="16">
        <f t="shared" si="32"/>
        <v>176.03</v>
      </c>
      <c r="C163" s="16">
        <f>VLOOKUP(A163,农村计生奖励!A:M,11,0)</f>
        <v>173.47</v>
      </c>
      <c r="D163" s="16">
        <f t="shared" si="33"/>
        <v>2.56</v>
      </c>
      <c r="E163" s="16">
        <f>VLOOKUP(A163,'计生特扶-伤残'!B:L,11,0)</f>
        <v>0</v>
      </c>
      <c r="F163" s="16">
        <f>VLOOKUP(A163,'计生特扶-死亡'!B:L,11,0)</f>
        <v>2.56</v>
      </c>
      <c r="G163" s="16">
        <f>VLOOKUP(A163,'计生并发症 (中央补助人数一致)'!B:W,22,0)</f>
        <v>0</v>
      </c>
      <c r="H163" s="16">
        <v>176.03</v>
      </c>
      <c r="I163" s="32">
        <v>2300249</v>
      </c>
      <c r="J163" s="32">
        <v>51301</v>
      </c>
    </row>
    <row r="164" ht="26" customHeight="1" spans="1:10">
      <c r="A164" s="65" t="s">
        <v>171</v>
      </c>
      <c r="B164" s="16">
        <f t="shared" si="32"/>
        <v>350.99</v>
      </c>
      <c r="C164" s="16">
        <f>VLOOKUP(A164,农村计生奖励!A:M,11,0)</f>
        <v>272.64</v>
      </c>
      <c r="D164" s="16">
        <f t="shared" si="33"/>
        <v>78.35</v>
      </c>
      <c r="E164" s="16">
        <f>VLOOKUP(A164,'计生特扶-伤残'!B:L,11,0)</f>
        <v>17.4</v>
      </c>
      <c r="F164" s="16">
        <f>VLOOKUP(A164,'计生特扶-死亡'!B:L,11,0)</f>
        <v>60.58</v>
      </c>
      <c r="G164" s="16">
        <f>VLOOKUP(A164,'计生并发症 (中央补助人数一致)'!B:W,22,0)</f>
        <v>0.37</v>
      </c>
      <c r="H164" s="16">
        <v>350.99</v>
      </c>
      <c r="I164" s="32">
        <v>2300249</v>
      </c>
      <c r="J164" s="32">
        <v>51301</v>
      </c>
    </row>
    <row r="165" ht="26" customHeight="1" spans="1:10">
      <c r="A165" s="65" t="s">
        <v>172</v>
      </c>
      <c r="B165" s="16">
        <f t="shared" si="32"/>
        <v>252.84</v>
      </c>
      <c r="C165" s="16">
        <f>VLOOKUP(A165,农村计生奖励!A:M,11,0)</f>
        <v>215.47</v>
      </c>
      <c r="D165" s="16">
        <f t="shared" si="33"/>
        <v>37.37</v>
      </c>
      <c r="E165" s="16">
        <f>VLOOKUP(A165,'计生特扶-伤残'!B:L,11,0)</f>
        <v>4.17</v>
      </c>
      <c r="F165" s="16">
        <f>VLOOKUP(A165,'计生特扶-死亡'!B:L,11,0)</f>
        <v>33.2</v>
      </c>
      <c r="G165" s="16">
        <f>VLOOKUP(A165,'计生并发症 (中央补助人数一致)'!B:W,22,0)</f>
        <v>0</v>
      </c>
      <c r="H165" s="16">
        <v>252.84</v>
      </c>
      <c r="I165" s="32">
        <v>2300249</v>
      </c>
      <c r="J165" s="32">
        <v>51301</v>
      </c>
    </row>
    <row r="166" ht="31" customHeight="1" spans="1:10">
      <c r="A166" s="65" t="s">
        <v>173</v>
      </c>
      <c r="B166" s="16">
        <f t="shared" si="32"/>
        <v>-1.22</v>
      </c>
      <c r="C166" s="16">
        <v>0</v>
      </c>
      <c r="D166" s="16">
        <f t="shared" si="33"/>
        <v>-1.22</v>
      </c>
      <c r="E166" s="16">
        <f>VLOOKUP(A166,'计生特扶-伤残'!B:L,11,0)</f>
        <v>-0.14</v>
      </c>
      <c r="F166" s="16">
        <f>VLOOKUP(A166,'计生特扶-死亡'!B:L,11,0)</f>
        <v>-1.08</v>
      </c>
      <c r="G166" s="16">
        <f>VLOOKUP(A166,'计生并发症 (中央补助人数一致)'!B:W,22,0)</f>
        <v>0</v>
      </c>
      <c r="H166" s="16">
        <v>0</v>
      </c>
      <c r="I166" s="32">
        <v>2300249</v>
      </c>
      <c r="J166" s="32">
        <v>51301</v>
      </c>
    </row>
    <row r="167" ht="55" customHeight="1" spans="1:10">
      <c r="A167" s="141" t="s">
        <v>174</v>
      </c>
      <c r="B167" s="248"/>
      <c r="C167" s="248"/>
      <c r="D167" s="248"/>
      <c r="E167" s="248"/>
      <c r="F167" s="248"/>
      <c r="G167" s="248"/>
      <c r="H167" s="248"/>
      <c r="I167" s="248"/>
      <c r="J167" s="248"/>
    </row>
  </sheetData>
  <mergeCells count="10">
    <mergeCell ref="A2:J2"/>
    <mergeCell ref="I3:J3"/>
    <mergeCell ref="D4:G4"/>
    <mergeCell ref="A167:J167"/>
    <mergeCell ref="A4:A5"/>
    <mergeCell ref="B4:B5"/>
    <mergeCell ref="C4:C5"/>
    <mergeCell ref="H4:H5"/>
    <mergeCell ref="I4:I5"/>
    <mergeCell ref="J4:J5"/>
  </mergeCells>
  <printOptions horizontalCentered="1"/>
  <pageMargins left="0.472222222222222" right="0.472222222222222" top="0.590277777777778" bottom="0.786805555555556" header="0.511805555555556" footer="0.511805555555556"/>
  <pageSetup paperSize="9" scale="79" fitToHeight="0"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HO255"/>
  <sheetViews>
    <sheetView zoomScaleSheetLayoutView="60" workbookViewId="0">
      <pane ySplit="7" topLeftCell="A104" activePane="bottomLeft" state="frozen"/>
      <selection/>
      <selection pane="bottomLeft" activeCell="A1" sqref="A1"/>
    </sheetView>
  </sheetViews>
  <sheetFormatPr defaultColWidth="9" defaultRowHeight="13.5"/>
  <cols>
    <col min="1" max="1" width="11.75" style="3" customWidth="1"/>
    <col min="2" max="2" width="12.625" style="182" customWidth="1"/>
    <col min="3" max="3" width="12.625" style="183" customWidth="1"/>
    <col min="4" max="4" width="8.625" style="164" customWidth="1"/>
    <col min="5" max="7" width="14.625" style="184" customWidth="1"/>
    <col min="8" max="8" width="12.625" style="185" customWidth="1"/>
    <col min="9" max="9" width="12.625" style="186" customWidth="1"/>
    <col min="10" max="11" width="12.625" style="184" customWidth="1"/>
    <col min="12" max="13" width="9.625" style="3" customWidth="1"/>
    <col min="14" max="16384" width="9" style="1"/>
  </cols>
  <sheetData>
    <row r="1" ht="19" customHeight="1" spans="1:9">
      <c r="A1" s="120" t="s">
        <v>175</v>
      </c>
      <c r="B1" s="187"/>
      <c r="C1" s="187"/>
      <c r="D1" s="166"/>
      <c r="E1" s="188"/>
      <c r="F1" s="188"/>
      <c r="H1" s="189"/>
      <c r="I1" s="184"/>
    </row>
    <row r="2" ht="24" customHeight="1" spans="1:13">
      <c r="A2" s="169" t="s">
        <v>176</v>
      </c>
      <c r="B2" s="169"/>
      <c r="C2" s="169"/>
      <c r="D2" s="190"/>
      <c r="E2" s="191"/>
      <c r="F2" s="191"/>
      <c r="G2" s="191"/>
      <c r="H2" s="191"/>
      <c r="I2" s="191"/>
      <c r="J2" s="191"/>
      <c r="K2" s="191"/>
      <c r="L2" s="169"/>
      <c r="M2" s="169"/>
    </row>
    <row r="3" ht="17" customHeight="1" spans="1:13">
      <c r="A3" s="127"/>
      <c r="B3" s="192"/>
      <c r="C3" s="187"/>
      <c r="D3" s="171"/>
      <c r="E3" s="193"/>
      <c r="F3" s="193"/>
      <c r="H3" s="194"/>
      <c r="I3" s="184"/>
      <c r="K3" s="207" t="s">
        <v>177</v>
      </c>
      <c r="L3" s="208"/>
      <c r="M3" s="208"/>
    </row>
    <row r="4" s="113" customFormat="1" ht="22" customHeight="1" spans="1:13">
      <c r="A4" s="48" t="s">
        <v>3</v>
      </c>
      <c r="B4" s="48" t="s">
        <v>178</v>
      </c>
      <c r="C4" s="48" t="s">
        <v>179</v>
      </c>
      <c r="D4" s="195" t="s">
        <v>180</v>
      </c>
      <c r="E4" s="12" t="s">
        <v>181</v>
      </c>
      <c r="F4" s="12" t="s">
        <v>182</v>
      </c>
      <c r="G4" s="12" t="s">
        <v>183</v>
      </c>
      <c r="H4" s="196" t="s">
        <v>184</v>
      </c>
      <c r="I4" s="209"/>
      <c r="J4" s="210"/>
      <c r="K4" s="12" t="s">
        <v>185</v>
      </c>
      <c r="L4" s="18" t="s">
        <v>8</v>
      </c>
      <c r="M4" s="18" t="s">
        <v>9</v>
      </c>
    </row>
    <row r="5" s="113" customFormat="1" ht="42" customHeight="1" spans="1:13">
      <c r="A5" s="48"/>
      <c r="B5" s="48"/>
      <c r="C5" s="48"/>
      <c r="D5" s="195"/>
      <c r="E5" s="12"/>
      <c r="F5" s="12"/>
      <c r="G5" s="12"/>
      <c r="H5" s="12" t="s">
        <v>186</v>
      </c>
      <c r="I5" s="12" t="s">
        <v>187</v>
      </c>
      <c r="J5" s="17" t="s">
        <v>188</v>
      </c>
      <c r="K5" s="12"/>
      <c r="L5" s="18"/>
      <c r="M5" s="18"/>
    </row>
    <row r="6" s="113" customFormat="1" ht="36" customHeight="1" spans="1:223">
      <c r="A6" s="197" t="s">
        <v>189</v>
      </c>
      <c r="B6" s="198" t="s">
        <v>190</v>
      </c>
      <c r="C6" s="199" t="s">
        <v>191</v>
      </c>
      <c r="D6" s="200" t="s">
        <v>192</v>
      </c>
      <c r="E6" s="201" t="s">
        <v>193</v>
      </c>
      <c r="F6" s="201" t="s">
        <v>194</v>
      </c>
      <c r="G6" s="201" t="s">
        <v>195</v>
      </c>
      <c r="H6" s="201" t="s">
        <v>196</v>
      </c>
      <c r="I6" s="201" t="s">
        <v>197</v>
      </c>
      <c r="J6" s="211" t="s">
        <v>198</v>
      </c>
      <c r="K6" s="212" t="s">
        <v>199</v>
      </c>
      <c r="L6" s="213"/>
      <c r="M6" s="213"/>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
      <c r="GT6" s="3"/>
      <c r="GU6" s="3"/>
      <c r="GV6" s="3"/>
      <c r="GW6" s="3"/>
      <c r="GX6" s="3"/>
      <c r="GY6" s="3"/>
      <c r="GZ6" s="3"/>
      <c r="HA6" s="3"/>
      <c r="HB6" s="3"/>
      <c r="HC6" s="3"/>
      <c r="HD6" s="3"/>
      <c r="HE6" s="3"/>
      <c r="HF6" s="3"/>
      <c r="HG6" s="3"/>
      <c r="HH6" s="3"/>
      <c r="HI6" s="3"/>
      <c r="HJ6" s="3"/>
      <c r="HK6" s="3"/>
      <c r="HL6" s="3"/>
      <c r="HM6" s="3"/>
      <c r="HN6" s="3"/>
      <c r="HO6" s="3"/>
    </row>
    <row r="7" s="39" customFormat="1" ht="22" customHeight="1" spans="1:13">
      <c r="A7" s="18" t="s">
        <v>4</v>
      </c>
      <c r="B7" s="9">
        <f>B8+B132</f>
        <v>192523</v>
      </c>
      <c r="C7" s="9">
        <f>C8+C132</f>
        <v>301074</v>
      </c>
      <c r="D7" s="132"/>
      <c r="E7" s="17">
        <f>SUM(E8,E132)</f>
        <v>27623.1</v>
      </c>
      <c r="F7" s="17">
        <f>F8+F132</f>
        <v>5545</v>
      </c>
      <c r="G7" s="17">
        <f>G8+G132</f>
        <v>22078.1</v>
      </c>
      <c r="H7" s="17">
        <f>G7</f>
        <v>22078.1</v>
      </c>
      <c r="I7" s="18">
        <f>SUM(I8,I132)</f>
        <v>20897.85</v>
      </c>
      <c r="J7" s="17">
        <f>SUM(J8,J132)</f>
        <v>1180.25</v>
      </c>
      <c r="K7" s="17">
        <f>SUM(K8,K132)</f>
        <v>23258.35</v>
      </c>
      <c r="L7" s="32"/>
      <c r="M7" s="32"/>
    </row>
    <row r="8" s="39" customFormat="1" ht="22" customHeight="1" spans="1:13">
      <c r="A8" s="18" t="s">
        <v>14</v>
      </c>
      <c r="B8" s="9">
        <f>SUM(B9,B21,B22,B29,B36,B42,B50,B56,B61,B69,B74,B75,B76,B84,B91,B101,B108,B113,B119,B124,B128)</f>
        <v>150131</v>
      </c>
      <c r="C8" s="9">
        <f>SUM(C9,C21,C22,C29,C36,C42,C50,C56,C61,C69,C74,C75,C76,C84,C91,C101,C108,C113,C119,C124,C128)</f>
        <v>241208</v>
      </c>
      <c r="D8" s="132"/>
      <c r="E8" s="17">
        <f>SUM(E9,E21,E22,E29,E36,E42,E50,E56,E61,E69,E74,E75,E76,E84,E91,E101,E108,E113,E119,E124,E128)</f>
        <v>19687.94</v>
      </c>
      <c r="F8" s="17">
        <f>SUM(F9,F21,F22,F29,F36,F42,F50,F56,F61,F69,F74,F75,F76,F84,F91,F101,F108,F113,F119,F124,F128)</f>
        <v>4323.76</v>
      </c>
      <c r="G8" s="17">
        <f>SUM(G9,G21,G22,G29,G36,G42,G50,G56,G61,G69,G74,G75,G76,G84,G91,G101,G108,G113,G119,G124,G128)</f>
        <v>15364.18</v>
      </c>
      <c r="H8" s="17">
        <f>G8</f>
        <v>15364.18</v>
      </c>
      <c r="I8" s="18">
        <f>SUM(I9,I21,I22,I29,I36,I42,I50,I56,I61,I69,I74,I75,I76,I84,I91,I101,I108,I113,I119,I124,I128)</f>
        <v>14418.71</v>
      </c>
      <c r="J8" s="17">
        <f>SUM(J9,J21,J22,J29,J36,J42,J50,J56,J61,J69,J74,J75,J76,J84,J91,J101,J108,J113,J119,J124,J128)</f>
        <v>945.47</v>
      </c>
      <c r="K8" s="17">
        <f>SUM(K9,K21,K22,K29,K36,K42,K50,K56,K61,K69,K74,K75,K76,K84,K91,K101,K108,K113,K119,K124,K128)</f>
        <v>16309.65</v>
      </c>
      <c r="L8" s="32"/>
      <c r="M8" s="32"/>
    </row>
    <row r="9" s="39" customFormat="1" ht="22" customHeight="1" spans="1:13">
      <c r="A9" s="18" t="s">
        <v>15</v>
      </c>
      <c r="B9" s="10">
        <f>SUM(B10:B20)</f>
        <v>13817</v>
      </c>
      <c r="C9" s="10">
        <f>SUM(C10:C20)</f>
        <v>23894</v>
      </c>
      <c r="D9" s="18"/>
      <c r="E9" s="18">
        <f>SUM(E10:E20)</f>
        <v>1032.23</v>
      </c>
      <c r="F9" s="18">
        <f>SUM(F10:F20)</f>
        <v>397.93</v>
      </c>
      <c r="G9" s="18">
        <f>SUM(G10:G20)</f>
        <v>634.3</v>
      </c>
      <c r="H9" s="18">
        <f>G9</f>
        <v>634.3</v>
      </c>
      <c r="I9" s="18">
        <f>SUM(I10:I20)</f>
        <v>572.56</v>
      </c>
      <c r="J9" s="18">
        <f>SUM(J10:J20)</f>
        <v>61.74</v>
      </c>
      <c r="K9" s="12">
        <f>SUM(K10:K20)</f>
        <v>696.04</v>
      </c>
      <c r="L9" s="7">
        <v>2300249</v>
      </c>
      <c r="M9" s="7">
        <v>51301</v>
      </c>
    </row>
    <row r="10" s="39" customFormat="1" ht="22" customHeight="1" spans="1:13">
      <c r="A10" s="31" t="s">
        <v>16</v>
      </c>
      <c r="B10" s="64">
        <v>0</v>
      </c>
      <c r="C10" s="14">
        <v>0</v>
      </c>
      <c r="D10" s="60">
        <v>0.3</v>
      </c>
      <c r="E10" s="202">
        <f t="shared" ref="E10:E21" si="0">ROUND(C10*120*12*D10/10000,2)</f>
        <v>0</v>
      </c>
      <c r="F10" s="202">
        <f t="shared" ref="F10:F21" si="1">ROUND(B10*0.3*960/10000,2)</f>
        <v>0</v>
      </c>
      <c r="G10" s="202">
        <f>E10-F10</f>
        <v>0</v>
      </c>
      <c r="H10" s="203">
        <f>G10</f>
        <v>0</v>
      </c>
      <c r="I10" s="203">
        <v>0</v>
      </c>
      <c r="J10" s="31">
        <f>H10-I10</f>
        <v>0</v>
      </c>
      <c r="K10" s="204">
        <f>G10+J10</f>
        <v>0</v>
      </c>
      <c r="L10" s="32">
        <v>2300249</v>
      </c>
      <c r="M10" s="32">
        <v>51301</v>
      </c>
    </row>
    <row r="11" s="39" customFormat="1" ht="22" customHeight="1" spans="1:13">
      <c r="A11" s="31" t="s">
        <v>17</v>
      </c>
      <c r="B11" s="64">
        <v>0</v>
      </c>
      <c r="C11" s="14">
        <v>0</v>
      </c>
      <c r="D11" s="60">
        <v>0.3</v>
      </c>
      <c r="E11" s="202">
        <f t="shared" si="0"/>
        <v>0</v>
      </c>
      <c r="F11" s="202">
        <f t="shared" si="1"/>
        <v>0</v>
      </c>
      <c r="G11" s="202">
        <f t="shared" ref="G11:G21" si="2">E11-F11</f>
        <v>0</v>
      </c>
      <c r="H11" s="203">
        <f t="shared" ref="H11:H21" si="3">G11</f>
        <v>0</v>
      </c>
      <c r="I11" s="203">
        <v>0</v>
      </c>
      <c r="J11" s="31">
        <f t="shared" ref="J11:J21" si="4">H11-I11</f>
        <v>0</v>
      </c>
      <c r="K11" s="204">
        <f t="shared" ref="K11:K21" si="5">G11+J11</f>
        <v>0</v>
      </c>
      <c r="L11" s="32">
        <v>2300249</v>
      </c>
      <c r="M11" s="32">
        <v>51301</v>
      </c>
    </row>
    <row r="12" s="39" customFormat="1" ht="22" customHeight="1" spans="1:13">
      <c r="A12" s="31" t="s">
        <v>18</v>
      </c>
      <c r="B12" s="64">
        <v>0</v>
      </c>
      <c r="C12" s="14">
        <v>0</v>
      </c>
      <c r="D12" s="60">
        <v>0.3</v>
      </c>
      <c r="E12" s="202">
        <f t="shared" si="0"/>
        <v>0</v>
      </c>
      <c r="F12" s="202">
        <f t="shared" si="1"/>
        <v>0</v>
      </c>
      <c r="G12" s="202">
        <f t="shared" si="2"/>
        <v>0</v>
      </c>
      <c r="H12" s="203">
        <f t="shared" si="3"/>
        <v>0</v>
      </c>
      <c r="I12" s="203">
        <v>0</v>
      </c>
      <c r="J12" s="31">
        <f t="shared" si="4"/>
        <v>0</v>
      </c>
      <c r="K12" s="204">
        <f t="shared" si="5"/>
        <v>0</v>
      </c>
      <c r="L12" s="32">
        <v>2300249</v>
      </c>
      <c r="M12" s="32">
        <v>51301</v>
      </c>
    </row>
    <row r="13" s="39" customFormat="1" ht="22" customHeight="1" spans="1:13">
      <c r="A13" s="31" t="s">
        <v>19</v>
      </c>
      <c r="B13" s="64">
        <v>0</v>
      </c>
      <c r="C13" s="14">
        <v>0</v>
      </c>
      <c r="D13" s="60">
        <v>0.3</v>
      </c>
      <c r="E13" s="202">
        <f t="shared" si="0"/>
        <v>0</v>
      </c>
      <c r="F13" s="202">
        <f t="shared" si="1"/>
        <v>0</v>
      </c>
      <c r="G13" s="202">
        <f t="shared" si="2"/>
        <v>0</v>
      </c>
      <c r="H13" s="203">
        <f t="shared" si="3"/>
        <v>0</v>
      </c>
      <c r="I13" s="203">
        <v>-0.03</v>
      </c>
      <c r="J13" s="31">
        <f t="shared" si="4"/>
        <v>0.03</v>
      </c>
      <c r="K13" s="204">
        <f t="shared" si="5"/>
        <v>0.03</v>
      </c>
      <c r="L13" s="32">
        <v>2300249</v>
      </c>
      <c r="M13" s="32">
        <v>51301</v>
      </c>
    </row>
    <row r="14" s="39" customFormat="1" ht="22" customHeight="1" spans="1:13">
      <c r="A14" s="31" t="s">
        <v>20</v>
      </c>
      <c r="B14" s="64">
        <v>858</v>
      </c>
      <c r="C14" s="14">
        <v>1602</v>
      </c>
      <c r="D14" s="60">
        <v>0.3</v>
      </c>
      <c r="E14" s="202">
        <f t="shared" si="0"/>
        <v>69.21</v>
      </c>
      <c r="F14" s="202">
        <f t="shared" si="1"/>
        <v>24.71</v>
      </c>
      <c r="G14" s="202">
        <f t="shared" si="2"/>
        <v>44.5</v>
      </c>
      <c r="H14" s="203">
        <f t="shared" si="3"/>
        <v>44.5</v>
      </c>
      <c r="I14" s="203">
        <v>36.98</v>
      </c>
      <c r="J14" s="31">
        <f t="shared" si="4"/>
        <v>7.52</v>
      </c>
      <c r="K14" s="204">
        <f t="shared" si="5"/>
        <v>52.02</v>
      </c>
      <c r="L14" s="32">
        <v>2300249</v>
      </c>
      <c r="M14" s="32">
        <v>51301</v>
      </c>
    </row>
    <row r="15" s="39" customFormat="1" ht="22" customHeight="1" spans="1:13">
      <c r="A15" s="31" t="s">
        <v>21</v>
      </c>
      <c r="B15" s="64">
        <v>149</v>
      </c>
      <c r="C15" s="14">
        <v>302</v>
      </c>
      <c r="D15" s="60">
        <v>0.3</v>
      </c>
      <c r="E15" s="202">
        <f t="shared" si="0"/>
        <v>13.05</v>
      </c>
      <c r="F15" s="202">
        <f t="shared" si="1"/>
        <v>4.29</v>
      </c>
      <c r="G15" s="202">
        <f t="shared" si="2"/>
        <v>8.76</v>
      </c>
      <c r="H15" s="203">
        <f t="shared" si="3"/>
        <v>8.76</v>
      </c>
      <c r="I15" s="203">
        <v>7.46</v>
      </c>
      <c r="J15" s="31">
        <f t="shared" si="4"/>
        <v>1.3</v>
      </c>
      <c r="K15" s="204">
        <f t="shared" si="5"/>
        <v>10.06</v>
      </c>
      <c r="L15" s="32">
        <v>2300249</v>
      </c>
      <c r="M15" s="32">
        <v>51301</v>
      </c>
    </row>
    <row r="16" s="39" customFormat="1" ht="22" customHeight="1" spans="1:13">
      <c r="A16" s="31" t="s">
        <v>22</v>
      </c>
      <c r="B16" s="64">
        <v>5057</v>
      </c>
      <c r="C16" s="14">
        <v>8732</v>
      </c>
      <c r="D16" s="60">
        <v>0.3</v>
      </c>
      <c r="E16" s="202">
        <f t="shared" si="0"/>
        <v>377.22</v>
      </c>
      <c r="F16" s="202">
        <f t="shared" si="1"/>
        <v>145.64</v>
      </c>
      <c r="G16" s="202">
        <f t="shared" si="2"/>
        <v>231.58</v>
      </c>
      <c r="H16" s="203">
        <f t="shared" si="3"/>
        <v>231.58</v>
      </c>
      <c r="I16" s="203">
        <v>207.5</v>
      </c>
      <c r="J16" s="31">
        <f t="shared" si="4"/>
        <v>24.08</v>
      </c>
      <c r="K16" s="204">
        <f t="shared" si="5"/>
        <v>255.66</v>
      </c>
      <c r="L16" s="32">
        <v>2300249</v>
      </c>
      <c r="M16" s="32">
        <v>51301</v>
      </c>
    </row>
    <row r="17" s="39" customFormat="1" ht="22" customHeight="1" spans="1:13">
      <c r="A17" s="31" t="s">
        <v>23</v>
      </c>
      <c r="B17" s="64">
        <v>1870</v>
      </c>
      <c r="C17" s="14">
        <v>2986</v>
      </c>
      <c r="D17" s="60">
        <v>0.3</v>
      </c>
      <c r="E17" s="202">
        <f t="shared" si="0"/>
        <v>129</v>
      </c>
      <c r="F17" s="202">
        <f t="shared" si="1"/>
        <v>53.86</v>
      </c>
      <c r="G17" s="202">
        <f t="shared" si="2"/>
        <v>75.14</v>
      </c>
      <c r="H17" s="203">
        <f t="shared" si="3"/>
        <v>75.14</v>
      </c>
      <c r="I17" s="203">
        <v>69.29</v>
      </c>
      <c r="J17" s="31">
        <f t="shared" si="4"/>
        <v>5.84999999999999</v>
      </c>
      <c r="K17" s="204">
        <f t="shared" si="5"/>
        <v>80.99</v>
      </c>
      <c r="L17" s="32">
        <v>2300249</v>
      </c>
      <c r="M17" s="32">
        <v>51301</v>
      </c>
    </row>
    <row r="18" s="39" customFormat="1" ht="22" customHeight="1" spans="1:13">
      <c r="A18" s="31" t="s">
        <v>24</v>
      </c>
      <c r="B18" s="64">
        <v>3076</v>
      </c>
      <c r="C18" s="14">
        <v>5471</v>
      </c>
      <c r="D18" s="60">
        <v>0.3</v>
      </c>
      <c r="E18" s="202">
        <f t="shared" si="0"/>
        <v>236.35</v>
      </c>
      <c r="F18" s="202">
        <f t="shared" si="1"/>
        <v>88.59</v>
      </c>
      <c r="G18" s="202">
        <f t="shared" si="2"/>
        <v>147.76</v>
      </c>
      <c r="H18" s="203">
        <f t="shared" si="3"/>
        <v>147.76</v>
      </c>
      <c r="I18" s="203">
        <v>134.03</v>
      </c>
      <c r="J18" s="31">
        <f t="shared" si="4"/>
        <v>13.73</v>
      </c>
      <c r="K18" s="204">
        <f t="shared" si="5"/>
        <v>161.49</v>
      </c>
      <c r="L18" s="32">
        <v>2300249</v>
      </c>
      <c r="M18" s="32">
        <v>51301</v>
      </c>
    </row>
    <row r="19" s="39" customFormat="1" ht="22" customHeight="1" spans="1:13">
      <c r="A19" s="31" t="s">
        <v>25</v>
      </c>
      <c r="B19" s="64">
        <v>1098</v>
      </c>
      <c r="C19" s="14">
        <v>1742</v>
      </c>
      <c r="D19" s="60">
        <v>0.3</v>
      </c>
      <c r="E19" s="202">
        <f t="shared" si="0"/>
        <v>75.25</v>
      </c>
      <c r="F19" s="202">
        <f t="shared" si="1"/>
        <v>31.62</v>
      </c>
      <c r="G19" s="202">
        <f t="shared" si="2"/>
        <v>43.63</v>
      </c>
      <c r="H19" s="203">
        <f t="shared" si="3"/>
        <v>43.63</v>
      </c>
      <c r="I19" s="203">
        <v>42.84</v>
      </c>
      <c r="J19" s="31">
        <f t="shared" si="4"/>
        <v>0.789999999999992</v>
      </c>
      <c r="K19" s="204">
        <f t="shared" si="5"/>
        <v>44.42</v>
      </c>
      <c r="L19" s="32">
        <v>2300249</v>
      </c>
      <c r="M19" s="32">
        <v>51301</v>
      </c>
    </row>
    <row r="20" s="39" customFormat="1" ht="22" customHeight="1" spans="1:13">
      <c r="A20" s="31" t="s">
        <v>26</v>
      </c>
      <c r="B20" s="64">
        <v>1709</v>
      </c>
      <c r="C20" s="14">
        <v>3059</v>
      </c>
      <c r="D20" s="60">
        <v>0.3</v>
      </c>
      <c r="E20" s="202">
        <f t="shared" si="0"/>
        <v>132.15</v>
      </c>
      <c r="F20" s="202">
        <f t="shared" si="1"/>
        <v>49.22</v>
      </c>
      <c r="G20" s="202">
        <f t="shared" si="2"/>
        <v>82.93</v>
      </c>
      <c r="H20" s="203">
        <f t="shared" si="3"/>
        <v>82.93</v>
      </c>
      <c r="I20" s="203">
        <v>74.49</v>
      </c>
      <c r="J20" s="31">
        <f t="shared" si="4"/>
        <v>8.44000000000001</v>
      </c>
      <c r="K20" s="204">
        <f t="shared" si="5"/>
        <v>91.37</v>
      </c>
      <c r="L20" s="32">
        <v>2300249</v>
      </c>
      <c r="M20" s="32">
        <v>51301</v>
      </c>
    </row>
    <row r="21" s="39" customFormat="1" ht="35" customHeight="1" spans="1:13">
      <c r="A21" s="18" t="s">
        <v>27</v>
      </c>
      <c r="B21" s="9">
        <v>46</v>
      </c>
      <c r="C21" s="10">
        <v>59</v>
      </c>
      <c r="D21" s="132">
        <v>0.3</v>
      </c>
      <c r="E21" s="18">
        <f t="shared" si="0"/>
        <v>2.55</v>
      </c>
      <c r="F21" s="18">
        <f t="shared" si="1"/>
        <v>1.32</v>
      </c>
      <c r="G21" s="18">
        <f t="shared" si="2"/>
        <v>1.23</v>
      </c>
      <c r="H21" s="18">
        <f t="shared" si="3"/>
        <v>1.23</v>
      </c>
      <c r="I21" s="18">
        <v>0</v>
      </c>
      <c r="J21" s="18">
        <f t="shared" si="4"/>
        <v>1.23</v>
      </c>
      <c r="K21" s="12">
        <f t="shared" si="5"/>
        <v>2.46</v>
      </c>
      <c r="L21" s="7">
        <v>2300249</v>
      </c>
      <c r="M21" s="7">
        <v>51301</v>
      </c>
    </row>
    <row r="22" s="39" customFormat="1" ht="22" customHeight="1" spans="1:13">
      <c r="A22" s="18" t="s">
        <v>28</v>
      </c>
      <c r="B22" s="10">
        <f>SUM(B23,B26:B28)</f>
        <v>1268</v>
      </c>
      <c r="C22" s="10">
        <f>SUM(C23,C26:C28)</f>
        <v>2165</v>
      </c>
      <c r="D22" s="18"/>
      <c r="E22" s="10">
        <f>SUM(E23,E26:E28)</f>
        <v>93.53</v>
      </c>
      <c r="F22" s="10">
        <f>SUM(F23,F26:F28)</f>
        <v>36.52</v>
      </c>
      <c r="G22" s="10">
        <f>SUM(G23,G26:G28)</f>
        <v>57.01</v>
      </c>
      <c r="H22" s="18">
        <f>SUM(H23:H28)</f>
        <v>57.01</v>
      </c>
      <c r="I22" s="18">
        <f>SUM(I23:I28)</f>
        <v>51.53</v>
      </c>
      <c r="J22" s="10">
        <f>SUM(J23,J26:J28)</f>
        <v>5.48</v>
      </c>
      <c r="K22" s="10">
        <f>SUM(K23,K26:K28)</f>
        <v>62.49</v>
      </c>
      <c r="L22" s="7">
        <v>2300249</v>
      </c>
      <c r="M22" s="7">
        <v>51301</v>
      </c>
    </row>
    <row r="23" s="39" customFormat="1" ht="22" customHeight="1" spans="1:13">
      <c r="A23" s="18" t="s">
        <v>29</v>
      </c>
      <c r="B23" s="9">
        <v>0</v>
      </c>
      <c r="C23" s="10">
        <v>0</v>
      </c>
      <c r="D23" s="62">
        <v>0.3</v>
      </c>
      <c r="E23" s="112">
        <f>ROUND(C23*120*12*D23/10000,2)</f>
        <v>0</v>
      </c>
      <c r="F23" s="112">
        <f>ROUND(B23*0.3*960/10000,2)</f>
        <v>0</v>
      </c>
      <c r="G23" s="112">
        <f t="shared" ref="G23:G28" si="6">E23-F23</f>
        <v>0</v>
      </c>
      <c r="H23" s="17">
        <f>G23</f>
        <v>0</v>
      </c>
      <c r="I23" s="17">
        <v>-1.41</v>
      </c>
      <c r="J23" s="18">
        <f t="shared" ref="J23:J28" si="7">H23-I23</f>
        <v>1.41</v>
      </c>
      <c r="K23" s="12">
        <f t="shared" ref="K23:K28" si="8">G23+J23</f>
        <v>1.41</v>
      </c>
      <c r="L23" s="7">
        <v>2300249</v>
      </c>
      <c r="M23" s="7">
        <v>51301</v>
      </c>
    </row>
    <row r="24" s="39" customFormat="1" ht="48" customHeight="1" spans="1:13">
      <c r="A24" s="18" t="s">
        <v>30</v>
      </c>
      <c r="B24" s="9">
        <v>0</v>
      </c>
      <c r="C24" s="10">
        <v>0</v>
      </c>
      <c r="D24" s="62">
        <v>0.3</v>
      </c>
      <c r="E24" s="112">
        <f>ROUND(C24*120*12*D24/10000,2)</f>
        <v>0</v>
      </c>
      <c r="F24" s="112">
        <f>ROUND(B24*0.3*960/10000,2)</f>
        <v>0</v>
      </c>
      <c r="G24" s="17">
        <f t="shared" si="6"/>
        <v>0</v>
      </c>
      <c r="H24" s="17">
        <f t="shared" ref="H24:H30" si="9">G24</f>
        <v>0</v>
      </c>
      <c r="I24" s="17">
        <v>0</v>
      </c>
      <c r="J24" s="18">
        <f t="shared" si="7"/>
        <v>0</v>
      </c>
      <c r="K24" s="12">
        <f t="shared" si="8"/>
        <v>0</v>
      </c>
      <c r="L24" s="7">
        <v>2300249</v>
      </c>
      <c r="M24" s="7">
        <v>51301</v>
      </c>
    </row>
    <row r="25" s="39" customFormat="1" ht="36" customHeight="1" spans="1:13">
      <c r="A25" s="18" t="s">
        <v>31</v>
      </c>
      <c r="B25" s="9">
        <v>0</v>
      </c>
      <c r="C25" s="10">
        <v>0</v>
      </c>
      <c r="D25" s="62">
        <v>0.3</v>
      </c>
      <c r="E25" s="112">
        <f>ROUND(C25*120*12*D25/10000,2)</f>
        <v>0</v>
      </c>
      <c r="F25" s="112">
        <f>ROUND(B25*0.3*960/10000,2)</f>
        <v>0</v>
      </c>
      <c r="G25" s="17">
        <f t="shared" si="6"/>
        <v>0</v>
      </c>
      <c r="H25" s="17">
        <f t="shared" si="9"/>
        <v>0</v>
      </c>
      <c r="I25" s="17">
        <v>0</v>
      </c>
      <c r="J25" s="18">
        <f t="shared" si="7"/>
        <v>0</v>
      </c>
      <c r="K25" s="12">
        <f t="shared" si="8"/>
        <v>0</v>
      </c>
      <c r="L25" s="7">
        <v>2300249</v>
      </c>
      <c r="M25" s="7">
        <v>51301</v>
      </c>
    </row>
    <row r="26" s="39" customFormat="1" ht="22" customHeight="1" spans="1:13">
      <c r="A26" s="31" t="s">
        <v>32</v>
      </c>
      <c r="B26" s="64">
        <v>0</v>
      </c>
      <c r="C26" s="14">
        <v>0</v>
      </c>
      <c r="D26" s="60">
        <v>0.3</v>
      </c>
      <c r="E26" s="202">
        <f t="shared" ref="E26:E48" si="10">ROUND(C26*120*12*D26/10000,2)</f>
        <v>0</v>
      </c>
      <c r="F26" s="202">
        <f t="shared" ref="F26:F48" si="11">ROUND(B26*0.3*960/10000,2)</f>
        <v>0</v>
      </c>
      <c r="G26" s="203">
        <f t="shared" si="6"/>
        <v>0</v>
      </c>
      <c r="H26" s="203">
        <f t="shared" si="9"/>
        <v>0</v>
      </c>
      <c r="I26" s="203">
        <v>0</v>
      </c>
      <c r="J26" s="31">
        <f t="shared" si="7"/>
        <v>0</v>
      </c>
      <c r="K26" s="204">
        <f t="shared" si="8"/>
        <v>0</v>
      </c>
      <c r="L26" s="32">
        <v>2300249</v>
      </c>
      <c r="M26" s="32">
        <v>51301</v>
      </c>
    </row>
    <row r="27" s="39" customFormat="1" ht="22" customHeight="1" spans="1:13">
      <c r="A27" s="31" t="s">
        <v>33</v>
      </c>
      <c r="B27" s="64">
        <v>1101</v>
      </c>
      <c r="C27" s="14">
        <v>1906</v>
      </c>
      <c r="D27" s="60">
        <v>0.3</v>
      </c>
      <c r="E27" s="202">
        <f t="shared" si="10"/>
        <v>82.34</v>
      </c>
      <c r="F27" s="202">
        <f t="shared" si="11"/>
        <v>31.71</v>
      </c>
      <c r="G27" s="203">
        <f t="shared" si="6"/>
        <v>50.63</v>
      </c>
      <c r="H27" s="203">
        <f t="shared" si="9"/>
        <v>50.63</v>
      </c>
      <c r="I27" s="203">
        <v>45.27</v>
      </c>
      <c r="J27" s="31">
        <f t="shared" si="7"/>
        <v>5.36</v>
      </c>
      <c r="K27" s="204">
        <f t="shared" si="8"/>
        <v>55.99</v>
      </c>
      <c r="L27" s="32">
        <v>2300249</v>
      </c>
      <c r="M27" s="32">
        <v>51301</v>
      </c>
    </row>
    <row r="28" s="39" customFormat="1" ht="22" customHeight="1" spans="1:13">
      <c r="A28" s="31" t="s">
        <v>34</v>
      </c>
      <c r="B28" s="64">
        <v>167</v>
      </c>
      <c r="C28" s="14">
        <v>259</v>
      </c>
      <c r="D28" s="60">
        <v>0.3</v>
      </c>
      <c r="E28" s="202">
        <f t="shared" si="10"/>
        <v>11.19</v>
      </c>
      <c r="F28" s="202">
        <f t="shared" si="11"/>
        <v>4.81</v>
      </c>
      <c r="G28" s="203">
        <f t="shared" si="6"/>
        <v>6.38</v>
      </c>
      <c r="H28" s="203">
        <f t="shared" si="9"/>
        <v>6.38</v>
      </c>
      <c r="I28" s="203">
        <v>7.67</v>
      </c>
      <c r="J28" s="31">
        <f t="shared" si="7"/>
        <v>-1.29</v>
      </c>
      <c r="K28" s="204">
        <f t="shared" si="8"/>
        <v>5.09</v>
      </c>
      <c r="L28" s="32">
        <v>2300249</v>
      </c>
      <c r="M28" s="32">
        <v>51301</v>
      </c>
    </row>
    <row r="29" s="39" customFormat="1" ht="22" customHeight="1" spans="1:13">
      <c r="A29" s="18" t="s">
        <v>35</v>
      </c>
      <c r="B29" s="10">
        <f>SUM(B30:B35)</f>
        <v>9793</v>
      </c>
      <c r="C29" s="10">
        <f>SUM(C30:C35)</f>
        <v>11601</v>
      </c>
      <c r="D29" s="18"/>
      <c r="E29" s="18">
        <f>SUM(E30:E35)</f>
        <v>1467.62</v>
      </c>
      <c r="F29" s="18">
        <f>SUM(F30:F35)</f>
        <v>282.03</v>
      </c>
      <c r="G29" s="18">
        <f>SUM(G30:G35)</f>
        <v>1185.59</v>
      </c>
      <c r="H29" s="18">
        <f t="shared" si="9"/>
        <v>1185.59</v>
      </c>
      <c r="I29" s="18">
        <f>SUM(I30:I35)</f>
        <v>1172.21</v>
      </c>
      <c r="J29" s="18">
        <f>SUM(J30:J35)</f>
        <v>13.3800000000001</v>
      </c>
      <c r="K29" s="12">
        <f>SUM(K30:K35)</f>
        <v>1198.97</v>
      </c>
      <c r="L29" s="7">
        <v>2300249</v>
      </c>
      <c r="M29" s="7">
        <v>51301</v>
      </c>
    </row>
    <row r="30" s="39" customFormat="1" ht="22" customHeight="1" spans="1:13">
      <c r="A30" s="31" t="s">
        <v>36</v>
      </c>
      <c r="B30" s="64">
        <v>1140</v>
      </c>
      <c r="C30" s="14">
        <v>1389</v>
      </c>
      <c r="D30" s="60">
        <v>0.85</v>
      </c>
      <c r="E30" s="202">
        <f t="shared" si="10"/>
        <v>170.01</v>
      </c>
      <c r="F30" s="202">
        <f t="shared" si="11"/>
        <v>32.83</v>
      </c>
      <c r="G30" s="202">
        <f t="shared" ref="G30:G35" si="12">E30-F30</f>
        <v>137.18</v>
      </c>
      <c r="H30" s="204">
        <f t="shared" si="9"/>
        <v>137.18</v>
      </c>
      <c r="I30" s="203">
        <v>134</v>
      </c>
      <c r="J30" s="31">
        <f t="shared" ref="J30:J35" si="13">H30-I30</f>
        <v>3.18000000000001</v>
      </c>
      <c r="K30" s="204">
        <f t="shared" ref="K30:K35" si="14">G30+J30</f>
        <v>140.36</v>
      </c>
      <c r="L30" s="32">
        <v>2300249</v>
      </c>
      <c r="M30" s="32">
        <v>51301</v>
      </c>
    </row>
    <row r="31" s="39" customFormat="1" ht="22" customHeight="1" spans="1:13">
      <c r="A31" s="31" t="s">
        <v>37</v>
      </c>
      <c r="B31" s="64">
        <v>350</v>
      </c>
      <c r="C31" s="14">
        <v>496</v>
      </c>
      <c r="D31" s="60">
        <v>0.85</v>
      </c>
      <c r="E31" s="202">
        <f t="shared" si="10"/>
        <v>60.71</v>
      </c>
      <c r="F31" s="202">
        <f t="shared" si="11"/>
        <v>10.08</v>
      </c>
      <c r="G31" s="202">
        <f t="shared" si="12"/>
        <v>50.63</v>
      </c>
      <c r="H31" s="204">
        <f t="shared" ref="H31:H62" si="15">G31</f>
        <v>50.63</v>
      </c>
      <c r="I31" s="203">
        <v>48.78</v>
      </c>
      <c r="J31" s="31">
        <f t="shared" si="13"/>
        <v>1.85</v>
      </c>
      <c r="K31" s="204">
        <f t="shared" si="14"/>
        <v>52.48</v>
      </c>
      <c r="L31" s="32">
        <v>2300249</v>
      </c>
      <c r="M31" s="32">
        <v>51301</v>
      </c>
    </row>
    <row r="32" s="39" customFormat="1" ht="22" customHeight="1" spans="1:13">
      <c r="A32" s="31" t="s">
        <v>38</v>
      </c>
      <c r="B32" s="64">
        <v>167</v>
      </c>
      <c r="C32" s="14">
        <v>226</v>
      </c>
      <c r="D32" s="60">
        <v>0.85</v>
      </c>
      <c r="E32" s="202">
        <f t="shared" si="10"/>
        <v>27.66</v>
      </c>
      <c r="F32" s="202">
        <f t="shared" si="11"/>
        <v>4.81</v>
      </c>
      <c r="G32" s="202">
        <f t="shared" si="12"/>
        <v>22.85</v>
      </c>
      <c r="H32" s="204">
        <f t="shared" si="15"/>
        <v>22.85</v>
      </c>
      <c r="I32" s="203">
        <v>22.13</v>
      </c>
      <c r="J32" s="31">
        <f t="shared" si="13"/>
        <v>0.720000000000002</v>
      </c>
      <c r="K32" s="204">
        <f t="shared" si="14"/>
        <v>23.57</v>
      </c>
      <c r="L32" s="32">
        <v>2300249</v>
      </c>
      <c r="M32" s="32">
        <v>51301</v>
      </c>
    </row>
    <row r="33" s="39" customFormat="1" ht="22" customHeight="1" spans="1:13">
      <c r="A33" s="31" t="s">
        <v>39</v>
      </c>
      <c r="B33" s="64">
        <v>1238</v>
      </c>
      <c r="C33" s="14">
        <v>1321</v>
      </c>
      <c r="D33" s="60">
        <v>1</v>
      </c>
      <c r="E33" s="202">
        <f t="shared" si="10"/>
        <v>190.22</v>
      </c>
      <c r="F33" s="202">
        <f t="shared" si="11"/>
        <v>35.65</v>
      </c>
      <c r="G33" s="202">
        <f t="shared" si="12"/>
        <v>154.57</v>
      </c>
      <c r="H33" s="204">
        <f t="shared" si="15"/>
        <v>154.57</v>
      </c>
      <c r="I33" s="203">
        <v>160.51</v>
      </c>
      <c r="J33" s="31">
        <f t="shared" si="13"/>
        <v>-5.94</v>
      </c>
      <c r="K33" s="204">
        <f t="shared" si="14"/>
        <v>148.63</v>
      </c>
      <c r="L33" s="32">
        <v>2300249</v>
      </c>
      <c r="M33" s="32">
        <v>51301</v>
      </c>
    </row>
    <row r="34" s="39" customFormat="1" ht="22" customHeight="1" spans="1:13">
      <c r="A34" s="31" t="s">
        <v>40</v>
      </c>
      <c r="B34" s="64">
        <v>777</v>
      </c>
      <c r="C34" s="14">
        <v>886</v>
      </c>
      <c r="D34" s="60">
        <v>1</v>
      </c>
      <c r="E34" s="202">
        <f t="shared" si="10"/>
        <v>127.58</v>
      </c>
      <c r="F34" s="202">
        <f t="shared" si="11"/>
        <v>22.38</v>
      </c>
      <c r="G34" s="202">
        <f t="shared" si="12"/>
        <v>105.2</v>
      </c>
      <c r="H34" s="204">
        <f t="shared" si="15"/>
        <v>105.2</v>
      </c>
      <c r="I34" s="203">
        <v>111.05</v>
      </c>
      <c r="J34" s="31">
        <f t="shared" si="13"/>
        <v>-5.84999999999999</v>
      </c>
      <c r="K34" s="204">
        <f t="shared" si="14"/>
        <v>99.35</v>
      </c>
      <c r="L34" s="32">
        <v>2300249</v>
      </c>
      <c r="M34" s="32">
        <v>51301</v>
      </c>
    </row>
    <row r="35" s="39" customFormat="1" ht="22" customHeight="1" spans="1:13">
      <c r="A35" s="31" t="s">
        <v>41</v>
      </c>
      <c r="B35" s="64">
        <v>6121</v>
      </c>
      <c r="C35" s="14">
        <v>7283</v>
      </c>
      <c r="D35" s="60">
        <v>0.85</v>
      </c>
      <c r="E35" s="202">
        <f t="shared" si="10"/>
        <v>891.44</v>
      </c>
      <c r="F35" s="202">
        <f t="shared" si="11"/>
        <v>176.28</v>
      </c>
      <c r="G35" s="202">
        <f t="shared" si="12"/>
        <v>715.16</v>
      </c>
      <c r="H35" s="204">
        <f t="shared" si="15"/>
        <v>715.16</v>
      </c>
      <c r="I35" s="203">
        <v>695.74</v>
      </c>
      <c r="J35" s="31">
        <f t="shared" si="13"/>
        <v>19.4200000000001</v>
      </c>
      <c r="K35" s="204">
        <f t="shared" si="14"/>
        <v>734.58</v>
      </c>
      <c r="L35" s="32">
        <v>2300249</v>
      </c>
      <c r="M35" s="32">
        <v>51301</v>
      </c>
    </row>
    <row r="36" s="39" customFormat="1" ht="22" customHeight="1" spans="1:13">
      <c r="A36" s="18" t="s">
        <v>42</v>
      </c>
      <c r="B36" s="10">
        <f>SUM(B37:B41)</f>
        <v>24465</v>
      </c>
      <c r="C36" s="10">
        <f>SUM(C37:C41)</f>
        <v>44636</v>
      </c>
      <c r="D36" s="18"/>
      <c r="E36" s="18">
        <f>SUM(E37:E41)</f>
        <v>1928.28</v>
      </c>
      <c r="F36" s="18">
        <f>SUM(F37:F41)</f>
        <v>704.6</v>
      </c>
      <c r="G36" s="18">
        <f>SUM(G37:G41)</f>
        <v>1223.68</v>
      </c>
      <c r="H36" s="18">
        <f t="shared" si="15"/>
        <v>1223.68</v>
      </c>
      <c r="I36" s="18">
        <f>SUM(I37:I41)</f>
        <v>1114.1</v>
      </c>
      <c r="J36" s="18">
        <f>SUM(J37:J41)</f>
        <v>109.58</v>
      </c>
      <c r="K36" s="12">
        <f>SUM(K37:K41)</f>
        <v>1333.26</v>
      </c>
      <c r="L36" s="7">
        <v>2300249</v>
      </c>
      <c r="M36" s="7">
        <v>51301</v>
      </c>
    </row>
    <row r="37" s="39" customFormat="1" ht="22" customHeight="1" spans="1:13">
      <c r="A37" s="31" t="s">
        <v>43</v>
      </c>
      <c r="B37" s="64">
        <v>1286</v>
      </c>
      <c r="C37" s="14">
        <v>1987</v>
      </c>
      <c r="D37" s="60">
        <v>0.3</v>
      </c>
      <c r="E37" s="202">
        <f t="shared" si="10"/>
        <v>85.84</v>
      </c>
      <c r="F37" s="202">
        <f t="shared" si="11"/>
        <v>37.04</v>
      </c>
      <c r="G37" s="202">
        <f>E37-F37</f>
        <v>48.8</v>
      </c>
      <c r="H37" s="204">
        <f t="shared" si="15"/>
        <v>48.8</v>
      </c>
      <c r="I37" s="203">
        <v>41.7</v>
      </c>
      <c r="J37" s="31">
        <f>H37-I37</f>
        <v>7.1</v>
      </c>
      <c r="K37" s="204">
        <f>G37+J37</f>
        <v>55.9</v>
      </c>
      <c r="L37" s="32">
        <v>2300249</v>
      </c>
      <c r="M37" s="32">
        <v>51301</v>
      </c>
    </row>
    <row r="38" s="39" customFormat="1" ht="22" customHeight="1" spans="1:13">
      <c r="A38" s="31" t="s">
        <v>44</v>
      </c>
      <c r="B38" s="64">
        <v>8358</v>
      </c>
      <c r="C38" s="14">
        <v>15052</v>
      </c>
      <c r="D38" s="60">
        <v>0.3</v>
      </c>
      <c r="E38" s="202">
        <f t="shared" si="10"/>
        <v>650.25</v>
      </c>
      <c r="F38" s="202">
        <f t="shared" si="11"/>
        <v>240.71</v>
      </c>
      <c r="G38" s="202">
        <f>E38-F38</f>
        <v>409.54</v>
      </c>
      <c r="H38" s="204">
        <f t="shared" si="15"/>
        <v>409.54</v>
      </c>
      <c r="I38" s="203">
        <v>373.93</v>
      </c>
      <c r="J38" s="31">
        <f>H38-I38</f>
        <v>35.61</v>
      </c>
      <c r="K38" s="204">
        <f>G38+J38</f>
        <v>445.15</v>
      </c>
      <c r="L38" s="32">
        <v>2300249</v>
      </c>
      <c r="M38" s="32">
        <v>51301</v>
      </c>
    </row>
    <row r="39" s="39" customFormat="1" ht="22" customHeight="1" spans="1:13">
      <c r="A39" s="31" t="s">
        <v>45</v>
      </c>
      <c r="B39" s="64">
        <v>10937</v>
      </c>
      <c r="C39" s="14">
        <v>19929</v>
      </c>
      <c r="D39" s="60">
        <v>0.3</v>
      </c>
      <c r="E39" s="202">
        <f t="shared" si="10"/>
        <v>860.93</v>
      </c>
      <c r="F39" s="202">
        <f t="shared" si="11"/>
        <v>314.99</v>
      </c>
      <c r="G39" s="202">
        <f>E39-F39</f>
        <v>545.94</v>
      </c>
      <c r="H39" s="204">
        <f t="shared" si="15"/>
        <v>545.94</v>
      </c>
      <c r="I39" s="203">
        <v>500.55</v>
      </c>
      <c r="J39" s="31">
        <f>H39-I39</f>
        <v>45.3899999999999</v>
      </c>
      <c r="K39" s="204">
        <f>G39+J39</f>
        <v>591.33</v>
      </c>
      <c r="L39" s="32">
        <v>2300250</v>
      </c>
      <c r="M39" s="32">
        <v>51302</v>
      </c>
    </row>
    <row r="40" s="39" customFormat="1" ht="22" customHeight="1" spans="1:13">
      <c r="A40" s="31" t="s">
        <v>46</v>
      </c>
      <c r="B40" s="64">
        <v>2711</v>
      </c>
      <c r="C40" s="14">
        <v>5543</v>
      </c>
      <c r="D40" s="60">
        <v>0.3</v>
      </c>
      <c r="E40" s="202">
        <f t="shared" si="10"/>
        <v>239.46</v>
      </c>
      <c r="F40" s="202">
        <f t="shared" si="11"/>
        <v>78.08</v>
      </c>
      <c r="G40" s="202">
        <f>E40-F40</f>
        <v>161.38</v>
      </c>
      <c r="H40" s="204">
        <f t="shared" si="15"/>
        <v>161.38</v>
      </c>
      <c r="I40" s="203">
        <v>145.59</v>
      </c>
      <c r="J40" s="31">
        <f>H40-I40</f>
        <v>15.79</v>
      </c>
      <c r="K40" s="204">
        <f>G40+J40</f>
        <v>177.17</v>
      </c>
      <c r="L40" s="32">
        <v>2300249</v>
      </c>
      <c r="M40" s="32">
        <v>51301</v>
      </c>
    </row>
    <row r="41" s="39" customFormat="1" ht="22" customHeight="1" spans="1:13">
      <c r="A41" s="31" t="s">
        <v>47</v>
      </c>
      <c r="B41" s="64">
        <v>1173</v>
      </c>
      <c r="C41" s="14">
        <v>2125</v>
      </c>
      <c r="D41" s="60">
        <v>0.3</v>
      </c>
      <c r="E41" s="202">
        <f t="shared" si="10"/>
        <v>91.8</v>
      </c>
      <c r="F41" s="202">
        <f t="shared" si="11"/>
        <v>33.78</v>
      </c>
      <c r="G41" s="202">
        <f>E41-F41</f>
        <v>58.02</v>
      </c>
      <c r="H41" s="204">
        <f t="shared" si="15"/>
        <v>58.02</v>
      </c>
      <c r="I41" s="203">
        <v>52.33</v>
      </c>
      <c r="J41" s="31">
        <f>H41-I41</f>
        <v>5.69</v>
      </c>
      <c r="K41" s="204">
        <f>G41+J41</f>
        <v>63.71</v>
      </c>
      <c r="L41" s="32">
        <v>2300249</v>
      </c>
      <c r="M41" s="32">
        <v>51301</v>
      </c>
    </row>
    <row r="42" s="39" customFormat="1" ht="22" customHeight="1" spans="1:13">
      <c r="A42" s="18" t="s">
        <v>48</v>
      </c>
      <c r="B42" s="10">
        <f>SUM(B43:B48)</f>
        <v>3674</v>
      </c>
      <c r="C42" s="10">
        <f>SUM(C43:C48)</f>
        <v>6887</v>
      </c>
      <c r="D42" s="18"/>
      <c r="E42" s="18">
        <f t="shared" ref="E42:K42" si="16">SUM(E43:E48)</f>
        <v>842.96</v>
      </c>
      <c r="F42" s="18">
        <f t="shared" si="16"/>
        <v>105.8</v>
      </c>
      <c r="G42" s="18">
        <f t="shared" si="16"/>
        <v>737.16</v>
      </c>
      <c r="H42" s="18">
        <f t="shared" si="15"/>
        <v>737.16</v>
      </c>
      <c r="I42" s="18">
        <f t="shared" si="16"/>
        <v>654.22</v>
      </c>
      <c r="J42" s="18">
        <f t="shared" si="16"/>
        <v>82.94</v>
      </c>
      <c r="K42" s="12">
        <f t="shared" si="16"/>
        <v>820.1</v>
      </c>
      <c r="L42" s="7">
        <v>2300249</v>
      </c>
      <c r="M42" s="7">
        <v>51301</v>
      </c>
    </row>
    <row r="43" s="39" customFormat="1" ht="22" customHeight="1" spans="1:13">
      <c r="A43" s="31" t="s">
        <v>49</v>
      </c>
      <c r="B43" s="64">
        <v>338</v>
      </c>
      <c r="C43" s="14">
        <v>600</v>
      </c>
      <c r="D43" s="60">
        <v>0.85</v>
      </c>
      <c r="E43" s="202">
        <f t="shared" si="10"/>
        <v>73.44</v>
      </c>
      <c r="F43" s="202">
        <f t="shared" si="11"/>
        <v>9.73</v>
      </c>
      <c r="G43" s="202">
        <f t="shared" ref="G43:G48" si="17">E43-F43</f>
        <v>63.71</v>
      </c>
      <c r="H43" s="204">
        <f t="shared" si="15"/>
        <v>63.71</v>
      </c>
      <c r="I43" s="203">
        <v>57.07</v>
      </c>
      <c r="J43" s="31">
        <f t="shared" ref="J43:J48" si="18">H43-I43</f>
        <v>6.63999999999999</v>
      </c>
      <c r="K43" s="204">
        <f t="shared" ref="K43:K48" si="19">G43+J43</f>
        <v>70.35</v>
      </c>
      <c r="L43" s="32">
        <v>2300249</v>
      </c>
      <c r="M43" s="32">
        <v>51301</v>
      </c>
    </row>
    <row r="44" s="39" customFormat="1" ht="22" customHeight="1" spans="1:13">
      <c r="A44" s="31" t="s">
        <v>50</v>
      </c>
      <c r="B44" s="64">
        <v>290</v>
      </c>
      <c r="C44" s="14">
        <v>518</v>
      </c>
      <c r="D44" s="60">
        <v>0.85</v>
      </c>
      <c r="E44" s="202">
        <f t="shared" si="10"/>
        <v>63.4</v>
      </c>
      <c r="F44" s="202">
        <f t="shared" si="11"/>
        <v>8.35</v>
      </c>
      <c r="G44" s="202">
        <f t="shared" si="17"/>
        <v>55.05</v>
      </c>
      <c r="H44" s="204">
        <f t="shared" si="15"/>
        <v>55.05</v>
      </c>
      <c r="I44" s="203">
        <v>48.68</v>
      </c>
      <c r="J44" s="31">
        <f t="shared" si="18"/>
        <v>6.37</v>
      </c>
      <c r="K44" s="204">
        <f t="shared" si="19"/>
        <v>61.42</v>
      </c>
      <c r="L44" s="32">
        <v>2300249</v>
      </c>
      <c r="M44" s="32">
        <v>51301</v>
      </c>
    </row>
    <row r="45" s="39" customFormat="1" ht="22" customHeight="1" spans="1:13">
      <c r="A45" s="31" t="s">
        <v>51</v>
      </c>
      <c r="B45" s="64">
        <v>733</v>
      </c>
      <c r="C45" s="14">
        <v>1321</v>
      </c>
      <c r="D45" s="60">
        <v>0.85</v>
      </c>
      <c r="E45" s="202">
        <f t="shared" si="10"/>
        <v>161.69</v>
      </c>
      <c r="F45" s="202">
        <f t="shared" si="11"/>
        <v>21.11</v>
      </c>
      <c r="G45" s="202">
        <f t="shared" si="17"/>
        <v>140.58</v>
      </c>
      <c r="H45" s="204">
        <f t="shared" si="15"/>
        <v>140.58</v>
      </c>
      <c r="I45" s="203">
        <v>121.79</v>
      </c>
      <c r="J45" s="31">
        <f t="shared" si="18"/>
        <v>18.79</v>
      </c>
      <c r="K45" s="204">
        <f t="shared" si="19"/>
        <v>159.37</v>
      </c>
      <c r="L45" s="32">
        <v>2300249</v>
      </c>
      <c r="M45" s="32">
        <v>51301</v>
      </c>
    </row>
    <row r="46" s="39" customFormat="1" ht="22" customHeight="1" spans="1:13">
      <c r="A46" s="31" t="s">
        <v>52</v>
      </c>
      <c r="B46" s="64">
        <v>690</v>
      </c>
      <c r="C46" s="14">
        <v>1838</v>
      </c>
      <c r="D46" s="60">
        <v>0.85</v>
      </c>
      <c r="E46" s="202">
        <f t="shared" si="10"/>
        <v>224.97</v>
      </c>
      <c r="F46" s="202">
        <f t="shared" si="11"/>
        <v>19.87</v>
      </c>
      <c r="G46" s="202">
        <f t="shared" si="17"/>
        <v>205.1</v>
      </c>
      <c r="H46" s="204">
        <f t="shared" si="15"/>
        <v>205.1</v>
      </c>
      <c r="I46" s="203">
        <v>168.67</v>
      </c>
      <c r="J46" s="31">
        <f t="shared" si="18"/>
        <v>36.43</v>
      </c>
      <c r="K46" s="204">
        <f t="shared" si="19"/>
        <v>241.53</v>
      </c>
      <c r="L46" s="32">
        <v>2300249</v>
      </c>
      <c r="M46" s="32">
        <v>51301</v>
      </c>
    </row>
    <row r="47" s="39" customFormat="1" ht="22" customHeight="1" spans="1:13">
      <c r="A47" s="31" t="s">
        <v>53</v>
      </c>
      <c r="B47" s="64">
        <v>593</v>
      </c>
      <c r="C47" s="14">
        <v>783</v>
      </c>
      <c r="D47" s="60">
        <v>0.85</v>
      </c>
      <c r="E47" s="202">
        <f t="shared" si="10"/>
        <v>95.84</v>
      </c>
      <c r="F47" s="202">
        <f t="shared" si="11"/>
        <v>17.08</v>
      </c>
      <c r="G47" s="202">
        <f t="shared" si="17"/>
        <v>78.76</v>
      </c>
      <c r="H47" s="204">
        <f t="shared" si="15"/>
        <v>78.76</v>
      </c>
      <c r="I47" s="203">
        <v>76.96</v>
      </c>
      <c r="J47" s="31">
        <f t="shared" si="18"/>
        <v>1.80000000000001</v>
      </c>
      <c r="K47" s="204">
        <f t="shared" si="19"/>
        <v>80.56</v>
      </c>
      <c r="L47" s="32">
        <v>2300249</v>
      </c>
      <c r="M47" s="32">
        <v>51301</v>
      </c>
    </row>
    <row r="48" s="39" customFormat="1" ht="22" customHeight="1" spans="1:13">
      <c r="A48" s="31" t="s">
        <v>54</v>
      </c>
      <c r="B48" s="64">
        <v>1030</v>
      </c>
      <c r="C48" s="14">
        <v>1827</v>
      </c>
      <c r="D48" s="60">
        <v>0.85</v>
      </c>
      <c r="E48" s="202">
        <f t="shared" si="10"/>
        <v>223.62</v>
      </c>
      <c r="F48" s="202">
        <f t="shared" si="11"/>
        <v>29.66</v>
      </c>
      <c r="G48" s="202">
        <f t="shared" si="17"/>
        <v>193.96</v>
      </c>
      <c r="H48" s="204">
        <f t="shared" si="15"/>
        <v>193.96</v>
      </c>
      <c r="I48" s="203">
        <v>181.05</v>
      </c>
      <c r="J48" s="31">
        <f t="shared" si="18"/>
        <v>12.91</v>
      </c>
      <c r="K48" s="204">
        <f t="shared" si="19"/>
        <v>206.87</v>
      </c>
      <c r="L48" s="32">
        <v>2300249</v>
      </c>
      <c r="M48" s="32">
        <v>51301</v>
      </c>
    </row>
    <row r="49" s="42" customFormat="1" ht="22" customHeight="1" spans="1:13">
      <c r="A49" s="64" t="s">
        <v>55</v>
      </c>
      <c r="B49" s="64">
        <v>1993</v>
      </c>
      <c r="C49" s="14">
        <v>2951</v>
      </c>
      <c r="D49" s="205"/>
      <c r="E49" s="205">
        <v>383.25</v>
      </c>
      <c r="F49" s="205">
        <v>57.4</v>
      </c>
      <c r="G49" s="205">
        <v>325.85</v>
      </c>
      <c r="H49" s="64">
        <v>325.85</v>
      </c>
      <c r="I49" s="14">
        <v>307.18</v>
      </c>
      <c r="J49" s="64">
        <v>18.67</v>
      </c>
      <c r="K49" s="204">
        <v>344.52</v>
      </c>
      <c r="L49" s="14">
        <v>2300249</v>
      </c>
      <c r="M49" s="14">
        <v>51301</v>
      </c>
    </row>
    <row r="50" s="39" customFormat="1" ht="22" customHeight="1" spans="1:13">
      <c r="A50" s="18" t="s">
        <v>55</v>
      </c>
      <c r="B50" s="10">
        <f>SUM(B51,B53:B55)</f>
        <v>1993</v>
      </c>
      <c r="C50" s="10">
        <f t="shared" ref="C50:K50" si="20">SUM(C51,C53:C55)</f>
        <v>2951</v>
      </c>
      <c r="D50" s="10">
        <f t="shared" si="20"/>
        <v>3.55</v>
      </c>
      <c r="E50" s="10">
        <f t="shared" si="20"/>
        <v>383.25</v>
      </c>
      <c r="F50" s="10">
        <f t="shared" si="20"/>
        <v>57.4</v>
      </c>
      <c r="G50" s="10">
        <f t="shared" si="20"/>
        <v>325.85</v>
      </c>
      <c r="H50" s="10">
        <f t="shared" si="20"/>
        <v>325.85</v>
      </c>
      <c r="I50" s="10">
        <f t="shared" si="20"/>
        <v>307.18</v>
      </c>
      <c r="J50" s="10">
        <f t="shared" si="20"/>
        <v>18.67</v>
      </c>
      <c r="K50" s="10">
        <f t="shared" si="20"/>
        <v>344.52</v>
      </c>
      <c r="L50" s="7">
        <v>2300249</v>
      </c>
      <c r="M50" s="7">
        <v>51301</v>
      </c>
    </row>
    <row r="51" s="39" customFormat="1" ht="22" customHeight="1" spans="1:13">
      <c r="A51" s="64" t="s">
        <v>56</v>
      </c>
      <c r="B51" s="64">
        <v>124</v>
      </c>
      <c r="C51" s="14">
        <v>206</v>
      </c>
      <c r="D51" s="60">
        <v>0.85</v>
      </c>
      <c r="E51" s="202">
        <f t="shared" ref="E50:E55" si="21">ROUND(C51*120*12*D51/10000,2)</f>
        <v>25.21</v>
      </c>
      <c r="F51" s="202">
        <f t="shared" ref="F50:F55" si="22">ROUND(B51*0.3*960/10000,2)</f>
        <v>3.57</v>
      </c>
      <c r="G51" s="64">
        <f>E51-F51</f>
        <v>21.64</v>
      </c>
      <c r="H51" s="204">
        <f t="shared" ref="H51:H68" si="23">G51</f>
        <v>21.64</v>
      </c>
      <c r="I51" s="203">
        <v>20.25</v>
      </c>
      <c r="J51" s="31">
        <f>H51-I51</f>
        <v>1.39</v>
      </c>
      <c r="K51" s="204">
        <f>G51+J51</f>
        <v>23.03</v>
      </c>
      <c r="L51" s="32">
        <v>2300249</v>
      </c>
      <c r="M51" s="32">
        <v>51301</v>
      </c>
    </row>
    <row r="52" s="39" customFormat="1" ht="29" customHeight="1" spans="1:13">
      <c r="A52" s="9" t="s">
        <v>57</v>
      </c>
      <c r="B52" s="9">
        <v>124</v>
      </c>
      <c r="C52" s="10">
        <v>206</v>
      </c>
      <c r="D52" s="62">
        <v>0.85</v>
      </c>
      <c r="E52" s="112">
        <f t="shared" si="21"/>
        <v>25.21</v>
      </c>
      <c r="F52" s="112">
        <f t="shared" si="22"/>
        <v>3.57</v>
      </c>
      <c r="G52" s="9">
        <f>E52-F52</f>
        <v>21.64</v>
      </c>
      <c r="H52" s="12">
        <f t="shared" si="23"/>
        <v>21.64</v>
      </c>
      <c r="I52" s="17">
        <v>20.25</v>
      </c>
      <c r="J52" s="18">
        <f>H52-I52</f>
        <v>1.39</v>
      </c>
      <c r="K52" s="12">
        <f>G52+J52</f>
        <v>23.03</v>
      </c>
      <c r="L52" s="7">
        <v>2300249</v>
      </c>
      <c r="M52" s="7">
        <v>51301</v>
      </c>
    </row>
    <row r="53" s="39" customFormat="1" ht="22" customHeight="1" spans="1:13">
      <c r="A53" s="64" t="s">
        <v>58</v>
      </c>
      <c r="B53" s="64">
        <v>230</v>
      </c>
      <c r="C53" s="14">
        <v>382</v>
      </c>
      <c r="D53" s="60">
        <v>0.85</v>
      </c>
      <c r="E53" s="202">
        <f t="shared" si="21"/>
        <v>46.76</v>
      </c>
      <c r="F53" s="202">
        <f t="shared" si="22"/>
        <v>6.62</v>
      </c>
      <c r="G53" s="64">
        <f>E53-F53</f>
        <v>40.14</v>
      </c>
      <c r="H53" s="204">
        <f t="shared" si="23"/>
        <v>40.14</v>
      </c>
      <c r="I53" s="203">
        <v>41.24</v>
      </c>
      <c r="J53" s="31">
        <f>H53-I53</f>
        <v>-1.1</v>
      </c>
      <c r="K53" s="204">
        <f>G53+J53</f>
        <v>39.04</v>
      </c>
      <c r="L53" s="32">
        <v>2300249</v>
      </c>
      <c r="M53" s="32">
        <v>51301</v>
      </c>
    </row>
    <row r="54" s="39" customFormat="1" ht="22" customHeight="1" spans="1:13">
      <c r="A54" s="64" t="s">
        <v>59</v>
      </c>
      <c r="B54" s="64">
        <v>710</v>
      </c>
      <c r="C54" s="14">
        <v>1021</v>
      </c>
      <c r="D54" s="60">
        <v>1</v>
      </c>
      <c r="E54" s="202">
        <f t="shared" si="21"/>
        <v>147.02</v>
      </c>
      <c r="F54" s="202">
        <f t="shared" si="22"/>
        <v>20.45</v>
      </c>
      <c r="G54" s="64">
        <f>E54-F54</f>
        <v>126.57</v>
      </c>
      <c r="H54" s="204">
        <f t="shared" si="23"/>
        <v>126.57</v>
      </c>
      <c r="I54" s="203">
        <v>110.62</v>
      </c>
      <c r="J54" s="31">
        <f>H54-I54</f>
        <v>15.95</v>
      </c>
      <c r="K54" s="204">
        <f>G54+J54</f>
        <v>142.52</v>
      </c>
      <c r="L54" s="32">
        <v>2300249</v>
      </c>
      <c r="M54" s="32">
        <v>51301</v>
      </c>
    </row>
    <row r="55" s="39" customFormat="1" ht="22" customHeight="1" spans="1:13">
      <c r="A55" s="64" t="s">
        <v>60</v>
      </c>
      <c r="B55" s="64">
        <v>929</v>
      </c>
      <c r="C55" s="14">
        <v>1342</v>
      </c>
      <c r="D55" s="60">
        <v>0.85</v>
      </c>
      <c r="E55" s="202">
        <f t="shared" si="21"/>
        <v>164.26</v>
      </c>
      <c r="F55" s="202">
        <f t="shared" si="22"/>
        <v>26.76</v>
      </c>
      <c r="G55" s="64">
        <f>E55-F55</f>
        <v>137.5</v>
      </c>
      <c r="H55" s="204">
        <f t="shared" si="23"/>
        <v>137.5</v>
      </c>
      <c r="I55" s="203">
        <v>135.07</v>
      </c>
      <c r="J55" s="31">
        <f>H55-I55</f>
        <v>2.43000000000001</v>
      </c>
      <c r="K55" s="204">
        <f>G55+J55</f>
        <v>139.93</v>
      </c>
      <c r="L55" s="32">
        <v>2300249</v>
      </c>
      <c r="M55" s="32">
        <v>51301</v>
      </c>
    </row>
    <row r="56" s="39" customFormat="1" ht="22" customHeight="1" spans="1:13">
      <c r="A56" s="18" t="s">
        <v>61</v>
      </c>
      <c r="B56" s="10">
        <f>SUM(B57:B60)</f>
        <v>9888</v>
      </c>
      <c r="C56" s="10">
        <f>SUM(C57:C60)</f>
        <v>14389</v>
      </c>
      <c r="D56" s="18"/>
      <c r="E56" s="18">
        <f t="shared" ref="E56:K56" si="24">SUM(E57:E60)</f>
        <v>2072.01</v>
      </c>
      <c r="F56" s="18">
        <f t="shared" si="24"/>
        <v>284.77</v>
      </c>
      <c r="G56" s="18">
        <f t="shared" si="24"/>
        <v>1787.24</v>
      </c>
      <c r="H56" s="18">
        <f t="shared" si="23"/>
        <v>1787.24</v>
      </c>
      <c r="I56" s="18">
        <f t="shared" si="24"/>
        <v>1689.7</v>
      </c>
      <c r="J56" s="18">
        <f t="shared" si="24"/>
        <v>97.54</v>
      </c>
      <c r="K56" s="12">
        <f t="shared" si="24"/>
        <v>1884.78</v>
      </c>
      <c r="L56" s="7">
        <v>2300249</v>
      </c>
      <c r="M56" s="7">
        <v>51301</v>
      </c>
    </row>
    <row r="57" s="39" customFormat="1" ht="22" customHeight="1" spans="1:13">
      <c r="A57" s="31" t="s">
        <v>62</v>
      </c>
      <c r="B57" s="64">
        <v>1839</v>
      </c>
      <c r="C57" s="14">
        <v>2758</v>
      </c>
      <c r="D57" s="60">
        <v>1</v>
      </c>
      <c r="E57" s="202">
        <f>ROUND(C57*120*12*D57/10000,2)</f>
        <v>397.15</v>
      </c>
      <c r="F57" s="202">
        <f>ROUND(B57*0.3*960/10000,2)</f>
        <v>52.96</v>
      </c>
      <c r="G57" s="202">
        <f>E57-F57</f>
        <v>344.19</v>
      </c>
      <c r="H57" s="204">
        <f t="shared" si="23"/>
        <v>344.19</v>
      </c>
      <c r="I57" s="203">
        <v>322.94</v>
      </c>
      <c r="J57" s="31">
        <f>H57-I57</f>
        <v>21.25</v>
      </c>
      <c r="K57" s="204">
        <f>G57+J57</f>
        <v>365.44</v>
      </c>
      <c r="L57" s="32">
        <v>2300249</v>
      </c>
      <c r="M57" s="32">
        <v>51301</v>
      </c>
    </row>
    <row r="58" s="39" customFormat="1" ht="22" customHeight="1" spans="1:13">
      <c r="A58" s="31" t="s">
        <v>63</v>
      </c>
      <c r="B58" s="64">
        <v>4877</v>
      </c>
      <c r="C58" s="14">
        <v>6513</v>
      </c>
      <c r="D58" s="60">
        <v>1</v>
      </c>
      <c r="E58" s="202">
        <f>ROUND(C58*120*12*D58/10000,2)</f>
        <v>937.87</v>
      </c>
      <c r="F58" s="202">
        <f>ROUND(B58*0.3*960/10000,2)</f>
        <v>140.46</v>
      </c>
      <c r="G58" s="202">
        <f>E58-F58</f>
        <v>797.41</v>
      </c>
      <c r="H58" s="204">
        <f t="shared" si="23"/>
        <v>797.41</v>
      </c>
      <c r="I58" s="203">
        <v>772.73</v>
      </c>
      <c r="J58" s="31">
        <f>H58-I58</f>
        <v>24.6799999999999</v>
      </c>
      <c r="K58" s="204">
        <f>G58+J58</f>
        <v>822.09</v>
      </c>
      <c r="L58" s="32">
        <v>2300249</v>
      </c>
      <c r="M58" s="32">
        <v>51301</v>
      </c>
    </row>
    <row r="59" s="39" customFormat="1" ht="22" customHeight="1" spans="1:13">
      <c r="A59" s="31" t="s">
        <v>64</v>
      </c>
      <c r="B59" s="64">
        <v>1313</v>
      </c>
      <c r="C59" s="14">
        <v>1968</v>
      </c>
      <c r="D59" s="60">
        <v>1</v>
      </c>
      <c r="E59" s="202">
        <f>ROUND(C59*120*12*D59/10000,2)</f>
        <v>283.39</v>
      </c>
      <c r="F59" s="202">
        <f>ROUND(B59*0.3*960/10000,2)</f>
        <v>37.81</v>
      </c>
      <c r="G59" s="202">
        <f>E59-F59</f>
        <v>245.58</v>
      </c>
      <c r="H59" s="204">
        <f t="shared" si="23"/>
        <v>245.58</v>
      </c>
      <c r="I59" s="203">
        <v>229.13</v>
      </c>
      <c r="J59" s="31">
        <f>H59-I59</f>
        <v>16.45</v>
      </c>
      <c r="K59" s="204">
        <f>G59+J59</f>
        <v>262.03</v>
      </c>
      <c r="L59" s="32">
        <v>2300249</v>
      </c>
      <c r="M59" s="32">
        <v>51301</v>
      </c>
    </row>
    <row r="60" s="39" customFormat="1" ht="22" customHeight="1" spans="1:13">
      <c r="A60" s="31" t="s">
        <v>65</v>
      </c>
      <c r="B60" s="64">
        <v>1859</v>
      </c>
      <c r="C60" s="14">
        <v>3150</v>
      </c>
      <c r="D60" s="60">
        <v>1</v>
      </c>
      <c r="E60" s="202">
        <f>ROUND(C60*120*12*D60/10000,2)</f>
        <v>453.6</v>
      </c>
      <c r="F60" s="202">
        <f>ROUND(B60*0.3*960/10000,2)</f>
        <v>53.54</v>
      </c>
      <c r="G60" s="202">
        <f>E60-F60</f>
        <v>400.06</v>
      </c>
      <c r="H60" s="204">
        <f t="shared" si="23"/>
        <v>400.06</v>
      </c>
      <c r="I60" s="203">
        <v>364.9</v>
      </c>
      <c r="J60" s="31">
        <f>H60-I60</f>
        <v>35.16</v>
      </c>
      <c r="K60" s="204">
        <f>G60+J60</f>
        <v>435.22</v>
      </c>
      <c r="L60" s="32">
        <v>2300249</v>
      </c>
      <c r="M60" s="32">
        <v>51301</v>
      </c>
    </row>
    <row r="61" s="39" customFormat="1" ht="22" customHeight="1" spans="1:13">
      <c r="A61" s="18" t="s">
        <v>66</v>
      </c>
      <c r="B61" s="10">
        <f t="shared" ref="B61:G61" si="25">SUM(B62,B65:B68)</f>
        <v>2398</v>
      </c>
      <c r="C61" s="10">
        <f t="shared" si="25"/>
        <v>4234</v>
      </c>
      <c r="D61" s="18"/>
      <c r="E61" s="10">
        <f t="shared" si="25"/>
        <v>476.54</v>
      </c>
      <c r="F61" s="10">
        <f t="shared" si="25"/>
        <v>69.06</v>
      </c>
      <c r="G61" s="10">
        <f t="shared" si="25"/>
        <v>407.48</v>
      </c>
      <c r="H61" s="18">
        <f t="shared" si="23"/>
        <v>407.48</v>
      </c>
      <c r="I61" s="10">
        <f t="shared" ref="I61:K61" si="26">SUM(I62,I65:I68)</f>
        <v>381.1</v>
      </c>
      <c r="J61" s="10">
        <f t="shared" si="26"/>
        <v>26.38</v>
      </c>
      <c r="K61" s="10">
        <f t="shared" si="26"/>
        <v>433.86</v>
      </c>
      <c r="L61" s="7">
        <v>2300249</v>
      </c>
      <c r="M61" s="7">
        <v>51301</v>
      </c>
    </row>
    <row r="62" s="39" customFormat="1" ht="22" customHeight="1" spans="1:13">
      <c r="A62" s="65" t="s">
        <v>67</v>
      </c>
      <c r="B62" s="64">
        <v>167</v>
      </c>
      <c r="C62" s="14">
        <v>369</v>
      </c>
      <c r="D62" s="60">
        <v>0.65</v>
      </c>
      <c r="E62" s="202">
        <f t="shared" ref="E62:E68" si="27">ROUND(C62*120*12*D62/10000,2)</f>
        <v>34.54</v>
      </c>
      <c r="F62" s="202">
        <f t="shared" ref="F62:F68" si="28">ROUND(B62*0.3*960/10000,2)</f>
        <v>4.81</v>
      </c>
      <c r="G62" s="203">
        <f t="shared" ref="G62:G68" si="29">E62-F62</f>
        <v>29.73</v>
      </c>
      <c r="H62" s="204">
        <f t="shared" si="23"/>
        <v>29.73</v>
      </c>
      <c r="I62" s="203">
        <v>24.99</v>
      </c>
      <c r="J62" s="31">
        <f t="shared" ref="J62:J68" si="30">H62-I62</f>
        <v>4.74</v>
      </c>
      <c r="K62" s="204">
        <f t="shared" ref="K62:K68" si="31">G62+J62</f>
        <v>34.47</v>
      </c>
      <c r="L62" s="32">
        <v>2300249</v>
      </c>
      <c r="M62" s="32">
        <v>51301</v>
      </c>
    </row>
    <row r="63" s="6" customFormat="1" ht="22" customHeight="1" spans="1:13">
      <c r="A63" s="206" t="s">
        <v>68</v>
      </c>
      <c r="B63" s="9">
        <v>24</v>
      </c>
      <c r="C63" s="10">
        <v>49</v>
      </c>
      <c r="D63" s="62">
        <v>0.65</v>
      </c>
      <c r="E63" s="112">
        <f t="shared" si="27"/>
        <v>4.59</v>
      </c>
      <c r="F63" s="112">
        <f t="shared" si="28"/>
        <v>0.69</v>
      </c>
      <c r="G63" s="17">
        <f t="shared" si="29"/>
        <v>3.9</v>
      </c>
      <c r="H63" s="12">
        <f t="shared" si="23"/>
        <v>3.9</v>
      </c>
      <c r="I63" s="10">
        <v>3.87</v>
      </c>
      <c r="J63" s="18">
        <f t="shared" si="30"/>
        <v>0.0299999999999998</v>
      </c>
      <c r="K63" s="12">
        <f t="shared" si="31"/>
        <v>3.93</v>
      </c>
      <c r="L63" s="7">
        <v>2300249</v>
      </c>
      <c r="M63" s="7">
        <v>51301</v>
      </c>
    </row>
    <row r="64" s="6" customFormat="1" ht="22" customHeight="1" spans="1:13">
      <c r="A64" s="206" t="s">
        <v>69</v>
      </c>
      <c r="B64" s="9">
        <v>143</v>
      </c>
      <c r="C64" s="10">
        <v>320</v>
      </c>
      <c r="D64" s="62">
        <v>0.65</v>
      </c>
      <c r="E64" s="112">
        <f t="shared" si="27"/>
        <v>29.95</v>
      </c>
      <c r="F64" s="112">
        <f t="shared" si="28"/>
        <v>4.12</v>
      </c>
      <c r="G64" s="17">
        <f t="shared" si="29"/>
        <v>25.83</v>
      </c>
      <c r="H64" s="12">
        <f t="shared" si="23"/>
        <v>25.83</v>
      </c>
      <c r="I64" s="10">
        <v>21.12</v>
      </c>
      <c r="J64" s="18">
        <f t="shared" si="30"/>
        <v>4.71</v>
      </c>
      <c r="K64" s="12">
        <f t="shared" si="31"/>
        <v>30.54</v>
      </c>
      <c r="L64" s="7">
        <v>2300249</v>
      </c>
      <c r="M64" s="7">
        <v>51301</v>
      </c>
    </row>
    <row r="65" s="39" customFormat="1" ht="22" customHeight="1" spans="1:13">
      <c r="A65" s="31" t="s">
        <v>70</v>
      </c>
      <c r="B65" s="64">
        <v>638</v>
      </c>
      <c r="C65" s="14">
        <v>1225</v>
      </c>
      <c r="D65" s="60">
        <v>0.65</v>
      </c>
      <c r="E65" s="202">
        <f t="shared" si="27"/>
        <v>114.66</v>
      </c>
      <c r="F65" s="202">
        <f t="shared" si="28"/>
        <v>18.37</v>
      </c>
      <c r="G65" s="203">
        <f t="shared" si="29"/>
        <v>96.29</v>
      </c>
      <c r="H65" s="204">
        <f t="shared" si="23"/>
        <v>96.29</v>
      </c>
      <c r="I65" s="203">
        <v>85.22</v>
      </c>
      <c r="J65" s="31">
        <f t="shared" si="30"/>
        <v>11.07</v>
      </c>
      <c r="K65" s="204">
        <f t="shared" si="31"/>
        <v>107.36</v>
      </c>
      <c r="L65" s="32">
        <v>2300249</v>
      </c>
      <c r="M65" s="32">
        <v>51301</v>
      </c>
    </row>
    <row r="66" s="39" customFormat="1" ht="22" customHeight="1" spans="1:13">
      <c r="A66" s="31" t="s">
        <v>71</v>
      </c>
      <c r="B66" s="64">
        <v>408</v>
      </c>
      <c r="C66" s="14">
        <v>801</v>
      </c>
      <c r="D66" s="60">
        <v>0.65</v>
      </c>
      <c r="E66" s="202">
        <f t="shared" si="27"/>
        <v>74.97</v>
      </c>
      <c r="F66" s="202">
        <f t="shared" si="28"/>
        <v>11.75</v>
      </c>
      <c r="G66" s="203">
        <f t="shared" si="29"/>
        <v>63.22</v>
      </c>
      <c r="H66" s="204">
        <f t="shared" si="23"/>
        <v>63.22</v>
      </c>
      <c r="I66" s="203">
        <v>57.1</v>
      </c>
      <c r="J66" s="31">
        <f t="shared" si="30"/>
        <v>6.12</v>
      </c>
      <c r="K66" s="204">
        <f t="shared" si="31"/>
        <v>69.34</v>
      </c>
      <c r="L66" s="32">
        <v>2300249</v>
      </c>
      <c r="M66" s="32">
        <v>51301</v>
      </c>
    </row>
    <row r="67" s="39" customFormat="1" ht="22" customHeight="1" spans="1:13">
      <c r="A67" s="31" t="s">
        <v>72</v>
      </c>
      <c r="B67" s="64">
        <v>808</v>
      </c>
      <c r="C67" s="14">
        <v>1263</v>
      </c>
      <c r="D67" s="60">
        <v>1</v>
      </c>
      <c r="E67" s="202">
        <f t="shared" si="27"/>
        <v>181.87</v>
      </c>
      <c r="F67" s="202">
        <f t="shared" si="28"/>
        <v>23.27</v>
      </c>
      <c r="G67" s="203">
        <f t="shared" si="29"/>
        <v>158.6</v>
      </c>
      <c r="H67" s="204">
        <f t="shared" si="23"/>
        <v>158.6</v>
      </c>
      <c r="I67" s="203">
        <v>153.48</v>
      </c>
      <c r="J67" s="31">
        <f t="shared" si="30"/>
        <v>5.12</v>
      </c>
      <c r="K67" s="204">
        <f t="shared" si="31"/>
        <v>163.72</v>
      </c>
      <c r="L67" s="32">
        <v>2300249</v>
      </c>
      <c r="M67" s="32">
        <v>51301</v>
      </c>
    </row>
    <row r="68" s="39" customFormat="1" ht="22" customHeight="1" spans="1:13">
      <c r="A68" s="31" t="s">
        <v>73</v>
      </c>
      <c r="B68" s="64">
        <v>377</v>
      </c>
      <c r="C68" s="14">
        <v>576</v>
      </c>
      <c r="D68" s="60">
        <v>0.85</v>
      </c>
      <c r="E68" s="202">
        <f t="shared" si="27"/>
        <v>70.5</v>
      </c>
      <c r="F68" s="202">
        <f t="shared" si="28"/>
        <v>10.86</v>
      </c>
      <c r="G68" s="203">
        <f t="shared" si="29"/>
        <v>59.64</v>
      </c>
      <c r="H68" s="204">
        <f t="shared" si="23"/>
        <v>59.64</v>
      </c>
      <c r="I68" s="203">
        <v>60.31</v>
      </c>
      <c r="J68" s="31">
        <f t="shared" si="30"/>
        <v>-0.670000000000002</v>
      </c>
      <c r="K68" s="204">
        <f t="shared" si="31"/>
        <v>58.97</v>
      </c>
      <c r="L68" s="32">
        <v>2300249</v>
      </c>
      <c r="M68" s="32">
        <v>51301</v>
      </c>
    </row>
    <row r="69" s="39" customFormat="1" ht="22" customHeight="1" spans="1:13">
      <c r="A69" s="18" t="s">
        <v>74</v>
      </c>
      <c r="B69" s="10">
        <f t="shared" ref="B69:G69" si="32">SUM(B70,B73)</f>
        <v>462</v>
      </c>
      <c r="C69" s="10">
        <f t="shared" si="32"/>
        <v>569</v>
      </c>
      <c r="D69" s="18"/>
      <c r="E69" s="10">
        <f t="shared" si="32"/>
        <v>81.94</v>
      </c>
      <c r="F69" s="10">
        <f t="shared" si="32"/>
        <v>13.3</v>
      </c>
      <c r="G69" s="10">
        <f t="shared" si="32"/>
        <v>68.64</v>
      </c>
      <c r="H69" s="18">
        <f t="shared" ref="H69:H90" si="33">G69</f>
        <v>68.64</v>
      </c>
      <c r="I69" s="10">
        <f t="shared" ref="I69:K69" si="34">SUM(I70,I73)</f>
        <v>80.27</v>
      </c>
      <c r="J69" s="10">
        <f t="shared" si="34"/>
        <v>-11.63</v>
      </c>
      <c r="K69" s="10">
        <f t="shared" si="34"/>
        <v>57.01</v>
      </c>
      <c r="L69" s="7">
        <v>2300249</v>
      </c>
      <c r="M69" s="7">
        <v>51301</v>
      </c>
    </row>
    <row r="70" s="39" customFormat="1" ht="22" customHeight="1" spans="1:13">
      <c r="A70" s="65" t="s">
        <v>75</v>
      </c>
      <c r="B70" s="64">
        <v>188</v>
      </c>
      <c r="C70" s="14">
        <v>220</v>
      </c>
      <c r="D70" s="60">
        <v>1</v>
      </c>
      <c r="E70" s="202">
        <f>ROUND(C70*120*12*D70/10000,2)</f>
        <v>31.68</v>
      </c>
      <c r="F70" s="202">
        <f>ROUND(B70*0.3*960/10000,2)</f>
        <v>5.41</v>
      </c>
      <c r="G70" s="203">
        <f t="shared" ref="G70:G75" si="35">E70-F70</f>
        <v>26.27</v>
      </c>
      <c r="H70" s="204">
        <f t="shared" si="33"/>
        <v>26.27</v>
      </c>
      <c r="I70" s="203">
        <v>37.39</v>
      </c>
      <c r="J70" s="31">
        <f t="shared" ref="J70:J75" si="36">H70-I70</f>
        <v>-11.12</v>
      </c>
      <c r="K70" s="204">
        <f t="shared" ref="K70:K75" si="37">G70+J70</f>
        <v>15.15</v>
      </c>
      <c r="L70" s="32">
        <v>2300249</v>
      </c>
      <c r="M70" s="32">
        <v>51301</v>
      </c>
    </row>
    <row r="71" s="6" customFormat="1" ht="22" customHeight="1" spans="1:13">
      <c r="A71" s="21" t="s">
        <v>76</v>
      </c>
      <c r="B71" s="214">
        <v>172</v>
      </c>
      <c r="C71" s="10">
        <v>200</v>
      </c>
      <c r="D71" s="62">
        <v>1</v>
      </c>
      <c r="E71" s="112">
        <f>ROUND(C71*120*12*D71/10000,2)</f>
        <v>28.8</v>
      </c>
      <c r="F71" s="112">
        <f>ROUND(B71*0.3*960/10000,2)</f>
        <v>4.95</v>
      </c>
      <c r="G71" s="17">
        <f t="shared" si="35"/>
        <v>23.85</v>
      </c>
      <c r="H71" s="12">
        <f t="shared" si="33"/>
        <v>23.85</v>
      </c>
      <c r="I71" s="10">
        <v>25.35</v>
      </c>
      <c r="J71" s="18">
        <f t="shared" si="36"/>
        <v>-1.5</v>
      </c>
      <c r="K71" s="12">
        <f t="shared" si="37"/>
        <v>22.35</v>
      </c>
      <c r="L71" s="7">
        <v>2300249</v>
      </c>
      <c r="M71" s="7">
        <v>51301</v>
      </c>
    </row>
    <row r="72" s="6" customFormat="1" ht="22" customHeight="1" spans="1:13">
      <c r="A72" s="21" t="s">
        <v>77</v>
      </c>
      <c r="B72" s="214">
        <v>16</v>
      </c>
      <c r="C72" s="10">
        <v>20</v>
      </c>
      <c r="D72" s="62">
        <v>1</v>
      </c>
      <c r="E72" s="112">
        <f>ROUND(C72*120*12*D72/10000,2)</f>
        <v>2.88</v>
      </c>
      <c r="F72" s="112">
        <f>ROUND(B72*0.3*960/10000,2)</f>
        <v>0.46</v>
      </c>
      <c r="G72" s="17">
        <f t="shared" si="35"/>
        <v>2.42</v>
      </c>
      <c r="H72" s="12">
        <f t="shared" si="33"/>
        <v>2.42</v>
      </c>
      <c r="I72" s="10">
        <v>2.68</v>
      </c>
      <c r="J72" s="18">
        <f t="shared" si="36"/>
        <v>-0.26</v>
      </c>
      <c r="K72" s="12">
        <f t="shared" si="37"/>
        <v>2.16</v>
      </c>
      <c r="L72" s="7">
        <v>2300249</v>
      </c>
      <c r="M72" s="7">
        <v>51301</v>
      </c>
    </row>
    <row r="73" s="39" customFormat="1" ht="22" customHeight="1" spans="1:13">
      <c r="A73" s="31" t="s">
        <v>78</v>
      </c>
      <c r="B73" s="64">
        <v>274</v>
      </c>
      <c r="C73" s="14">
        <v>349</v>
      </c>
      <c r="D73" s="60">
        <v>1</v>
      </c>
      <c r="E73" s="202">
        <f t="shared" ref="E73:E83" si="38">ROUND(C73*120*12*D73/10000,2)</f>
        <v>50.26</v>
      </c>
      <c r="F73" s="202">
        <f t="shared" ref="F73:F83" si="39">ROUND(B73*0.3*960/10000,2)</f>
        <v>7.89</v>
      </c>
      <c r="G73" s="203">
        <f t="shared" si="35"/>
        <v>42.37</v>
      </c>
      <c r="H73" s="204">
        <f t="shared" si="33"/>
        <v>42.37</v>
      </c>
      <c r="I73" s="203">
        <v>42.88</v>
      </c>
      <c r="J73" s="31">
        <f t="shared" si="36"/>
        <v>-0.510000000000005</v>
      </c>
      <c r="K73" s="204">
        <f t="shared" si="37"/>
        <v>41.86</v>
      </c>
      <c r="L73" s="32">
        <v>2300249</v>
      </c>
      <c r="M73" s="32">
        <v>51301</v>
      </c>
    </row>
    <row r="74" s="39" customFormat="1" ht="22" customHeight="1" spans="1:13">
      <c r="A74" s="18" t="s">
        <v>79</v>
      </c>
      <c r="B74" s="9">
        <v>4875</v>
      </c>
      <c r="C74" s="10">
        <v>10655</v>
      </c>
      <c r="D74" s="132">
        <v>0.3</v>
      </c>
      <c r="E74" s="18">
        <f t="shared" si="38"/>
        <v>460.3</v>
      </c>
      <c r="F74" s="18">
        <f t="shared" si="39"/>
        <v>140.4</v>
      </c>
      <c r="G74" s="18">
        <f t="shared" si="35"/>
        <v>319.9</v>
      </c>
      <c r="H74" s="18">
        <f t="shared" si="33"/>
        <v>319.9</v>
      </c>
      <c r="I74" s="18">
        <v>311.26</v>
      </c>
      <c r="J74" s="18">
        <f t="shared" si="36"/>
        <v>8.63999999999999</v>
      </c>
      <c r="K74" s="12">
        <f t="shared" si="37"/>
        <v>328.54</v>
      </c>
      <c r="L74" s="7">
        <v>2300249</v>
      </c>
      <c r="M74" s="7">
        <v>51301</v>
      </c>
    </row>
    <row r="75" s="39" customFormat="1" ht="22" customHeight="1" spans="1:13">
      <c r="A75" s="18" t="s">
        <v>80</v>
      </c>
      <c r="B75" s="9">
        <v>8426</v>
      </c>
      <c r="C75" s="10">
        <v>15158</v>
      </c>
      <c r="D75" s="132">
        <v>0.3</v>
      </c>
      <c r="E75" s="18">
        <f t="shared" si="38"/>
        <v>654.83</v>
      </c>
      <c r="F75" s="18">
        <f t="shared" si="39"/>
        <v>242.67</v>
      </c>
      <c r="G75" s="18">
        <f t="shared" si="35"/>
        <v>412.16</v>
      </c>
      <c r="H75" s="18">
        <f t="shared" si="33"/>
        <v>412.16</v>
      </c>
      <c r="I75" s="18">
        <v>361.82</v>
      </c>
      <c r="J75" s="18">
        <f t="shared" si="36"/>
        <v>50.3400000000001</v>
      </c>
      <c r="K75" s="12">
        <f t="shared" si="37"/>
        <v>462.5</v>
      </c>
      <c r="L75" s="7">
        <v>2300249</v>
      </c>
      <c r="M75" s="7">
        <v>51301</v>
      </c>
    </row>
    <row r="76" s="39" customFormat="1" ht="22" customHeight="1" spans="1:13">
      <c r="A76" s="18" t="s">
        <v>81</v>
      </c>
      <c r="B76" s="10">
        <f>SUM(B77:B83)</f>
        <v>30910</v>
      </c>
      <c r="C76" s="10">
        <f>SUM(C77:C83)</f>
        <v>51741</v>
      </c>
      <c r="D76" s="18"/>
      <c r="E76" s="18">
        <f t="shared" ref="E76:I76" si="40">SUM(E77:E83)</f>
        <v>4012.87</v>
      </c>
      <c r="F76" s="18">
        <f t="shared" si="40"/>
        <v>890.2</v>
      </c>
      <c r="G76" s="18">
        <f t="shared" si="40"/>
        <v>3122.67</v>
      </c>
      <c r="H76" s="18">
        <f t="shared" si="33"/>
        <v>3122.67</v>
      </c>
      <c r="I76" s="18">
        <f>SUM(I77:I83)</f>
        <v>2847.94</v>
      </c>
      <c r="J76" s="18">
        <f>SUM(J77:J83)</f>
        <v>274.73</v>
      </c>
      <c r="K76" s="12">
        <f>SUM(K77:K83)</f>
        <v>3397.4</v>
      </c>
      <c r="L76" s="7">
        <v>2300249</v>
      </c>
      <c r="M76" s="7">
        <v>51301</v>
      </c>
    </row>
    <row r="77" s="39" customFormat="1" ht="22" customHeight="1" spans="1:13">
      <c r="A77" s="31" t="s">
        <v>82</v>
      </c>
      <c r="B77" s="64">
        <v>2058</v>
      </c>
      <c r="C77" s="14">
        <v>3810</v>
      </c>
      <c r="D77" s="60">
        <v>0.3</v>
      </c>
      <c r="E77" s="202">
        <f t="shared" si="38"/>
        <v>164.59</v>
      </c>
      <c r="F77" s="202">
        <f t="shared" si="39"/>
        <v>59.27</v>
      </c>
      <c r="G77" s="202">
        <f>E77-F77</f>
        <v>105.32</v>
      </c>
      <c r="H77" s="204">
        <f t="shared" si="33"/>
        <v>105.32</v>
      </c>
      <c r="I77" s="203">
        <v>99.17</v>
      </c>
      <c r="J77" s="31">
        <f>H77-I77</f>
        <v>6.14999999999999</v>
      </c>
      <c r="K77" s="204">
        <f>G77+J77</f>
        <v>111.47</v>
      </c>
      <c r="L77" s="32">
        <v>2300249</v>
      </c>
      <c r="M77" s="32">
        <v>51301</v>
      </c>
    </row>
    <row r="78" s="39" customFormat="1" ht="22" customHeight="1" spans="1:13">
      <c r="A78" s="31" t="s">
        <v>83</v>
      </c>
      <c r="B78" s="64">
        <v>923</v>
      </c>
      <c r="C78" s="14">
        <v>1531</v>
      </c>
      <c r="D78" s="60">
        <v>0.3</v>
      </c>
      <c r="E78" s="202">
        <f t="shared" si="38"/>
        <v>66.14</v>
      </c>
      <c r="F78" s="202">
        <f t="shared" si="39"/>
        <v>26.58</v>
      </c>
      <c r="G78" s="202">
        <f t="shared" ref="G78:G83" si="41">E78-F78</f>
        <v>39.56</v>
      </c>
      <c r="H78" s="204">
        <f t="shared" si="33"/>
        <v>39.56</v>
      </c>
      <c r="I78" s="203">
        <v>34.37</v>
      </c>
      <c r="J78" s="31">
        <f t="shared" ref="J78:J83" si="42">H78-I78</f>
        <v>5.19</v>
      </c>
      <c r="K78" s="204">
        <f t="shared" ref="K78:K83" si="43">G78+J78</f>
        <v>44.75</v>
      </c>
      <c r="L78" s="32">
        <v>2300249</v>
      </c>
      <c r="M78" s="32">
        <v>51301</v>
      </c>
    </row>
    <row r="79" s="39" customFormat="1" ht="22" customHeight="1" spans="1:13">
      <c r="A79" s="31" t="s">
        <v>84</v>
      </c>
      <c r="B79" s="64">
        <v>6684</v>
      </c>
      <c r="C79" s="14">
        <v>11129</v>
      </c>
      <c r="D79" s="60">
        <v>0.3</v>
      </c>
      <c r="E79" s="202">
        <f t="shared" si="38"/>
        <v>480.77</v>
      </c>
      <c r="F79" s="202">
        <f t="shared" si="39"/>
        <v>192.5</v>
      </c>
      <c r="G79" s="202">
        <f t="shared" si="41"/>
        <v>288.27</v>
      </c>
      <c r="H79" s="204">
        <f t="shared" si="33"/>
        <v>288.27</v>
      </c>
      <c r="I79" s="203">
        <v>259.05</v>
      </c>
      <c r="J79" s="31">
        <f t="shared" si="42"/>
        <v>29.22</v>
      </c>
      <c r="K79" s="204">
        <f t="shared" si="43"/>
        <v>317.49</v>
      </c>
      <c r="L79" s="32">
        <v>2300249</v>
      </c>
      <c r="M79" s="32">
        <v>51301</v>
      </c>
    </row>
    <row r="80" s="39" customFormat="1" ht="22" customHeight="1" spans="1:13">
      <c r="A80" s="31" t="s">
        <v>85</v>
      </c>
      <c r="B80" s="64">
        <v>10482</v>
      </c>
      <c r="C80" s="14">
        <v>18432</v>
      </c>
      <c r="D80" s="60">
        <v>0.65</v>
      </c>
      <c r="E80" s="202">
        <f t="shared" si="38"/>
        <v>1725.24</v>
      </c>
      <c r="F80" s="202">
        <f t="shared" si="39"/>
        <v>301.88</v>
      </c>
      <c r="G80" s="202">
        <f t="shared" si="41"/>
        <v>1423.36</v>
      </c>
      <c r="H80" s="204">
        <f t="shared" si="33"/>
        <v>1423.36</v>
      </c>
      <c r="I80" s="203">
        <v>1275.17</v>
      </c>
      <c r="J80" s="31">
        <f t="shared" si="42"/>
        <v>148.19</v>
      </c>
      <c r="K80" s="204">
        <f t="shared" si="43"/>
        <v>1571.55</v>
      </c>
      <c r="L80" s="32">
        <v>2300249</v>
      </c>
      <c r="M80" s="32">
        <v>51301</v>
      </c>
    </row>
    <row r="81" s="39" customFormat="1" ht="22" customHeight="1" spans="1:13">
      <c r="A81" s="31" t="s">
        <v>86</v>
      </c>
      <c r="B81" s="64">
        <v>5157</v>
      </c>
      <c r="C81" s="14">
        <v>7858</v>
      </c>
      <c r="D81" s="60">
        <v>0.65</v>
      </c>
      <c r="E81" s="202">
        <f t="shared" si="38"/>
        <v>735.51</v>
      </c>
      <c r="F81" s="202">
        <f t="shared" si="39"/>
        <v>148.52</v>
      </c>
      <c r="G81" s="202">
        <f t="shared" si="41"/>
        <v>586.99</v>
      </c>
      <c r="H81" s="204">
        <f t="shared" si="33"/>
        <v>586.99</v>
      </c>
      <c r="I81" s="203">
        <v>544.58</v>
      </c>
      <c r="J81" s="31">
        <f t="shared" si="42"/>
        <v>42.41</v>
      </c>
      <c r="K81" s="204">
        <f t="shared" si="43"/>
        <v>629.4</v>
      </c>
      <c r="L81" s="32">
        <v>2300249</v>
      </c>
      <c r="M81" s="32">
        <v>51301</v>
      </c>
    </row>
    <row r="82" s="39" customFormat="1" ht="22" customHeight="1" spans="1:13">
      <c r="A82" s="31" t="s">
        <v>87</v>
      </c>
      <c r="B82" s="64">
        <v>3908</v>
      </c>
      <c r="C82" s="14">
        <v>6497</v>
      </c>
      <c r="D82" s="60">
        <v>0.65</v>
      </c>
      <c r="E82" s="202">
        <f t="shared" si="38"/>
        <v>608.12</v>
      </c>
      <c r="F82" s="202">
        <f t="shared" si="39"/>
        <v>112.55</v>
      </c>
      <c r="G82" s="202">
        <f t="shared" si="41"/>
        <v>495.57</v>
      </c>
      <c r="H82" s="204">
        <f t="shared" si="33"/>
        <v>495.57</v>
      </c>
      <c r="I82" s="203">
        <v>463.96</v>
      </c>
      <c r="J82" s="31">
        <f t="shared" si="42"/>
        <v>31.61</v>
      </c>
      <c r="K82" s="204">
        <f t="shared" si="43"/>
        <v>527.18</v>
      </c>
      <c r="L82" s="32">
        <v>2300249</v>
      </c>
      <c r="M82" s="32">
        <v>51301</v>
      </c>
    </row>
    <row r="83" s="39" customFormat="1" ht="22" customHeight="1" spans="1:13">
      <c r="A83" s="31" t="s">
        <v>88</v>
      </c>
      <c r="B83" s="64">
        <v>1698</v>
      </c>
      <c r="C83" s="14">
        <v>2484</v>
      </c>
      <c r="D83" s="60">
        <v>0.65</v>
      </c>
      <c r="E83" s="202">
        <f t="shared" si="38"/>
        <v>232.5</v>
      </c>
      <c r="F83" s="202">
        <f t="shared" si="39"/>
        <v>48.9</v>
      </c>
      <c r="G83" s="202">
        <f t="shared" si="41"/>
        <v>183.6</v>
      </c>
      <c r="H83" s="204">
        <f t="shared" si="33"/>
        <v>183.6</v>
      </c>
      <c r="I83" s="203">
        <v>171.64</v>
      </c>
      <c r="J83" s="31">
        <f t="shared" si="42"/>
        <v>11.96</v>
      </c>
      <c r="K83" s="204">
        <f t="shared" si="43"/>
        <v>195.56</v>
      </c>
      <c r="L83" s="32">
        <v>2300249</v>
      </c>
      <c r="M83" s="32">
        <v>51301</v>
      </c>
    </row>
    <row r="84" s="39" customFormat="1" ht="22" customHeight="1" spans="1:13">
      <c r="A84" s="18" t="s">
        <v>89</v>
      </c>
      <c r="B84" s="10">
        <f>SUM(B85,B88:B90)</f>
        <v>1957</v>
      </c>
      <c r="C84" s="10">
        <f>SUM(C85,C88:C90)</f>
        <v>2944</v>
      </c>
      <c r="D84" s="18"/>
      <c r="E84" s="10">
        <f t="shared" ref="E84:K84" si="44">SUM(E85,E88:E90)</f>
        <v>360.35</v>
      </c>
      <c r="F84" s="10">
        <f t="shared" si="44"/>
        <v>56.36</v>
      </c>
      <c r="G84" s="10">
        <f t="shared" si="44"/>
        <v>303.99</v>
      </c>
      <c r="H84" s="18">
        <f t="shared" si="33"/>
        <v>303.99</v>
      </c>
      <c r="I84" s="10">
        <f t="shared" si="44"/>
        <v>274.47</v>
      </c>
      <c r="J84" s="10">
        <f t="shared" si="44"/>
        <v>29.52</v>
      </c>
      <c r="K84" s="10">
        <f t="shared" si="44"/>
        <v>333.51</v>
      </c>
      <c r="L84" s="7">
        <v>2300249</v>
      </c>
      <c r="M84" s="7">
        <v>51301</v>
      </c>
    </row>
    <row r="85" s="39" customFormat="1" ht="22" customHeight="1" spans="1:13">
      <c r="A85" s="31" t="s">
        <v>90</v>
      </c>
      <c r="B85" s="64">
        <v>237</v>
      </c>
      <c r="C85" s="14">
        <v>407</v>
      </c>
      <c r="D85" s="60">
        <v>0.85</v>
      </c>
      <c r="E85" s="202">
        <f t="shared" ref="E85:E90" si="45">ROUND(C85*120*12*D85/10000,2)</f>
        <v>49.82</v>
      </c>
      <c r="F85" s="202">
        <f t="shared" ref="F85:F90" si="46">ROUND(B85*0.3*960/10000,2)</f>
        <v>6.83</v>
      </c>
      <c r="G85" s="203">
        <f t="shared" ref="G85:G90" si="47">E85-F85</f>
        <v>42.99</v>
      </c>
      <c r="H85" s="204">
        <f t="shared" si="33"/>
        <v>42.99</v>
      </c>
      <c r="I85" s="203">
        <v>38.15</v>
      </c>
      <c r="J85" s="31">
        <f t="shared" ref="J85:J90" si="48">H85-I85</f>
        <v>4.84</v>
      </c>
      <c r="K85" s="204">
        <f t="shared" ref="K85:K90" si="49">G85+J85</f>
        <v>47.83</v>
      </c>
      <c r="L85" s="32">
        <v>2300249</v>
      </c>
      <c r="M85" s="32">
        <v>51301</v>
      </c>
    </row>
    <row r="86" s="39" customFormat="1" ht="22" customHeight="1" spans="1:13">
      <c r="A86" s="215" t="s">
        <v>91</v>
      </c>
      <c r="B86" s="9">
        <v>78</v>
      </c>
      <c r="C86" s="10">
        <v>127</v>
      </c>
      <c r="D86" s="62">
        <v>0.85</v>
      </c>
      <c r="E86" s="112">
        <f t="shared" si="45"/>
        <v>15.54</v>
      </c>
      <c r="F86" s="112">
        <f t="shared" si="46"/>
        <v>2.25</v>
      </c>
      <c r="G86" s="17">
        <f t="shared" si="47"/>
        <v>13.29</v>
      </c>
      <c r="H86" s="12">
        <f t="shared" si="33"/>
        <v>13.29</v>
      </c>
      <c r="I86" s="10">
        <v>12.09</v>
      </c>
      <c r="J86" s="18">
        <f t="shared" si="48"/>
        <v>1.2</v>
      </c>
      <c r="K86" s="12">
        <f t="shared" si="49"/>
        <v>14.49</v>
      </c>
      <c r="L86" s="7">
        <v>2300249</v>
      </c>
      <c r="M86" s="7">
        <v>51301</v>
      </c>
    </row>
    <row r="87" s="39" customFormat="1" ht="22" customHeight="1" spans="1:13">
      <c r="A87" s="215" t="s">
        <v>92</v>
      </c>
      <c r="B87" s="9">
        <v>159</v>
      </c>
      <c r="C87" s="10">
        <v>280</v>
      </c>
      <c r="D87" s="62">
        <v>0.85</v>
      </c>
      <c r="E87" s="112">
        <f t="shared" si="45"/>
        <v>34.27</v>
      </c>
      <c r="F87" s="112">
        <f t="shared" si="46"/>
        <v>4.58</v>
      </c>
      <c r="G87" s="17">
        <f t="shared" si="47"/>
        <v>29.69</v>
      </c>
      <c r="H87" s="12">
        <f t="shared" si="33"/>
        <v>29.69</v>
      </c>
      <c r="I87" s="10">
        <v>26.05</v>
      </c>
      <c r="J87" s="18">
        <f t="shared" si="48"/>
        <v>3.64</v>
      </c>
      <c r="K87" s="12">
        <f t="shared" si="49"/>
        <v>33.33</v>
      </c>
      <c r="L87" s="7">
        <v>2300249</v>
      </c>
      <c r="M87" s="7">
        <v>51301</v>
      </c>
    </row>
    <row r="88" s="39" customFormat="1" ht="22" customHeight="1" spans="1:13">
      <c r="A88" s="31" t="s">
        <v>93</v>
      </c>
      <c r="B88" s="64">
        <v>397</v>
      </c>
      <c r="C88" s="14">
        <v>632</v>
      </c>
      <c r="D88" s="60">
        <v>0.85</v>
      </c>
      <c r="E88" s="202">
        <f t="shared" si="45"/>
        <v>77.36</v>
      </c>
      <c r="F88" s="202">
        <f t="shared" si="46"/>
        <v>11.43</v>
      </c>
      <c r="G88" s="203">
        <f t="shared" si="47"/>
        <v>65.93</v>
      </c>
      <c r="H88" s="204">
        <f t="shared" si="33"/>
        <v>65.93</v>
      </c>
      <c r="I88" s="203">
        <v>57.96</v>
      </c>
      <c r="J88" s="31">
        <f t="shared" si="48"/>
        <v>7.97000000000001</v>
      </c>
      <c r="K88" s="204">
        <f t="shared" si="49"/>
        <v>73.9</v>
      </c>
      <c r="L88" s="32">
        <v>2300249</v>
      </c>
      <c r="M88" s="32">
        <v>51301</v>
      </c>
    </row>
    <row r="89" s="39" customFormat="1" ht="22" customHeight="1" spans="1:13">
      <c r="A89" s="31" t="s">
        <v>94</v>
      </c>
      <c r="B89" s="64">
        <v>801</v>
      </c>
      <c r="C89" s="14">
        <v>1154</v>
      </c>
      <c r="D89" s="60">
        <v>0.85</v>
      </c>
      <c r="E89" s="202">
        <f t="shared" si="45"/>
        <v>141.25</v>
      </c>
      <c r="F89" s="202">
        <f t="shared" si="46"/>
        <v>23.07</v>
      </c>
      <c r="G89" s="203">
        <f t="shared" si="47"/>
        <v>118.18</v>
      </c>
      <c r="H89" s="204">
        <f t="shared" si="33"/>
        <v>118.18</v>
      </c>
      <c r="I89" s="203">
        <v>107.95</v>
      </c>
      <c r="J89" s="31">
        <f t="shared" si="48"/>
        <v>10.23</v>
      </c>
      <c r="K89" s="204">
        <f t="shared" si="49"/>
        <v>128.41</v>
      </c>
      <c r="L89" s="32">
        <v>2300249</v>
      </c>
      <c r="M89" s="32">
        <v>51301</v>
      </c>
    </row>
    <row r="90" s="39" customFormat="1" ht="22" customHeight="1" spans="1:13">
      <c r="A90" s="31" t="s">
        <v>95</v>
      </c>
      <c r="B90" s="64">
        <v>522</v>
      </c>
      <c r="C90" s="14">
        <v>751</v>
      </c>
      <c r="D90" s="60">
        <v>0.85</v>
      </c>
      <c r="E90" s="202">
        <f t="shared" si="45"/>
        <v>91.92</v>
      </c>
      <c r="F90" s="202">
        <f t="shared" si="46"/>
        <v>15.03</v>
      </c>
      <c r="G90" s="203">
        <f t="shared" si="47"/>
        <v>76.89</v>
      </c>
      <c r="H90" s="204">
        <f t="shared" si="33"/>
        <v>76.89</v>
      </c>
      <c r="I90" s="203">
        <v>70.41</v>
      </c>
      <c r="J90" s="31">
        <f t="shared" si="48"/>
        <v>6.48</v>
      </c>
      <c r="K90" s="204">
        <f t="shared" si="49"/>
        <v>83.37</v>
      </c>
      <c r="L90" s="32">
        <v>2300249</v>
      </c>
      <c r="M90" s="32">
        <v>51301</v>
      </c>
    </row>
    <row r="91" s="39" customFormat="1" ht="22" customHeight="1" spans="1:13">
      <c r="A91" s="18" t="s">
        <v>96</v>
      </c>
      <c r="B91" s="10">
        <f t="shared" ref="B91:K91" si="50">SUM(B92,B95:B100)</f>
        <v>1919</v>
      </c>
      <c r="C91" s="10">
        <f t="shared" si="50"/>
        <v>2560</v>
      </c>
      <c r="D91" s="18"/>
      <c r="E91" s="10">
        <f t="shared" si="50"/>
        <v>313.35</v>
      </c>
      <c r="F91" s="10">
        <f t="shared" si="50"/>
        <v>55.27</v>
      </c>
      <c r="G91" s="10">
        <f t="shared" si="50"/>
        <v>258.08</v>
      </c>
      <c r="H91" s="10">
        <f t="shared" si="50"/>
        <v>258.08</v>
      </c>
      <c r="I91" s="10">
        <f t="shared" si="50"/>
        <v>249.09</v>
      </c>
      <c r="J91" s="10">
        <f t="shared" si="50"/>
        <v>8.99000000000001</v>
      </c>
      <c r="K91" s="10">
        <f t="shared" si="50"/>
        <v>267.07</v>
      </c>
      <c r="L91" s="7">
        <v>2300249</v>
      </c>
      <c r="M91" s="7">
        <v>51301</v>
      </c>
    </row>
    <row r="92" s="39" customFormat="1" ht="22" customHeight="1" spans="1:13">
      <c r="A92" s="31" t="s">
        <v>97</v>
      </c>
      <c r="B92" s="64">
        <v>242</v>
      </c>
      <c r="C92" s="14">
        <v>346</v>
      </c>
      <c r="D92" s="60">
        <v>0.85</v>
      </c>
      <c r="E92" s="202">
        <f t="shared" ref="E92:E100" si="51">ROUND(C92*120*12*D92/10000,2)</f>
        <v>42.35</v>
      </c>
      <c r="F92" s="202">
        <f t="shared" ref="F92:F100" si="52">ROUND(B92*0.3*960/10000,2)</f>
        <v>6.97</v>
      </c>
      <c r="G92" s="203">
        <f>E92-F92</f>
        <v>35.38</v>
      </c>
      <c r="H92" s="204">
        <f>G92</f>
        <v>35.38</v>
      </c>
      <c r="I92" s="203">
        <v>33.99</v>
      </c>
      <c r="J92" s="31">
        <f>H92-I92</f>
        <v>1.39</v>
      </c>
      <c r="K92" s="204">
        <f>G92+J92</f>
        <v>36.77</v>
      </c>
      <c r="L92" s="32">
        <v>2300249</v>
      </c>
      <c r="M92" s="32">
        <v>51301</v>
      </c>
    </row>
    <row r="93" s="6" customFormat="1" ht="22" customHeight="1" spans="1:13">
      <c r="A93" s="215" t="s">
        <v>98</v>
      </c>
      <c r="B93" s="9">
        <v>242</v>
      </c>
      <c r="C93" s="10">
        <v>346</v>
      </c>
      <c r="D93" s="62">
        <v>0.85</v>
      </c>
      <c r="E93" s="112">
        <f t="shared" si="51"/>
        <v>42.35</v>
      </c>
      <c r="F93" s="112">
        <f t="shared" si="52"/>
        <v>6.97</v>
      </c>
      <c r="G93" s="17">
        <f>E93-F93</f>
        <v>35.38</v>
      </c>
      <c r="H93" s="12">
        <f>G93</f>
        <v>35.38</v>
      </c>
      <c r="I93" s="10">
        <v>33.62</v>
      </c>
      <c r="J93" s="18">
        <f>H93-I93</f>
        <v>1.76000000000001</v>
      </c>
      <c r="K93" s="12">
        <f>G93+J93</f>
        <v>37.14</v>
      </c>
      <c r="L93" s="7">
        <v>2300249</v>
      </c>
      <c r="M93" s="7">
        <v>51301</v>
      </c>
    </row>
    <row r="94" s="6" customFormat="1" ht="22" customHeight="1" spans="1:13">
      <c r="A94" s="215" t="s">
        <v>99</v>
      </c>
      <c r="B94" s="9">
        <v>0</v>
      </c>
      <c r="C94" s="10">
        <v>0</v>
      </c>
      <c r="D94" s="62">
        <v>0.85</v>
      </c>
      <c r="E94" s="112">
        <f t="shared" si="51"/>
        <v>0</v>
      </c>
      <c r="F94" s="112">
        <f t="shared" si="52"/>
        <v>0</v>
      </c>
      <c r="G94" s="17">
        <f>E94-F94</f>
        <v>0</v>
      </c>
      <c r="H94" s="12">
        <f>G94</f>
        <v>0</v>
      </c>
      <c r="I94" s="10">
        <v>0.37</v>
      </c>
      <c r="J94" s="18">
        <f>H94-I94</f>
        <v>-0.37</v>
      </c>
      <c r="K94" s="12">
        <f>G94+J94</f>
        <v>-0.37</v>
      </c>
      <c r="L94" s="7">
        <v>2300249</v>
      </c>
      <c r="M94" s="7">
        <v>51301</v>
      </c>
    </row>
    <row r="95" s="39" customFormat="1" ht="22" customHeight="1" spans="1:13">
      <c r="A95" s="31" t="s">
        <v>100</v>
      </c>
      <c r="B95" s="64">
        <v>37</v>
      </c>
      <c r="C95" s="14">
        <v>63</v>
      </c>
      <c r="D95" s="60">
        <v>0.85</v>
      </c>
      <c r="E95" s="202">
        <f t="shared" si="51"/>
        <v>7.71</v>
      </c>
      <c r="F95" s="202">
        <f t="shared" si="52"/>
        <v>1.07</v>
      </c>
      <c r="G95" s="203">
        <f t="shared" ref="G95:G100" si="53">E95-F95</f>
        <v>6.64</v>
      </c>
      <c r="H95" s="204">
        <f t="shared" ref="H95:H104" si="54">G95</f>
        <v>6.64</v>
      </c>
      <c r="I95" s="203">
        <v>6.06</v>
      </c>
      <c r="J95" s="31">
        <f t="shared" ref="J95:J100" si="55">H95-I95</f>
        <v>0.58</v>
      </c>
      <c r="K95" s="204">
        <f t="shared" ref="K95:K100" si="56">G95+J95</f>
        <v>7.22</v>
      </c>
      <c r="L95" s="32">
        <v>2300249</v>
      </c>
      <c r="M95" s="32">
        <v>51301</v>
      </c>
    </row>
    <row r="96" s="39" customFormat="1" ht="22" customHeight="1" spans="1:13">
      <c r="A96" s="31" t="s">
        <v>101</v>
      </c>
      <c r="B96" s="64">
        <v>63</v>
      </c>
      <c r="C96" s="14">
        <v>121</v>
      </c>
      <c r="D96" s="60">
        <v>0.85</v>
      </c>
      <c r="E96" s="202">
        <f t="shared" si="51"/>
        <v>14.81</v>
      </c>
      <c r="F96" s="202">
        <f t="shared" si="52"/>
        <v>1.81</v>
      </c>
      <c r="G96" s="203">
        <f t="shared" si="53"/>
        <v>13</v>
      </c>
      <c r="H96" s="204">
        <f t="shared" si="54"/>
        <v>13</v>
      </c>
      <c r="I96" s="203">
        <v>11.69</v>
      </c>
      <c r="J96" s="31">
        <f t="shared" si="55"/>
        <v>1.31</v>
      </c>
      <c r="K96" s="204">
        <f t="shared" si="56"/>
        <v>14.31</v>
      </c>
      <c r="L96" s="32">
        <v>2300249</v>
      </c>
      <c r="M96" s="32">
        <v>51301</v>
      </c>
    </row>
    <row r="97" s="39" customFormat="1" ht="22" customHeight="1" spans="1:13">
      <c r="A97" s="31" t="s">
        <v>102</v>
      </c>
      <c r="B97" s="64">
        <v>242</v>
      </c>
      <c r="C97" s="14">
        <v>341</v>
      </c>
      <c r="D97" s="60">
        <v>0.85</v>
      </c>
      <c r="E97" s="202">
        <f t="shared" si="51"/>
        <v>41.74</v>
      </c>
      <c r="F97" s="202">
        <f t="shared" si="52"/>
        <v>6.97</v>
      </c>
      <c r="G97" s="203">
        <f t="shared" si="53"/>
        <v>34.77</v>
      </c>
      <c r="H97" s="204">
        <f t="shared" si="54"/>
        <v>34.77</v>
      </c>
      <c r="I97" s="203">
        <v>33.42</v>
      </c>
      <c r="J97" s="31">
        <f t="shared" si="55"/>
        <v>1.35</v>
      </c>
      <c r="K97" s="204">
        <f t="shared" si="56"/>
        <v>36.12</v>
      </c>
      <c r="L97" s="32">
        <v>2300249</v>
      </c>
      <c r="M97" s="32">
        <v>51301</v>
      </c>
    </row>
    <row r="98" s="39" customFormat="1" ht="22" customHeight="1" spans="1:13">
      <c r="A98" s="31" t="s">
        <v>103</v>
      </c>
      <c r="B98" s="64">
        <v>192</v>
      </c>
      <c r="C98" s="14">
        <v>240</v>
      </c>
      <c r="D98" s="60">
        <v>0.85</v>
      </c>
      <c r="E98" s="202">
        <f t="shared" si="51"/>
        <v>29.38</v>
      </c>
      <c r="F98" s="202">
        <f t="shared" si="52"/>
        <v>5.53</v>
      </c>
      <c r="G98" s="203">
        <f t="shared" si="53"/>
        <v>23.85</v>
      </c>
      <c r="H98" s="204">
        <f t="shared" si="54"/>
        <v>23.85</v>
      </c>
      <c r="I98" s="203">
        <v>23.22</v>
      </c>
      <c r="J98" s="31">
        <f t="shared" si="55"/>
        <v>0.629999999999999</v>
      </c>
      <c r="K98" s="204">
        <f t="shared" si="56"/>
        <v>24.48</v>
      </c>
      <c r="L98" s="32">
        <v>2300249</v>
      </c>
      <c r="M98" s="32">
        <v>51301</v>
      </c>
    </row>
    <row r="99" s="39" customFormat="1" ht="22" customHeight="1" spans="1:13">
      <c r="A99" s="31" t="s">
        <v>104</v>
      </c>
      <c r="B99" s="64">
        <v>593</v>
      </c>
      <c r="C99" s="14">
        <v>763</v>
      </c>
      <c r="D99" s="60">
        <v>0.85</v>
      </c>
      <c r="E99" s="202">
        <f t="shared" si="51"/>
        <v>93.39</v>
      </c>
      <c r="F99" s="202">
        <f t="shared" si="52"/>
        <v>17.08</v>
      </c>
      <c r="G99" s="203">
        <f t="shared" si="53"/>
        <v>76.31</v>
      </c>
      <c r="H99" s="204">
        <f t="shared" si="54"/>
        <v>76.31</v>
      </c>
      <c r="I99" s="203">
        <v>73.66</v>
      </c>
      <c r="J99" s="31">
        <f t="shared" si="55"/>
        <v>2.65000000000001</v>
      </c>
      <c r="K99" s="204">
        <f t="shared" si="56"/>
        <v>78.96</v>
      </c>
      <c r="L99" s="32">
        <v>2300249</v>
      </c>
      <c r="M99" s="32">
        <v>51301</v>
      </c>
    </row>
    <row r="100" s="39" customFormat="1" ht="22" customHeight="1" spans="1:13">
      <c r="A100" s="31" t="s">
        <v>105</v>
      </c>
      <c r="B100" s="64">
        <v>550</v>
      </c>
      <c r="C100" s="14">
        <v>686</v>
      </c>
      <c r="D100" s="60">
        <v>0.85</v>
      </c>
      <c r="E100" s="202">
        <f t="shared" si="51"/>
        <v>83.97</v>
      </c>
      <c r="F100" s="202">
        <f t="shared" si="52"/>
        <v>15.84</v>
      </c>
      <c r="G100" s="203">
        <f t="shared" si="53"/>
        <v>68.13</v>
      </c>
      <c r="H100" s="204">
        <f t="shared" si="54"/>
        <v>68.13</v>
      </c>
      <c r="I100" s="203">
        <v>67.05</v>
      </c>
      <c r="J100" s="31">
        <f t="shared" si="55"/>
        <v>1.08</v>
      </c>
      <c r="K100" s="204">
        <f t="shared" si="56"/>
        <v>69.21</v>
      </c>
      <c r="L100" s="32">
        <v>2300249</v>
      </c>
      <c r="M100" s="32">
        <v>51301</v>
      </c>
    </row>
    <row r="101" s="39" customFormat="1" ht="22" customHeight="1" spans="1:13">
      <c r="A101" s="18" t="s">
        <v>106</v>
      </c>
      <c r="B101" s="10">
        <f t="shared" ref="B101:K101" si="57">SUM(B102,B105:B107)</f>
        <v>3168</v>
      </c>
      <c r="C101" s="10">
        <f t="shared" si="57"/>
        <v>4329</v>
      </c>
      <c r="D101" s="18"/>
      <c r="E101" s="10">
        <f t="shared" si="57"/>
        <v>529.87</v>
      </c>
      <c r="F101" s="10">
        <f t="shared" si="57"/>
        <v>91.24</v>
      </c>
      <c r="G101" s="10">
        <f t="shared" si="57"/>
        <v>438.63</v>
      </c>
      <c r="H101" s="10">
        <f t="shared" si="57"/>
        <v>438.63</v>
      </c>
      <c r="I101" s="10">
        <f t="shared" si="57"/>
        <v>446.39</v>
      </c>
      <c r="J101" s="10">
        <f t="shared" si="57"/>
        <v>-7.76000000000002</v>
      </c>
      <c r="K101" s="10">
        <f t="shared" si="57"/>
        <v>430.87</v>
      </c>
      <c r="L101" s="7">
        <v>2300249</v>
      </c>
      <c r="M101" s="7">
        <v>51301</v>
      </c>
    </row>
    <row r="102" s="39" customFormat="1" ht="22" customHeight="1" spans="1:13">
      <c r="A102" s="216" t="s">
        <v>107</v>
      </c>
      <c r="B102" s="64">
        <v>187</v>
      </c>
      <c r="C102" s="14">
        <v>236</v>
      </c>
      <c r="D102" s="60">
        <v>0.85</v>
      </c>
      <c r="E102" s="202">
        <f>ROUND(C102*120*12*D102/10000,2)</f>
        <v>28.89</v>
      </c>
      <c r="F102" s="202">
        <f>ROUND(B102*0.3*960/10000,2)</f>
        <v>5.39</v>
      </c>
      <c r="G102" s="203">
        <f t="shared" ref="G102:G107" si="58">E102-F102</f>
        <v>23.5</v>
      </c>
      <c r="H102" s="204">
        <f t="shared" ref="H102:H121" si="59">G102</f>
        <v>23.5</v>
      </c>
      <c r="I102" s="203">
        <v>24.61</v>
      </c>
      <c r="J102" s="31">
        <f t="shared" ref="J102:J107" si="60">H102-I102</f>
        <v>-1.11</v>
      </c>
      <c r="K102" s="204">
        <f t="shared" ref="K102:K107" si="61">G102+J102</f>
        <v>22.39</v>
      </c>
      <c r="L102" s="32">
        <v>2300249</v>
      </c>
      <c r="M102" s="32">
        <v>51301</v>
      </c>
    </row>
    <row r="103" s="6" customFormat="1" ht="22" customHeight="1" spans="1:13">
      <c r="A103" s="217" t="s">
        <v>108</v>
      </c>
      <c r="B103" s="9">
        <v>133</v>
      </c>
      <c r="C103" s="10">
        <v>173</v>
      </c>
      <c r="D103" s="62">
        <v>0.85</v>
      </c>
      <c r="E103" s="112">
        <f>ROUND(C103*120*12*D103/10000,2)</f>
        <v>21.18</v>
      </c>
      <c r="F103" s="112">
        <f>ROUND(B103*0.3*960/10000,2)</f>
        <v>3.83</v>
      </c>
      <c r="G103" s="17">
        <f t="shared" si="58"/>
        <v>17.35</v>
      </c>
      <c r="H103" s="12">
        <f t="shared" si="59"/>
        <v>17.35</v>
      </c>
      <c r="I103" s="10">
        <v>18.35</v>
      </c>
      <c r="J103" s="18">
        <f t="shared" si="60"/>
        <v>-1</v>
      </c>
      <c r="K103" s="12">
        <f t="shared" si="61"/>
        <v>16.35</v>
      </c>
      <c r="L103" s="7">
        <v>2300249</v>
      </c>
      <c r="M103" s="7">
        <v>51301</v>
      </c>
    </row>
    <row r="104" s="6" customFormat="1" ht="22" customHeight="1" spans="1:13">
      <c r="A104" s="217" t="s">
        <v>109</v>
      </c>
      <c r="B104" s="9">
        <v>54</v>
      </c>
      <c r="C104" s="10">
        <v>63</v>
      </c>
      <c r="D104" s="62">
        <v>0.85</v>
      </c>
      <c r="E104" s="112">
        <f>ROUND(C104*120*12*D104/10000,2)</f>
        <v>7.71</v>
      </c>
      <c r="F104" s="112">
        <f>ROUND(B104*0.3*960/10000,2)</f>
        <v>1.56</v>
      </c>
      <c r="G104" s="17">
        <f t="shared" si="58"/>
        <v>6.15</v>
      </c>
      <c r="H104" s="12">
        <f t="shared" si="59"/>
        <v>6.15</v>
      </c>
      <c r="I104" s="10">
        <v>6.26</v>
      </c>
      <c r="J104" s="18">
        <f t="shared" si="60"/>
        <v>-0.109999999999999</v>
      </c>
      <c r="K104" s="12">
        <f t="shared" si="61"/>
        <v>6.04</v>
      </c>
      <c r="L104" s="7">
        <v>2300249</v>
      </c>
      <c r="M104" s="7">
        <v>51301</v>
      </c>
    </row>
    <row r="105" s="39" customFormat="1" ht="22" customHeight="1" spans="1:13">
      <c r="A105" s="216" t="s">
        <v>110</v>
      </c>
      <c r="B105" s="64">
        <v>614</v>
      </c>
      <c r="C105" s="14">
        <v>804</v>
      </c>
      <c r="D105" s="60">
        <v>0.85</v>
      </c>
      <c r="E105" s="202">
        <f t="shared" ref="E105:E120" si="62">ROUND(C105*120*12*D105/10000,2)</f>
        <v>98.41</v>
      </c>
      <c r="F105" s="202">
        <f t="shared" ref="F105:F120" si="63">ROUND(B105*0.3*960/10000,2)</f>
        <v>17.68</v>
      </c>
      <c r="G105" s="203">
        <f t="shared" si="58"/>
        <v>80.73</v>
      </c>
      <c r="H105" s="204">
        <f t="shared" si="59"/>
        <v>80.73</v>
      </c>
      <c r="I105" s="203">
        <v>84.02</v>
      </c>
      <c r="J105" s="31">
        <f t="shared" si="60"/>
        <v>-3.29000000000001</v>
      </c>
      <c r="K105" s="204">
        <f t="shared" si="61"/>
        <v>77.44</v>
      </c>
      <c r="L105" s="32">
        <v>2300249</v>
      </c>
      <c r="M105" s="32">
        <v>51301</v>
      </c>
    </row>
    <row r="106" s="39" customFormat="1" ht="22" customHeight="1" spans="1:13">
      <c r="A106" s="216" t="s">
        <v>111</v>
      </c>
      <c r="B106" s="64">
        <v>868</v>
      </c>
      <c r="C106" s="14">
        <v>1250</v>
      </c>
      <c r="D106" s="60">
        <v>0.85</v>
      </c>
      <c r="E106" s="202">
        <f t="shared" si="62"/>
        <v>153</v>
      </c>
      <c r="F106" s="202">
        <f t="shared" si="63"/>
        <v>25</v>
      </c>
      <c r="G106" s="203">
        <f t="shared" si="58"/>
        <v>128</v>
      </c>
      <c r="H106" s="204">
        <f t="shared" si="59"/>
        <v>128</v>
      </c>
      <c r="I106" s="203">
        <v>133.41</v>
      </c>
      <c r="J106" s="31">
        <f t="shared" si="60"/>
        <v>-5.41</v>
      </c>
      <c r="K106" s="204">
        <f t="shared" si="61"/>
        <v>122.59</v>
      </c>
      <c r="L106" s="32">
        <v>2300249</v>
      </c>
      <c r="M106" s="32">
        <v>51301</v>
      </c>
    </row>
    <row r="107" s="39" customFormat="1" ht="22" customHeight="1" spans="1:13">
      <c r="A107" s="216" t="s">
        <v>112</v>
      </c>
      <c r="B107" s="64">
        <v>1499</v>
      </c>
      <c r="C107" s="14">
        <v>2039</v>
      </c>
      <c r="D107" s="60">
        <v>0.85</v>
      </c>
      <c r="E107" s="202">
        <f t="shared" si="62"/>
        <v>249.57</v>
      </c>
      <c r="F107" s="202">
        <f t="shared" si="63"/>
        <v>43.17</v>
      </c>
      <c r="G107" s="203">
        <f t="shared" si="58"/>
        <v>206.4</v>
      </c>
      <c r="H107" s="204">
        <f t="shared" si="59"/>
        <v>206.4</v>
      </c>
      <c r="I107" s="203">
        <v>204.35</v>
      </c>
      <c r="J107" s="31">
        <f t="shared" si="60"/>
        <v>2.04999999999998</v>
      </c>
      <c r="K107" s="204">
        <f t="shared" si="61"/>
        <v>208.45</v>
      </c>
      <c r="L107" s="32">
        <v>2300249</v>
      </c>
      <c r="M107" s="32">
        <v>51301</v>
      </c>
    </row>
    <row r="108" s="39" customFormat="1" ht="22" customHeight="1" spans="1:13">
      <c r="A108" s="18" t="s">
        <v>113</v>
      </c>
      <c r="B108" s="10">
        <f>SUM(B109:B112)</f>
        <v>4461</v>
      </c>
      <c r="C108" s="10">
        <f>SUM(C109:C112)</f>
        <v>7594</v>
      </c>
      <c r="D108" s="18"/>
      <c r="E108" s="18">
        <f t="shared" ref="E108:K108" si="64">SUM(E109:E112)</f>
        <v>710.8</v>
      </c>
      <c r="F108" s="18">
        <f t="shared" si="64"/>
        <v>128.49</v>
      </c>
      <c r="G108" s="18">
        <f t="shared" si="64"/>
        <v>582.31</v>
      </c>
      <c r="H108" s="18">
        <f t="shared" si="59"/>
        <v>582.31</v>
      </c>
      <c r="I108" s="18">
        <f t="shared" si="64"/>
        <v>530.55</v>
      </c>
      <c r="J108" s="18">
        <f t="shared" si="64"/>
        <v>51.76</v>
      </c>
      <c r="K108" s="12">
        <f t="shared" si="64"/>
        <v>634.07</v>
      </c>
      <c r="L108" s="7">
        <v>2300249</v>
      </c>
      <c r="M108" s="7">
        <v>51301</v>
      </c>
    </row>
    <row r="109" s="39" customFormat="1" ht="22" customHeight="1" spans="1:13">
      <c r="A109" s="31" t="s">
        <v>114</v>
      </c>
      <c r="B109" s="64">
        <v>494</v>
      </c>
      <c r="C109" s="14">
        <v>820</v>
      </c>
      <c r="D109" s="60">
        <v>0.65</v>
      </c>
      <c r="E109" s="202">
        <f t="shared" si="62"/>
        <v>76.75</v>
      </c>
      <c r="F109" s="202">
        <f t="shared" si="63"/>
        <v>14.23</v>
      </c>
      <c r="G109" s="202">
        <f>E109-F109</f>
        <v>62.52</v>
      </c>
      <c r="H109" s="204">
        <f t="shared" si="59"/>
        <v>62.52</v>
      </c>
      <c r="I109" s="203">
        <v>60.5</v>
      </c>
      <c r="J109" s="31">
        <f>H109-I109</f>
        <v>2.02</v>
      </c>
      <c r="K109" s="204">
        <f>G109+J109</f>
        <v>64.54</v>
      </c>
      <c r="L109" s="32">
        <v>2300249</v>
      </c>
      <c r="M109" s="32">
        <v>51301</v>
      </c>
    </row>
    <row r="110" s="39" customFormat="1" ht="22" customHeight="1" spans="1:13">
      <c r="A110" s="31" t="s">
        <v>115</v>
      </c>
      <c r="B110" s="64">
        <v>687</v>
      </c>
      <c r="C110" s="14">
        <v>1193</v>
      </c>
      <c r="D110" s="60">
        <v>0.65</v>
      </c>
      <c r="E110" s="202">
        <f t="shared" si="62"/>
        <v>111.66</v>
      </c>
      <c r="F110" s="202">
        <f t="shared" si="63"/>
        <v>19.79</v>
      </c>
      <c r="G110" s="202">
        <f>E110-F110</f>
        <v>91.87</v>
      </c>
      <c r="H110" s="204">
        <f t="shared" si="59"/>
        <v>91.87</v>
      </c>
      <c r="I110" s="203">
        <v>81.31</v>
      </c>
      <c r="J110" s="31">
        <f>H110-I110</f>
        <v>10.56</v>
      </c>
      <c r="K110" s="204">
        <f>G110+J110</f>
        <v>102.43</v>
      </c>
      <c r="L110" s="32">
        <v>2300249</v>
      </c>
      <c r="M110" s="32">
        <v>51301</v>
      </c>
    </row>
    <row r="111" s="39" customFormat="1" ht="22" customHeight="1" spans="1:13">
      <c r="A111" s="31" t="s">
        <v>116</v>
      </c>
      <c r="B111" s="64">
        <v>2062</v>
      </c>
      <c r="C111" s="14">
        <v>3110</v>
      </c>
      <c r="D111" s="60">
        <v>0.65</v>
      </c>
      <c r="E111" s="202">
        <f t="shared" si="62"/>
        <v>291.1</v>
      </c>
      <c r="F111" s="202">
        <f t="shared" si="63"/>
        <v>59.39</v>
      </c>
      <c r="G111" s="202">
        <f>E111-F111</f>
        <v>231.71</v>
      </c>
      <c r="H111" s="204">
        <f t="shared" si="59"/>
        <v>231.71</v>
      </c>
      <c r="I111" s="203">
        <v>214.88</v>
      </c>
      <c r="J111" s="31">
        <f>H111-I111</f>
        <v>16.83</v>
      </c>
      <c r="K111" s="204">
        <f>G111+J111</f>
        <v>248.54</v>
      </c>
      <c r="L111" s="32">
        <v>2300249</v>
      </c>
      <c r="M111" s="32">
        <v>51301</v>
      </c>
    </row>
    <row r="112" s="39" customFormat="1" ht="22" customHeight="1" spans="1:13">
      <c r="A112" s="31" t="s">
        <v>117</v>
      </c>
      <c r="B112" s="64">
        <v>1218</v>
      </c>
      <c r="C112" s="14">
        <v>2471</v>
      </c>
      <c r="D112" s="60">
        <v>0.65</v>
      </c>
      <c r="E112" s="202">
        <f t="shared" si="62"/>
        <v>231.29</v>
      </c>
      <c r="F112" s="202">
        <f t="shared" si="63"/>
        <v>35.08</v>
      </c>
      <c r="G112" s="202">
        <f>E112-F112</f>
        <v>196.21</v>
      </c>
      <c r="H112" s="204">
        <f t="shared" si="59"/>
        <v>196.21</v>
      </c>
      <c r="I112" s="203">
        <v>173.86</v>
      </c>
      <c r="J112" s="31">
        <f>H112-I112</f>
        <v>22.35</v>
      </c>
      <c r="K112" s="204">
        <f>G112+J112</f>
        <v>218.56</v>
      </c>
      <c r="L112" s="32">
        <v>2300249</v>
      </c>
      <c r="M112" s="32">
        <v>51301</v>
      </c>
    </row>
    <row r="113" s="39" customFormat="1" ht="22" customHeight="1" spans="1:13">
      <c r="A113" s="18" t="s">
        <v>118</v>
      </c>
      <c r="B113" s="10">
        <f>SUM(B114:B118)</f>
        <v>5258</v>
      </c>
      <c r="C113" s="10">
        <f>SUM(C114:C118)</f>
        <v>9397</v>
      </c>
      <c r="D113" s="18"/>
      <c r="E113" s="18">
        <f t="shared" ref="E113:K113" si="65">SUM(E114:E118)</f>
        <v>1150.2</v>
      </c>
      <c r="F113" s="18">
        <f t="shared" si="65"/>
        <v>151.42</v>
      </c>
      <c r="G113" s="18">
        <f t="shared" si="65"/>
        <v>998.78</v>
      </c>
      <c r="H113" s="18">
        <f t="shared" si="59"/>
        <v>998.78</v>
      </c>
      <c r="I113" s="18">
        <f t="shared" si="65"/>
        <v>911.38</v>
      </c>
      <c r="J113" s="18">
        <f t="shared" si="65"/>
        <v>87.4</v>
      </c>
      <c r="K113" s="12">
        <f t="shared" si="65"/>
        <v>1086.18</v>
      </c>
      <c r="L113" s="7">
        <v>2300249</v>
      </c>
      <c r="M113" s="7">
        <v>51301</v>
      </c>
    </row>
    <row r="114" s="39" customFormat="1" ht="22" customHeight="1" spans="1:13">
      <c r="A114" s="31" t="s">
        <v>119</v>
      </c>
      <c r="B114" s="64">
        <v>1233</v>
      </c>
      <c r="C114" s="14">
        <v>2465</v>
      </c>
      <c r="D114" s="60">
        <v>0.85</v>
      </c>
      <c r="E114" s="202">
        <f t="shared" si="62"/>
        <v>301.72</v>
      </c>
      <c r="F114" s="202">
        <f t="shared" si="63"/>
        <v>35.51</v>
      </c>
      <c r="G114" s="202">
        <f>E114-F114</f>
        <v>266.21</v>
      </c>
      <c r="H114" s="204">
        <f t="shared" si="59"/>
        <v>266.21</v>
      </c>
      <c r="I114" s="203">
        <v>241.06</v>
      </c>
      <c r="J114" s="31">
        <f>H114-I114</f>
        <v>25.15</v>
      </c>
      <c r="K114" s="204">
        <f>G114+J114</f>
        <v>291.36</v>
      </c>
      <c r="L114" s="32">
        <v>2300249</v>
      </c>
      <c r="M114" s="32">
        <v>51301</v>
      </c>
    </row>
    <row r="115" s="39" customFormat="1" ht="22" customHeight="1" spans="1:13">
      <c r="A115" s="31" t="s">
        <v>120</v>
      </c>
      <c r="B115" s="64">
        <v>1123</v>
      </c>
      <c r="C115" s="14">
        <v>1994</v>
      </c>
      <c r="D115" s="60">
        <v>0.85</v>
      </c>
      <c r="E115" s="202">
        <f t="shared" si="62"/>
        <v>244.07</v>
      </c>
      <c r="F115" s="202">
        <f t="shared" si="63"/>
        <v>32.34</v>
      </c>
      <c r="G115" s="202">
        <f>E115-F115</f>
        <v>211.73</v>
      </c>
      <c r="H115" s="204">
        <f t="shared" si="59"/>
        <v>211.73</v>
      </c>
      <c r="I115" s="203">
        <v>194.04</v>
      </c>
      <c r="J115" s="31">
        <f>H115-I115</f>
        <v>17.69</v>
      </c>
      <c r="K115" s="204">
        <f>G115+J115</f>
        <v>229.42</v>
      </c>
      <c r="L115" s="32">
        <v>2300249</v>
      </c>
      <c r="M115" s="32">
        <v>51301</v>
      </c>
    </row>
    <row r="116" s="39" customFormat="1" ht="22" customHeight="1" spans="1:13">
      <c r="A116" s="31" t="s">
        <v>121</v>
      </c>
      <c r="B116" s="64">
        <v>538</v>
      </c>
      <c r="C116" s="14">
        <v>896</v>
      </c>
      <c r="D116" s="60">
        <v>0.85</v>
      </c>
      <c r="E116" s="202">
        <f t="shared" si="62"/>
        <v>109.67</v>
      </c>
      <c r="F116" s="202">
        <f t="shared" si="63"/>
        <v>15.49</v>
      </c>
      <c r="G116" s="202">
        <f>E116-F116</f>
        <v>94.18</v>
      </c>
      <c r="H116" s="204">
        <f t="shared" si="59"/>
        <v>94.18</v>
      </c>
      <c r="I116" s="203">
        <v>89.64</v>
      </c>
      <c r="J116" s="31">
        <f>H116-I116</f>
        <v>4.54000000000001</v>
      </c>
      <c r="K116" s="204">
        <f>G116+J116</f>
        <v>98.72</v>
      </c>
      <c r="L116" s="32">
        <v>2300249</v>
      </c>
      <c r="M116" s="32">
        <v>51301</v>
      </c>
    </row>
    <row r="117" s="39" customFormat="1" ht="22" customHeight="1" spans="1:13">
      <c r="A117" s="31" t="s">
        <v>122</v>
      </c>
      <c r="B117" s="64">
        <v>893</v>
      </c>
      <c r="C117" s="14">
        <v>1345</v>
      </c>
      <c r="D117" s="60">
        <v>0.85</v>
      </c>
      <c r="E117" s="202">
        <f t="shared" si="62"/>
        <v>164.63</v>
      </c>
      <c r="F117" s="202">
        <f t="shared" si="63"/>
        <v>25.72</v>
      </c>
      <c r="G117" s="202">
        <f>E117-F117</f>
        <v>138.91</v>
      </c>
      <c r="H117" s="204">
        <f t="shared" si="59"/>
        <v>138.91</v>
      </c>
      <c r="I117" s="203">
        <v>131.03</v>
      </c>
      <c r="J117" s="31">
        <f>H117-I117</f>
        <v>7.88</v>
      </c>
      <c r="K117" s="204">
        <f>G117+J117</f>
        <v>146.79</v>
      </c>
      <c r="L117" s="32">
        <v>2300249</v>
      </c>
      <c r="M117" s="32">
        <v>51301</v>
      </c>
    </row>
    <row r="118" s="39" customFormat="1" ht="22" customHeight="1" spans="1:13">
      <c r="A118" s="31" t="s">
        <v>123</v>
      </c>
      <c r="B118" s="64">
        <v>1471</v>
      </c>
      <c r="C118" s="14">
        <v>2697</v>
      </c>
      <c r="D118" s="60">
        <v>0.85</v>
      </c>
      <c r="E118" s="202">
        <f t="shared" si="62"/>
        <v>330.11</v>
      </c>
      <c r="F118" s="202">
        <f t="shared" si="63"/>
        <v>42.36</v>
      </c>
      <c r="G118" s="202">
        <f>E118-F118</f>
        <v>287.75</v>
      </c>
      <c r="H118" s="204">
        <f t="shared" si="59"/>
        <v>287.75</v>
      </c>
      <c r="I118" s="203">
        <v>255.61</v>
      </c>
      <c r="J118" s="31">
        <f>H118-I118</f>
        <v>32.14</v>
      </c>
      <c r="K118" s="204">
        <f>G118+J118</f>
        <v>319.89</v>
      </c>
      <c r="L118" s="32">
        <v>2300249</v>
      </c>
      <c r="M118" s="32">
        <v>51301</v>
      </c>
    </row>
    <row r="119" s="6" customFormat="1" ht="22" customHeight="1" spans="1:13">
      <c r="A119" s="18" t="s">
        <v>124</v>
      </c>
      <c r="B119" s="10">
        <f t="shared" ref="B119:G119" si="66">SUM(B120,B122:B123)</f>
        <v>11557</v>
      </c>
      <c r="C119" s="10">
        <f t="shared" si="66"/>
        <v>13080</v>
      </c>
      <c r="D119" s="18"/>
      <c r="E119" s="10">
        <f t="shared" si="66"/>
        <v>1600.99</v>
      </c>
      <c r="F119" s="10">
        <f t="shared" si="66"/>
        <v>332.85</v>
      </c>
      <c r="G119" s="10">
        <f t="shared" ref="G119:K119" si="67">SUM(G120,G122:G123)</f>
        <v>1268.14</v>
      </c>
      <c r="H119" s="18">
        <f t="shared" si="59"/>
        <v>1268.14</v>
      </c>
      <c r="I119" s="10">
        <f t="shared" si="67"/>
        <v>1273.76</v>
      </c>
      <c r="J119" s="10">
        <f t="shared" si="67"/>
        <v>-5.61999999999992</v>
      </c>
      <c r="K119" s="10">
        <f t="shared" si="67"/>
        <v>1262.52</v>
      </c>
      <c r="L119" s="7">
        <v>2300249</v>
      </c>
      <c r="M119" s="7">
        <v>51301</v>
      </c>
    </row>
    <row r="120" s="6" customFormat="1" ht="22" customHeight="1" spans="1:13">
      <c r="A120" s="65" t="s">
        <v>125</v>
      </c>
      <c r="B120" s="64">
        <v>727</v>
      </c>
      <c r="C120" s="14">
        <v>903</v>
      </c>
      <c r="D120" s="60">
        <v>0.85</v>
      </c>
      <c r="E120" s="202">
        <f>ROUND(C120*120*12*D120/10000,2)</f>
        <v>110.53</v>
      </c>
      <c r="F120" s="202">
        <f>ROUND(B120*0.3*960/10000,2)</f>
        <v>20.94</v>
      </c>
      <c r="G120" s="204">
        <f>E120-F120</f>
        <v>89.59</v>
      </c>
      <c r="H120" s="204">
        <f t="shared" si="59"/>
        <v>89.59</v>
      </c>
      <c r="I120" s="203">
        <v>86.43</v>
      </c>
      <c r="J120" s="31">
        <f>H120-I120</f>
        <v>3.16</v>
      </c>
      <c r="K120" s="204">
        <f>G120+J120</f>
        <v>92.75</v>
      </c>
      <c r="L120" s="32">
        <v>2300249</v>
      </c>
      <c r="M120" s="32">
        <v>51301</v>
      </c>
    </row>
    <row r="121" s="6" customFormat="1" ht="22" customHeight="1" spans="1:13">
      <c r="A121" s="30" t="s">
        <v>126</v>
      </c>
      <c r="B121" s="9">
        <v>727</v>
      </c>
      <c r="C121" s="10">
        <v>903</v>
      </c>
      <c r="D121" s="62">
        <v>0.85</v>
      </c>
      <c r="E121" s="112">
        <f>ROUND(C121*120*12*D121/10000,2)</f>
        <v>110.53</v>
      </c>
      <c r="F121" s="112">
        <f>ROUND(B121*0.3*960/10000,2)</f>
        <v>20.94</v>
      </c>
      <c r="G121" s="12">
        <f>E121-F121</f>
        <v>89.59</v>
      </c>
      <c r="H121" s="12">
        <f t="shared" si="59"/>
        <v>89.59</v>
      </c>
      <c r="I121" s="17">
        <v>86.43</v>
      </c>
      <c r="J121" s="18">
        <f>H121-I121</f>
        <v>3.16</v>
      </c>
      <c r="K121" s="12">
        <f>G121+J121</f>
        <v>92.75</v>
      </c>
      <c r="L121" s="7">
        <v>2300249</v>
      </c>
      <c r="M121" s="7">
        <v>51301</v>
      </c>
    </row>
    <row r="122" s="39" customFormat="1" ht="22" customHeight="1" spans="1:13">
      <c r="A122" s="31" t="s">
        <v>127</v>
      </c>
      <c r="B122" s="64">
        <v>3719</v>
      </c>
      <c r="C122" s="14">
        <v>4246</v>
      </c>
      <c r="D122" s="60">
        <v>0.85</v>
      </c>
      <c r="E122" s="202">
        <f t="shared" ref="E122:E168" si="68">ROUND(C122*120*12*D122/10000,2)</f>
        <v>519.71</v>
      </c>
      <c r="F122" s="202">
        <f t="shared" ref="F122:F161" si="69">ROUND(B122*0.3*960/10000,2)</f>
        <v>107.11</v>
      </c>
      <c r="G122" s="204">
        <f>E122-F122</f>
        <v>412.6</v>
      </c>
      <c r="H122" s="204">
        <f t="shared" ref="H122:H139" si="70">G122</f>
        <v>412.6</v>
      </c>
      <c r="I122" s="203">
        <v>405.92</v>
      </c>
      <c r="J122" s="31">
        <f>H122-I122</f>
        <v>6.68000000000001</v>
      </c>
      <c r="K122" s="204">
        <f>G122+J122</f>
        <v>419.28</v>
      </c>
      <c r="L122" s="32">
        <v>2300249</v>
      </c>
      <c r="M122" s="32">
        <v>51301</v>
      </c>
    </row>
    <row r="123" s="39" customFormat="1" ht="22" customHeight="1" spans="1:13">
      <c r="A123" s="31" t="s">
        <v>128</v>
      </c>
      <c r="B123" s="64">
        <v>7111</v>
      </c>
      <c r="C123" s="14">
        <v>7931</v>
      </c>
      <c r="D123" s="60">
        <v>0.85</v>
      </c>
      <c r="E123" s="202">
        <f t="shared" si="68"/>
        <v>970.75</v>
      </c>
      <c r="F123" s="202">
        <f t="shared" si="69"/>
        <v>204.8</v>
      </c>
      <c r="G123" s="204">
        <f>E123-F123</f>
        <v>765.95</v>
      </c>
      <c r="H123" s="204">
        <f t="shared" si="70"/>
        <v>765.95</v>
      </c>
      <c r="I123" s="203">
        <v>781.41</v>
      </c>
      <c r="J123" s="31">
        <f>H123-I123</f>
        <v>-15.4599999999999</v>
      </c>
      <c r="K123" s="204">
        <f>G123+J123</f>
        <v>750.49</v>
      </c>
      <c r="L123" s="32">
        <v>2300249</v>
      </c>
      <c r="M123" s="32">
        <v>51301</v>
      </c>
    </row>
    <row r="124" s="39" customFormat="1" ht="22" customHeight="1" spans="1:13">
      <c r="A124" s="18" t="s">
        <v>129</v>
      </c>
      <c r="B124" s="10">
        <f>SUM(B125:B127)</f>
        <v>7621</v>
      </c>
      <c r="C124" s="10">
        <f>SUM(C125:C127)</f>
        <v>8486</v>
      </c>
      <c r="D124" s="18"/>
      <c r="E124" s="18">
        <f t="shared" ref="E124:K124" si="71">SUM(E125:E127)</f>
        <v>1038.68</v>
      </c>
      <c r="F124" s="18">
        <f t="shared" si="71"/>
        <v>219.49</v>
      </c>
      <c r="G124" s="18">
        <f t="shared" si="71"/>
        <v>819.19</v>
      </c>
      <c r="H124" s="18">
        <f t="shared" si="70"/>
        <v>819.19</v>
      </c>
      <c r="I124" s="18">
        <f t="shared" si="71"/>
        <v>816.76</v>
      </c>
      <c r="J124" s="18">
        <f t="shared" si="71"/>
        <v>2.42999999999995</v>
      </c>
      <c r="K124" s="12">
        <f t="shared" si="71"/>
        <v>821.62</v>
      </c>
      <c r="L124" s="7">
        <v>2300249</v>
      </c>
      <c r="M124" s="7">
        <v>51301</v>
      </c>
    </row>
    <row r="125" s="39" customFormat="1" ht="22" customHeight="1" spans="1:13">
      <c r="A125" s="31" t="s">
        <v>130</v>
      </c>
      <c r="B125" s="64">
        <v>2465</v>
      </c>
      <c r="C125" s="14">
        <v>0</v>
      </c>
      <c r="D125" s="60">
        <v>0.85</v>
      </c>
      <c r="E125" s="202">
        <f t="shared" si="68"/>
        <v>0</v>
      </c>
      <c r="F125" s="202">
        <f t="shared" si="69"/>
        <v>70.99</v>
      </c>
      <c r="G125" s="203">
        <f>E125-F125</f>
        <v>-70.99</v>
      </c>
      <c r="H125" s="204">
        <f t="shared" si="70"/>
        <v>-70.99</v>
      </c>
      <c r="I125" s="203">
        <v>228.01</v>
      </c>
      <c r="J125" s="31">
        <f>H125-I125</f>
        <v>-299</v>
      </c>
      <c r="K125" s="204">
        <f>G125+J125</f>
        <v>-369.99</v>
      </c>
      <c r="L125" s="32">
        <v>2300249</v>
      </c>
      <c r="M125" s="32">
        <v>51301</v>
      </c>
    </row>
    <row r="126" s="39" customFormat="1" ht="22" customHeight="1" spans="1:13">
      <c r="A126" s="31" t="s">
        <v>131</v>
      </c>
      <c r="B126" s="64">
        <v>754</v>
      </c>
      <c r="C126" s="14">
        <v>3602</v>
      </c>
      <c r="D126" s="60">
        <v>0.85</v>
      </c>
      <c r="E126" s="202">
        <f t="shared" si="68"/>
        <v>440.88</v>
      </c>
      <c r="F126" s="202">
        <f t="shared" si="69"/>
        <v>21.72</v>
      </c>
      <c r="G126" s="203">
        <f>E126-F126</f>
        <v>419.16</v>
      </c>
      <c r="H126" s="204">
        <f t="shared" si="70"/>
        <v>419.16</v>
      </c>
      <c r="I126" s="203">
        <v>90.95</v>
      </c>
      <c r="J126" s="31">
        <f>H126-I126</f>
        <v>328.21</v>
      </c>
      <c r="K126" s="204">
        <f>G126+J126</f>
        <v>747.37</v>
      </c>
      <c r="L126" s="32">
        <v>2300249</v>
      </c>
      <c r="M126" s="32">
        <v>51301</v>
      </c>
    </row>
    <row r="127" s="39" customFormat="1" ht="22" customHeight="1" spans="1:13">
      <c r="A127" s="31" t="s">
        <v>132</v>
      </c>
      <c r="B127" s="64">
        <v>4402</v>
      </c>
      <c r="C127" s="14">
        <v>4884</v>
      </c>
      <c r="D127" s="60">
        <v>0.85</v>
      </c>
      <c r="E127" s="202">
        <f t="shared" si="68"/>
        <v>597.8</v>
      </c>
      <c r="F127" s="202">
        <f t="shared" si="69"/>
        <v>126.78</v>
      </c>
      <c r="G127" s="203">
        <f>E127-F127</f>
        <v>471.02</v>
      </c>
      <c r="H127" s="204">
        <f t="shared" si="70"/>
        <v>471.02</v>
      </c>
      <c r="I127" s="203">
        <v>497.8</v>
      </c>
      <c r="J127" s="31">
        <f>H127-I127</f>
        <v>-26.78</v>
      </c>
      <c r="K127" s="204">
        <f>G127+J127</f>
        <v>444.24</v>
      </c>
      <c r="L127" s="32">
        <v>2300249</v>
      </c>
      <c r="M127" s="32">
        <v>51301</v>
      </c>
    </row>
    <row r="128" s="39" customFormat="1" ht="22" customHeight="1" spans="1:13">
      <c r="A128" s="18" t="s">
        <v>133</v>
      </c>
      <c r="B128" s="10">
        <f>SUM(B129:B131)</f>
        <v>2175</v>
      </c>
      <c r="C128" s="10">
        <f>SUM(C129:C131)</f>
        <v>3879</v>
      </c>
      <c r="D128" s="18"/>
      <c r="E128" s="18">
        <f t="shared" ref="E128:K128" si="72">SUM(E129:E131)</f>
        <v>474.79</v>
      </c>
      <c r="F128" s="18">
        <f t="shared" si="72"/>
        <v>62.64</v>
      </c>
      <c r="G128" s="18">
        <f t="shared" si="72"/>
        <v>412.15</v>
      </c>
      <c r="H128" s="18">
        <f t="shared" si="70"/>
        <v>412.15</v>
      </c>
      <c r="I128" s="18">
        <f t="shared" si="72"/>
        <v>372.42</v>
      </c>
      <c r="J128" s="18">
        <f t="shared" si="72"/>
        <v>39.73</v>
      </c>
      <c r="K128" s="12">
        <f t="shared" si="72"/>
        <v>451.88</v>
      </c>
      <c r="L128" s="7">
        <v>2300249</v>
      </c>
      <c r="M128" s="7">
        <v>51301</v>
      </c>
    </row>
    <row r="129" s="39" customFormat="1" ht="22" customHeight="1" spans="1:13">
      <c r="A129" s="31" t="s">
        <v>134</v>
      </c>
      <c r="B129" s="64">
        <v>618</v>
      </c>
      <c r="C129" s="14">
        <v>1041</v>
      </c>
      <c r="D129" s="60">
        <v>0.85</v>
      </c>
      <c r="E129" s="202">
        <f t="shared" si="68"/>
        <v>127.42</v>
      </c>
      <c r="F129" s="202">
        <f t="shared" si="69"/>
        <v>17.8</v>
      </c>
      <c r="G129" s="202">
        <f>E129-F129</f>
        <v>109.62</v>
      </c>
      <c r="H129" s="204">
        <f t="shared" si="70"/>
        <v>109.62</v>
      </c>
      <c r="I129" s="203">
        <v>100.93</v>
      </c>
      <c r="J129" s="31">
        <f>H129-I129</f>
        <v>8.69</v>
      </c>
      <c r="K129" s="204">
        <f>G129+J129</f>
        <v>118.31</v>
      </c>
      <c r="L129" s="32">
        <v>2300249</v>
      </c>
      <c r="M129" s="32">
        <v>51301</v>
      </c>
    </row>
    <row r="130" s="39" customFormat="1" ht="22" customHeight="1" spans="1:13">
      <c r="A130" s="31" t="s">
        <v>135</v>
      </c>
      <c r="B130" s="64">
        <v>502</v>
      </c>
      <c r="C130" s="14">
        <v>892</v>
      </c>
      <c r="D130" s="60">
        <v>0.85</v>
      </c>
      <c r="E130" s="202">
        <f t="shared" si="68"/>
        <v>109.18</v>
      </c>
      <c r="F130" s="202">
        <f t="shared" si="69"/>
        <v>14.46</v>
      </c>
      <c r="G130" s="202">
        <f>E130-F130</f>
        <v>94.72</v>
      </c>
      <c r="H130" s="204">
        <f t="shared" si="70"/>
        <v>94.72</v>
      </c>
      <c r="I130" s="203">
        <v>83.69</v>
      </c>
      <c r="J130" s="31">
        <f>H130-I130</f>
        <v>11.03</v>
      </c>
      <c r="K130" s="204">
        <f>G130+J130</f>
        <v>105.75</v>
      </c>
      <c r="L130" s="32">
        <v>2300249</v>
      </c>
      <c r="M130" s="32">
        <v>51301</v>
      </c>
    </row>
    <row r="131" s="39" customFormat="1" ht="22" customHeight="1" spans="1:13">
      <c r="A131" s="31" t="s">
        <v>136</v>
      </c>
      <c r="B131" s="64">
        <v>1055</v>
      </c>
      <c r="C131" s="14">
        <v>1946</v>
      </c>
      <c r="D131" s="60">
        <v>0.85</v>
      </c>
      <c r="E131" s="202">
        <f t="shared" si="68"/>
        <v>238.19</v>
      </c>
      <c r="F131" s="202">
        <f t="shared" si="69"/>
        <v>30.38</v>
      </c>
      <c r="G131" s="202">
        <f>E131-F131</f>
        <v>207.81</v>
      </c>
      <c r="H131" s="204">
        <f t="shared" si="70"/>
        <v>207.81</v>
      </c>
      <c r="I131" s="203">
        <v>187.8</v>
      </c>
      <c r="J131" s="31">
        <f>H131-I131</f>
        <v>20.01</v>
      </c>
      <c r="K131" s="204">
        <f>G131+J131</f>
        <v>227.82</v>
      </c>
      <c r="L131" s="32">
        <v>2300249</v>
      </c>
      <c r="M131" s="32">
        <v>51301</v>
      </c>
    </row>
    <row r="132" s="39" customFormat="1" ht="30" customHeight="1" spans="1:13">
      <c r="A132" s="30" t="s">
        <v>137</v>
      </c>
      <c r="B132" s="9">
        <f>SUM(B133:B168)</f>
        <v>42392</v>
      </c>
      <c r="C132" s="9">
        <f>SUM(C133:C168)</f>
        <v>59866</v>
      </c>
      <c r="D132" s="30"/>
      <c r="E132" s="112">
        <f t="shared" ref="E132:K132" si="73">SUM(E133:E168)</f>
        <v>7935.16</v>
      </c>
      <c r="F132" s="112">
        <f t="shared" si="73"/>
        <v>1221.24</v>
      </c>
      <c r="G132" s="112">
        <f t="shared" si="73"/>
        <v>6713.92</v>
      </c>
      <c r="H132" s="12">
        <f t="shared" si="70"/>
        <v>6713.92</v>
      </c>
      <c r="I132" s="112">
        <f t="shared" si="73"/>
        <v>6479.14</v>
      </c>
      <c r="J132" s="18">
        <f t="shared" si="73"/>
        <v>234.78</v>
      </c>
      <c r="K132" s="12">
        <f t="shared" si="73"/>
        <v>6948.7</v>
      </c>
      <c r="L132" s="17"/>
      <c r="M132" s="17"/>
    </row>
    <row r="133" s="39" customFormat="1" ht="22" customHeight="1" spans="1:13">
      <c r="A133" s="31" t="s">
        <v>138</v>
      </c>
      <c r="B133" s="64">
        <v>415</v>
      </c>
      <c r="C133" s="14">
        <v>565</v>
      </c>
      <c r="D133" s="60">
        <v>0.85</v>
      </c>
      <c r="E133" s="202">
        <f t="shared" si="68"/>
        <v>69.16</v>
      </c>
      <c r="F133" s="202">
        <f t="shared" si="69"/>
        <v>11.95</v>
      </c>
      <c r="G133" s="202">
        <f>E133-F133</f>
        <v>57.21</v>
      </c>
      <c r="H133" s="204">
        <f t="shared" si="70"/>
        <v>57.21</v>
      </c>
      <c r="I133" s="203">
        <v>55.95</v>
      </c>
      <c r="J133" s="31">
        <f t="shared" ref="J122:J168" si="74">H133-I133</f>
        <v>1.25999999999999</v>
      </c>
      <c r="K133" s="204">
        <f t="shared" ref="K122:K168" si="75">G133+J133</f>
        <v>58.47</v>
      </c>
      <c r="L133" s="32">
        <v>2300249</v>
      </c>
      <c r="M133" s="32">
        <v>51301</v>
      </c>
    </row>
    <row r="134" s="39" customFormat="1" ht="22" customHeight="1" spans="1:13">
      <c r="A134" s="31" t="s">
        <v>139</v>
      </c>
      <c r="B134" s="64">
        <v>1230</v>
      </c>
      <c r="C134" s="14">
        <v>2752</v>
      </c>
      <c r="D134" s="60">
        <v>1</v>
      </c>
      <c r="E134" s="202">
        <f t="shared" si="68"/>
        <v>396.29</v>
      </c>
      <c r="F134" s="202">
        <f t="shared" si="69"/>
        <v>35.42</v>
      </c>
      <c r="G134" s="202">
        <f t="shared" ref="G134:G168" si="76">E134-F134</f>
        <v>360.87</v>
      </c>
      <c r="H134" s="204">
        <f t="shared" si="70"/>
        <v>360.87</v>
      </c>
      <c r="I134" s="203">
        <v>304.64</v>
      </c>
      <c r="J134" s="31">
        <f t="shared" si="74"/>
        <v>56.23</v>
      </c>
      <c r="K134" s="204">
        <f t="shared" si="75"/>
        <v>417.1</v>
      </c>
      <c r="L134" s="32">
        <v>2300249</v>
      </c>
      <c r="M134" s="32">
        <v>51301</v>
      </c>
    </row>
    <row r="135" s="39" customFormat="1" ht="22" customHeight="1" spans="1:13">
      <c r="A135" s="31" t="s">
        <v>140</v>
      </c>
      <c r="B135" s="64">
        <v>612</v>
      </c>
      <c r="C135" s="14">
        <v>1447</v>
      </c>
      <c r="D135" s="60">
        <v>0.85</v>
      </c>
      <c r="E135" s="202">
        <f t="shared" si="68"/>
        <v>177.11</v>
      </c>
      <c r="F135" s="202">
        <f t="shared" si="69"/>
        <v>17.63</v>
      </c>
      <c r="G135" s="202">
        <f t="shared" si="76"/>
        <v>159.48</v>
      </c>
      <c r="H135" s="204">
        <f t="shared" si="70"/>
        <v>159.48</v>
      </c>
      <c r="I135" s="203">
        <v>134.63</v>
      </c>
      <c r="J135" s="31">
        <f t="shared" si="74"/>
        <v>24.85</v>
      </c>
      <c r="K135" s="204">
        <f t="shared" si="75"/>
        <v>184.33</v>
      </c>
      <c r="L135" s="32">
        <v>2300249</v>
      </c>
      <c r="M135" s="32">
        <v>51301</v>
      </c>
    </row>
    <row r="136" s="39" customFormat="1" ht="27" spans="1:13">
      <c r="A136" s="218" t="s">
        <v>141</v>
      </c>
      <c r="B136" s="64">
        <v>597</v>
      </c>
      <c r="C136" s="14">
        <v>994</v>
      </c>
      <c r="D136" s="60">
        <v>1</v>
      </c>
      <c r="E136" s="202">
        <f t="shared" si="68"/>
        <v>143.14</v>
      </c>
      <c r="F136" s="202">
        <f t="shared" si="69"/>
        <v>17.19</v>
      </c>
      <c r="G136" s="202">
        <f t="shared" si="76"/>
        <v>125.95</v>
      </c>
      <c r="H136" s="204">
        <f t="shared" si="70"/>
        <v>125.95</v>
      </c>
      <c r="I136" s="203">
        <v>120.5</v>
      </c>
      <c r="J136" s="31">
        <f t="shared" si="74"/>
        <v>5.44999999999999</v>
      </c>
      <c r="K136" s="204">
        <f t="shared" si="75"/>
        <v>131.4</v>
      </c>
      <c r="L136" s="32">
        <v>2300249</v>
      </c>
      <c r="M136" s="32">
        <v>51301</v>
      </c>
    </row>
    <row r="137" s="39" customFormat="1" ht="22" customHeight="1" spans="1:13">
      <c r="A137" s="31" t="s">
        <v>142</v>
      </c>
      <c r="B137" s="64">
        <v>1196</v>
      </c>
      <c r="C137" s="14">
        <v>1940</v>
      </c>
      <c r="D137" s="60">
        <v>0.85</v>
      </c>
      <c r="E137" s="202">
        <f t="shared" si="68"/>
        <v>237.46</v>
      </c>
      <c r="F137" s="202">
        <f t="shared" si="69"/>
        <v>34.44</v>
      </c>
      <c r="G137" s="202">
        <f t="shared" si="76"/>
        <v>203.02</v>
      </c>
      <c r="H137" s="204">
        <f t="shared" si="70"/>
        <v>203.02</v>
      </c>
      <c r="I137" s="203">
        <v>191.59</v>
      </c>
      <c r="J137" s="31">
        <f t="shared" si="74"/>
        <v>11.43</v>
      </c>
      <c r="K137" s="204">
        <f t="shared" si="75"/>
        <v>214.45</v>
      </c>
      <c r="L137" s="32">
        <v>2300249</v>
      </c>
      <c r="M137" s="32">
        <v>51301</v>
      </c>
    </row>
    <row r="138" s="39" customFormat="1" ht="22" customHeight="1" spans="1:13">
      <c r="A138" s="64" t="s">
        <v>143</v>
      </c>
      <c r="B138" s="64">
        <v>837</v>
      </c>
      <c r="C138" s="14">
        <v>1039</v>
      </c>
      <c r="D138" s="60">
        <v>1</v>
      </c>
      <c r="E138" s="202">
        <f t="shared" si="68"/>
        <v>149.62</v>
      </c>
      <c r="F138" s="202">
        <f t="shared" si="69"/>
        <v>24.11</v>
      </c>
      <c r="G138" s="202">
        <f t="shared" si="76"/>
        <v>125.51</v>
      </c>
      <c r="H138" s="204">
        <f t="shared" si="70"/>
        <v>125.51</v>
      </c>
      <c r="I138" s="203">
        <v>127.5</v>
      </c>
      <c r="J138" s="31">
        <f t="shared" si="74"/>
        <v>-1.98999999999999</v>
      </c>
      <c r="K138" s="204">
        <f t="shared" si="75"/>
        <v>123.52</v>
      </c>
      <c r="L138" s="32">
        <v>2300249</v>
      </c>
      <c r="M138" s="32">
        <v>51301</v>
      </c>
    </row>
    <row r="139" s="39" customFormat="1" ht="22" customHeight="1" spans="1:13">
      <c r="A139" s="64" t="s">
        <v>144</v>
      </c>
      <c r="B139" s="64">
        <v>1954</v>
      </c>
      <c r="C139" s="14">
        <v>2496</v>
      </c>
      <c r="D139" s="60">
        <v>1</v>
      </c>
      <c r="E139" s="202">
        <f t="shared" si="68"/>
        <v>359.42</v>
      </c>
      <c r="F139" s="202">
        <f t="shared" si="69"/>
        <v>56.28</v>
      </c>
      <c r="G139" s="202">
        <f t="shared" si="76"/>
        <v>303.14</v>
      </c>
      <c r="H139" s="204">
        <f t="shared" si="70"/>
        <v>303.14</v>
      </c>
      <c r="I139" s="203">
        <v>291.97</v>
      </c>
      <c r="J139" s="31">
        <f t="shared" si="74"/>
        <v>11.17</v>
      </c>
      <c r="K139" s="204">
        <f t="shared" si="75"/>
        <v>314.31</v>
      </c>
      <c r="L139" s="32">
        <v>2300249</v>
      </c>
      <c r="M139" s="32">
        <v>51301</v>
      </c>
    </row>
    <row r="140" s="39" customFormat="1" ht="22" customHeight="1" spans="1:13">
      <c r="A140" s="64" t="s">
        <v>145</v>
      </c>
      <c r="B140" s="64">
        <v>848</v>
      </c>
      <c r="C140" s="14">
        <v>1184</v>
      </c>
      <c r="D140" s="60">
        <v>1</v>
      </c>
      <c r="E140" s="202">
        <f t="shared" si="68"/>
        <v>170.5</v>
      </c>
      <c r="F140" s="202">
        <f t="shared" si="69"/>
        <v>24.42</v>
      </c>
      <c r="G140" s="202">
        <f t="shared" si="76"/>
        <v>146.08</v>
      </c>
      <c r="H140" s="204">
        <f t="shared" ref="H140:H168" si="77">G140</f>
        <v>146.08</v>
      </c>
      <c r="I140" s="203">
        <v>134.84</v>
      </c>
      <c r="J140" s="31">
        <f t="shared" si="74"/>
        <v>11.24</v>
      </c>
      <c r="K140" s="204">
        <f t="shared" si="75"/>
        <v>157.32</v>
      </c>
      <c r="L140" s="32">
        <v>2300249</v>
      </c>
      <c r="M140" s="32">
        <v>51301</v>
      </c>
    </row>
    <row r="141" s="39" customFormat="1" ht="22" customHeight="1" spans="1:13">
      <c r="A141" s="31" t="s">
        <v>146</v>
      </c>
      <c r="B141" s="64">
        <v>1765</v>
      </c>
      <c r="C141" s="14">
        <v>2310</v>
      </c>
      <c r="D141" s="60">
        <v>1</v>
      </c>
      <c r="E141" s="202">
        <f t="shared" si="68"/>
        <v>332.64</v>
      </c>
      <c r="F141" s="202">
        <f t="shared" si="69"/>
        <v>50.83</v>
      </c>
      <c r="G141" s="202">
        <f t="shared" si="76"/>
        <v>281.81</v>
      </c>
      <c r="H141" s="204">
        <f t="shared" si="77"/>
        <v>281.81</v>
      </c>
      <c r="I141" s="203">
        <v>276.33</v>
      </c>
      <c r="J141" s="31">
        <f t="shared" si="74"/>
        <v>5.48000000000002</v>
      </c>
      <c r="K141" s="204">
        <f t="shared" si="75"/>
        <v>287.29</v>
      </c>
      <c r="L141" s="32">
        <v>2300249</v>
      </c>
      <c r="M141" s="32">
        <v>51301</v>
      </c>
    </row>
    <row r="142" s="39" customFormat="1" ht="22" customHeight="1" spans="1:13">
      <c r="A142" s="31" t="s">
        <v>147</v>
      </c>
      <c r="B142" s="64">
        <v>753</v>
      </c>
      <c r="C142" s="14">
        <v>1046</v>
      </c>
      <c r="D142" s="60">
        <v>1</v>
      </c>
      <c r="E142" s="202">
        <f t="shared" si="68"/>
        <v>150.62</v>
      </c>
      <c r="F142" s="202">
        <f t="shared" si="69"/>
        <v>21.69</v>
      </c>
      <c r="G142" s="202">
        <f t="shared" si="76"/>
        <v>128.93</v>
      </c>
      <c r="H142" s="204">
        <f t="shared" si="77"/>
        <v>128.93</v>
      </c>
      <c r="I142" s="203">
        <v>130.24</v>
      </c>
      <c r="J142" s="31">
        <f t="shared" si="74"/>
        <v>-1.31</v>
      </c>
      <c r="K142" s="204">
        <f t="shared" si="75"/>
        <v>127.62</v>
      </c>
      <c r="L142" s="32">
        <v>2300249</v>
      </c>
      <c r="M142" s="32">
        <v>51301</v>
      </c>
    </row>
    <row r="143" s="39" customFormat="1" ht="22" customHeight="1" spans="1:13">
      <c r="A143" s="31" t="s">
        <v>148</v>
      </c>
      <c r="B143" s="64">
        <v>1267</v>
      </c>
      <c r="C143" s="14">
        <v>1544</v>
      </c>
      <c r="D143" s="60">
        <v>1</v>
      </c>
      <c r="E143" s="202">
        <f t="shared" si="68"/>
        <v>222.34</v>
      </c>
      <c r="F143" s="202">
        <f t="shared" si="69"/>
        <v>36.49</v>
      </c>
      <c r="G143" s="202">
        <f t="shared" si="76"/>
        <v>185.85</v>
      </c>
      <c r="H143" s="204">
        <f t="shared" si="77"/>
        <v>185.85</v>
      </c>
      <c r="I143" s="203">
        <v>183.97</v>
      </c>
      <c r="J143" s="31">
        <f t="shared" si="74"/>
        <v>1.88</v>
      </c>
      <c r="K143" s="204">
        <f t="shared" si="75"/>
        <v>187.73</v>
      </c>
      <c r="L143" s="32">
        <v>2300249</v>
      </c>
      <c r="M143" s="32">
        <v>51301</v>
      </c>
    </row>
    <row r="144" s="39" customFormat="1" ht="22" customHeight="1" spans="1:13">
      <c r="A144" s="31" t="s">
        <v>149</v>
      </c>
      <c r="B144" s="64">
        <v>1732</v>
      </c>
      <c r="C144" s="14">
        <v>2587</v>
      </c>
      <c r="D144" s="60">
        <v>1</v>
      </c>
      <c r="E144" s="202">
        <f t="shared" si="68"/>
        <v>372.53</v>
      </c>
      <c r="F144" s="202">
        <f t="shared" si="69"/>
        <v>49.88</v>
      </c>
      <c r="G144" s="202">
        <f t="shared" si="76"/>
        <v>322.65</v>
      </c>
      <c r="H144" s="204">
        <f t="shared" si="77"/>
        <v>322.65</v>
      </c>
      <c r="I144" s="203">
        <v>303.87</v>
      </c>
      <c r="J144" s="31">
        <f t="shared" si="74"/>
        <v>18.78</v>
      </c>
      <c r="K144" s="204">
        <f t="shared" si="75"/>
        <v>341.43</v>
      </c>
      <c r="L144" s="32">
        <v>2300249</v>
      </c>
      <c r="M144" s="32">
        <v>51301</v>
      </c>
    </row>
    <row r="145" s="39" customFormat="1" ht="22" customHeight="1" spans="1:13">
      <c r="A145" s="31" t="s">
        <v>150</v>
      </c>
      <c r="B145" s="64">
        <v>1277</v>
      </c>
      <c r="C145" s="14">
        <v>2209</v>
      </c>
      <c r="D145" s="60">
        <v>0.65</v>
      </c>
      <c r="E145" s="202">
        <f t="shared" si="68"/>
        <v>206.76</v>
      </c>
      <c r="F145" s="202">
        <f t="shared" si="69"/>
        <v>36.78</v>
      </c>
      <c r="G145" s="202">
        <f t="shared" si="76"/>
        <v>169.98</v>
      </c>
      <c r="H145" s="204">
        <f t="shared" si="77"/>
        <v>169.98</v>
      </c>
      <c r="I145" s="203">
        <v>151.99</v>
      </c>
      <c r="J145" s="31">
        <f t="shared" si="74"/>
        <v>17.99</v>
      </c>
      <c r="K145" s="204">
        <f t="shared" si="75"/>
        <v>187.97</v>
      </c>
      <c r="L145" s="32">
        <v>2300249</v>
      </c>
      <c r="M145" s="32">
        <v>51301</v>
      </c>
    </row>
    <row r="146" s="39" customFormat="1" ht="22" customHeight="1" spans="1:13">
      <c r="A146" s="31" t="s">
        <v>151</v>
      </c>
      <c r="B146" s="64">
        <v>784</v>
      </c>
      <c r="C146" s="14">
        <v>876</v>
      </c>
      <c r="D146" s="60">
        <v>1</v>
      </c>
      <c r="E146" s="202">
        <f t="shared" si="68"/>
        <v>126.14</v>
      </c>
      <c r="F146" s="202">
        <f t="shared" si="69"/>
        <v>22.58</v>
      </c>
      <c r="G146" s="202">
        <f t="shared" si="76"/>
        <v>103.56</v>
      </c>
      <c r="H146" s="204">
        <f t="shared" si="77"/>
        <v>103.56</v>
      </c>
      <c r="I146" s="203">
        <v>110.97</v>
      </c>
      <c r="J146" s="31">
        <f t="shared" si="74"/>
        <v>-7.41</v>
      </c>
      <c r="K146" s="204">
        <f t="shared" si="75"/>
        <v>96.15</v>
      </c>
      <c r="L146" s="32">
        <v>2300249</v>
      </c>
      <c r="M146" s="32">
        <v>51301</v>
      </c>
    </row>
    <row r="147" s="39" customFormat="1" ht="22" customHeight="1" spans="1:13">
      <c r="A147" s="31" t="s">
        <v>152</v>
      </c>
      <c r="B147" s="64">
        <v>837</v>
      </c>
      <c r="C147" s="14">
        <v>1253</v>
      </c>
      <c r="D147" s="60">
        <v>1</v>
      </c>
      <c r="E147" s="202">
        <f t="shared" si="68"/>
        <v>180.43</v>
      </c>
      <c r="F147" s="202">
        <f t="shared" si="69"/>
        <v>24.11</v>
      </c>
      <c r="G147" s="202">
        <f t="shared" si="76"/>
        <v>156.32</v>
      </c>
      <c r="H147" s="204">
        <f t="shared" si="77"/>
        <v>156.32</v>
      </c>
      <c r="I147" s="203">
        <v>160.59</v>
      </c>
      <c r="J147" s="31">
        <f t="shared" si="74"/>
        <v>-4.27000000000001</v>
      </c>
      <c r="K147" s="204">
        <f t="shared" si="75"/>
        <v>152.05</v>
      </c>
      <c r="L147" s="32">
        <v>2300249</v>
      </c>
      <c r="M147" s="32">
        <v>51301</v>
      </c>
    </row>
    <row r="148" s="39" customFormat="1" ht="22" customHeight="1" spans="1:13">
      <c r="A148" s="31" t="s">
        <v>153</v>
      </c>
      <c r="B148" s="64">
        <v>644</v>
      </c>
      <c r="C148" s="14">
        <v>808</v>
      </c>
      <c r="D148" s="60">
        <v>1</v>
      </c>
      <c r="E148" s="202">
        <f t="shared" si="68"/>
        <v>116.35</v>
      </c>
      <c r="F148" s="202">
        <f t="shared" si="69"/>
        <v>18.55</v>
      </c>
      <c r="G148" s="202">
        <f t="shared" si="76"/>
        <v>97.8</v>
      </c>
      <c r="H148" s="204">
        <f t="shared" si="77"/>
        <v>97.8</v>
      </c>
      <c r="I148" s="203">
        <v>98.73</v>
      </c>
      <c r="J148" s="31">
        <f t="shared" si="74"/>
        <v>-0.930000000000007</v>
      </c>
      <c r="K148" s="204">
        <f t="shared" si="75"/>
        <v>96.87</v>
      </c>
      <c r="L148" s="32">
        <v>2300249</v>
      </c>
      <c r="M148" s="32">
        <v>51301</v>
      </c>
    </row>
    <row r="149" s="39" customFormat="1" ht="22" customHeight="1" spans="1:13">
      <c r="A149" s="31" t="s">
        <v>154</v>
      </c>
      <c r="B149" s="64">
        <v>919</v>
      </c>
      <c r="C149" s="14">
        <v>1601</v>
      </c>
      <c r="D149" s="60">
        <v>0.85</v>
      </c>
      <c r="E149" s="202">
        <f t="shared" si="68"/>
        <v>195.96</v>
      </c>
      <c r="F149" s="202">
        <f t="shared" si="69"/>
        <v>26.47</v>
      </c>
      <c r="G149" s="202">
        <f t="shared" si="76"/>
        <v>169.49</v>
      </c>
      <c r="H149" s="204">
        <f t="shared" si="77"/>
        <v>169.49</v>
      </c>
      <c r="I149" s="203">
        <v>149.73</v>
      </c>
      <c r="J149" s="31">
        <f t="shared" si="74"/>
        <v>19.76</v>
      </c>
      <c r="K149" s="204">
        <f t="shared" si="75"/>
        <v>189.25</v>
      </c>
      <c r="L149" s="32">
        <v>2300249</v>
      </c>
      <c r="M149" s="32">
        <v>51301</v>
      </c>
    </row>
    <row r="150" s="39" customFormat="1" ht="22" customHeight="1" spans="1:13">
      <c r="A150" s="31" t="s">
        <v>155</v>
      </c>
      <c r="B150" s="64">
        <v>577</v>
      </c>
      <c r="C150" s="14">
        <v>900</v>
      </c>
      <c r="D150" s="60">
        <v>0.85</v>
      </c>
      <c r="E150" s="202">
        <f t="shared" si="68"/>
        <v>110.16</v>
      </c>
      <c r="F150" s="202">
        <f t="shared" si="69"/>
        <v>16.62</v>
      </c>
      <c r="G150" s="202">
        <f t="shared" si="76"/>
        <v>93.54</v>
      </c>
      <c r="H150" s="204">
        <f t="shared" si="77"/>
        <v>93.54</v>
      </c>
      <c r="I150" s="203">
        <v>85.37</v>
      </c>
      <c r="J150" s="31">
        <f t="shared" si="74"/>
        <v>8.16999999999999</v>
      </c>
      <c r="K150" s="204">
        <f t="shared" si="75"/>
        <v>101.71</v>
      </c>
      <c r="L150" s="32">
        <v>2300249</v>
      </c>
      <c r="M150" s="32">
        <v>51301</v>
      </c>
    </row>
    <row r="151" s="39" customFormat="1" ht="22" customHeight="1" spans="1:13">
      <c r="A151" s="31" t="s">
        <v>156</v>
      </c>
      <c r="B151" s="64">
        <v>1351</v>
      </c>
      <c r="C151" s="14">
        <v>1580</v>
      </c>
      <c r="D151" s="60">
        <v>0.85</v>
      </c>
      <c r="E151" s="202">
        <f t="shared" si="68"/>
        <v>193.39</v>
      </c>
      <c r="F151" s="202">
        <f t="shared" si="69"/>
        <v>38.91</v>
      </c>
      <c r="G151" s="202">
        <f t="shared" si="76"/>
        <v>154.48</v>
      </c>
      <c r="H151" s="204">
        <f t="shared" si="77"/>
        <v>154.48</v>
      </c>
      <c r="I151" s="203">
        <v>157.25</v>
      </c>
      <c r="J151" s="31">
        <f t="shared" si="74"/>
        <v>-2.77000000000001</v>
      </c>
      <c r="K151" s="204">
        <f t="shared" si="75"/>
        <v>151.71</v>
      </c>
      <c r="L151" s="32">
        <v>2300249</v>
      </c>
      <c r="M151" s="32">
        <v>51301</v>
      </c>
    </row>
    <row r="152" s="39" customFormat="1" ht="22" customHeight="1" spans="1:13">
      <c r="A152" s="31" t="s">
        <v>157</v>
      </c>
      <c r="B152" s="64">
        <v>1095</v>
      </c>
      <c r="C152" s="14">
        <v>1440</v>
      </c>
      <c r="D152" s="60">
        <v>0.85</v>
      </c>
      <c r="E152" s="202">
        <f t="shared" si="68"/>
        <v>176.26</v>
      </c>
      <c r="F152" s="202">
        <f t="shared" si="69"/>
        <v>31.54</v>
      </c>
      <c r="G152" s="202">
        <f t="shared" si="76"/>
        <v>144.72</v>
      </c>
      <c r="H152" s="204">
        <f t="shared" si="77"/>
        <v>144.72</v>
      </c>
      <c r="I152" s="203">
        <v>152.17</v>
      </c>
      <c r="J152" s="31">
        <f t="shared" si="74"/>
        <v>-7.44999999999999</v>
      </c>
      <c r="K152" s="204">
        <f t="shared" si="75"/>
        <v>137.27</v>
      </c>
      <c r="L152" s="32">
        <v>2300249</v>
      </c>
      <c r="M152" s="32">
        <v>51301</v>
      </c>
    </row>
    <row r="153" s="39" customFormat="1" ht="22" customHeight="1" spans="1:13">
      <c r="A153" s="216" t="s">
        <v>158</v>
      </c>
      <c r="B153" s="64">
        <v>2275</v>
      </c>
      <c r="C153" s="14">
        <v>2856</v>
      </c>
      <c r="D153" s="60">
        <v>0.85</v>
      </c>
      <c r="E153" s="202">
        <f t="shared" si="68"/>
        <v>349.57</v>
      </c>
      <c r="F153" s="202">
        <f t="shared" si="69"/>
        <v>65.52</v>
      </c>
      <c r="G153" s="202">
        <f t="shared" si="76"/>
        <v>284.05</v>
      </c>
      <c r="H153" s="204">
        <f t="shared" si="77"/>
        <v>284.05</v>
      </c>
      <c r="I153" s="203">
        <v>279.47</v>
      </c>
      <c r="J153" s="31">
        <f t="shared" si="74"/>
        <v>4.57999999999998</v>
      </c>
      <c r="K153" s="204">
        <f t="shared" si="75"/>
        <v>288.63</v>
      </c>
      <c r="L153" s="32">
        <v>2300249</v>
      </c>
      <c r="M153" s="32">
        <v>51301</v>
      </c>
    </row>
    <row r="154" s="39" customFormat="1" ht="22" customHeight="1" spans="1:13">
      <c r="A154" s="216" t="s">
        <v>159</v>
      </c>
      <c r="B154" s="64">
        <v>1306</v>
      </c>
      <c r="C154" s="14">
        <v>1551</v>
      </c>
      <c r="D154" s="60">
        <v>0.85</v>
      </c>
      <c r="E154" s="202">
        <f t="shared" si="68"/>
        <v>189.84</v>
      </c>
      <c r="F154" s="202">
        <f t="shared" si="69"/>
        <v>37.61</v>
      </c>
      <c r="G154" s="202">
        <f t="shared" si="76"/>
        <v>152.23</v>
      </c>
      <c r="H154" s="204">
        <f t="shared" si="77"/>
        <v>152.23</v>
      </c>
      <c r="I154" s="203">
        <v>151.32</v>
      </c>
      <c r="J154" s="31">
        <f t="shared" si="74"/>
        <v>0.910000000000025</v>
      </c>
      <c r="K154" s="204">
        <f t="shared" si="75"/>
        <v>153.14</v>
      </c>
      <c r="L154" s="32">
        <v>2300249</v>
      </c>
      <c r="M154" s="32">
        <v>51301</v>
      </c>
    </row>
    <row r="155" s="39" customFormat="1" ht="22" customHeight="1" spans="1:13">
      <c r="A155" s="31" t="s">
        <v>160</v>
      </c>
      <c r="B155" s="64">
        <v>1073</v>
      </c>
      <c r="C155" s="14">
        <v>1480</v>
      </c>
      <c r="D155" s="60">
        <v>0.85</v>
      </c>
      <c r="E155" s="202">
        <f t="shared" si="68"/>
        <v>181.15</v>
      </c>
      <c r="F155" s="202">
        <f t="shared" si="69"/>
        <v>30.9</v>
      </c>
      <c r="G155" s="202">
        <f t="shared" si="76"/>
        <v>150.25</v>
      </c>
      <c r="H155" s="204">
        <f t="shared" si="77"/>
        <v>150.25</v>
      </c>
      <c r="I155" s="203">
        <v>147.03</v>
      </c>
      <c r="J155" s="31">
        <f t="shared" si="74"/>
        <v>3.22</v>
      </c>
      <c r="K155" s="204">
        <f t="shared" si="75"/>
        <v>153.47</v>
      </c>
      <c r="L155" s="32">
        <v>2300249</v>
      </c>
      <c r="M155" s="32">
        <v>51301</v>
      </c>
    </row>
    <row r="156" s="39" customFormat="1" ht="22" customHeight="1" spans="1:13">
      <c r="A156" s="31" t="s">
        <v>161</v>
      </c>
      <c r="B156" s="64">
        <v>1140</v>
      </c>
      <c r="C156" s="14">
        <v>1601</v>
      </c>
      <c r="D156" s="60">
        <v>0.85</v>
      </c>
      <c r="E156" s="202">
        <f t="shared" si="68"/>
        <v>195.96</v>
      </c>
      <c r="F156" s="202">
        <f t="shared" si="69"/>
        <v>32.83</v>
      </c>
      <c r="G156" s="202">
        <f t="shared" si="76"/>
        <v>163.13</v>
      </c>
      <c r="H156" s="204">
        <f t="shared" si="77"/>
        <v>163.13</v>
      </c>
      <c r="I156" s="203">
        <v>169.04</v>
      </c>
      <c r="J156" s="31">
        <f t="shared" si="74"/>
        <v>-5.91</v>
      </c>
      <c r="K156" s="204">
        <f t="shared" si="75"/>
        <v>157.22</v>
      </c>
      <c r="L156" s="32">
        <v>2300249</v>
      </c>
      <c r="M156" s="32">
        <v>51301</v>
      </c>
    </row>
    <row r="157" s="39" customFormat="1" ht="22" customHeight="1" spans="1:13">
      <c r="A157" s="31" t="s">
        <v>162</v>
      </c>
      <c r="B157" s="64">
        <v>1006</v>
      </c>
      <c r="C157" s="14">
        <v>1604</v>
      </c>
      <c r="D157" s="60">
        <v>0.85</v>
      </c>
      <c r="E157" s="202">
        <f t="shared" si="68"/>
        <v>196.33</v>
      </c>
      <c r="F157" s="202">
        <f t="shared" si="69"/>
        <v>28.97</v>
      </c>
      <c r="G157" s="202">
        <f t="shared" si="76"/>
        <v>167.36</v>
      </c>
      <c r="H157" s="204">
        <f t="shared" si="77"/>
        <v>167.36</v>
      </c>
      <c r="I157" s="203">
        <v>158.01</v>
      </c>
      <c r="J157" s="31">
        <f t="shared" si="74"/>
        <v>9.35000000000002</v>
      </c>
      <c r="K157" s="204">
        <f t="shared" si="75"/>
        <v>176.71</v>
      </c>
      <c r="L157" s="32">
        <v>2300249</v>
      </c>
      <c r="M157" s="32">
        <v>51301</v>
      </c>
    </row>
    <row r="158" s="39" customFormat="1" ht="22" customHeight="1" spans="1:13">
      <c r="A158" s="31" t="s">
        <v>163</v>
      </c>
      <c r="B158" s="64">
        <v>1089</v>
      </c>
      <c r="C158" s="14">
        <v>1669</v>
      </c>
      <c r="D158" s="60">
        <v>0.85</v>
      </c>
      <c r="E158" s="202">
        <f t="shared" si="68"/>
        <v>204.29</v>
      </c>
      <c r="F158" s="202">
        <f t="shared" si="69"/>
        <v>31.36</v>
      </c>
      <c r="G158" s="202">
        <f t="shared" si="76"/>
        <v>172.93</v>
      </c>
      <c r="H158" s="204">
        <f t="shared" si="77"/>
        <v>172.93</v>
      </c>
      <c r="I158" s="203">
        <v>159.77</v>
      </c>
      <c r="J158" s="31">
        <f t="shared" si="74"/>
        <v>13.16</v>
      </c>
      <c r="K158" s="204">
        <f t="shared" si="75"/>
        <v>186.09</v>
      </c>
      <c r="L158" s="32">
        <v>2300249</v>
      </c>
      <c r="M158" s="32">
        <v>51301</v>
      </c>
    </row>
    <row r="159" s="39" customFormat="1" ht="22" customHeight="1" spans="1:13">
      <c r="A159" s="31" t="s">
        <v>164</v>
      </c>
      <c r="B159" s="64">
        <v>1179</v>
      </c>
      <c r="C159" s="14">
        <v>1977</v>
      </c>
      <c r="D159" s="60">
        <v>0.85</v>
      </c>
      <c r="E159" s="202">
        <f t="shared" si="68"/>
        <v>241.98</v>
      </c>
      <c r="F159" s="202">
        <f t="shared" si="69"/>
        <v>33.96</v>
      </c>
      <c r="G159" s="202">
        <f t="shared" si="76"/>
        <v>208.02</v>
      </c>
      <c r="H159" s="204">
        <f t="shared" si="77"/>
        <v>208.02</v>
      </c>
      <c r="I159" s="203">
        <v>186.67</v>
      </c>
      <c r="J159" s="31">
        <f t="shared" si="74"/>
        <v>21.35</v>
      </c>
      <c r="K159" s="204">
        <f t="shared" si="75"/>
        <v>229.37</v>
      </c>
      <c r="L159" s="32">
        <v>2300249</v>
      </c>
      <c r="M159" s="32">
        <v>51301</v>
      </c>
    </row>
    <row r="160" s="39" customFormat="1" ht="27" spans="1:13">
      <c r="A160" s="218" t="s">
        <v>165</v>
      </c>
      <c r="B160" s="64">
        <v>150</v>
      </c>
      <c r="C160" s="14">
        <v>276</v>
      </c>
      <c r="D160" s="60">
        <v>1</v>
      </c>
      <c r="E160" s="202">
        <f t="shared" si="68"/>
        <v>39.74</v>
      </c>
      <c r="F160" s="202">
        <f t="shared" si="69"/>
        <v>4.32</v>
      </c>
      <c r="G160" s="202">
        <f t="shared" si="76"/>
        <v>35.42</v>
      </c>
      <c r="H160" s="204">
        <f t="shared" si="77"/>
        <v>35.42</v>
      </c>
      <c r="I160" s="203">
        <v>32.32</v>
      </c>
      <c r="J160" s="31">
        <f t="shared" si="74"/>
        <v>3.1</v>
      </c>
      <c r="K160" s="204">
        <f t="shared" si="75"/>
        <v>38.52</v>
      </c>
      <c r="L160" s="32">
        <v>2300249</v>
      </c>
      <c r="M160" s="32">
        <v>51301</v>
      </c>
    </row>
    <row r="161" s="39" customFormat="1" ht="27" spans="1:13">
      <c r="A161" s="218" t="s">
        <v>166</v>
      </c>
      <c r="B161" s="64">
        <v>294</v>
      </c>
      <c r="C161" s="14">
        <v>493</v>
      </c>
      <c r="D161" s="60">
        <v>1</v>
      </c>
      <c r="E161" s="202">
        <f t="shared" si="68"/>
        <v>70.99</v>
      </c>
      <c r="F161" s="202">
        <f t="shared" si="69"/>
        <v>8.47</v>
      </c>
      <c r="G161" s="202">
        <f t="shared" si="76"/>
        <v>62.52</v>
      </c>
      <c r="H161" s="204">
        <f t="shared" si="77"/>
        <v>62.52</v>
      </c>
      <c r="I161" s="203">
        <v>59.85</v>
      </c>
      <c r="J161" s="31">
        <f t="shared" si="74"/>
        <v>2.66999999999999</v>
      </c>
      <c r="K161" s="204">
        <f t="shared" si="75"/>
        <v>65.19</v>
      </c>
      <c r="L161" s="32">
        <v>2300249</v>
      </c>
      <c r="M161" s="32">
        <v>51301</v>
      </c>
    </row>
    <row r="162" s="39" customFormat="1" ht="22" customHeight="1" spans="1:13">
      <c r="A162" s="31" t="s">
        <v>167</v>
      </c>
      <c r="B162" s="64">
        <v>6201</v>
      </c>
      <c r="C162" s="14">
        <v>7502</v>
      </c>
      <c r="D162" s="60">
        <v>1</v>
      </c>
      <c r="E162" s="202">
        <f t="shared" si="68"/>
        <v>1080.29</v>
      </c>
      <c r="F162" s="202">
        <f>ROUND(B162*0.3*960/10000,2)+0.34</f>
        <v>178.93</v>
      </c>
      <c r="G162" s="202">
        <f t="shared" si="76"/>
        <v>901.36</v>
      </c>
      <c r="H162" s="204">
        <f t="shared" si="77"/>
        <v>901.36</v>
      </c>
      <c r="I162" s="203">
        <v>907.08</v>
      </c>
      <c r="J162" s="31">
        <f t="shared" si="74"/>
        <v>-5.72000000000014</v>
      </c>
      <c r="K162" s="204">
        <f t="shared" si="75"/>
        <v>895.64</v>
      </c>
      <c r="L162" s="32">
        <v>2300249</v>
      </c>
      <c r="M162" s="32">
        <v>51301</v>
      </c>
    </row>
    <row r="163" s="39" customFormat="1" ht="22" customHeight="1" spans="1:13">
      <c r="A163" s="31" t="s">
        <v>168</v>
      </c>
      <c r="B163" s="64">
        <v>1019</v>
      </c>
      <c r="C163" s="14">
        <v>1141</v>
      </c>
      <c r="D163" s="60">
        <v>1</v>
      </c>
      <c r="E163" s="202">
        <f t="shared" si="68"/>
        <v>164.3</v>
      </c>
      <c r="F163" s="202">
        <f t="shared" ref="F163:F168" si="78">ROUND(B163*0.3*960/10000,2)</f>
        <v>29.35</v>
      </c>
      <c r="G163" s="202">
        <f t="shared" si="76"/>
        <v>134.95</v>
      </c>
      <c r="H163" s="204">
        <f t="shared" si="77"/>
        <v>134.95</v>
      </c>
      <c r="I163" s="203">
        <v>135.05</v>
      </c>
      <c r="J163" s="31">
        <f t="shared" si="74"/>
        <v>-0.0999999999999943</v>
      </c>
      <c r="K163" s="204">
        <f t="shared" si="75"/>
        <v>134.85</v>
      </c>
      <c r="L163" s="32">
        <v>2300249</v>
      </c>
      <c r="M163" s="32">
        <v>51301</v>
      </c>
    </row>
    <row r="164" s="39" customFormat="1" ht="22" customHeight="1" spans="1:13">
      <c r="A164" s="31" t="s">
        <v>169</v>
      </c>
      <c r="B164" s="64">
        <v>1146</v>
      </c>
      <c r="C164" s="14">
        <v>1296</v>
      </c>
      <c r="D164" s="60">
        <v>1</v>
      </c>
      <c r="E164" s="202">
        <f t="shared" si="68"/>
        <v>186.62</v>
      </c>
      <c r="F164" s="202">
        <f t="shared" si="78"/>
        <v>33</v>
      </c>
      <c r="G164" s="202">
        <f t="shared" si="76"/>
        <v>153.62</v>
      </c>
      <c r="H164" s="204">
        <f t="shared" si="77"/>
        <v>153.62</v>
      </c>
      <c r="I164" s="203">
        <v>156.9</v>
      </c>
      <c r="J164" s="31">
        <f t="shared" si="74"/>
        <v>-3.28</v>
      </c>
      <c r="K164" s="204">
        <f t="shared" si="75"/>
        <v>150.34</v>
      </c>
      <c r="L164" s="32">
        <v>2300249</v>
      </c>
      <c r="M164" s="32">
        <v>51301</v>
      </c>
    </row>
    <row r="165" s="39" customFormat="1" ht="22" customHeight="1" spans="1:13">
      <c r="A165" s="31" t="s">
        <v>170</v>
      </c>
      <c r="B165" s="64">
        <v>1023</v>
      </c>
      <c r="C165" s="14">
        <v>1477</v>
      </c>
      <c r="D165" s="60">
        <v>1</v>
      </c>
      <c r="E165" s="202">
        <f t="shared" si="68"/>
        <v>212.69</v>
      </c>
      <c r="F165" s="202">
        <f t="shared" si="78"/>
        <v>29.46</v>
      </c>
      <c r="G165" s="202">
        <f t="shared" si="76"/>
        <v>183.23</v>
      </c>
      <c r="H165" s="204">
        <f t="shared" si="77"/>
        <v>183.23</v>
      </c>
      <c r="I165" s="203">
        <v>192.99</v>
      </c>
      <c r="J165" s="31">
        <f t="shared" si="74"/>
        <v>-9.76000000000002</v>
      </c>
      <c r="K165" s="204">
        <f t="shared" si="75"/>
        <v>173.47</v>
      </c>
      <c r="L165" s="32">
        <v>2300249</v>
      </c>
      <c r="M165" s="32">
        <v>51301</v>
      </c>
    </row>
    <row r="166" s="39" customFormat="1" ht="22" customHeight="1" spans="1:13">
      <c r="A166" s="31" t="s">
        <v>171</v>
      </c>
      <c r="B166" s="64">
        <v>1645</v>
      </c>
      <c r="C166" s="14">
        <v>2430</v>
      </c>
      <c r="D166" s="60">
        <v>0.85</v>
      </c>
      <c r="E166" s="202">
        <f t="shared" si="68"/>
        <v>297.43</v>
      </c>
      <c r="F166" s="202">
        <f t="shared" si="78"/>
        <v>47.38</v>
      </c>
      <c r="G166" s="202">
        <f t="shared" si="76"/>
        <v>250.05</v>
      </c>
      <c r="H166" s="204">
        <f t="shared" si="77"/>
        <v>250.05</v>
      </c>
      <c r="I166" s="203">
        <v>227.46</v>
      </c>
      <c r="J166" s="31">
        <f t="shared" si="74"/>
        <v>22.59</v>
      </c>
      <c r="K166" s="204">
        <f t="shared" si="75"/>
        <v>272.64</v>
      </c>
      <c r="L166" s="32">
        <v>2300249</v>
      </c>
      <c r="M166" s="32">
        <v>51301</v>
      </c>
    </row>
    <row r="167" s="39" customFormat="1" ht="22" customHeight="1" spans="1:13">
      <c r="A167" s="31" t="s">
        <v>172</v>
      </c>
      <c r="B167" s="64">
        <v>1156</v>
      </c>
      <c r="C167" s="14">
        <v>1942</v>
      </c>
      <c r="D167" s="60">
        <v>0.85</v>
      </c>
      <c r="E167" s="202">
        <f t="shared" si="68"/>
        <v>237.7</v>
      </c>
      <c r="F167" s="202">
        <f t="shared" si="78"/>
        <v>33.29</v>
      </c>
      <c r="G167" s="202">
        <f t="shared" si="76"/>
        <v>204.41</v>
      </c>
      <c r="H167" s="204">
        <f t="shared" si="77"/>
        <v>204.41</v>
      </c>
      <c r="I167" s="203">
        <v>193.35</v>
      </c>
      <c r="J167" s="31">
        <f t="shared" si="74"/>
        <v>11.06</v>
      </c>
      <c r="K167" s="204">
        <f t="shared" si="75"/>
        <v>215.47</v>
      </c>
      <c r="L167" s="32">
        <v>2300249</v>
      </c>
      <c r="M167" s="32">
        <v>51301</v>
      </c>
    </row>
    <row r="168" s="39" customFormat="1" ht="33" customHeight="1" spans="1:13">
      <c r="A168" s="65" t="s">
        <v>173</v>
      </c>
      <c r="B168" s="64">
        <v>0</v>
      </c>
      <c r="C168" s="14">
        <v>0</v>
      </c>
      <c r="D168" s="60">
        <v>0.3</v>
      </c>
      <c r="E168" s="202">
        <f t="shared" si="68"/>
        <v>0</v>
      </c>
      <c r="F168" s="202">
        <f t="shared" si="78"/>
        <v>0</v>
      </c>
      <c r="G168" s="202">
        <f t="shared" si="76"/>
        <v>0</v>
      </c>
      <c r="H168" s="204">
        <f t="shared" si="77"/>
        <v>0</v>
      </c>
      <c r="I168" s="203">
        <v>0</v>
      </c>
      <c r="J168" s="31">
        <f t="shared" si="74"/>
        <v>0</v>
      </c>
      <c r="K168" s="204">
        <f t="shared" si="75"/>
        <v>0</v>
      </c>
      <c r="L168" s="32"/>
      <c r="M168" s="32"/>
    </row>
    <row r="169" s="181" customFormat="1" ht="101" customHeight="1" spans="1:13">
      <c r="A169" s="141" t="s">
        <v>200</v>
      </c>
      <c r="B169" s="141"/>
      <c r="C169" s="141"/>
      <c r="D169" s="141"/>
      <c r="E169" s="141"/>
      <c r="F169" s="141"/>
      <c r="G169" s="141"/>
      <c r="H169" s="141"/>
      <c r="I169" s="141"/>
      <c r="J169" s="141"/>
      <c r="K169" s="141"/>
      <c r="L169" s="141"/>
      <c r="M169" s="141"/>
    </row>
    <row r="170" spans="9:9">
      <c r="I170" s="184"/>
    </row>
    <row r="171" spans="9:9">
      <c r="I171" s="184"/>
    </row>
    <row r="172" spans="9:9">
      <c r="I172" s="184"/>
    </row>
    <row r="173" spans="9:9">
      <c r="I173" s="184"/>
    </row>
    <row r="174" spans="9:9">
      <c r="I174" s="184"/>
    </row>
    <row r="175" spans="9:9">
      <c r="I175" s="184"/>
    </row>
    <row r="176" spans="9:9">
      <c r="I176" s="184"/>
    </row>
    <row r="177" spans="9:9">
      <c r="I177" s="184"/>
    </row>
    <row r="178" spans="9:9">
      <c r="I178" s="184"/>
    </row>
    <row r="179" spans="9:9">
      <c r="I179" s="184"/>
    </row>
    <row r="180" spans="9:9">
      <c r="I180" s="184"/>
    </row>
    <row r="181" spans="9:9">
      <c r="I181" s="184"/>
    </row>
    <row r="182" spans="9:9">
      <c r="I182" s="184"/>
    </row>
    <row r="183" spans="9:9">
      <c r="I183" s="184"/>
    </row>
    <row r="184" spans="9:9">
      <c r="I184" s="184"/>
    </row>
    <row r="185" spans="9:9">
      <c r="I185" s="184"/>
    </row>
    <row r="186" spans="9:9">
      <c r="I186" s="184"/>
    </row>
    <row r="187" spans="9:9">
      <c r="I187" s="184"/>
    </row>
    <row r="188" spans="9:9">
      <c r="I188" s="184"/>
    </row>
    <row r="189" spans="9:9">
      <c r="I189" s="184"/>
    </row>
    <row r="190" spans="9:9">
      <c r="I190" s="184"/>
    </row>
    <row r="191" spans="9:9">
      <c r="I191" s="184"/>
    </row>
    <row r="192" spans="9:9">
      <c r="I192" s="184"/>
    </row>
    <row r="193" spans="9:9">
      <c r="I193" s="184"/>
    </row>
    <row r="194" spans="9:9">
      <c r="I194" s="184"/>
    </row>
    <row r="195" spans="9:9">
      <c r="I195" s="184"/>
    </row>
    <row r="196" spans="9:9">
      <c r="I196" s="184"/>
    </row>
    <row r="197" spans="9:9">
      <c r="I197" s="184"/>
    </row>
    <row r="198" spans="9:9">
      <c r="I198" s="184"/>
    </row>
    <row r="199" spans="9:9">
      <c r="I199" s="184"/>
    </row>
    <row r="200" spans="9:9">
      <c r="I200" s="184"/>
    </row>
    <row r="201" spans="9:9">
      <c r="I201" s="184"/>
    </row>
    <row r="202" spans="9:9">
      <c r="I202" s="184"/>
    </row>
    <row r="203" spans="9:9">
      <c r="I203" s="184"/>
    </row>
    <row r="204" spans="9:9">
      <c r="I204" s="184"/>
    </row>
    <row r="205" spans="9:9">
      <c r="I205" s="184"/>
    </row>
    <row r="206" spans="9:9">
      <c r="I206" s="184"/>
    </row>
    <row r="207" spans="9:9">
      <c r="I207" s="184"/>
    </row>
    <row r="208" spans="9:9">
      <c r="I208" s="184"/>
    </row>
    <row r="209" spans="9:9">
      <c r="I209" s="184"/>
    </row>
    <row r="210" spans="9:9">
      <c r="I210" s="184"/>
    </row>
    <row r="211" spans="9:9">
      <c r="I211" s="184"/>
    </row>
    <row r="212" spans="9:9">
      <c r="I212" s="184"/>
    </row>
    <row r="213" spans="9:9">
      <c r="I213" s="184"/>
    </row>
    <row r="214" spans="9:9">
      <c r="I214" s="184"/>
    </row>
    <row r="215" spans="9:9">
      <c r="I215" s="184"/>
    </row>
    <row r="216" spans="9:9">
      <c r="I216" s="184"/>
    </row>
    <row r="217" spans="9:9">
      <c r="I217" s="184"/>
    </row>
    <row r="218" spans="9:9">
      <c r="I218" s="184"/>
    </row>
    <row r="219" spans="9:9">
      <c r="I219" s="184"/>
    </row>
    <row r="220" spans="9:9">
      <c r="I220" s="184"/>
    </row>
    <row r="221" spans="9:9">
      <c r="I221" s="184"/>
    </row>
    <row r="222" spans="9:9">
      <c r="I222" s="184"/>
    </row>
    <row r="223" spans="9:9">
      <c r="I223" s="184"/>
    </row>
    <row r="224" spans="9:9">
      <c r="I224" s="184"/>
    </row>
    <row r="225" spans="9:9">
      <c r="I225" s="184"/>
    </row>
    <row r="226" spans="9:9">
      <c r="I226" s="184"/>
    </row>
    <row r="227" spans="9:9">
      <c r="I227" s="184"/>
    </row>
    <row r="228" spans="9:9">
      <c r="I228" s="184"/>
    </row>
    <row r="229" spans="9:9">
      <c r="I229" s="184"/>
    </row>
    <row r="230" spans="9:9">
      <c r="I230" s="184"/>
    </row>
    <row r="231" spans="9:9">
      <c r="I231" s="184"/>
    </row>
    <row r="232" spans="9:9">
      <c r="I232" s="184"/>
    </row>
    <row r="233" spans="9:9">
      <c r="I233" s="184"/>
    </row>
    <row r="234" spans="9:9">
      <c r="I234" s="184"/>
    </row>
    <row r="235" spans="9:9">
      <c r="I235" s="184"/>
    </row>
    <row r="236" spans="9:9">
      <c r="I236" s="184"/>
    </row>
    <row r="237" spans="9:9">
      <c r="I237" s="184"/>
    </row>
    <row r="238" spans="9:9">
      <c r="I238" s="184"/>
    </row>
    <row r="239" spans="9:9">
      <c r="I239" s="184"/>
    </row>
    <row r="240" spans="9:9">
      <c r="I240" s="184"/>
    </row>
    <row r="241" spans="9:9">
      <c r="I241" s="184"/>
    </row>
    <row r="242" spans="9:9">
      <c r="I242" s="184"/>
    </row>
    <row r="243" spans="9:9">
      <c r="I243" s="184"/>
    </row>
    <row r="244" spans="9:9">
      <c r="I244" s="184"/>
    </row>
    <row r="245" spans="9:9">
      <c r="I245" s="184"/>
    </row>
    <row r="246" spans="9:9">
      <c r="I246" s="184"/>
    </row>
    <row r="247" spans="9:9">
      <c r="I247" s="184"/>
    </row>
    <row r="248" spans="9:9">
      <c r="I248" s="184"/>
    </row>
    <row r="249" spans="9:9">
      <c r="I249" s="184"/>
    </row>
    <row r="250" spans="9:9">
      <c r="I250" s="184"/>
    </row>
    <row r="251" spans="9:9">
      <c r="I251" s="184"/>
    </row>
    <row r="252" spans="9:9">
      <c r="I252" s="184"/>
    </row>
    <row r="253" spans="9:9">
      <c r="I253" s="184"/>
    </row>
    <row r="254" spans="9:9">
      <c r="I254" s="184"/>
    </row>
    <row r="255" spans="9:9">
      <c r="I255" s="184"/>
    </row>
  </sheetData>
  <mergeCells count="15">
    <mergeCell ref="A2:M2"/>
    <mergeCell ref="A3:E3"/>
    <mergeCell ref="K3:M3"/>
    <mergeCell ref="H4:J4"/>
    <mergeCell ref="A169:M169"/>
    <mergeCell ref="A4:A5"/>
    <mergeCell ref="B4:B5"/>
    <mergeCell ref="C4:C5"/>
    <mergeCell ref="D4:D5"/>
    <mergeCell ref="E4:E5"/>
    <mergeCell ref="F4:F5"/>
    <mergeCell ref="G4:G5"/>
    <mergeCell ref="K4:K5"/>
    <mergeCell ref="L4:L5"/>
    <mergeCell ref="M4:M5"/>
  </mergeCells>
  <printOptions horizontalCentered="1"/>
  <pageMargins left="0.472222222222222" right="0.472222222222222" top="0.590277777777778" bottom="0.786805555555556" header="0" footer="0.393055555555556"/>
  <pageSetup paperSize="9" scale="87" fitToHeight="0"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IG168"/>
  <sheetViews>
    <sheetView zoomScale="85" zoomScaleNormal="85" zoomScaleSheetLayoutView="60" workbookViewId="0">
      <pane ySplit="6" topLeftCell="A7" activePane="bottomLeft" state="frozen"/>
      <selection/>
      <selection pane="bottomLeft" activeCell="B1" sqref="B1"/>
    </sheetView>
  </sheetViews>
  <sheetFormatPr defaultColWidth="9" defaultRowHeight="13.5"/>
  <cols>
    <col min="1" max="1" width="9" style="162" hidden="1" customWidth="1"/>
    <col min="2" max="2" width="22.5" style="163" customWidth="1"/>
    <col min="3" max="3" width="12.625" style="29" customWidth="1"/>
    <col min="4" max="4" width="12.625" style="42" customWidth="1"/>
    <col min="5" max="5" width="10.625" style="164" customWidth="1"/>
    <col min="6" max="7" width="14.625" style="43" customWidth="1"/>
    <col min="8" max="8" width="14.5" style="43" customWidth="1"/>
    <col min="9" max="9" width="13.625" style="42" customWidth="1"/>
    <col min="10" max="10" width="12.375" style="42" customWidth="1"/>
    <col min="11" max="11" width="12.875" style="43" customWidth="1"/>
    <col min="12" max="12" width="16.125" style="43" customWidth="1"/>
    <col min="13" max="13" width="9" style="160"/>
    <col min="14" max="14" width="9.375" style="160"/>
    <col min="15" max="16384" width="9" style="160"/>
  </cols>
  <sheetData>
    <row r="1" ht="18.75" spans="1:12">
      <c r="A1" s="39"/>
      <c r="B1" s="120" t="s">
        <v>201</v>
      </c>
      <c r="C1" s="165"/>
      <c r="D1" s="165"/>
      <c r="E1" s="166"/>
      <c r="F1" s="167"/>
      <c r="G1" s="167"/>
      <c r="H1" s="168"/>
      <c r="I1" s="67"/>
      <c r="K1" s="168"/>
      <c r="L1" s="168"/>
    </row>
    <row r="2" s="154" customFormat="1" ht="34" customHeight="1" spans="1:12">
      <c r="A2" s="45"/>
      <c r="B2" s="169" t="s">
        <v>202</v>
      </c>
      <c r="C2" s="169"/>
      <c r="D2" s="169"/>
      <c r="E2" s="169"/>
      <c r="F2" s="170"/>
      <c r="G2" s="170"/>
      <c r="H2" s="170"/>
      <c r="I2" s="169"/>
      <c r="J2" s="169"/>
      <c r="K2" s="170"/>
      <c r="L2" s="170"/>
    </row>
    <row r="3" ht="14" customHeight="1" spans="1:14">
      <c r="A3" s="39"/>
      <c r="B3" s="127"/>
      <c r="C3" s="127"/>
      <c r="D3" s="165"/>
      <c r="E3" s="171"/>
      <c r="F3" s="172"/>
      <c r="G3" s="172"/>
      <c r="H3" s="168"/>
      <c r="I3" s="68"/>
      <c r="K3" s="168"/>
      <c r="L3" s="117" t="s">
        <v>177</v>
      </c>
      <c r="N3" s="175"/>
    </row>
    <row r="4" s="155" customFormat="1" ht="30" customHeight="1" spans="1:218">
      <c r="A4" s="173" t="s">
        <v>203</v>
      </c>
      <c r="B4" s="8" t="s">
        <v>3</v>
      </c>
      <c r="C4" s="8" t="s">
        <v>178</v>
      </c>
      <c r="D4" s="8" t="s">
        <v>179</v>
      </c>
      <c r="E4" s="8" t="s">
        <v>204</v>
      </c>
      <c r="F4" s="9" t="s">
        <v>181</v>
      </c>
      <c r="G4" s="9" t="s">
        <v>182</v>
      </c>
      <c r="H4" s="9" t="s">
        <v>205</v>
      </c>
      <c r="I4" s="9" t="s">
        <v>184</v>
      </c>
      <c r="J4" s="9"/>
      <c r="K4" s="9"/>
      <c r="L4" s="9" t="s">
        <v>185</v>
      </c>
      <c r="M4" s="157"/>
      <c r="N4" s="176"/>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row>
    <row r="5" s="156" customFormat="1" ht="50" customHeight="1" spans="1:218">
      <c r="A5" s="173"/>
      <c r="B5" s="8"/>
      <c r="C5" s="8"/>
      <c r="D5" s="8"/>
      <c r="E5" s="8"/>
      <c r="F5" s="9"/>
      <c r="G5" s="9"/>
      <c r="H5" s="9"/>
      <c r="I5" s="9" t="s">
        <v>186</v>
      </c>
      <c r="J5" s="9" t="s">
        <v>187</v>
      </c>
      <c r="K5" s="10" t="s">
        <v>188</v>
      </c>
      <c r="L5" s="9"/>
      <c r="M5" s="157"/>
      <c r="N5" s="176"/>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c r="CJ5" s="157"/>
      <c r="CK5" s="157"/>
      <c r="CL5" s="157"/>
      <c r="CM5" s="157"/>
      <c r="CN5" s="157"/>
      <c r="CO5" s="157"/>
      <c r="CP5" s="157"/>
      <c r="CQ5" s="157"/>
      <c r="CR5" s="157"/>
      <c r="CS5" s="157"/>
      <c r="CT5" s="157"/>
      <c r="CU5" s="157"/>
      <c r="CV5" s="157"/>
      <c r="CW5" s="157"/>
      <c r="CX5" s="157"/>
      <c r="CY5" s="157"/>
      <c r="CZ5" s="157"/>
      <c r="DA5" s="157"/>
      <c r="DB5" s="157"/>
      <c r="DC5" s="157"/>
      <c r="DD5" s="157"/>
      <c r="DE5" s="157"/>
      <c r="DF5" s="157"/>
      <c r="DG5" s="157"/>
      <c r="DH5" s="157"/>
      <c r="DI5" s="157"/>
      <c r="DJ5" s="157"/>
      <c r="DK5" s="157"/>
      <c r="DL5" s="157"/>
      <c r="DM5" s="157"/>
      <c r="DN5" s="157"/>
      <c r="DO5" s="157"/>
      <c r="DP5" s="157"/>
      <c r="DQ5" s="157"/>
      <c r="DR5" s="157"/>
      <c r="DS5" s="157"/>
      <c r="DT5" s="157"/>
      <c r="DU5" s="157"/>
      <c r="DV5" s="157"/>
      <c r="DW5" s="157"/>
      <c r="DX5" s="157"/>
      <c r="DY5" s="157"/>
      <c r="DZ5" s="157"/>
      <c r="EA5" s="157"/>
      <c r="EB5" s="157"/>
      <c r="EC5" s="157"/>
      <c r="ED5" s="157"/>
      <c r="EE5" s="157"/>
      <c r="EF5" s="157"/>
      <c r="EG5" s="157"/>
      <c r="EH5" s="157"/>
      <c r="EI5" s="157"/>
      <c r="EJ5" s="157"/>
      <c r="EK5" s="157"/>
      <c r="EL5" s="157"/>
      <c r="EM5" s="157"/>
      <c r="EN5" s="157"/>
      <c r="EO5" s="157"/>
      <c r="EP5" s="157"/>
      <c r="EQ5" s="157"/>
      <c r="ER5" s="157"/>
      <c r="ES5" s="157"/>
      <c r="ET5" s="157"/>
      <c r="EU5" s="157"/>
      <c r="EV5" s="157"/>
      <c r="EW5" s="157"/>
      <c r="EX5" s="157"/>
      <c r="EY5" s="157"/>
      <c r="EZ5" s="157"/>
      <c r="FA5" s="157"/>
      <c r="FB5" s="157"/>
      <c r="FC5" s="157"/>
      <c r="FD5" s="157"/>
      <c r="FE5" s="157"/>
      <c r="FF5" s="157"/>
      <c r="FG5" s="157"/>
      <c r="FH5" s="157"/>
      <c r="FI5" s="157"/>
      <c r="FJ5" s="157"/>
      <c r="FK5" s="157"/>
      <c r="FL5" s="157"/>
      <c r="FM5" s="157"/>
      <c r="FN5" s="157"/>
      <c r="FO5" s="157"/>
      <c r="FP5" s="157"/>
      <c r="FQ5" s="157"/>
      <c r="FR5" s="157"/>
      <c r="FS5" s="157"/>
      <c r="FT5" s="157"/>
      <c r="FU5" s="157"/>
      <c r="FV5" s="157"/>
      <c r="FW5" s="157"/>
      <c r="FX5" s="157"/>
      <c r="FY5" s="157"/>
      <c r="FZ5" s="157"/>
      <c r="GA5" s="157"/>
      <c r="GB5" s="157"/>
      <c r="GC5" s="157"/>
      <c r="GD5" s="157"/>
      <c r="GE5" s="157"/>
      <c r="GF5" s="157"/>
      <c r="GG5" s="157"/>
      <c r="GH5" s="157"/>
      <c r="GI5" s="157"/>
      <c r="GJ5" s="157"/>
      <c r="GK5" s="157"/>
      <c r="GL5" s="157"/>
      <c r="GM5" s="157"/>
      <c r="GN5" s="157"/>
      <c r="GO5" s="157"/>
      <c r="GP5" s="157"/>
      <c r="GQ5" s="157"/>
      <c r="GR5" s="157"/>
      <c r="GS5" s="157"/>
      <c r="GT5" s="157"/>
      <c r="GU5" s="157"/>
      <c r="GV5" s="157"/>
      <c r="GW5" s="157"/>
      <c r="GX5" s="157"/>
      <c r="GY5" s="157"/>
      <c r="GZ5" s="157"/>
      <c r="HA5" s="157"/>
      <c r="HB5" s="157"/>
      <c r="HC5" s="157"/>
      <c r="HD5" s="157"/>
      <c r="HE5" s="157"/>
      <c r="HF5" s="157"/>
      <c r="HG5" s="157"/>
      <c r="HH5" s="157"/>
      <c r="HI5" s="157"/>
      <c r="HJ5" s="157"/>
    </row>
    <row r="6" s="157" customFormat="1" ht="42" customHeight="1" spans="1:14">
      <c r="A6" s="58"/>
      <c r="B6" s="8" t="s">
        <v>189</v>
      </c>
      <c r="C6" s="8" t="s">
        <v>190</v>
      </c>
      <c r="D6" s="8" t="s">
        <v>191</v>
      </c>
      <c r="E6" s="8" t="s">
        <v>192</v>
      </c>
      <c r="F6" s="9" t="s">
        <v>206</v>
      </c>
      <c r="G6" s="9" t="s">
        <v>207</v>
      </c>
      <c r="H6" s="9" t="s">
        <v>195</v>
      </c>
      <c r="I6" s="9" t="s">
        <v>208</v>
      </c>
      <c r="J6" s="9" t="s">
        <v>197</v>
      </c>
      <c r="K6" s="10" t="s">
        <v>198</v>
      </c>
      <c r="L6" s="8" t="s">
        <v>199</v>
      </c>
      <c r="N6" s="177"/>
    </row>
    <row r="7" ht="22" customHeight="1" spans="1:12">
      <c r="A7" s="58"/>
      <c r="B7" s="18" t="s">
        <v>4</v>
      </c>
      <c r="C7" s="130">
        <f>SUM(C8,C131)</f>
        <v>10897</v>
      </c>
      <c r="D7" s="130">
        <f>SUM(D8,D131)</f>
        <v>12011</v>
      </c>
      <c r="E7" s="132"/>
      <c r="F7" s="51">
        <f>F8+F131</f>
        <v>3321</v>
      </c>
      <c r="G7" s="51">
        <f>G8+G131</f>
        <v>1783</v>
      </c>
      <c r="H7" s="51">
        <f>SUM(H8,H131)</f>
        <v>1538</v>
      </c>
      <c r="I7" s="51">
        <f>SUM(I8,I131)</f>
        <v>1731.96</v>
      </c>
      <c r="J7" s="131">
        <v>1718.52</v>
      </c>
      <c r="K7" s="131">
        <f>SUM(K8,K131)</f>
        <v>13.44</v>
      </c>
      <c r="L7" s="51">
        <f>SUM(L8,L131)</f>
        <v>1540.79</v>
      </c>
    </row>
    <row r="8" ht="22" customHeight="1" spans="1:12">
      <c r="A8" s="58">
        <v>601</v>
      </c>
      <c r="B8" s="18" t="s">
        <v>14</v>
      </c>
      <c r="C8" s="130">
        <f>SUM(C9,C21,C22,C29,C36,C42,C49,C55,C60,C68,C73,C74,C75,C83,C90,C100,C107,C112,C118,C123,C127)</f>
        <v>10339</v>
      </c>
      <c r="D8" s="130">
        <f>SUM(D9,D21,D22,D29,D36,D42,D49,D55,D60,D68,D73,D74,D75,D83,D90,D100,D107,D112,D118,D123,D127)</f>
        <v>11408</v>
      </c>
      <c r="E8" s="132"/>
      <c r="F8" s="51">
        <f>F9+F22+F29+F36+F42+F49+F55+F60+F68+F73+F74+F75+F83+F90+F107+F100+F112+F118+F123+F127</f>
        <v>2998.74</v>
      </c>
      <c r="G8" s="51">
        <f>G9+G22+G29+G36+G42+G49+G55+G60+G68+G73+G74+G75+G83+G90+G107+G100+G112+G118+G123+G127</f>
        <v>1690.58</v>
      </c>
      <c r="H8" s="51">
        <f>SUM(H9,H21,H22,H29,H36,H42,H49,H55,H60,H68,H73,H74,H75,H83,H90,H100,H107,H112,H118,H123,H127)</f>
        <v>1308.16</v>
      </c>
      <c r="I8" s="51">
        <f>SUM(I9,I21,I22,I29,I36,I42,I49,I55,I60,I68,I73,I74,I75,I83,I90,I100,I107,I112,I118,I123,I127)</f>
        <v>1490.98</v>
      </c>
      <c r="J8" s="131">
        <v>1486.31</v>
      </c>
      <c r="K8" s="131">
        <f>SUM(K9,K21,K22,K29,K36,K42,K49,K55,K60,K68,K73,K74,K75,K83,K90,K100,K107,K112,K118,K123,K127)</f>
        <v>4.67000000000002</v>
      </c>
      <c r="L8" s="51">
        <f>SUM(L9,L21,L22,L29,L36,L42,L49,L55,L60,L68,L73,L74,L75,L83,L90,L100,L107,L112,L118,L123,L127)</f>
        <v>1302.04</v>
      </c>
    </row>
    <row r="9" ht="22" customHeight="1" spans="1:12">
      <c r="A9" s="58">
        <v>601002</v>
      </c>
      <c r="B9" s="18" t="s">
        <v>15</v>
      </c>
      <c r="C9" s="7">
        <f>SUM(C10:C20)</f>
        <v>5033</v>
      </c>
      <c r="D9" s="7">
        <f>SUM(D10:D20)</f>
        <v>5722</v>
      </c>
      <c r="E9" s="132"/>
      <c r="F9" s="51">
        <f t="shared" ref="F9:L9" si="0">SUM(F10:F20)</f>
        <v>1029.96</v>
      </c>
      <c r="G9" s="51">
        <f t="shared" si="0"/>
        <v>833.48</v>
      </c>
      <c r="H9" s="51">
        <f t="shared" si="0"/>
        <v>196.48</v>
      </c>
      <c r="I9" s="51">
        <f t="shared" si="0"/>
        <v>296.15</v>
      </c>
      <c r="J9" s="51">
        <f t="shared" si="0"/>
        <v>274.21</v>
      </c>
      <c r="K9" s="51">
        <f t="shared" si="0"/>
        <v>21.94</v>
      </c>
      <c r="L9" s="51">
        <f t="shared" si="0"/>
        <v>218.42</v>
      </c>
    </row>
    <row r="10" ht="22" customHeight="1" spans="1:12">
      <c r="A10" s="58">
        <v>601003</v>
      </c>
      <c r="B10" s="31" t="s">
        <v>16</v>
      </c>
      <c r="C10" s="32">
        <v>1089</v>
      </c>
      <c r="D10" s="14">
        <v>1193</v>
      </c>
      <c r="E10" s="60">
        <v>0.3</v>
      </c>
      <c r="F10" s="16">
        <f>ROUND(D10*500*12*E10/10000,2)</f>
        <v>214.74</v>
      </c>
      <c r="G10" s="16">
        <f>ROUND(C10*0.3*460*12/10000,2)</f>
        <v>180.34</v>
      </c>
      <c r="H10" s="77">
        <f>F10-G10</f>
        <v>34.4</v>
      </c>
      <c r="I10" s="16">
        <v>55.96</v>
      </c>
      <c r="J10" s="16">
        <v>53.62</v>
      </c>
      <c r="K10" s="133">
        <f>I10-J10</f>
        <v>2.34</v>
      </c>
      <c r="L10" s="77">
        <f>H10+K10</f>
        <v>36.74</v>
      </c>
    </row>
    <row r="11" ht="22" customHeight="1" spans="1:12">
      <c r="A11" s="58">
        <v>601004</v>
      </c>
      <c r="B11" s="31" t="s">
        <v>17</v>
      </c>
      <c r="C11" s="32">
        <v>1362</v>
      </c>
      <c r="D11" s="14">
        <v>1515</v>
      </c>
      <c r="E11" s="60">
        <v>0.3</v>
      </c>
      <c r="F11" s="16">
        <f t="shared" ref="F11:F21" si="1">ROUND(D11*500*12*E11/10000,2)</f>
        <v>272.7</v>
      </c>
      <c r="G11" s="16">
        <f>ROUND(C11*0.3*460*12/10000,2)</f>
        <v>225.55</v>
      </c>
      <c r="H11" s="77">
        <f t="shared" ref="H11:H21" si="2">F11-G11</f>
        <v>47.15</v>
      </c>
      <c r="I11" s="16">
        <v>74.12</v>
      </c>
      <c r="J11" s="16">
        <v>75.94</v>
      </c>
      <c r="K11" s="133">
        <f t="shared" ref="K8:K21" si="3">I11-J11</f>
        <v>-1.81999999999999</v>
      </c>
      <c r="L11" s="77">
        <f t="shared" ref="L11:L21" si="4">H11+K11</f>
        <v>45.33</v>
      </c>
    </row>
    <row r="12" ht="22" customHeight="1" spans="1:12">
      <c r="A12" s="58">
        <v>601005</v>
      </c>
      <c r="B12" s="31" t="s">
        <v>18</v>
      </c>
      <c r="C12" s="32">
        <v>1119</v>
      </c>
      <c r="D12" s="14">
        <v>1430</v>
      </c>
      <c r="E12" s="60">
        <v>0.3</v>
      </c>
      <c r="F12" s="16">
        <f t="shared" si="1"/>
        <v>257.4</v>
      </c>
      <c r="G12" s="16">
        <f t="shared" ref="G12:G21" si="5">ROUND(C12*0.3*460*12/10000,2)</f>
        <v>185.31</v>
      </c>
      <c r="H12" s="77">
        <f t="shared" si="2"/>
        <v>72.09</v>
      </c>
      <c r="I12" s="16">
        <v>94.25</v>
      </c>
      <c r="J12" s="16">
        <v>89.59</v>
      </c>
      <c r="K12" s="133">
        <f t="shared" si="3"/>
        <v>4.66</v>
      </c>
      <c r="L12" s="77">
        <f t="shared" si="4"/>
        <v>76.75</v>
      </c>
    </row>
    <row r="13" ht="22" customHeight="1" spans="1:12">
      <c r="A13" s="58">
        <v>601006</v>
      </c>
      <c r="B13" s="31" t="s">
        <v>19</v>
      </c>
      <c r="C13" s="32">
        <v>454</v>
      </c>
      <c r="D13" s="14">
        <v>486</v>
      </c>
      <c r="E13" s="60">
        <v>0.3</v>
      </c>
      <c r="F13" s="16">
        <f t="shared" si="1"/>
        <v>87.48</v>
      </c>
      <c r="G13" s="16">
        <f t="shared" si="5"/>
        <v>75.18</v>
      </c>
      <c r="H13" s="77">
        <f t="shared" si="2"/>
        <v>12.3</v>
      </c>
      <c r="I13" s="16">
        <v>21.29</v>
      </c>
      <c r="J13" s="16">
        <v>25.22</v>
      </c>
      <c r="K13" s="133">
        <f t="shared" si="3"/>
        <v>-3.93</v>
      </c>
      <c r="L13" s="77">
        <f t="shared" si="4"/>
        <v>8.37</v>
      </c>
    </row>
    <row r="14" ht="22" customHeight="1" spans="1:12">
      <c r="A14" s="58">
        <v>601007</v>
      </c>
      <c r="B14" s="31" t="s">
        <v>20</v>
      </c>
      <c r="C14" s="32">
        <v>311</v>
      </c>
      <c r="D14" s="14">
        <v>337</v>
      </c>
      <c r="E14" s="60">
        <v>0.3</v>
      </c>
      <c r="F14" s="16">
        <f t="shared" si="1"/>
        <v>60.66</v>
      </c>
      <c r="G14" s="16">
        <f t="shared" si="5"/>
        <v>51.5</v>
      </c>
      <c r="H14" s="77">
        <f t="shared" si="2"/>
        <v>9.16</v>
      </c>
      <c r="I14" s="16">
        <v>15.32</v>
      </c>
      <c r="J14" s="16">
        <v>6.91</v>
      </c>
      <c r="K14" s="133">
        <f t="shared" si="3"/>
        <v>8.41</v>
      </c>
      <c r="L14" s="77">
        <f t="shared" si="4"/>
        <v>17.57</v>
      </c>
    </row>
    <row r="15" ht="22" customHeight="1" spans="1:12">
      <c r="A15" s="58">
        <v>601008</v>
      </c>
      <c r="B15" s="31" t="s">
        <v>21</v>
      </c>
      <c r="C15" s="32">
        <v>188</v>
      </c>
      <c r="D15" s="14">
        <v>200</v>
      </c>
      <c r="E15" s="60">
        <v>0.3</v>
      </c>
      <c r="F15" s="16">
        <f t="shared" si="1"/>
        <v>36</v>
      </c>
      <c r="G15" s="16">
        <f t="shared" si="5"/>
        <v>31.13</v>
      </c>
      <c r="H15" s="77">
        <f t="shared" si="2"/>
        <v>4.87</v>
      </c>
      <c r="I15" s="16">
        <v>8.59</v>
      </c>
      <c r="J15" s="16">
        <v>13.72</v>
      </c>
      <c r="K15" s="133">
        <f t="shared" si="3"/>
        <v>-5.13</v>
      </c>
      <c r="L15" s="77">
        <f t="shared" si="4"/>
        <v>-0.26</v>
      </c>
    </row>
    <row r="16" ht="22" customHeight="1" spans="1:12">
      <c r="A16" s="58">
        <v>601009</v>
      </c>
      <c r="B16" s="31" t="s">
        <v>22</v>
      </c>
      <c r="C16" s="32">
        <v>198</v>
      </c>
      <c r="D16" s="14">
        <v>207</v>
      </c>
      <c r="E16" s="60">
        <v>0.3</v>
      </c>
      <c r="F16" s="16">
        <f t="shared" si="1"/>
        <v>37.26</v>
      </c>
      <c r="G16" s="16">
        <f t="shared" si="5"/>
        <v>32.79</v>
      </c>
      <c r="H16" s="77">
        <f t="shared" si="2"/>
        <v>4.47</v>
      </c>
      <c r="I16" s="16">
        <v>8.39</v>
      </c>
      <c r="J16" s="16">
        <v>5.29</v>
      </c>
      <c r="K16" s="133">
        <f t="shared" si="3"/>
        <v>3.1</v>
      </c>
      <c r="L16" s="77">
        <f t="shared" si="4"/>
        <v>7.57</v>
      </c>
    </row>
    <row r="17" ht="22" customHeight="1" spans="1:12">
      <c r="A17" s="58">
        <v>601010</v>
      </c>
      <c r="B17" s="31" t="s">
        <v>23</v>
      </c>
      <c r="C17" s="32">
        <v>101</v>
      </c>
      <c r="D17" s="14">
        <v>105</v>
      </c>
      <c r="E17" s="60">
        <v>0.3</v>
      </c>
      <c r="F17" s="16">
        <f t="shared" si="1"/>
        <v>18.9</v>
      </c>
      <c r="G17" s="16">
        <f t="shared" si="5"/>
        <v>16.73</v>
      </c>
      <c r="H17" s="77">
        <f t="shared" si="2"/>
        <v>2.17</v>
      </c>
      <c r="I17" s="16">
        <v>4.17</v>
      </c>
      <c r="J17" s="16">
        <v>0.25</v>
      </c>
      <c r="K17" s="133">
        <f t="shared" si="3"/>
        <v>3.92</v>
      </c>
      <c r="L17" s="77">
        <f t="shared" si="4"/>
        <v>6.09</v>
      </c>
    </row>
    <row r="18" ht="22" customHeight="1" spans="1:12">
      <c r="A18" s="58">
        <v>601012</v>
      </c>
      <c r="B18" s="31" t="s">
        <v>24</v>
      </c>
      <c r="C18" s="32">
        <v>107</v>
      </c>
      <c r="D18" s="14">
        <v>130</v>
      </c>
      <c r="E18" s="60">
        <v>0.3</v>
      </c>
      <c r="F18" s="16">
        <f t="shared" si="1"/>
        <v>23.4</v>
      </c>
      <c r="G18" s="16">
        <f t="shared" si="5"/>
        <v>17.72</v>
      </c>
      <c r="H18" s="77">
        <f t="shared" si="2"/>
        <v>5.68</v>
      </c>
      <c r="I18" s="16">
        <v>7.8</v>
      </c>
      <c r="J18" s="16">
        <v>10.96</v>
      </c>
      <c r="K18" s="133">
        <f t="shared" si="3"/>
        <v>-3.16</v>
      </c>
      <c r="L18" s="77">
        <f t="shared" si="4"/>
        <v>2.52</v>
      </c>
    </row>
    <row r="19" ht="22" customHeight="1" spans="1:12">
      <c r="A19" s="58">
        <v>601013</v>
      </c>
      <c r="B19" s="31" t="s">
        <v>25</v>
      </c>
      <c r="C19" s="32">
        <v>37</v>
      </c>
      <c r="D19" s="14">
        <v>43</v>
      </c>
      <c r="E19" s="60">
        <v>0.3</v>
      </c>
      <c r="F19" s="16">
        <f t="shared" si="1"/>
        <v>7.74</v>
      </c>
      <c r="G19" s="16">
        <f t="shared" si="5"/>
        <v>6.13</v>
      </c>
      <c r="H19" s="77">
        <f t="shared" si="2"/>
        <v>1.61</v>
      </c>
      <c r="I19" s="16">
        <v>2.35</v>
      </c>
      <c r="J19" s="16">
        <v>-4.73</v>
      </c>
      <c r="K19" s="133">
        <f t="shared" si="3"/>
        <v>7.08</v>
      </c>
      <c r="L19" s="77">
        <f t="shared" si="4"/>
        <v>8.69</v>
      </c>
    </row>
    <row r="20" ht="22" customHeight="1" spans="1:12">
      <c r="A20" s="58">
        <v>603</v>
      </c>
      <c r="B20" s="31" t="s">
        <v>26</v>
      </c>
      <c r="C20" s="32">
        <v>67</v>
      </c>
      <c r="D20" s="14">
        <v>76</v>
      </c>
      <c r="E20" s="60">
        <v>0.3</v>
      </c>
      <c r="F20" s="16">
        <f t="shared" si="1"/>
        <v>13.68</v>
      </c>
      <c r="G20" s="16">
        <f t="shared" si="5"/>
        <v>11.1</v>
      </c>
      <c r="H20" s="77">
        <f t="shared" si="2"/>
        <v>2.58</v>
      </c>
      <c r="I20" s="16">
        <v>3.91</v>
      </c>
      <c r="J20" s="16">
        <v>-2.56</v>
      </c>
      <c r="K20" s="133">
        <f t="shared" si="3"/>
        <v>6.47</v>
      </c>
      <c r="L20" s="77">
        <f t="shared" si="4"/>
        <v>9.05</v>
      </c>
    </row>
    <row r="21" ht="22" customHeight="1" spans="1:12">
      <c r="A21" s="58"/>
      <c r="B21" s="18" t="s">
        <v>27</v>
      </c>
      <c r="C21" s="10">
        <v>0</v>
      </c>
      <c r="D21" s="10">
        <v>0</v>
      </c>
      <c r="E21" s="62">
        <v>0.3</v>
      </c>
      <c r="F21" s="16">
        <f t="shared" si="1"/>
        <v>0</v>
      </c>
      <c r="G21" s="16">
        <f t="shared" si="5"/>
        <v>0</v>
      </c>
      <c r="H21" s="77">
        <f t="shared" si="2"/>
        <v>0</v>
      </c>
      <c r="I21" s="16">
        <v>0</v>
      </c>
      <c r="J21" s="16">
        <v>0</v>
      </c>
      <c r="K21" s="133">
        <f t="shared" si="3"/>
        <v>0</v>
      </c>
      <c r="L21" s="77">
        <f t="shared" si="4"/>
        <v>0</v>
      </c>
    </row>
    <row r="22" ht="22" customHeight="1" spans="1:13">
      <c r="A22" s="58">
        <v>603001</v>
      </c>
      <c r="B22" s="18" t="s">
        <v>28</v>
      </c>
      <c r="C22" s="7">
        <f>SUM(C23,C26:C28)</f>
        <v>326</v>
      </c>
      <c r="D22" s="7">
        <f t="shared" ref="C22:L22" si="6">SUM(D23,D26:D28)</f>
        <v>353</v>
      </c>
      <c r="E22" s="132"/>
      <c r="F22" s="7">
        <f t="shared" si="6"/>
        <v>63.54</v>
      </c>
      <c r="G22" s="7">
        <f t="shared" si="6"/>
        <v>53.98</v>
      </c>
      <c r="H22" s="7">
        <f t="shared" si="6"/>
        <v>9.56</v>
      </c>
      <c r="I22" s="7">
        <f t="shared" si="6"/>
        <v>15.93</v>
      </c>
      <c r="J22" s="17">
        <f t="shared" si="6"/>
        <v>22</v>
      </c>
      <c r="K22" s="7">
        <f t="shared" si="6"/>
        <v>-6.07</v>
      </c>
      <c r="L22" s="7">
        <f t="shared" si="6"/>
        <v>3.49</v>
      </c>
      <c r="M22" s="160" t="s">
        <v>209</v>
      </c>
    </row>
    <row r="23" ht="22" customHeight="1" spans="1:12">
      <c r="A23" s="58"/>
      <c r="B23" s="31" t="s">
        <v>29</v>
      </c>
      <c r="C23" s="32">
        <v>22</v>
      </c>
      <c r="D23" s="14">
        <v>23</v>
      </c>
      <c r="E23" s="60">
        <v>0.3</v>
      </c>
      <c r="F23" s="16">
        <f t="shared" ref="F23:F28" si="7">ROUND(D23*500*12*E23/10000,2)</f>
        <v>4.14</v>
      </c>
      <c r="G23" s="16">
        <f>ROUND(C23*0.3*460*12/10000,2)</f>
        <v>3.64</v>
      </c>
      <c r="H23" s="77">
        <f t="shared" ref="H23:H28" si="8">F23-G23</f>
        <v>0.5</v>
      </c>
      <c r="I23" s="16">
        <v>0.85</v>
      </c>
      <c r="J23" s="133">
        <v>1.51</v>
      </c>
      <c r="K23" s="133">
        <f>I23-J23</f>
        <v>-0.66</v>
      </c>
      <c r="L23" s="77">
        <f t="shared" ref="L23:L28" si="9">H23+K23</f>
        <v>-0.16</v>
      </c>
    </row>
    <row r="24" ht="22" customHeight="1" spans="1:12">
      <c r="A24" s="58"/>
      <c r="B24" s="18" t="s">
        <v>30</v>
      </c>
      <c r="C24" s="7">
        <v>22</v>
      </c>
      <c r="D24" s="10">
        <v>22</v>
      </c>
      <c r="E24" s="62">
        <v>0.3</v>
      </c>
      <c r="F24" s="13">
        <f t="shared" si="7"/>
        <v>3.96</v>
      </c>
      <c r="G24" s="13">
        <f>ROUND(C24*0.3*460*12/10000,2)</f>
        <v>3.64</v>
      </c>
      <c r="H24" s="51">
        <f t="shared" si="8"/>
        <v>0.32</v>
      </c>
      <c r="I24" s="13">
        <v>0.75</v>
      </c>
      <c r="J24" s="137">
        <v>0.75</v>
      </c>
      <c r="K24" s="131">
        <f>I24-J24</f>
        <v>0</v>
      </c>
      <c r="L24" s="51">
        <f t="shared" si="9"/>
        <v>0.32</v>
      </c>
    </row>
    <row r="25" ht="22" customHeight="1" spans="1:12">
      <c r="A25" s="58"/>
      <c r="B25" s="18" t="s">
        <v>31</v>
      </c>
      <c r="C25" s="7">
        <v>0</v>
      </c>
      <c r="D25" s="10">
        <v>1</v>
      </c>
      <c r="E25" s="62">
        <v>0.3</v>
      </c>
      <c r="F25" s="13">
        <f t="shared" si="7"/>
        <v>0.18</v>
      </c>
      <c r="G25" s="13">
        <f>ROUND(C25*0.3*460*12/10000,2)</f>
        <v>0</v>
      </c>
      <c r="H25" s="51">
        <f t="shared" si="8"/>
        <v>0.18</v>
      </c>
      <c r="I25" s="13">
        <v>0.18</v>
      </c>
      <c r="J25" s="131">
        <v>0</v>
      </c>
      <c r="K25" s="131">
        <f>I25-J25</f>
        <v>0.18</v>
      </c>
      <c r="L25" s="51">
        <f t="shared" si="9"/>
        <v>0.36</v>
      </c>
    </row>
    <row r="26" ht="22" customHeight="1" spans="1:12">
      <c r="A26" s="58">
        <v>603003</v>
      </c>
      <c r="B26" s="31" t="s">
        <v>32</v>
      </c>
      <c r="C26" s="32">
        <v>237</v>
      </c>
      <c r="D26" s="14">
        <v>257</v>
      </c>
      <c r="E26" s="60">
        <v>0.3</v>
      </c>
      <c r="F26" s="16">
        <f t="shared" si="7"/>
        <v>46.26</v>
      </c>
      <c r="G26" s="16">
        <f t="shared" ref="G26:G35" si="10">ROUND(C26*0.3*460*12/10000,2)</f>
        <v>39.25</v>
      </c>
      <c r="H26" s="77">
        <f t="shared" si="8"/>
        <v>7.01</v>
      </c>
      <c r="I26" s="16">
        <v>11.71</v>
      </c>
      <c r="J26" s="133">
        <v>15.59</v>
      </c>
      <c r="K26" s="133">
        <f t="shared" ref="K26:K48" si="11">I26-J26</f>
        <v>-3.88</v>
      </c>
      <c r="L26" s="77">
        <f t="shared" si="9"/>
        <v>3.13</v>
      </c>
    </row>
    <row r="27" ht="22" customHeight="1" spans="1:12">
      <c r="A27" s="58">
        <v>603004</v>
      </c>
      <c r="B27" s="31" t="s">
        <v>33</v>
      </c>
      <c r="C27" s="32">
        <v>36</v>
      </c>
      <c r="D27" s="14">
        <v>38</v>
      </c>
      <c r="E27" s="60">
        <v>0.3</v>
      </c>
      <c r="F27" s="16">
        <f t="shared" si="7"/>
        <v>6.84</v>
      </c>
      <c r="G27" s="16">
        <f t="shared" si="10"/>
        <v>5.96</v>
      </c>
      <c r="H27" s="77">
        <f t="shared" si="8"/>
        <v>0.88</v>
      </c>
      <c r="I27" s="16">
        <v>1.59</v>
      </c>
      <c r="J27" s="133">
        <v>1.44</v>
      </c>
      <c r="K27" s="133">
        <f t="shared" si="11"/>
        <v>0.15</v>
      </c>
      <c r="L27" s="77">
        <f t="shared" si="9"/>
        <v>1.03</v>
      </c>
    </row>
    <row r="28" ht="22" customHeight="1" spans="1:12">
      <c r="A28" s="58">
        <v>604</v>
      </c>
      <c r="B28" s="31" t="s">
        <v>34</v>
      </c>
      <c r="C28" s="32">
        <v>31</v>
      </c>
      <c r="D28" s="14">
        <v>35</v>
      </c>
      <c r="E28" s="60">
        <v>0.3</v>
      </c>
      <c r="F28" s="16">
        <f t="shared" si="7"/>
        <v>6.3</v>
      </c>
      <c r="G28" s="16">
        <f t="shared" si="10"/>
        <v>5.13</v>
      </c>
      <c r="H28" s="77">
        <f t="shared" si="8"/>
        <v>1.17</v>
      </c>
      <c r="I28" s="16">
        <v>1.78</v>
      </c>
      <c r="J28" s="133">
        <v>3.46</v>
      </c>
      <c r="K28" s="133">
        <f t="shared" si="11"/>
        <v>-1.68</v>
      </c>
      <c r="L28" s="77">
        <f t="shared" si="9"/>
        <v>-0.51</v>
      </c>
    </row>
    <row r="29" ht="22" customHeight="1" spans="1:12">
      <c r="A29" s="58">
        <v>604002</v>
      </c>
      <c r="B29" s="30" t="s">
        <v>35</v>
      </c>
      <c r="C29" s="7">
        <f>SUM(C30:C35)</f>
        <v>484</v>
      </c>
      <c r="D29" s="7">
        <f>SUM(D30:D35)</f>
        <v>517</v>
      </c>
      <c r="E29" s="132"/>
      <c r="F29" s="51">
        <f t="shared" ref="F29:L29" si="12">SUM(F30:F35)</f>
        <v>265.2</v>
      </c>
      <c r="G29" s="51">
        <f t="shared" si="12"/>
        <v>80.15</v>
      </c>
      <c r="H29" s="51">
        <f t="shared" si="12"/>
        <v>185.05</v>
      </c>
      <c r="I29" s="51">
        <f t="shared" si="12"/>
        <v>194.64</v>
      </c>
      <c r="J29" s="51">
        <f t="shared" si="12"/>
        <v>188.61</v>
      </c>
      <c r="K29" s="51">
        <f t="shared" si="12"/>
        <v>6.03000000000001</v>
      </c>
      <c r="L29" s="51">
        <f t="shared" si="12"/>
        <v>191.08</v>
      </c>
    </row>
    <row r="30" ht="22" customHeight="1" spans="1:12">
      <c r="A30" s="58">
        <v>604003</v>
      </c>
      <c r="B30" s="31" t="s">
        <v>36</v>
      </c>
      <c r="C30" s="32">
        <v>31</v>
      </c>
      <c r="D30" s="14">
        <v>32</v>
      </c>
      <c r="E30" s="60">
        <v>0.85</v>
      </c>
      <c r="F30" s="16">
        <f t="shared" ref="F30:F35" si="13">ROUND(D30*500*12*E30/10000,2)</f>
        <v>16.32</v>
      </c>
      <c r="G30" s="16">
        <f t="shared" si="10"/>
        <v>5.13</v>
      </c>
      <c r="H30" s="77">
        <f>F30-G30</f>
        <v>11.19</v>
      </c>
      <c r="I30" s="16">
        <v>11.8</v>
      </c>
      <c r="J30" s="133">
        <v>12.02</v>
      </c>
      <c r="K30" s="133">
        <f t="shared" si="11"/>
        <v>-0.219999999999999</v>
      </c>
      <c r="L30" s="77">
        <f t="shared" ref="L30:L35" si="14">H30+K30</f>
        <v>10.97</v>
      </c>
    </row>
    <row r="31" ht="22" customHeight="1" spans="1:12">
      <c r="A31" s="58">
        <v>604004</v>
      </c>
      <c r="B31" s="31" t="s">
        <v>37</v>
      </c>
      <c r="C31" s="32">
        <v>414</v>
      </c>
      <c r="D31" s="14">
        <v>440</v>
      </c>
      <c r="E31" s="60">
        <v>0.85</v>
      </c>
      <c r="F31" s="16">
        <f t="shared" si="13"/>
        <v>224.4</v>
      </c>
      <c r="G31" s="16">
        <f t="shared" si="10"/>
        <v>68.56</v>
      </c>
      <c r="H31" s="77">
        <f>F31-G31</f>
        <v>155.84</v>
      </c>
      <c r="I31" s="16">
        <v>164.04</v>
      </c>
      <c r="J31" s="133">
        <v>161.42</v>
      </c>
      <c r="K31" s="133">
        <f t="shared" si="11"/>
        <v>2.62</v>
      </c>
      <c r="L31" s="77">
        <f t="shared" si="14"/>
        <v>158.46</v>
      </c>
    </row>
    <row r="32" ht="22" customHeight="1" spans="1:12">
      <c r="A32" s="58">
        <v>604005</v>
      </c>
      <c r="B32" s="31" t="s">
        <v>38</v>
      </c>
      <c r="C32" s="32">
        <v>5</v>
      </c>
      <c r="D32" s="14">
        <v>7</v>
      </c>
      <c r="E32" s="60">
        <v>0.85</v>
      </c>
      <c r="F32" s="16">
        <f t="shared" si="13"/>
        <v>3.57</v>
      </c>
      <c r="G32" s="16">
        <f t="shared" si="10"/>
        <v>0.83</v>
      </c>
      <c r="H32" s="77">
        <f t="shared" ref="H32:H41" si="15">F32-G32</f>
        <v>2.74</v>
      </c>
      <c r="I32" s="16">
        <v>2.84</v>
      </c>
      <c r="J32" s="133">
        <v>2.81</v>
      </c>
      <c r="K32" s="133">
        <f t="shared" si="11"/>
        <v>0.0299999999999998</v>
      </c>
      <c r="L32" s="77">
        <f t="shared" si="14"/>
        <v>2.77</v>
      </c>
    </row>
    <row r="33" ht="22" customHeight="1" spans="1:12">
      <c r="A33" s="58">
        <v>604006</v>
      </c>
      <c r="B33" s="31" t="s">
        <v>39</v>
      </c>
      <c r="C33" s="32">
        <v>11</v>
      </c>
      <c r="D33" s="14">
        <v>13</v>
      </c>
      <c r="E33" s="60">
        <v>1</v>
      </c>
      <c r="F33" s="16">
        <f t="shared" si="13"/>
        <v>7.8</v>
      </c>
      <c r="G33" s="16">
        <f t="shared" si="10"/>
        <v>1.82</v>
      </c>
      <c r="H33" s="77">
        <f t="shared" si="15"/>
        <v>5.98</v>
      </c>
      <c r="I33" s="16">
        <v>6.2</v>
      </c>
      <c r="J33" s="133">
        <v>5.47</v>
      </c>
      <c r="K33" s="133">
        <f t="shared" si="11"/>
        <v>0.73</v>
      </c>
      <c r="L33" s="77">
        <f t="shared" si="14"/>
        <v>6.71</v>
      </c>
    </row>
    <row r="34" ht="22" customHeight="1" spans="1:12">
      <c r="A34" s="58">
        <v>604007</v>
      </c>
      <c r="B34" s="31" t="s">
        <v>40</v>
      </c>
      <c r="C34" s="32">
        <v>4</v>
      </c>
      <c r="D34" s="14">
        <v>4</v>
      </c>
      <c r="E34" s="60">
        <v>1</v>
      </c>
      <c r="F34" s="16">
        <f t="shared" si="13"/>
        <v>2.4</v>
      </c>
      <c r="G34" s="16">
        <f t="shared" si="10"/>
        <v>0.66</v>
      </c>
      <c r="H34" s="77">
        <f t="shared" si="15"/>
        <v>1.74</v>
      </c>
      <c r="I34" s="16">
        <v>1.82</v>
      </c>
      <c r="J34" s="133">
        <v>1.9</v>
      </c>
      <c r="K34" s="133">
        <f t="shared" si="11"/>
        <v>-0.0799999999999998</v>
      </c>
      <c r="L34" s="77">
        <f t="shared" si="14"/>
        <v>1.66</v>
      </c>
    </row>
    <row r="35" ht="22" customHeight="1" spans="1:12">
      <c r="A35" s="58">
        <v>605</v>
      </c>
      <c r="B35" s="31" t="s">
        <v>41</v>
      </c>
      <c r="C35" s="32">
        <v>19</v>
      </c>
      <c r="D35" s="14">
        <v>21</v>
      </c>
      <c r="E35" s="60">
        <v>0.85</v>
      </c>
      <c r="F35" s="16">
        <f t="shared" si="13"/>
        <v>10.71</v>
      </c>
      <c r="G35" s="16">
        <f t="shared" si="10"/>
        <v>3.15</v>
      </c>
      <c r="H35" s="77">
        <f t="shared" si="15"/>
        <v>7.56</v>
      </c>
      <c r="I35" s="16">
        <v>7.94</v>
      </c>
      <c r="J35" s="133">
        <v>4.99</v>
      </c>
      <c r="K35" s="133">
        <f t="shared" si="11"/>
        <v>2.95</v>
      </c>
      <c r="L35" s="77">
        <f t="shared" si="14"/>
        <v>10.51</v>
      </c>
    </row>
    <row r="36" ht="22" customHeight="1" spans="1:12">
      <c r="A36" s="58">
        <v>605002</v>
      </c>
      <c r="B36" s="30" t="s">
        <v>42</v>
      </c>
      <c r="C36" s="7">
        <f>SUM(C37:C41)</f>
        <v>935</v>
      </c>
      <c r="D36" s="7">
        <f>SUM(D37:D41)</f>
        <v>1018</v>
      </c>
      <c r="E36" s="132"/>
      <c r="F36" s="51">
        <f t="shared" ref="F36:L36" si="16">SUM(F37:F41)</f>
        <v>183.24</v>
      </c>
      <c r="G36" s="51">
        <f t="shared" si="16"/>
        <v>154.84</v>
      </c>
      <c r="H36" s="51">
        <f t="shared" si="16"/>
        <v>28.4</v>
      </c>
      <c r="I36" s="51">
        <f t="shared" si="16"/>
        <v>46.92</v>
      </c>
      <c r="J36" s="51">
        <f t="shared" si="16"/>
        <v>63.08</v>
      </c>
      <c r="K36" s="51">
        <f t="shared" si="16"/>
        <v>-16.16</v>
      </c>
      <c r="L36" s="51">
        <f t="shared" si="16"/>
        <v>12.24</v>
      </c>
    </row>
    <row r="37" ht="22" customHeight="1" spans="1:12">
      <c r="A37" s="58">
        <v>605003</v>
      </c>
      <c r="B37" s="31" t="s">
        <v>43</v>
      </c>
      <c r="C37" s="32">
        <v>342</v>
      </c>
      <c r="D37" s="14">
        <v>348</v>
      </c>
      <c r="E37" s="60">
        <v>0.3</v>
      </c>
      <c r="F37" s="16">
        <f>ROUND(D37*500*12*E37/10000,2)</f>
        <v>62.64</v>
      </c>
      <c r="G37" s="16">
        <f t="shared" ref="G37:G41" si="17">ROUND(C37*0.3*460*12/10000,2)</f>
        <v>56.64</v>
      </c>
      <c r="H37" s="77">
        <f t="shared" si="15"/>
        <v>6</v>
      </c>
      <c r="I37" s="16">
        <v>12.78</v>
      </c>
      <c r="J37" s="133">
        <v>19.28</v>
      </c>
      <c r="K37" s="133">
        <f t="shared" si="11"/>
        <v>-6.5</v>
      </c>
      <c r="L37" s="77">
        <f>H37+K37</f>
        <v>-0.500000000000002</v>
      </c>
    </row>
    <row r="38" ht="22" customHeight="1" spans="1:12">
      <c r="A38" s="58">
        <v>605005</v>
      </c>
      <c r="B38" s="31" t="s">
        <v>44</v>
      </c>
      <c r="C38" s="32">
        <v>179</v>
      </c>
      <c r="D38" s="14">
        <v>197</v>
      </c>
      <c r="E38" s="60">
        <v>0.3</v>
      </c>
      <c r="F38" s="16">
        <f>ROUND(D38*500*12*E38/10000,2)</f>
        <v>35.46</v>
      </c>
      <c r="G38" s="16">
        <f t="shared" si="17"/>
        <v>29.64</v>
      </c>
      <c r="H38" s="77">
        <f t="shared" si="15"/>
        <v>5.82</v>
      </c>
      <c r="I38" s="16">
        <v>9.36</v>
      </c>
      <c r="J38" s="133">
        <v>11.34</v>
      </c>
      <c r="K38" s="133">
        <f t="shared" si="11"/>
        <v>-1.98</v>
      </c>
      <c r="L38" s="77">
        <f>H38+K38</f>
        <v>3.84</v>
      </c>
    </row>
    <row r="39" ht="22" customHeight="1" spans="1:12">
      <c r="A39" s="58">
        <v>605005</v>
      </c>
      <c r="B39" s="31" t="s">
        <v>45</v>
      </c>
      <c r="C39" s="32">
        <v>239</v>
      </c>
      <c r="D39" s="14">
        <v>287</v>
      </c>
      <c r="E39" s="60">
        <v>0.3</v>
      </c>
      <c r="F39" s="16">
        <f>ROUND(D39*500*12*E39/10000,2)</f>
        <v>51.66</v>
      </c>
      <c r="G39" s="16">
        <f t="shared" si="17"/>
        <v>39.58</v>
      </c>
      <c r="H39" s="77">
        <f t="shared" si="15"/>
        <v>12.08</v>
      </c>
      <c r="I39" s="16">
        <v>16.81</v>
      </c>
      <c r="J39" s="133">
        <v>21.69</v>
      </c>
      <c r="K39" s="133">
        <f t="shared" si="11"/>
        <v>-4.88</v>
      </c>
      <c r="L39" s="77">
        <f>H39+K39</f>
        <v>7.2</v>
      </c>
    </row>
    <row r="40" ht="22" customHeight="1" spans="1:12">
      <c r="A40" s="58">
        <v>605006</v>
      </c>
      <c r="B40" s="31" t="s">
        <v>46</v>
      </c>
      <c r="C40" s="32">
        <v>118</v>
      </c>
      <c r="D40" s="14">
        <v>126</v>
      </c>
      <c r="E40" s="60">
        <v>0.3</v>
      </c>
      <c r="F40" s="16">
        <f>ROUND(D40*500*12*E40/10000,2)</f>
        <v>22.68</v>
      </c>
      <c r="G40" s="16">
        <f t="shared" si="17"/>
        <v>19.54</v>
      </c>
      <c r="H40" s="77">
        <f t="shared" si="15"/>
        <v>3.14</v>
      </c>
      <c r="I40" s="16">
        <v>5.48</v>
      </c>
      <c r="J40" s="133">
        <v>7.31</v>
      </c>
      <c r="K40" s="133">
        <f t="shared" si="11"/>
        <v>-1.83</v>
      </c>
      <c r="L40" s="77">
        <f>H40+K40</f>
        <v>1.31</v>
      </c>
    </row>
    <row r="41" ht="22" customHeight="1" spans="1:12">
      <c r="A41" s="58">
        <v>606</v>
      </c>
      <c r="B41" s="31" t="s">
        <v>47</v>
      </c>
      <c r="C41" s="32">
        <v>57</v>
      </c>
      <c r="D41" s="14">
        <v>60</v>
      </c>
      <c r="E41" s="60">
        <v>0.3</v>
      </c>
      <c r="F41" s="16">
        <f>ROUND(D41*500*12*E41/10000,2)</f>
        <v>10.8</v>
      </c>
      <c r="G41" s="16">
        <f t="shared" si="17"/>
        <v>9.44</v>
      </c>
      <c r="H41" s="77">
        <f t="shared" si="15"/>
        <v>1.36</v>
      </c>
      <c r="I41" s="16">
        <v>2.49</v>
      </c>
      <c r="J41" s="133">
        <v>3.46</v>
      </c>
      <c r="K41" s="133">
        <f t="shared" si="11"/>
        <v>-0.97</v>
      </c>
      <c r="L41" s="77">
        <f>H41+K41</f>
        <v>0.390000000000001</v>
      </c>
    </row>
    <row r="42" ht="22" customHeight="1" spans="1:12">
      <c r="A42" s="58">
        <v>606002</v>
      </c>
      <c r="B42" s="30" t="s">
        <v>48</v>
      </c>
      <c r="C42" s="7">
        <f>SUM(C43:C48)</f>
        <v>552</v>
      </c>
      <c r="D42" s="7">
        <f>SUM(D43:D48)</f>
        <v>603</v>
      </c>
      <c r="E42" s="132"/>
      <c r="F42" s="51">
        <f t="shared" ref="F42:L42" si="18">SUM(F43:F48)</f>
        <v>307.53</v>
      </c>
      <c r="G42" s="51">
        <f t="shared" si="18"/>
        <v>91.4</v>
      </c>
      <c r="H42" s="51">
        <f t="shared" si="18"/>
        <v>216.13</v>
      </c>
      <c r="I42" s="51">
        <f t="shared" si="18"/>
        <v>227.05</v>
      </c>
      <c r="J42" s="51">
        <f t="shared" si="18"/>
        <v>215.81</v>
      </c>
      <c r="K42" s="51">
        <f t="shared" si="18"/>
        <v>11.24</v>
      </c>
      <c r="L42" s="51">
        <f t="shared" si="18"/>
        <v>227.37</v>
      </c>
    </row>
    <row r="43" ht="22" customHeight="1" spans="1:12">
      <c r="A43" s="58">
        <v>606003</v>
      </c>
      <c r="B43" s="31" t="s">
        <v>49</v>
      </c>
      <c r="C43" s="32">
        <v>182</v>
      </c>
      <c r="D43" s="14">
        <v>194</v>
      </c>
      <c r="E43" s="60">
        <v>0.85</v>
      </c>
      <c r="F43" s="16">
        <f t="shared" ref="F43:F48" si="19">ROUND(D43*500*12*E43/10000,2)</f>
        <v>98.94</v>
      </c>
      <c r="G43" s="16">
        <f t="shared" ref="G43:G48" si="20">ROUND(C43*0.3*460*12/10000,2)</f>
        <v>30.14</v>
      </c>
      <c r="H43" s="77">
        <f>F43-G43</f>
        <v>68.8</v>
      </c>
      <c r="I43" s="16">
        <v>72.4</v>
      </c>
      <c r="J43" s="133">
        <v>70.11</v>
      </c>
      <c r="K43" s="133">
        <f t="shared" si="11"/>
        <v>2.29000000000001</v>
      </c>
      <c r="L43" s="77">
        <f t="shared" ref="L43:L48" si="21">H43+K43</f>
        <v>71.09</v>
      </c>
    </row>
    <row r="44" ht="22" customHeight="1" spans="1:12">
      <c r="A44" s="58">
        <v>606004</v>
      </c>
      <c r="B44" s="31" t="s">
        <v>50</v>
      </c>
      <c r="C44" s="32">
        <v>188</v>
      </c>
      <c r="D44" s="14">
        <v>194</v>
      </c>
      <c r="E44" s="60">
        <v>0.85</v>
      </c>
      <c r="F44" s="16">
        <f t="shared" si="19"/>
        <v>98.94</v>
      </c>
      <c r="G44" s="16">
        <f t="shared" si="20"/>
        <v>31.13</v>
      </c>
      <c r="H44" s="77">
        <f t="shared" ref="H43:H48" si="22">F44-G44</f>
        <v>67.81</v>
      </c>
      <c r="I44" s="16">
        <v>71.53</v>
      </c>
      <c r="J44" s="133">
        <v>73.67</v>
      </c>
      <c r="K44" s="133">
        <f t="shared" si="11"/>
        <v>-2.14</v>
      </c>
      <c r="L44" s="77">
        <f t="shared" si="21"/>
        <v>65.67</v>
      </c>
    </row>
    <row r="45" ht="22" customHeight="1" spans="1:12">
      <c r="A45" s="58">
        <v>606005</v>
      </c>
      <c r="B45" s="31" t="s">
        <v>51</v>
      </c>
      <c r="C45" s="32">
        <v>95</v>
      </c>
      <c r="D45" s="14">
        <v>113</v>
      </c>
      <c r="E45" s="60">
        <v>0.85</v>
      </c>
      <c r="F45" s="16">
        <f t="shared" si="19"/>
        <v>57.63</v>
      </c>
      <c r="G45" s="16">
        <f t="shared" si="20"/>
        <v>15.73</v>
      </c>
      <c r="H45" s="77">
        <f t="shared" si="22"/>
        <v>41.9</v>
      </c>
      <c r="I45" s="16">
        <v>43.78</v>
      </c>
      <c r="J45" s="133">
        <v>38.63</v>
      </c>
      <c r="K45" s="133">
        <f t="shared" si="11"/>
        <v>5.15</v>
      </c>
      <c r="L45" s="77">
        <f t="shared" si="21"/>
        <v>47.05</v>
      </c>
    </row>
    <row r="46" ht="22" customHeight="1" spans="1:12">
      <c r="A46" s="58">
        <v>606008</v>
      </c>
      <c r="B46" s="31" t="s">
        <v>52</v>
      </c>
      <c r="C46" s="32">
        <v>40</v>
      </c>
      <c r="D46" s="14">
        <v>46</v>
      </c>
      <c r="E46" s="60">
        <v>0.85</v>
      </c>
      <c r="F46" s="16">
        <f t="shared" si="19"/>
        <v>23.46</v>
      </c>
      <c r="G46" s="16">
        <f t="shared" si="20"/>
        <v>6.62</v>
      </c>
      <c r="H46" s="77">
        <f t="shared" si="22"/>
        <v>16.84</v>
      </c>
      <c r="I46" s="16">
        <v>17.63</v>
      </c>
      <c r="J46" s="133">
        <v>15.22</v>
      </c>
      <c r="K46" s="133">
        <f t="shared" si="11"/>
        <v>2.41</v>
      </c>
      <c r="L46" s="77">
        <f t="shared" si="21"/>
        <v>19.25</v>
      </c>
    </row>
    <row r="47" ht="22" customHeight="1" spans="1:12">
      <c r="A47" s="58">
        <v>606010</v>
      </c>
      <c r="B47" s="31" t="s">
        <v>53</v>
      </c>
      <c r="C47" s="32">
        <v>2</v>
      </c>
      <c r="D47" s="14">
        <v>4</v>
      </c>
      <c r="E47" s="60">
        <v>0.85</v>
      </c>
      <c r="F47" s="16">
        <f t="shared" si="19"/>
        <v>2.04</v>
      </c>
      <c r="G47" s="16">
        <f t="shared" si="20"/>
        <v>0.33</v>
      </c>
      <c r="H47" s="77">
        <f t="shared" si="22"/>
        <v>1.71</v>
      </c>
      <c r="I47" s="16">
        <v>1.75</v>
      </c>
      <c r="J47" s="133">
        <v>0.77</v>
      </c>
      <c r="K47" s="133">
        <f t="shared" si="11"/>
        <v>0.98</v>
      </c>
      <c r="L47" s="77">
        <f t="shared" si="21"/>
        <v>2.69</v>
      </c>
    </row>
    <row r="48" ht="22" customHeight="1" spans="1:12">
      <c r="A48" s="58">
        <v>607</v>
      </c>
      <c r="B48" s="31" t="s">
        <v>54</v>
      </c>
      <c r="C48" s="32">
        <v>45</v>
      </c>
      <c r="D48" s="14">
        <v>52</v>
      </c>
      <c r="E48" s="60">
        <v>0.85</v>
      </c>
      <c r="F48" s="16">
        <f t="shared" si="19"/>
        <v>26.52</v>
      </c>
      <c r="G48" s="16">
        <f t="shared" si="20"/>
        <v>7.45</v>
      </c>
      <c r="H48" s="77">
        <f t="shared" si="22"/>
        <v>19.07</v>
      </c>
      <c r="I48" s="16">
        <v>19.96</v>
      </c>
      <c r="J48" s="133">
        <v>17.41</v>
      </c>
      <c r="K48" s="133">
        <f t="shared" si="11"/>
        <v>2.55</v>
      </c>
      <c r="L48" s="77">
        <f t="shared" si="21"/>
        <v>21.62</v>
      </c>
    </row>
    <row r="49" ht="22" customHeight="1" spans="1:13">
      <c r="A49" s="58">
        <v>607002</v>
      </c>
      <c r="B49" s="30" t="s">
        <v>55</v>
      </c>
      <c r="C49" s="7">
        <f t="shared" ref="C49:L49" si="23">SUM(C50,C52:C54)</f>
        <v>26</v>
      </c>
      <c r="D49" s="7">
        <f t="shared" si="23"/>
        <v>27</v>
      </c>
      <c r="E49" s="132"/>
      <c r="F49" s="7">
        <f t="shared" si="23"/>
        <v>13.95</v>
      </c>
      <c r="G49" s="17">
        <f t="shared" si="23"/>
        <v>4.3</v>
      </c>
      <c r="H49" s="7">
        <f t="shared" si="23"/>
        <v>9.65</v>
      </c>
      <c r="I49" s="7">
        <f t="shared" si="23"/>
        <v>10.16</v>
      </c>
      <c r="J49" s="7">
        <f t="shared" si="23"/>
        <v>10.55</v>
      </c>
      <c r="K49" s="7">
        <f t="shared" si="23"/>
        <v>-0.39</v>
      </c>
      <c r="L49" s="7">
        <f t="shared" si="23"/>
        <v>9.26</v>
      </c>
      <c r="M49" s="160" t="s">
        <v>210</v>
      </c>
    </row>
    <row r="50" ht="22" customHeight="1" spans="1:12">
      <c r="A50" s="58"/>
      <c r="B50" s="64" t="s">
        <v>56</v>
      </c>
      <c r="C50" s="32">
        <v>0</v>
      </c>
      <c r="D50" s="14">
        <v>0</v>
      </c>
      <c r="E50" s="60">
        <v>0.85</v>
      </c>
      <c r="F50" s="77">
        <f>ROUND(D50*500*12*E50/10000,2)</f>
        <v>0</v>
      </c>
      <c r="G50" s="16">
        <f>ROUND(C50*0.3*460*12/10000,2)</f>
        <v>0</v>
      </c>
      <c r="H50" s="77">
        <f>F50-G50</f>
        <v>0</v>
      </c>
      <c r="I50" s="16">
        <v>0</v>
      </c>
      <c r="J50" s="133">
        <v>0</v>
      </c>
      <c r="K50" s="133">
        <f>I50-J50</f>
        <v>0</v>
      </c>
      <c r="L50" s="77">
        <f>H50+K50</f>
        <v>0</v>
      </c>
    </row>
    <row r="51" s="158" customFormat="1" ht="22" customHeight="1" spans="1:241">
      <c r="A51" s="174"/>
      <c r="B51" s="9" t="s">
        <v>57</v>
      </c>
      <c r="C51" s="7">
        <v>0</v>
      </c>
      <c r="D51" s="10">
        <v>0</v>
      </c>
      <c r="E51" s="62">
        <v>0.85</v>
      </c>
      <c r="F51" s="51">
        <f>ROUND(D51*500*12*E51/10000,2)</f>
        <v>0</v>
      </c>
      <c r="G51" s="51">
        <f>ROUND(E51*500*12*F51/10000,2)</f>
        <v>0</v>
      </c>
      <c r="H51" s="77">
        <f>F51-G51</f>
        <v>0</v>
      </c>
      <c r="I51" s="16">
        <v>0</v>
      </c>
      <c r="J51" s="133">
        <v>0</v>
      </c>
      <c r="K51" s="133">
        <f>I51-J51</f>
        <v>0</v>
      </c>
      <c r="L51" s="77">
        <f>H51+K51</f>
        <v>0</v>
      </c>
      <c r="M51" s="178"/>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79"/>
      <c r="BR51" s="179"/>
      <c r="BS51" s="179"/>
      <c r="BT51" s="179"/>
      <c r="BU51" s="179"/>
      <c r="BV51" s="179"/>
      <c r="BW51" s="179"/>
      <c r="BX51" s="179"/>
      <c r="BY51" s="179"/>
      <c r="BZ51" s="179"/>
      <c r="CA51" s="179"/>
      <c r="CB51" s="179"/>
      <c r="CC51" s="179"/>
      <c r="CD51" s="179"/>
      <c r="CE51" s="179"/>
      <c r="CF51" s="179"/>
      <c r="CG51" s="179"/>
      <c r="CH51" s="179"/>
      <c r="CI51" s="179"/>
      <c r="CJ51" s="179"/>
      <c r="CK51" s="179"/>
      <c r="CL51" s="179"/>
      <c r="CM51" s="179"/>
      <c r="CN51" s="179"/>
      <c r="CO51" s="179"/>
      <c r="CP51" s="179"/>
      <c r="CQ51" s="179"/>
      <c r="CR51" s="179"/>
      <c r="CS51" s="179"/>
      <c r="CT51" s="179"/>
      <c r="CU51" s="179"/>
      <c r="CV51" s="179"/>
      <c r="CW51" s="179"/>
      <c r="CX51" s="179"/>
      <c r="CY51" s="179"/>
      <c r="CZ51" s="179"/>
      <c r="DA51" s="179"/>
      <c r="DB51" s="179"/>
      <c r="DC51" s="179"/>
      <c r="DD51" s="179"/>
      <c r="DE51" s="179"/>
      <c r="DF51" s="179"/>
      <c r="DG51" s="179"/>
      <c r="DH51" s="179"/>
      <c r="DI51" s="179"/>
      <c r="DJ51" s="179"/>
      <c r="DK51" s="179"/>
      <c r="DL51" s="179"/>
      <c r="DM51" s="179"/>
      <c r="DN51" s="179"/>
      <c r="DO51" s="179"/>
      <c r="DP51" s="179"/>
      <c r="DQ51" s="179"/>
      <c r="DR51" s="179"/>
      <c r="DS51" s="179"/>
      <c r="DT51" s="179"/>
      <c r="DU51" s="179"/>
      <c r="DV51" s="179"/>
      <c r="DW51" s="179"/>
      <c r="DX51" s="179"/>
      <c r="DY51" s="179"/>
      <c r="DZ51" s="179"/>
      <c r="EA51" s="179"/>
      <c r="EB51" s="179"/>
      <c r="EC51" s="179"/>
      <c r="ED51" s="179"/>
      <c r="EE51" s="179"/>
      <c r="EF51" s="179"/>
      <c r="EG51" s="179"/>
      <c r="EH51" s="179"/>
      <c r="EI51" s="179"/>
      <c r="EJ51" s="179"/>
      <c r="EK51" s="179"/>
      <c r="EL51" s="179"/>
      <c r="EM51" s="179"/>
      <c r="EN51" s="179"/>
      <c r="EO51" s="179"/>
      <c r="EP51" s="179"/>
      <c r="EQ51" s="179"/>
      <c r="ER51" s="179"/>
      <c r="ES51" s="179"/>
      <c r="ET51" s="179"/>
      <c r="EU51" s="179"/>
      <c r="EV51" s="179"/>
      <c r="EW51" s="179"/>
      <c r="EX51" s="179"/>
      <c r="EY51" s="179"/>
      <c r="EZ51" s="179"/>
      <c r="FA51" s="179"/>
      <c r="FB51" s="179"/>
      <c r="FC51" s="179"/>
      <c r="FD51" s="179"/>
      <c r="FE51" s="179"/>
      <c r="FF51" s="179"/>
      <c r="FG51" s="179"/>
      <c r="FH51" s="179"/>
      <c r="FI51" s="179"/>
      <c r="FJ51" s="179"/>
      <c r="FK51" s="179"/>
      <c r="FL51" s="179"/>
      <c r="FM51" s="179"/>
      <c r="FN51" s="179"/>
      <c r="FO51" s="179"/>
      <c r="FP51" s="179"/>
      <c r="FQ51" s="179"/>
      <c r="FR51" s="179"/>
      <c r="FS51" s="179"/>
      <c r="FT51" s="179"/>
      <c r="FU51" s="179"/>
      <c r="FV51" s="179"/>
      <c r="FW51" s="179"/>
      <c r="FX51" s="179"/>
      <c r="FY51" s="179"/>
      <c r="FZ51" s="179"/>
      <c r="GA51" s="179"/>
      <c r="GB51" s="179"/>
      <c r="GC51" s="179"/>
      <c r="GD51" s="179"/>
      <c r="GE51" s="179"/>
      <c r="GF51" s="179"/>
      <c r="GG51" s="179"/>
      <c r="GH51" s="179"/>
      <c r="GI51" s="179"/>
      <c r="GJ51" s="179"/>
      <c r="GK51" s="179"/>
      <c r="GL51" s="179"/>
      <c r="GM51" s="179"/>
      <c r="GN51" s="179"/>
      <c r="GO51" s="179"/>
      <c r="GP51" s="179"/>
      <c r="GQ51" s="179"/>
      <c r="GR51" s="179"/>
      <c r="GS51" s="179"/>
      <c r="GT51" s="179"/>
      <c r="GU51" s="179"/>
      <c r="GV51" s="179"/>
      <c r="GW51" s="179"/>
      <c r="GX51" s="179"/>
      <c r="GY51" s="179"/>
      <c r="GZ51" s="179"/>
      <c r="HA51" s="179"/>
      <c r="HB51" s="179"/>
      <c r="HC51" s="179"/>
      <c r="HD51" s="179"/>
      <c r="HE51" s="179"/>
      <c r="HF51" s="179"/>
      <c r="HG51" s="179"/>
      <c r="HH51" s="179"/>
      <c r="HI51" s="179"/>
      <c r="HJ51" s="179"/>
      <c r="HK51" s="179"/>
      <c r="HL51" s="179"/>
      <c r="HM51" s="179"/>
      <c r="HN51" s="179"/>
      <c r="HO51" s="179"/>
      <c r="HP51" s="179"/>
      <c r="HQ51" s="179"/>
      <c r="HR51" s="179"/>
      <c r="HS51" s="179"/>
      <c r="HT51" s="179"/>
      <c r="HU51" s="179"/>
      <c r="HV51" s="179"/>
      <c r="HW51" s="179"/>
      <c r="HX51" s="179"/>
      <c r="HY51" s="179"/>
      <c r="HZ51" s="179"/>
      <c r="IA51" s="179"/>
      <c r="IB51" s="179"/>
      <c r="IC51" s="179"/>
      <c r="ID51" s="179"/>
      <c r="IE51" s="179"/>
      <c r="IF51" s="179"/>
      <c r="IG51" s="179"/>
    </row>
    <row r="52" ht="22" customHeight="1" spans="1:12">
      <c r="A52" s="58">
        <v>607003</v>
      </c>
      <c r="B52" s="64" t="s">
        <v>58</v>
      </c>
      <c r="C52" s="32">
        <v>20</v>
      </c>
      <c r="D52" s="14">
        <v>21</v>
      </c>
      <c r="E52" s="60">
        <v>0.85</v>
      </c>
      <c r="F52" s="77">
        <f>ROUND(D52*500*12*E52/10000,2)</f>
        <v>10.71</v>
      </c>
      <c r="G52" s="16">
        <f>ROUND(C52*0.3*460*12/10000,2)</f>
        <v>3.31</v>
      </c>
      <c r="H52" s="77">
        <f>F52-G52</f>
        <v>7.4</v>
      </c>
      <c r="I52" s="16">
        <v>7.79</v>
      </c>
      <c r="J52" s="133">
        <v>7.81</v>
      </c>
      <c r="K52" s="133">
        <f>I52-J52</f>
        <v>-0.0199999999999996</v>
      </c>
      <c r="L52" s="77">
        <f>H52+K52</f>
        <v>7.38</v>
      </c>
    </row>
    <row r="53" ht="22" customHeight="1" spans="1:12">
      <c r="A53" s="58">
        <v>607004</v>
      </c>
      <c r="B53" s="64" t="s">
        <v>59</v>
      </c>
      <c r="C53" s="32">
        <v>2</v>
      </c>
      <c r="D53" s="14">
        <v>2</v>
      </c>
      <c r="E53" s="60">
        <v>1</v>
      </c>
      <c r="F53" s="77">
        <f>ROUND(D53*500*12*E53/10000,2)</f>
        <v>1.2</v>
      </c>
      <c r="G53" s="16">
        <f>ROUND(C53*0.3*460*12/10000,2)</f>
        <v>0.33</v>
      </c>
      <c r="H53" s="77">
        <f>F53-G53</f>
        <v>0.87</v>
      </c>
      <c r="I53" s="16">
        <v>0.91</v>
      </c>
      <c r="J53" s="133">
        <v>0.95</v>
      </c>
      <c r="K53" s="133">
        <f>I53-J53</f>
        <v>-0.0399999999999999</v>
      </c>
      <c r="L53" s="77">
        <f>H53+K53</f>
        <v>0.83</v>
      </c>
    </row>
    <row r="54" ht="22" customHeight="1" spans="1:12">
      <c r="A54" s="58">
        <v>608</v>
      </c>
      <c r="B54" s="64" t="s">
        <v>60</v>
      </c>
      <c r="C54" s="32">
        <v>4</v>
      </c>
      <c r="D54" s="14">
        <v>4</v>
      </c>
      <c r="E54" s="60">
        <v>0.85</v>
      </c>
      <c r="F54" s="77">
        <f>ROUND(D54*500*12*E54/10000,2)</f>
        <v>2.04</v>
      </c>
      <c r="G54" s="16">
        <f>ROUND(C54*0.3*460*12/10000,2)</f>
        <v>0.66</v>
      </c>
      <c r="H54" s="77">
        <f>F54-G54</f>
        <v>1.38</v>
      </c>
      <c r="I54" s="16">
        <v>1.46</v>
      </c>
      <c r="J54" s="133">
        <v>1.79</v>
      </c>
      <c r="K54" s="133">
        <f>I54-J54</f>
        <v>-0.33</v>
      </c>
      <c r="L54" s="77">
        <f>H54+K54</f>
        <v>1.05</v>
      </c>
    </row>
    <row r="55" ht="22" customHeight="1" spans="1:12">
      <c r="A55" s="58">
        <v>608002</v>
      </c>
      <c r="B55" s="30" t="s">
        <v>61</v>
      </c>
      <c r="C55" s="7">
        <f>SUM(C56:C59)</f>
        <v>114</v>
      </c>
      <c r="D55" s="7">
        <f>SUM(D56:D59)</f>
        <v>148</v>
      </c>
      <c r="E55" s="132"/>
      <c r="F55" s="51">
        <f t="shared" ref="F55:L55" si="24">SUM(F56:F59)</f>
        <v>88.8</v>
      </c>
      <c r="G55" s="51">
        <f t="shared" si="24"/>
        <v>18.88</v>
      </c>
      <c r="H55" s="51">
        <f t="shared" si="24"/>
        <v>69.92</v>
      </c>
      <c r="I55" s="51">
        <f t="shared" si="24"/>
        <v>72.18</v>
      </c>
      <c r="J55" s="51">
        <f t="shared" si="24"/>
        <v>63.64</v>
      </c>
      <c r="K55" s="51">
        <f t="shared" si="24"/>
        <v>8.54</v>
      </c>
      <c r="L55" s="51">
        <f t="shared" si="24"/>
        <v>78.46</v>
      </c>
    </row>
    <row r="56" ht="22" customHeight="1" spans="1:12">
      <c r="A56" s="58">
        <v>608004</v>
      </c>
      <c r="B56" s="31" t="s">
        <v>62</v>
      </c>
      <c r="C56" s="32">
        <v>73</v>
      </c>
      <c r="D56" s="14">
        <v>93</v>
      </c>
      <c r="E56" s="60">
        <v>1</v>
      </c>
      <c r="F56" s="77">
        <f>ROUND(D56*500*12*E56/10000,2)</f>
        <v>55.8</v>
      </c>
      <c r="G56" s="16">
        <f t="shared" ref="G56:G59" si="25">ROUND(C56*0.3*460*12/10000,2)</f>
        <v>12.09</v>
      </c>
      <c r="H56" s="77">
        <f>F56-G56</f>
        <v>43.71</v>
      </c>
      <c r="I56" s="16">
        <v>45.16</v>
      </c>
      <c r="J56" s="133">
        <v>40.79</v>
      </c>
      <c r="K56" s="133">
        <f>I56-J56</f>
        <v>4.37</v>
      </c>
      <c r="L56" s="77">
        <f>H56+K56</f>
        <v>48.08</v>
      </c>
    </row>
    <row r="57" ht="22" customHeight="1" spans="1:12">
      <c r="A57" s="58">
        <v>608005</v>
      </c>
      <c r="B57" s="31" t="s">
        <v>63</v>
      </c>
      <c r="C57" s="32">
        <v>20</v>
      </c>
      <c r="D57" s="14">
        <v>21</v>
      </c>
      <c r="E57" s="60">
        <v>1</v>
      </c>
      <c r="F57" s="77">
        <f>ROUND(D57*500*12*E57/10000,2)</f>
        <v>12.6</v>
      </c>
      <c r="G57" s="16">
        <f t="shared" si="25"/>
        <v>3.31</v>
      </c>
      <c r="H57" s="77">
        <f>F57-G57</f>
        <v>9.29</v>
      </c>
      <c r="I57" s="16">
        <v>9.68</v>
      </c>
      <c r="J57" s="133">
        <v>11.28</v>
      </c>
      <c r="K57" s="133">
        <f>I57-J57</f>
        <v>-1.6</v>
      </c>
      <c r="L57" s="77">
        <f>H57+K57</f>
        <v>7.69</v>
      </c>
    </row>
    <row r="58" ht="22" customHeight="1" spans="1:12">
      <c r="A58" s="58">
        <v>608006</v>
      </c>
      <c r="B58" s="31" t="s">
        <v>64</v>
      </c>
      <c r="C58" s="32">
        <v>7</v>
      </c>
      <c r="D58" s="14">
        <v>13</v>
      </c>
      <c r="E58" s="60">
        <v>1</v>
      </c>
      <c r="F58" s="77">
        <f>ROUND(D58*500*12*E58/10000,2)</f>
        <v>7.8</v>
      </c>
      <c r="G58" s="16">
        <f t="shared" si="25"/>
        <v>1.16</v>
      </c>
      <c r="H58" s="77">
        <f>F58-G58</f>
        <v>6.64</v>
      </c>
      <c r="I58" s="16">
        <v>6.78</v>
      </c>
      <c r="J58" s="133">
        <v>4.3</v>
      </c>
      <c r="K58" s="133">
        <f>I58-J58</f>
        <v>2.48</v>
      </c>
      <c r="L58" s="77">
        <f>H58+K58</f>
        <v>9.12</v>
      </c>
    </row>
    <row r="59" ht="22" customHeight="1" spans="1:12">
      <c r="A59" s="58">
        <v>609</v>
      </c>
      <c r="B59" s="31" t="s">
        <v>65</v>
      </c>
      <c r="C59" s="32">
        <v>14</v>
      </c>
      <c r="D59" s="14">
        <v>21</v>
      </c>
      <c r="E59" s="60">
        <v>1</v>
      </c>
      <c r="F59" s="77">
        <f>ROUND(D59*500*12*E59/10000,2)</f>
        <v>12.6</v>
      </c>
      <c r="G59" s="16">
        <f t="shared" si="25"/>
        <v>2.32</v>
      </c>
      <c r="H59" s="77">
        <f>F59-G59</f>
        <v>10.28</v>
      </c>
      <c r="I59" s="16">
        <v>10.56</v>
      </c>
      <c r="J59" s="133">
        <v>7.27</v>
      </c>
      <c r="K59" s="133">
        <f>I59-J59</f>
        <v>3.29</v>
      </c>
      <c r="L59" s="77">
        <f>H59+K59</f>
        <v>13.57</v>
      </c>
    </row>
    <row r="60" ht="22" customHeight="1" spans="1:12">
      <c r="A60" s="58">
        <v>609001</v>
      </c>
      <c r="B60" s="30" t="s">
        <v>66</v>
      </c>
      <c r="C60" s="7">
        <f>SUM(C61,C64:C67)</f>
        <v>262</v>
      </c>
      <c r="D60" s="7">
        <f t="shared" ref="C60:L60" si="26">SUM(D61,D64:D67)</f>
        <v>280</v>
      </c>
      <c r="E60" s="132"/>
      <c r="F60" s="7">
        <f t="shared" si="26"/>
        <v>114.57</v>
      </c>
      <c r="G60" s="7">
        <f t="shared" si="26"/>
        <v>43.39</v>
      </c>
      <c r="H60" s="7">
        <f t="shared" si="26"/>
        <v>71.18</v>
      </c>
      <c r="I60" s="7">
        <f t="shared" si="26"/>
        <v>76.37</v>
      </c>
      <c r="J60" s="7">
        <f t="shared" si="26"/>
        <v>72.42</v>
      </c>
      <c r="K60" s="7">
        <f t="shared" si="26"/>
        <v>3.94999999999999</v>
      </c>
      <c r="L60" s="7">
        <f t="shared" si="26"/>
        <v>75.13</v>
      </c>
    </row>
    <row r="61" ht="22" customHeight="1" spans="1:12">
      <c r="A61" s="58"/>
      <c r="B61" s="65" t="s">
        <v>67</v>
      </c>
      <c r="C61" s="32">
        <v>36</v>
      </c>
      <c r="D61" s="14">
        <v>39</v>
      </c>
      <c r="E61" s="60">
        <v>0.65</v>
      </c>
      <c r="F61" s="77">
        <f t="shared" ref="F61:F67" si="27">ROUND(D61*500*12*E61/10000,2)</f>
        <v>15.21</v>
      </c>
      <c r="G61" s="16">
        <f t="shared" ref="G61:G67" si="28">ROUND(C61*0.3*460*12/10000,2)</f>
        <v>5.96</v>
      </c>
      <c r="H61" s="77">
        <f t="shared" ref="H61:H67" si="29">F61-G61</f>
        <v>9.25</v>
      </c>
      <c r="I61" s="16">
        <v>9.96</v>
      </c>
      <c r="J61" s="133">
        <v>9.72</v>
      </c>
      <c r="K61" s="133">
        <f>I61-J61</f>
        <v>0.24</v>
      </c>
      <c r="L61" s="77">
        <f t="shared" ref="L61:L67" si="30">H61+K61</f>
        <v>9.49</v>
      </c>
    </row>
    <row r="62" s="158" customFormat="1" ht="22" customHeight="1" spans="1:241">
      <c r="A62" s="174"/>
      <c r="B62" s="9" t="s">
        <v>68</v>
      </c>
      <c r="C62" s="10">
        <v>23</v>
      </c>
      <c r="D62" s="10">
        <v>26</v>
      </c>
      <c r="E62" s="62">
        <v>0.65</v>
      </c>
      <c r="F62" s="51">
        <f t="shared" si="27"/>
        <v>10.14</v>
      </c>
      <c r="G62" s="13">
        <f t="shared" si="28"/>
        <v>3.81</v>
      </c>
      <c r="H62" s="51">
        <f t="shared" si="29"/>
        <v>6.33</v>
      </c>
      <c r="I62" s="13">
        <v>6.79</v>
      </c>
      <c r="J62" s="139">
        <v>5.8</v>
      </c>
      <c r="K62" s="131">
        <v>0.990000000000002</v>
      </c>
      <c r="L62" s="51">
        <f t="shared" si="30"/>
        <v>7.32</v>
      </c>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c r="BB62" s="179"/>
      <c r="BC62" s="179"/>
      <c r="BD62" s="179"/>
      <c r="BE62" s="179"/>
      <c r="BF62" s="179"/>
      <c r="BG62" s="179"/>
      <c r="BH62" s="179"/>
      <c r="BI62" s="179"/>
      <c r="BJ62" s="179"/>
      <c r="BK62" s="179"/>
      <c r="BL62" s="179"/>
      <c r="BM62" s="179"/>
      <c r="BN62" s="179"/>
      <c r="BO62" s="179"/>
      <c r="BP62" s="179"/>
      <c r="BQ62" s="179"/>
      <c r="BR62" s="179"/>
      <c r="BS62" s="179"/>
      <c r="BT62" s="179"/>
      <c r="BU62" s="179"/>
      <c r="BV62" s="179"/>
      <c r="BW62" s="179"/>
      <c r="BX62" s="179"/>
      <c r="BY62" s="179"/>
      <c r="BZ62" s="179"/>
      <c r="CA62" s="179"/>
      <c r="CB62" s="179"/>
      <c r="CC62" s="179"/>
      <c r="CD62" s="179"/>
      <c r="CE62" s="179"/>
      <c r="CF62" s="179"/>
      <c r="CG62" s="179"/>
      <c r="CH62" s="179"/>
      <c r="CI62" s="179"/>
      <c r="CJ62" s="179"/>
      <c r="CK62" s="179"/>
      <c r="CL62" s="179"/>
      <c r="CM62" s="179"/>
      <c r="CN62" s="179"/>
      <c r="CO62" s="179"/>
      <c r="CP62" s="179"/>
      <c r="CQ62" s="179"/>
      <c r="CR62" s="179"/>
      <c r="CS62" s="179"/>
      <c r="CT62" s="179"/>
      <c r="CU62" s="179"/>
      <c r="CV62" s="179"/>
      <c r="CW62" s="179"/>
      <c r="CX62" s="179"/>
      <c r="CY62" s="179"/>
      <c r="CZ62" s="179"/>
      <c r="DA62" s="179"/>
      <c r="DB62" s="179"/>
      <c r="DC62" s="179"/>
      <c r="DD62" s="179"/>
      <c r="DE62" s="179"/>
      <c r="DF62" s="179"/>
      <c r="DG62" s="179"/>
      <c r="DH62" s="179"/>
      <c r="DI62" s="179"/>
      <c r="DJ62" s="179"/>
      <c r="DK62" s="179"/>
      <c r="DL62" s="179"/>
      <c r="DM62" s="179"/>
      <c r="DN62" s="179"/>
      <c r="DO62" s="179"/>
      <c r="DP62" s="179"/>
      <c r="DQ62" s="179"/>
      <c r="DR62" s="179"/>
      <c r="DS62" s="179"/>
      <c r="DT62" s="179"/>
      <c r="DU62" s="179"/>
      <c r="DV62" s="179"/>
      <c r="DW62" s="179"/>
      <c r="DX62" s="179"/>
      <c r="DY62" s="179"/>
      <c r="DZ62" s="179"/>
      <c r="EA62" s="179"/>
      <c r="EB62" s="179"/>
      <c r="EC62" s="179"/>
      <c r="ED62" s="179"/>
      <c r="EE62" s="179"/>
      <c r="EF62" s="179"/>
      <c r="EG62" s="179"/>
      <c r="EH62" s="179"/>
      <c r="EI62" s="179"/>
      <c r="EJ62" s="179"/>
      <c r="EK62" s="179"/>
      <c r="EL62" s="179"/>
      <c r="EM62" s="179"/>
      <c r="EN62" s="179"/>
      <c r="EO62" s="179"/>
      <c r="EP62" s="179"/>
      <c r="EQ62" s="179"/>
      <c r="ER62" s="179"/>
      <c r="ES62" s="179"/>
      <c r="ET62" s="179"/>
      <c r="EU62" s="179"/>
      <c r="EV62" s="179"/>
      <c r="EW62" s="179"/>
      <c r="EX62" s="179"/>
      <c r="EY62" s="179"/>
      <c r="EZ62" s="179"/>
      <c r="FA62" s="179"/>
      <c r="FB62" s="179"/>
      <c r="FC62" s="179"/>
      <c r="FD62" s="179"/>
      <c r="FE62" s="179"/>
      <c r="FF62" s="179"/>
      <c r="FG62" s="179"/>
      <c r="FH62" s="179"/>
      <c r="FI62" s="179"/>
      <c r="FJ62" s="179"/>
      <c r="FK62" s="179"/>
      <c r="FL62" s="179"/>
      <c r="FM62" s="179"/>
      <c r="FN62" s="179"/>
      <c r="FO62" s="179"/>
      <c r="FP62" s="179"/>
      <c r="FQ62" s="179"/>
      <c r="FR62" s="179"/>
      <c r="FS62" s="179"/>
      <c r="FT62" s="179"/>
      <c r="FU62" s="179"/>
      <c r="FV62" s="179"/>
      <c r="FW62" s="179"/>
      <c r="FX62" s="179"/>
      <c r="FY62" s="179"/>
      <c r="FZ62" s="179"/>
      <c r="GA62" s="179"/>
      <c r="GB62" s="179"/>
      <c r="GC62" s="179"/>
      <c r="GD62" s="179"/>
      <c r="GE62" s="179"/>
      <c r="GF62" s="179"/>
      <c r="GG62" s="179"/>
      <c r="GH62" s="179"/>
      <c r="GI62" s="179"/>
      <c r="GJ62" s="179"/>
      <c r="GK62" s="179"/>
      <c r="GL62" s="179"/>
      <c r="GM62" s="179"/>
      <c r="GN62" s="179"/>
      <c r="GO62" s="179"/>
      <c r="GP62" s="179"/>
      <c r="GQ62" s="179"/>
      <c r="GR62" s="179"/>
      <c r="GS62" s="179"/>
      <c r="GT62" s="179"/>
      <c r="GU62" s="179"/>
      <c r="GV62" s="179"/>
      <c r="GW62" s="179"/>
      <c r="GX62" s="179"/>
      <c r="GY62" s="179"/>
      <c r="GZ62" s="179"/>
      <c r="HA62" s="179"/>
      <c r="HB62" s="179"/>
      <c r="HC62" s="179"/>
      <c r="HD62" s="179"/>
      <c r="HE62" s="179"/>
      <c r="HF62" s="179"/>
      <c r="HG62" s="179"/>
      <c r="HH62" s="179"/>
      <c r="HI62" s="179"/>
      <c r="HJ62" s="179"/>
      <c r="HK62" s="179"/>
      <c r="HL62" s="179"/>
      <c r="HM62" s="179"/>
      <c r="HN62" s="179"/>
      <c r="HO62" s="179"/>
      <c r="HP62" s="179"/>
      <c r="HQ62" s="179"/>
      <c r="HR62" s="179"/>
      <c r="HS62" s="179"/>
      <c r="HT62" s="179"/>
      <c r="HU62" s="179"/>
      <c r="HV62" s="179"/>
      <c r="HW62" s="179"/>
      <c r="HX62" s="179"/>
      <c r="HY62" s="179"/>
      <c r="HZ62" s="179"/>
      <c r="IA62" s="179"/>
      <c r="IB62" s="179"/>
      <c r="IC62" s="179"/>
      <c r="ID62" s="179"/>
      <c r="IE62" s="179"/>
      <c r="IF62" s="179"/>
      <c r="IG62" s="179"/>
    </row>
    <row r="63" s="158" customFormat="1" ht="22" customHeight="1" spans="1:241">
      <c r="A63" s="174"/>
      <c r="B63" s="9" t="s">
        <v>69</v>
      </c>
      <c r="C63" s="10">
        <v>13</v>
      </c>
      <c r="D63" s="10">
        <v>13</v>
      </c>
      <c r="E63" s="62">
        <v>0.65</v>
      </c>
      <c r="F63" s="51">
        <f t="shared" si="27"/>
        <v>5.07</v>
      </c>
      <c r="G63" s="13">
        <f t="shared" si="28"/>
        <v>2.15</v>
      </c>
      <c r="H63" s="51">
        <f t="shared" si="29"/>
        <v>2.92</v>
      </c>
      <c r="I63" s="13">
        <v>3.17</v>
      </c>
      <c r="J63" s="137">
        <v>3.92</v>
      </c>
      <c r="K63" s="131">
        <v>-0.75</v>
      </c>
      <c r="L63" s="51">
        <f t="shared" si="30"/>
        <v>2.17</v>
      </c>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c r="AK63" s="179"/>
      <c r="AL63" s="179"/>
      <c r="AM63" s="179"/>
      <c r="AN63" s="179"/>
      <c r="AO63" s="179"/>
      <c r="AP63" s="179"/>
      <c r="AQ63" s="179"/>
      <c r="AR63" s="179"/>
      <c r="AS63" s="179"/>
      <c r="AT63" s="179"/>
      <c r="AU63" s="179"/>
      <c r="AV63" s="179"/>
      <c r="AW63" s="179"/>
      <c r="AX63" s="179"/>
      <c r="AY63" s="179"/>
      <c r="AZ63" s="179"/>
      <c r="BA63" s="179"/>
      <c r="BB63" s="179"/>
      <c r="BC63" s="179"/>
      <c r="BD63" s="179"/>
      <c r="BE63" s="179"/>
      <c r="BF63" s="179"/>
      <c r="BG63" s="179"/>
      <c r="BH63" s="179"/>
      <c r="BI63" s="179"/>
      <c r="BJ63" s="179"/>
      <c r="BK63" s="179"/>
      <c r="BL63" s="179"/>
      <c r="BM63" s="179"/>
      <c r="BN63" s="179"/>
      <c r="BO63" s="179"/>
      <c r="BP63" s="179"/>
      <c r="BQ63" s="179"/>
      <c r="BR63" s="179"/>
      <c r="BS63" s="179"/>
      <c r="BT63" s="179"/>
      <c r="BU63" s="179"/>
      <c r="BV63" s="179"/>
      <c r="BW63" s="179"/>
      <c r="BX63" s="179"/>
      <c r="BY63" s="179"/>
      <c r="BZ63" s="179"/>
      <c r="CA63" s="179"/>
      <c r="CB63" s="179"/>
      <c r="CC63" s="179"/>
      <c r="CD63" s="179"/>
      <c r="CE63" s="179"/>
      <c r="CF63" s="179"/>
      <c r="CG63" s="179"/>
      <c r="CH63" s="179"/>
      <c r="CI63" s="179"/>
      <c r="CJ63" s="179"/>
      <c r="CK63" s="179"/>
      <c r="CL63" s="179"/>
      <c r="CM63" s="179"/>
      <c r="CN63" s="179"/>
      <c r="CO63" s="179"/>
      <c r="CP63" s="179"/>
      <c r="CQ63" s="179"/>
      <c r="CR63" s="179"/>
      <c r="CS63" s="179"/>
      <c r="CT63" s="179"/>
      <c r="CU63" s="179"/>
      <c r="CV63" s="179"/>
      <c r="CW63" s="179"/>
      <c r="CX63" s="179"/>
      <c r="CY63" s="179"/>
      <c r="CZ63" s="179"/>
      <c r="DA63" s="179"/>
      <c r="DB63" s="179"/>
      <c r="DC63" s="179"/>
      <c r="DD63" s="179"/>
      <c r="DE63" s="179"/>
      <c r="DF63" s="179"/>
      <c r="DG63" s="179"/>
      <c r="DH63" s="179"/>
      <c r="DI63" s="179"/>
      <c r="DJ63" s="179"/>
      <c r="DK63" s="179"/>
      <c r="DL63" s="179"/>
      <c r="DM63" s="179"/>
      <c r="DN63" s="179"/>
      <c r="DO63" s="179"/>
      <c r="DP63" s="179"/>
      <c r="DQ63" s="179"/>
      <c r="DR63" s="179"/>
      <c r="DS63" s="179"/>
      <c r="DT63" s="179"/>
      <c r="DU63" s="179"/>
      <c r="DV63" s="179"/>
      <c r="DW63" s="179"/>
      <c r="DX63" s="179"/>
      <c r="DY63" s="179"/>
      <c r="DZ63" s="179"/>
      <c r="EA63" s="179"/>
      <c r="EB63" s="179"/>
      <c r="EC63" s="179"/>
      <c r="ED63" s="179"/>
      <c r="EE63" s="179"/>
      <c r="EF63" s="179"/>
      <c r="EG63" s="179"/>
      <c r="EH63" s="179"/>
      <c r="EI63" s="179"/>
      <c r="EJ63" s="179"/>
      <c r="EK63" s="179"/>
      <c r="EL63" s="179"/>
      <c r="EM63" s="179"/>
      <c r="EN63" s="179"/>
      <c r="EO63" s="179"/>
      <c r="EP63" s="179"/>
      <c r="EQ63" s="179"/>
      <c r="ER63" s="179"/>
      <c r="ES63" s="179"/>
      <c r="ET63" s="179"/>
      <c r="EU63" s="179"/>
      <c r="EV63" s="179"/>
      <c r="EW63" s="179"/>
      <c r="EX63" s="179"/>
      <c r="EY63" s="179"/>
      <c r="EZ63" s="179"/>
      <c r="FA63" s="179"/>
      <c r="FB63" s="179"/>
      <c r="FC63" s="179"/>
      <c r="FD63" s="179"/>
      <c r="FE63" s="179"/>
      <c r="FF63" s="179"/>
      <c r="FG63" s="179"/>
      <c r="FH63" s="179"/>
      <c r="FI63" s="179"/>
      <c r="FJ63" s="179"/>
      <c r="FK63" s="179"/>
      <c r="FL63" s="179"/>
      <c r="FM63" s="179"/>
      <c r="FN63" s="179"/>
      <c r="FO63" s="179"/>
      <c r="FP63" s="179"/>
      <c r="FQ63" s="179"/>
      <c r="FR63" s="179"/>
      <c r="FS63" s="179"/>
      <c r="FT63" s="179"/>
      <c r="FU63" s="179"/>
      <c r="FV63" s="179"/>
      <c r="FW63" s="179"/>
      <c r="FX63" s="179"/>
      <c r="FY63" s="179"/>
      <c r="FZ63" s="179"/>
      <c r="GA63" s="179"/>
      <c r="GB63" s="179"/>
      <c r="GC63" s="179"/>
      <c r="GD63" s="179"/>
      <c r="GE63" s="179"/>
      <c r="GF63" s="179"/>
      <c r="GG63" s="179"/>
      <c r="GH63" s="179"/>
      <c r="GI63" s="179"/>
      <c r="GJ63" s="179"/>
      <c r="GK63" s="179"/>
      <c r="GL63" s="179"/>
      <c r="GM63" s="179"/>
      <c r="GN63" s="179"/>
      <c r="GO63" s="179"/>
      <c r="GP63" s="179"/>
      <c r="GQ63" s="179"/>
      <c r="GR63" s="179"/>
      <c r="GS63" s="179"/>
      <c r="GT63" s="179"/>
      <c r="GU63" s="179"/>
      <c r="GV63" s="179"/>
      <c r="GW63" s="179"/>
      <c r="GX63" s="179"/>
      <c r="GY63" s="179"/>
      <c r="GZ63" s="179"/>
      <c r="HA63" s="179"/>
      <c r="HB63" s="179"/>
      <c r="HC63" s="179"/>
      <c r="HD63" s="179"/>
      <c r="HE63" s="179"/>
      <c r="HF63" s="179"/>
      <c r="HG63" s="179"/>
      <c r="HH63" s="179"/>
      <c r="HI63" s="179"/>
      <c r="HJ63" s="179"/>
      <c r="HK63" s="179"/>
      <c r="HL63" s="179"/>
      <c r="HM63" s="179"/>
      <c r="HN63" s="179"/>
      <c r="HO63" s="179"/>
      <c r="HP63" s="179"/>
      <c r="HQ63" s="179"/>
      <c r="HR63" s="179"/>
      <c r="HS63" s="179"/>
      <c r="HT63" s="179"/>
      <c r="HU63" s="179"/>
      <c r="HV63" s="179"/>
      <c r="HW63" s="179"/>
      <c r="HX63" s="179"/>
      <c r="HY63" s="179"/>
      <c r="HZ63" s="179"/>
      <c r="IA63" s="179"/>
      <c r="IB63" s="179"/>
      <c r="IC63" s="179"/>
      <c r="ID63" s="179"/>
      <c r="IE63" s="179"/>
      <c r="IF63" s="179"/>
      <c r="IG63" s="179"/>
    </row>
    <row r="64" ht="22" customHeight="1" spans="1:12">
      <c r="A64" s="58">
        <v>609003</v>
      </c>
      <c r="B64" s="31" t="s">
        <v>70</v>
      </c>
      <c r="C64" s="32">
        <v>173</v>
      </c>
      <c r="D64" s="14">
        <v>181</v>
      </c>
      <c r="E64" s="60">
        <v>0.65</v>
      </c>
      <c r="F64" s="77">
        <f t="shared" si="27"/>
        <v>70.59</v>
      </c>
      <c r="G64" s="16">
        <f t="shared" si="28"/>
        <v>28.65</v>
      </c>
      <c r="H64" s="77">
        <f t="shared" si="29"/>
        <v>41.94</v>
      </c>
      <c r="I64" s="16">
        <v>45.37</v>
      </c>
      <c r="J64" s="133">
        <v>43.52</v>
      </c>
      <c r="K64" s="133">
        <f>I64-J64</f>
        <v>1.84999999999999</v>
      </c>
      <c r="L64" s="77">
        <f t="shared" si="30"/>
        <v>43.79</v>
      </c>
    </row>
    <row r="65" ht="22" customHeight="1" spans="1:12">
      <c r="A65" s="58">
        <v>609004</v>
      </c>
      <c r="B65" s="31" t="s">
        <v>71</v>
      </c>
      <c r="C65" s="32">
        <v>26</v>
      </c>
      <c r="D65" s="14">
        <v>31</v>
      </c>
      <c r="E65" s="60">
        <v>0.65</v>
      </c>
      <c r="F65" s="77">
        <f t="shared" si="27"/>
        <v>12.09</v>
      </c>
      <c r="G65" s="16">
        <f t="shared" si="28"/>
        <v>4.31</v>
      </c>
      <c r="H65" s="77">
        <f t="shared" si="29"/>
        <v>7.78</v>
      </c>
      <c r="I65" s="16">
        <v>8.3</v>
      </c>
      <c r="J65" s="133">
        <v>6.98</v>
      </c>
      <c r="K65" s="133">
        <f>I65-J65</f>
        <v>1.32</v>
      </c>
      <c r="L65" s="77">
        <f t="shared" si="30"/>
        <v>9.1</v>
      </c>
    </row>
    <row r="66" ht="22" customHeight="1" spans="1:12">
      <c r="A66" s="58">
        <v>609006</v>
      </c>
      <c r="B66" s="31" t="s">
        <v>72</v>
      </c>
      <c r="C66" s="32">
        <v>19</v>
      </c>
      <c r="D66" s="14">
        <v>21</v>
      </c>
      <c r="E66" s="60">
        <v>1</v>
      </c>
      <c r="F66" s="77">
        <f t="shared" si="27"/>
        <v>12.6</v>
      </c>
      <c r="G66" s="16">
        <f t="shared" si="28"/>
        <v>3.15</v>
      </c>
      <c r="H66" s="77">
        <f t="shared" si="29"/>
        <v>9.45</v>
      </c>
      <c r="I66" s="16">
        <v>9.83</v>
      </c>
      <c r="J66" s="133">
        <v>9.13</v>
      </c>
      <c r="K66" s="133">
        <f>I66-J66</f>
        <v>0.699999999999999</v>
      </c>
      <c r="L66" s="77">
        <f t="shared" si="30"/>
        <v>10.15</v>
      </c>
    </row>
    <row r="67" ht="22" customHeight="1" spans="1:12">
      <c r="A67" s="58">
        <v>610</v>
      </c>
      <c r="B67" s="31" t="s">
        <v>73</v>
      </c>
      <c r="C67" s="32">
        <v>8</v>
      </c>
      <c r="D67" s="14">
        <v>8</v>
      </c>
      <c r="E67" s="60">
        <v>0.85</v>
      </c>
      <c r="F67" s="77">
        <f t="shared" si="27"/>
        <v>4.08</v>
      </c>
      <c r="G67" s="16">
        <f t="shared" si="28"/>
        <v>1.32</v>
      </c>
      <c r="H67" s="77">
        <f t="shared" si="29"/>
        <v>2.76</v>
      </c>
      <c r="I67" s="16">
        <v>2.91</v>
      </c>
      <c r="J67" s="133">
        <v>3.07</v>
      </c>
      <c r="K67" s="133">
        <f>I67-J67</f>
        <v>-0.16</v>
      </c>
      <c r="L67" s="77">
        <f t="shared" si="30"/>
        <v>2.6</v>
      </c>
    </row>
    <row r="68" ht="22" customHeight="1" spans="1:12">
      <c r="A68" s="58">
        <v>610001</v>
      </c>
      <c r="B68" s="30" t="s">
        <v>74</v>
      </c>
      <c r="C68" s="7">
        <f t="shared" ref="C68:L68" si="31">SUM(C69,C72)</f>
        <v>2</v>
      </c>
      <c r="D68" s="7">
        <f t="shared" si="31"/>
        <v>2</v>
      </c>
      <c r="E68" s="132"/>
      <c r="F68" s="7">
        <f t="shared" si="31"/>
        <v>1.2</v>
      </c>
      <c r="G68" s="7">
        <f t="shared" si="31"/>
        <v>0.34</v>
      </c>
      <c r="H68" s="7">
        <f t="shared" si="31"/>
        <v>0.86</v>
      </c>
      <c r="I68" s="7">
        <f t="shared" si="31"/>
        <v>0.9</v>
      </c>
      <c r="J68" s="7">
        <f t="shared" si="31"/>
        <v>0.94</v>
      </c>
      <c r="K68" s="7">
        <f t="shared" si="31"/>
        <v>-0.0399999999999999</v>
      </c>
      <c r="L68" s="7">
        <f t="shared" si="31"/>
        <v>0.82</v>
      </c>
    </row>
    <row r="69" ht="22" customHeight="1" spans="1:12">
      <c r="A69" s="58"/>
      <c r="B69" s="65" t="s">
        <v>75</v>
      </c>
      <c r="C69" s="32">
        <v>1</v>
      </c>
      <c r="D69" s="14">
        <v>1</v>
      </c>
      <c r="E69" s="60">
        <v>1</v>
      </c>
      <c r="F69" s="77">
        <f t="shared" ref="F69:F74" si="32">ROUND(D69*500*12*E69/10000,2)</f>
        <v>0.6</v>
      </c>
      <c r="G69" s="16">
        <f>ROUND(C69*0.3*460*12/10000,2)</f>
        <v>0.17</v>
      </c>
      <c r="H69" s="77">
        <f t="shared" ref="H69:H74" si="33">F69-G69</f>
        <v>0.43</v>
      </c>
      <c r="I69" s="16">
        <v>0.45</v>
      </c>
      <c r="J69" s="133">
        <v>0.47</v>
      </c>
      <c r="K69" s="133">
        <f>I69-J69</f>
        <v>-0.02</v>
      </c>
      <c r="L69" s="77">
        <f>H69+K69</f>
        <v>0.41</v>
      </c>
    </row>
    <row r="70" s="158" customFormat="1" ht="22" customHeight="1" spans="1:241">
      <c r="A70" s="174"/>
      <c r="B70" s="9" t="s">
        <v>76</v>
      </c>
      <c r="C70" s="10">
        <v>0</v>
      </c>
      <c r="D70" s="10">
        <v>0</v>
      </c>
      <c r="E70" s="62">
        <v>1</v>
      </c>
      <c r="F70" s="51">
        <f t="shared" si="32"/>
        <v>0</v>
      </c>
      <c r="G70" s="13">
        <f>ROUND(C70*0.3*460*12/10000,2)</f>
        <v>0</v>
      </c>
      <c r="H70" s="51">
        <f t="shared" si="33"/>
        <v>0</v>
      </c>
      <c r="I70" s="13">
        <v>0</v>
      </c>
      <c r="J70" s="131">
        <v>0</v>
      </c>
      <c r="K70" s="131">
        <f>I70-J70</f>
        <v>0</v>
      </c>
      <c r="L70" s="51">
        <f>H70+K70</f>
        <v>0</v>
      </c>
      <c r="M70" s="179"/>
      <c r="N70" s="179"/>
      <c r="O70" s="179"/>
      <c r="P70" s="179"/>
      <c r="Q70" s="179"/>
      <c r="R70" s="179"/>
      <c r="S70" s="179"/>
      <c r="T70" s="179"/>
      <c r="U70" s="179"/>
      <c r="V70" s="179"/>
      <c r="W70" s="179"/>
      <c r="X70" s="179"/>
      <c r="Y70" s="179"/>
      <c r="Z70" s="179"/>
      <c r="AA70" s="179"/>
      <c r="AB70" s="179"/>
      <c r="AC70" s="179"/>
      <c r="AD70" s="179"/>
      <c r="AE70" s="179"/>
      <c r="AF70" s="179"/>
      <c r="AG70" s="179"/>
      <c r="AH70" s="179"/>
      <c r="AI70" s="179"/>
      <c r="AJ70" s="179"/>
      <c r="AK70" s="179"/>
      <c r="AL70" s="179"/>
      <c r="AM70" s="179"/>
      <c r="AN70" s="179"/>
      <c r="AO70" s="179"/>
      <c r="AP70" s="179"/>
      <c r="AQ70" s="179"/>
      <c r="AR70" s="179"/>
      <c r="AS70" s="179"/>
      <c r="AT70" s="179"/>
      <c r="AU70" s="179"/>
      <c r="AV70" s="179"/>
      <c r="AW70" s="179"/>
      <c r="AX70" s="179"/>
      <c r="AY70" s="179"/>
      <c r="AZ70" s="179"/>
      <c r="BA70" s="179"/>
      <c r="BB70" s="179"/>
      <c r="BC70" s="179"/>
      <c r="BD70" s="179"/>
      <c r="BE70" s="179"/>
      <c r="BF70" s="179"/>
      <c r="BG70" s="179"/>
      <c r="BH70" s="179"/>
      <c r="BI70" s="179"/>
      <c r="BJ70" s="179"/>
      <c r="BK70" s="179"/>
      <c r="BL70" s="179"/>
      <c r="BM70" s="179"/>
      <c r="BN70" s="179"/>
      <c r="BO70" s="179"/>
      <c r="BP70" s="179"/>
      <c r="BQ70" s="179"/>
      <c r="BR70" s="179"/>
      <c r="BS70" s="179"/>
      <c r="BT70" s="179"/>
      <c r="BU70" s="179"/>
      <c r="BV70" s="179"/>
      <c r="BW70" s="179"/>
      <c r="BX70" s="179"/>
      <c r="BY70" s="179"/>
      <c r="BZ70" s="179"/>
      <c r="CA70" s="179"/>
      <c r="CB70" s="179"/>
      <c r="CC70" s="179"/>
      <c r="CD70" s="179"/>
      <c r="CE70" s="179"/>
      <c r="CF70" s="179"/>
      <c r="CG70" s="179"/>
      <c r="CH70" s="179"/>
      <c r="CI70" s="179"/>
      <c r="CJ70" s="179"/>
      <c r="CK70" s="179"/>
      <c r="CL70" s="179"/>
      <c r="CM70" s="179"/>
      <c r="CN70" s="179"/>
      <c r="CO70" s="179"/>
      <c r="CP70" s="179"/>
      <c r="CQ70" s="179"/>
      <c r="CR70" s="179"/>
      <c r="CS70" s="179"/>
      <c r="CT70" s="179"/>
      <c r="CU70" s="179"/>
      <c r="CV70" s="179"/>
      <c r="CW70" s="179"/>
      <c r="CX70" s="179"/>
      <c r="CY70" s="179"/>
      <c r="CZ70" s="179"/>
      <c r="DA70" s="179"/>
      <c r="DB70" s="179"/>
      <c r="DC70" s="179"/>
      <c r="DD70" s="179"/>
      <c r="DE70" s="179"/>
      <c r="DF70" s="179"/>
      <c r="DG70" s="179"/>
      <c r="DH70" s="179"/>
      <c r="DI70" s="179"/>
      <c r="DJ70" s="179"/>
      <c r="DK70" s="179"/>
      <c r="DL70" s="179"/>
      <c r="DM70" s="179"/>
      <c r="DN70" s="179"/>
      <c r="DO70" s="179"/>
      <c r="DP70" s="179"/>
      <c r="DQ70" s="179"/>
      <c r="DR70" s="179"/>
      <c r="DS70" s="179"/>
      <c r="DT70" s="179"/>
      <c r="DU70" s="179"/>
      <c r="DV70" s="179"/>
      <c r="DW70" s="179"/>
      <c r="DX70" s="179"/>
      <c r="DY70" s="179"/>
      <c r="DZ70" s="179"/>
      <c r="EA70" s="179"/>
      <c r="EB70" s="179"/>
      <c r="EC70" s="179"/>
      <c r="ED70" s="179"/>
      <c r="EE70" s="179"/>
      <c r="EF70" s="179"/>
      <c r="EG70" s="179"/>
      <c r="EH70" s="179"/>
      <c r="EI70" s="179"/>
      <c r="EJ70" s="179"/>
      <c r="EK70" s="179"/>
      <c r="EL70" s="179"/>
      <c r="EM70" s="179"/>
      <c r="EN70" s="179"/>
      <c r="EO70" s="179"/>
      <c r="EP70" s="179"/>
      <c r="EQ70" s="179"/>
      <c r="ER70" s="179"/>
      <c r="ES70" s="179"/>
      <c r="ET70" s="179"/>
      <c r="EU70" s="179"/>
      <c r="EV70" s="179"/>
      <c r="EW70" s="179"/>
      <c r="EX70" s="179"/>
      <c r="EY70" s="179"/>
      <c r="EZ70" s="179"/>
      <c r="FA70" s="179"/>
      <c r="FB70" s="179"/>
      <c r="FC70" s="179"/>
      <c r="FD70" s="179"/>
      <c r="FE70" s="179"/>
      <c r="FF70" s="179"/>
      <c r="FG70" s="179"/>
      <c r="FH70" s="179"/>
      <c r="FI70" s="179"/>
      <c r="FJ70" s="179"/>
      <c r="FK70" s="179"/>
      <c r="FL70" s="179"/>
      <c r="FM70" s="179"/>
      <c r="FN70" s="179"/>
      <c r="FO70" s="179"/>
      <c r="FP70" s="179"/>
      <c r="FQ70" s="179"/>
      <c r="FR70" s="179"/>
      <c r="FS70" s="179"/>
      <c r="FT70" s="179"/>
      <c r="FU70" s="179"/>
      <c r="FV70" s="179"/>
      <c r="FW70" s="179"/>
      <c r="FX70" s="179"/>
      <c r="FY70" s="179"/>
      <c r="FZ70" s="179"/>
      <c r="GA70" s="179"/>
      <c r="GB70" s="179"/>
      <c r="GC70" s="179"/>
      <c r="GD70" s="179"/>
      <c r="GE70" s="179"/>
      <c r="GF70" s="179"/>
      <c r="GG70" s="179"/>
      <c r="GH70" s="179"/>
      <c r="GI70" s="179"/>
      <c r="GJ70" s="179"/>
      <c r="GK70" s="179"/>
      <c r="GL70" s="179"/>
      <c r="GM70" s="179"/>
      <c r="GN70" s="179"/>
      <c r="GO70" s="179"/>
      <c r="GP70" s="179"/>
      <c r="GQ70" s="179"/>
      <c r="GR70" s="179"/>
      <c r="GS70" s="179"/>
      <c r="GT70" s="179"/>
      <c r="GU70" s="179"/>
      <c r="GV70" s="179"/>
      <c r="GW70" s="179"/>
      <c r="GX70" s="179"/>
      <c r="GY70" s="179"/>
      <c r="GZ70" s="179"/>
      <c r="HA70" s="179"/>
      <c r="HB70" s="179"/>
      <c r="HC70" s="179"/>
      <c r="HD70" s="179"/>
      <c r="HE70" s="179"/>
      <c r="HF70" s="179"/>
      <c r="HG70" s="179"/>
      <c r="HH70" s="179"/>
      <c r="HI70" s="179"/>
      <c r="HJ70" s="179"/>
      <c r="HK70" s="179"/>
      <c r="HL70" s="179"/>
      <c r="HM70" s="179"/>
      <c r="HN70" s="179"/>
      <c r="HO70" s="179"/>
      <c r="HP70" s="179"/>
      <c r="HQ70" s="179"/>
      <c r="HR70" s="179"/>
      <c r="HS70" s="179"/>
      <c r="HT70" s="179"/>
      <c r="HU70" s="179"/>
      <c r="HV70" s="179"/>
      <c r="HW70" s="179"/>
      <c r="HX70" s="179"/>
      <c r="HY70" s="179"/>
      <c r="HZ70" s="179"/>
      <c r="IA70" s="179"/>
      <c r="IB70" s="179"/>
      <c r="IC70" s="179"/>
      <c r="ID70" s="179"/>
      <c r="IE70" s="179"/>
      <c r="IF70" s="179"/>
      <c r="IG70" s="179"/>
    </row>
    <row r="71" s="158" customFormat="1" ht="22" customHeight="1" spans="1:241">
      <c r="A71" s="174"/>
      <c r="B71" s="9" t="s">
        <v>77</v>
      </c>
      <c r="C71" s="10">
        <v>1</v>
      </c>
      <c r="D71" s="10">
        <v>1</v>
      </c>
      <c r="E71" s="62">
        <v>1</v>
      </c>
      <c r="F71" s="51">
        <f t="shared" si="32"/>
        <v>0.6</v>
      </c>
      <c r="G71" s="13">
        <f>ROUND(C71*0.3*460*12/10000,2)</f>
        <v>0.17</v>
      </c>
      <c r="H71" s="51">
        <f t="shared" si="33"/>
        <v>0.43</v>
      </c>
      <c r="I71" s="13">
        <v>0.45</v>
      </c>
      <c r="J71" s="137">
        <v>0.47</v>
      </c>
      <c r="K71" s="131">
        <f>I71-J71</f>
        <v>-0.02</v>
      </c>
      <c r="L71" s="51">
        <f>H71+K71</f>
        <v>0.41</v>
      </c>
      <c r="M71" s="179"/>
      <c r="N71" s="179"/>
      <c r="O71" s="179"/>
      <c r="P71" s="179"/>
      <c r="Q71" s="179"/>
      <c r="R71" s="179"/>
      <c r="S71" s="179"/>
      <c r="T71" s="179"/>
      <c r="U71" s="179"/>
      <c r="V71" s="179"/>
      <c r="W71" s="179"/>
      <c r="X71" s="179"/>
      <c r="Y71" s="179"/>
      <c r="Z71" s="179"/>
      <c r="AA71" s="179"/>
      <c r="AB71" s="179"/>
      <c r="AC71" s="179"/>
      <c r="AD71" s="179"/>
      <c r="AE71" s="179"/>
      <c r="AF71" s="179"/>
      <c r="AG71" s="179"/>
      <c r="AH71" s="179"/>
      <c r="AI71" s="179"/>
      <c r="AJ71" s="179"/>
      <c r="AK71" s="179"/>
      <c r="AL71" s="179"/>
      <c r="AM71" s="179"/>
      <c r="AN71" s="179"/>
      <c r="AO71" s="179"/>
      <c r="AP71" s="179"/>
      <c r="AQ71" s="179"/>
      <c r="AR71" s="179"/>
      <c r="AS71" s="179"/>
      <c r="AT71" s="179"/>
      <c r="AU71" s="179"/>
      <c r="AV71" s="179"/>
      <c r="AW71" s="179"/>
      <c r="AX71" s="179"/>
      <c r="AY71" s="179"/>
      <c r="AZ71" s="179"/>
      <c r="BA71" s="179"/>
      <c r="BB71" s="179"/>
      <c r="BC71" s="179"/>
      <c r="BD71" s="179"/>
      <c r="BE71" s="179"/>
      <c r="BF71" s="179"/>
      <c r="BG71" s="179"/>
      <c r="BH71" s="179"/>
      <c r="BI71" s="179"/>
      <c r="BJ71" s="179"/>
      <c r="BK71" s="179"/>
      <c r="BL71" s="179"/>
      <c r="BM71" s="179"/>
      <c r="BN71" s="179"/>
      <c r="BO71" s="179"/>
      <c r="BP71" s="179"/>
      <c r="BQ71" s="179"/>
      <c r="BR71" s="179"/>
      <c r="BS71" s="179"/>
      <c r="BT71" s="179"/>
      <c r="BU71" s="179"/>
      <c r="BV71" s="179"/>
      <c r="BW71" s="179"/>
      <c r="BX71" s="179"/>
      <c r="BY71" s="179"/>
      <c r="BZ71" s="179"/>
      <c r="CA71" s="179"/>
      <c r="CB71" s="179"/>
      <c r="CC71" s="179"/>
      <c r="CD71" s="179"/>
      <c r="CE71" s="179"/>
      <c r="CF71" s="179"/>
      <c r="CG71" s="179"/>
      <c r="CH71" s="179"/>
      <c r="CI71" s="179"/>
      <c r="CJ71" s="179"/>
      <c r="CK71" s="179"/>
      <c r="CL71" s="179"/>
      <c r="CM71" s="179"/>
      <c r="CN71" s="179"/>
      <c r="CO71" s="179"/>
      <c r="CP71" s="179"/>
      <c r="CQ71" s="179"/>
      <c r="CR71" s="179"/>
      <c r="CS71" s="179"/>
      <c r="CT71" s="179"/>
      <c r="CU71" s="179"/>
      <c r="CV71" s="179"/>
      <c r="CW71" s="179"/>
      <c r="CX71" s="179"/>
      <c r="CY71" s="179"/>
      <c r="CZ71" s="179"/>
      <c r="DA71" s="179"/>
      <c r="DB71" s="179"/>
      <c r="DC71" s="179"/>
      <c r="DD71" s="179"/>
      <c r="DE71" s="179"/>
      <c r="DF71" s="179"/>
      <c r="DG71" s="179"/>
      <c r="DH71" s="179"/>
      <c r="DI71" s="179"/>
      <c r="DJ71" s="179"/>
      <c r="DK71" s="179"/>
      <c r="DL71" s="179"/>
      <c r="DM71" s="179"/>
      <c r="DN71" s="179"/>
      <c r="DO71" s="179"/>
      <c r="DP71" s="179"/>
      <c r="DQ71" s="179"/>
      <c r="DR71" s="179"/>
      <c r="DS71" s="179"/>
      <c r="DT71" s="179"/>
      <c r="DU71" s="179"/>
      <c r="DV71" s="179"/>
      <c r="DW71" s="179"/>
      <c r="DX71" s="179"/>
      <c r="DY71" s="179"/>
      <c r="DZ71" s="179"/>
      <c r="EA71" s="179"/>
      <c r="EB71" s="179"/>
      <c r="EC71" s="179"/>
      <c r="ED71" s="179"/>
      <c r="EE71" s="179"/>
      <c r="EF71" s="179"/>
      <c r="EG71" s="179"/>
      <c r="EH71" s="179"/>
      <c r="EI71" s="179"/>
      <c r="EJ71" s="179"/>
      <c r="EK71" s="179"/>
      <c r="EL71" s="179"/>
      <c r="EM71" s="179"/>
      <c r="EN71" s="179"/>
      <c r="EO71" s="179"/>
      <c r="EP71" s="179"/>
      <c r="EQ71" s="179"/>
      <c r="ER71" s="179"/>
      <c r="ES71" s="179"/>
      <c r="ET71" s="179"/>
      <c r="EU71" s="179"/>
      <c r="EV71" s="179"/>
      <c r="EW71" s="179"/>
      <c r="EX71" s="179"/>
      <c r="EY71" s="179"/>
      <c r="EZ71" s="179"/>
      <c r="FA71" s="179"/>
      <c r="FB71" s="179"/>
      <c r="FC71" s="179"/>
      <c r="FD71" s="179"/>
      <c r="FE71" s="179"/>
      <c r="FF71" s="179"/>
      <c r="FG71" s="179"/>
      <c r="FH71" s="179"/>
      <c r="FI71" s="179"/>
      <c r="FJ71" s="179"/>
      <c r="FK71" s="179"/>
      <c r="FL71" s="179"/>
      <c r="FM71" s="179"/>
      <c r="FN71" s="179"/>
      <c r="FO71" s="179"/>
      <c r="FP71" s="179"/>
      <c r="FQ71" s="179"/>
      <c r="FR71" s="179"/>
      <c r="FS71" s="179"/>
      <c r="FT71" s="179"/>
      <c r="FU71" s="179"/>
      <c r="FV71" s="179"/>
      <c r="FW71" s="179"/>
      <c r="FX71" s="179"/>
      <c r="FY71" s="179"/>
      <c r="FZ71" s="179"/>
      <c r="GA71" s="179"/>
      <c r="GB71" s="179"/>
      <c r="GC71" s="179"/>
      <c r="GD71" s="179"/>
      <c r="GE71" s="179"/>
      <c r="GF71" s="179"/>
      <c r="GG71" s="179"/>
      <c r="GH71" s="179"/>
      <c r="GI71" s="179"/>
      <c r="GJ71" s="179"/>
      <c r="GK71" s="179"/>
      <c r="GL71" s="179"/>
      <c r="GM71" s="179"/>
      <c r="GN71" s="179"/>
      <c r="GO71" s="179"/>
      <c r="GP71" s="179"/>
      <c r="GQ71" s="179"/>
      <c r="GR71" s="179"/>
      <c r="GS71" s="179"/>
      <c r="GT71" s="179"/>
      <c r="GU71" s="179"/>
      <c r="GV71" s="179"/>
      <c r="GW71" s="179"/>
      <c r="GX71" s="179"/>
      <c r="GY71" s="179"/>
      <c r="GZ71" s="179"/>
      <c r="HA71" s="179"/>
      <c r="HB71" s="179"/>
      <c r="HC71" s="179"/>
      <c r="HD71" s="179"/>
      <c r="HE71" s="179"/>
      <c r="HF71" s="179"/>
      <c r="HG71" s="179"/>
      <c r="HH71" s="179"/>
      <c r="HI71" s="179"/>
      <c r="HJ71" s="179"/>
      <c r="HK71" s="179"/>
      <c r="HL71" s="179"/>
      <c r="HM71" s="179"/>
      <c r="HN71" s="179"/>
      <c r="HO71" s="179"/>
      <c r="HP71" s="179"/>
      <c r="HQ71" s="179"/>
      <c r="HR71" s="179"/>
      <c r="HS71" s="179"/>
      <c r="HT71" s="179"/>
      <c r="HU71" s="179"/>
      <c r="HV71" s="179"/>
      <c r="HW71" s="179"/>
      <c r="HX71" s="179"/>
      <c r="HY71" s="179"/>
      <c r="HZ71" s="179"/>
      <c r="IA71" s="179"/>
      <c r="IB71" s="179"/>
      <c r="IC71" s="179"/>
      <c r="ID71" s="179"/>
      <c r="IE71" s="179"/>
      <c r="IF71" s="179"/>
      <c r="IG71" s="179"/>
    </row>
    <row r="72" ht="22" customHeight="1" spans="1:12">
      <c r="A72" s="58">
        <v>611</v>
      </c>
      <c r="B72" s="31" t="s">
        <v>78</v>
      </c>
      <c r="C72" s="32">
        <v>1</v>
      </c>
      <c r="D72" s="14">
        <v>1</v>
      </c>
      <c r="E72" s="60">
        <v>1</v>
      </c>
      <c r="F72" s="16">
        <f t="shared" si="32"/>
        <v>0.6</v>
      </c>
      <c r="G72" s="16">
        <f t="shared" ref="G72:G82" si="34">ROUND(C72*0.3*460*12/10000,2)</f>
        <v>0.17</v>
      </c>
      <c r="H72" s="77">
        <f t="shared" si="33"/>
        <v>0.43</v>
      </c>
      <c r="I72" s="16">
        <v>0.45</v>
      </c>
      <c r="J72" s="133">
        <v>0.47</v>
      </c>
      <c r="K72" s="133">
        <f t="shared" ref="K72:K82" si="35">I72-J72</f>
        <v>-0.02</v>
      </c>
      <c r="L72" s="77">
        <f>H72+K72</f>
        <v>0.41</v>
      </c>
    </row>
    <row r="73" ht="22" customHeight="1" spans="1:12">
      <c r="A73" s="58">
        <v>612</v>
      </c>
      <c r="B73" s="18" t="s">
        <v>79</v>
      </c>
      <c r="C73" s="7">
        <v>215</v>
      </c>
      <c r="D73" s="10">
        <v>224</v>
      </c>
      <c r="E73" s="132">
        <v>0.3</v>
      </c>
      <c r="F73" s="51">
        <f t="shared" si="32"/>
        <v>40.32</v>
      </c>
      <c r="G73" s="51">
        <f>ROUND(C73*0.3*350*12/10000,2)</f>
        <v>27.09</v>
      </c>
      <c r="H73" s="51">
        <f t="shared" si="33"/>
        <v>13.23</v>
      </c>
      <c r="I73" s="13">
        <v>8.97</v>
      </c>
      <c r="J73" s="131">
        <v>15.52</v>
      </c>
      <c r="K73" s="131">
        <f t="shared" si="35"/>
        <v>-6.55</v>
      </c>
      <c r="L73" s="51">
        <f>I73+K73</f>
        <v>2.42</v>
      </c>
    </row>
    <row r="74" ht="22" customHeight="1" spans="1:12">
      <c r="A74" s="58">
        <v>613</v>
      </c>
      <c r="B74" s="18" t="s">
        <v>80</v>
      </c>
      <c r="C74" s="7">
        <v>330</v>
      </c>
      <c r="D74" s="10">
        <v>346</v>
      </c>
      <c r="E74" s="132">
        <v>0.3</v>
      </c>
      <c r="F74" s="51">
        <f t="shared" si="32"/>
        <v>62.28</v>
      </c>
      <c r="G74" s="51">
        <f>ROUND(C74*0.3*350*12/10000,2)</f>
        <v>41.58</v>
      </c>
      <c r="H74" s="51">
        <f t="shared" si="33"/>
        <v>20.7</v>
      </c>
      <c r="I74" s="13">
        <v>14.17</v>
      </c>
      <c r="J74" s="131">
        <v>19.89</v>
      </c>
      <c r="K74" s="131">
        <f t="shared" si="35"/>
        <v>-5.72</v>
      </c>
      <c r="L74" s="51">
        <f>I74+K74</f>
        <v>8.45</v>
      </c>
    </row>
    <row r="75" ht="22" customHeight="1" spans="1:12">
      <c r="A75" s="58">
        <v>613002</v>
      </c>
      <c r="B75" s="30" t="s">
        <v>81</v>
      </c>
      <c r="C75" s="7">
        <f>SUM(C76:C82)</f>
        <v>949</v>
      </c>
      <c r="D75" s="7">
        <f>SUM(D76:D82)</f>
        <v>1010</v>
      </c>
      <c r="E75" s="132"/>
      <c r="F75" s="51">
        <f>SUM(F76:F82)</f>
        <v>271.89</v>
      </c>
      <c r="G75" s="51">
        <f>SUM(G76:G82)</f>
        <v>157.16</v>
      </c>
      <c r="H75" s="51">
        <f t="shared" ref="F75:L75" si="36">SUM(H76:H82)</f>
        <v>114.73</v>
      </c>
      <c r="I75" s="51">
        <f t="shared" si="36"/>
        <v>133.28</v>
      </c>
      <c r="J75" s="51">
        <f t="shared" si="36"/>
        <v>140.44</v>
      </c>
      <c r="K75" s="51">
        <f t="shared" si="36"/>
        <v>-7.15999999999999</v>
      </c>
      <c r="L75" s="51">
        <f t="shared" si="36"/>
        <v>107.57</v>
      </c>
    </row>
    <row r="76" ht="22" customHeight="1" spans="1:12">
      <c r="A76" s="58">
        <v>613003</v>
      </c>
      <c r="B76" s="31" t="s">
        <v>82</v>
      </c>
      <c r="C76" s="32">
        <v>285</v>
      </c>
      <c r="D76" s="14">
        <v>299</v>
      </c>
      <c r="E76" s="60">
        <v>0.3</v>
      </c>
      <c r="F76" s="16">
        <f>ROUND(D76*500*12*E76/10000,2)</f>
        <v>53.82</v>
      </c>
      <c r="G76" s="16">
        <f t="shared" si="34"/>
        <v>47.2</v>
      </c>
      <c r="H76" s="77">
        <f>F76-G76</f>
        <v>6.62</v>
      </c>
      <c r="I76" s="16">
        <v>12.27</v>
      </c>
      <c r="J76" s="133">
        <v>16.54</v>
      </c>
      <c r="K76" s="133">
        <f t="shared" si="35"/>
        <v>-4.27</v>
      </c>
      <c r="L76" s="77">
        <f>H76+K76</f>
        <v>2.35</v>
      </c>
    </row>
    <row r="77" ht="22" customHeight="1" spans="1:12">
      <c r="A77" s="58">
        <v>613004</v>
      </c>
      <c r="B77" s="31" t="s">
        <v>83</v>
      </c>
      <c r="C77" s="32">
        <v>107</v>
      </c>
      <c r="D77" s="14">
        <v>108</v>
      </c>
      <c r="E77" s="60">
        <v>0.3</v>
      </c>
      <c r="F77" s="16">
        <f t="shared" ref="F77:F82" si="37">ROUND(D77*500*12*E77/10000,2)</f>
        <v>19.44</v>
      </c>
      <c r="G77" s="16">
        <f t="shared" si="34"/>
        <v>17.72</v>
      </c>
      <c r="H77" s="77">
        <f t="shared" ref="H77:H82" si="38">F77-G77</f>
        <v>1.72</v>
      </c>
      <c r="I77" s="16">
        <v>3.84</v>
      </c>
      <c r="J77" s="133">
        <v>7.63</v>
      </c>
      <c r="K77" s="133">
        <f t="shared" si="35"/>
        <v>-3.79</v>
      </c>
      <c r="L77" s="77">
        <f t="shared" ref="L77:L82" si="39">H77+K77</f>
        <v>-2.07</v>
      </c>
    </row>
    <row r="78" ht="22" customHeight="1" spans="1:12">
      <c r="A78" s="58">
        <v>613005</v>
      </c>
      <c r="B78" s="31" t="s">
        <v>84</v>
      </c>
      <c r="C78" s="32">
        <v>162</v>
      </c>
      <c r="D78" s="14">
        <v>174</v>
      </c>
      <c r="E78" s="60">
        <v>0.3</v>
      </c>
      <c r="F78" s="16">
        <f t="shared" si="37"/>
        <v>31.32</v>
      </c>
      <c r="G78" s="16">
        <f t="shared" si="34"/>
        <v>26.83</v>
      </c>
      <c r="H78" s="77">
        <f t="shared" si="38"/>
        <v>4.49</v>
      </c>
      <c r="I78" s="16">
        <v>7.7</v>
      </c>
      <c r="J78" s="133">
        <v>9.54</v>
      </c>
      <c r="K78" s="133">
        <f t="shared" si="35"/>
        <v>-1.84</v>
      </c>
      <c r="L78" s="77">
        <f t="shared" si="39"/>
        <v>2.65</v>
      </c>
    </row>
    <row r="79" ht="22" customHeight="1" spans="1:12">
      <c r="A79" s="58">
        <v>613006</v>
      </c>
      <c r="B79" s="31" t="s">
        <v>85</v>
      </c>
      <c r="C79" s="32">
        <v>168</v>
      </c>
      <c r="D79" s="14">
        <v>184</v>
      </c>
      <c r="E79" s="60">
        <v>0.65</v>
      </c>
      <c r="F79" s="16">
        <f t="shared" si="37"/>
        <v>71.76</v>
      </c>
      <c r="G79" s="16">
        <f t="shared" si="34"/>
        <v>27.82</v>
      </c>
      <c r="H79" s="77">
        <f t="shared" si="38"/>
        <v>43.94</v>
      </c>
      <c r="I79" s="16">
        <v>47.02</v>
      </c>
      <c r="J79" s="133">
        <v>44.47</v>
      </c>
      <c r="K79" s="133">
        <f t="shared" si="35"/>
        <v>2.55</v>
      </c>
      <c r="L79" s="77">
        <f t="shared" si="39"/>
        <v>46.49</v>
      </c>
    </row>
    <row r="80" ht="22" customHeight="1" spans="1:12">
      <c r="A80" s="58">
        <v>613007</v>
      </c>
      <c r="B80" s="31" t="s">
        <v>86</v>
      </c>
      <c r="C80" s="32">
        <v>78</v>
      </c>
      <c r="D80" s="14">
        <v>83</v>
      </c>
      <c r="E80" s="60">
        <v>0.65</v>
      </c>
      <c r="F80" s="16">
        <f t="shared" si="37"/>
        <v>32.37</v>
      </c>
      <c r="G80" s="16">
        <f t="shared" si="34"/>
        <v>12.92</v>
      </c>
      <c r="H80" s="77">
        <f t="shared" si="38"/>
        <v>19.45</v>
      </c>
      <c r="I80" s="16">
        <v>21</v>
      </c>
      <c r="J80" s="133">
        <v>21.95</v>
      </c>
      <c r="K80" s="133">
        <f t="shared" si="35"/>
        <v>-0.949999999999999</v>
      </c>
      <c r="L80" s="77">
        <f t="shared" si="39"/>
        <v>18.5</v>
      </c>
    </row>
    <row r="81" ht="22" customHeight="1" spans="1:12">
      <c r="A81" s="58">
        <v>613008</v>
      </c>
      <c r="B81" s="31" t="s">
        <v>87</v>
      </c>
      <c r="C81" s="32">
        <v>113</v>
      </c>
      <c r="D81" s="14">
        <v>123</v>
      </c>
      <c r="E81" s="60">
        <v>0.65</v>
      </c>
      <c r="F81" s="16">
        <f t="shared" si="37"/>
        <v>47.97</v>
      </c>
      <c r="G81" s="16">
        <f t="shared" si="34"/>
        <v>18.71</v>
      </c>
      <c r="H81" s="77">
        <f t="shared" si="38"/>
        <v>29.26</v>
      </c>
      <c r="I81" s="16">
        <v>31.49</v>
      </c>
      <c r="J81" s="133">
        <v>30.69</v>
      </c>
      <c r="K81" s="133">
        <f t="shared" si="35"/>
        <v>0.799999999999997</v>
      </c>
      <c r="L81" s="77">
        <f t="shared" si="39"/>
        <v>30.06</v>
      </c>
    </row>
    <row r="82" ht="22" customHeight="1" spans="1:12">
      <c r="A82" s="58">
        <v>614</v>
      </c>
      <c r="B82" s="31" t="s">
        <v>88</v>
      </c>
      <c r="C82" s="32">
        <v>36</v>
      </c>
      <c r="D82" s="14">
        <v>39</v>
      </c>
      <c r="E82" s="60">
        <v>0.65</v>
      </c>
      <c r="F82" s="16">
        <f t="shared" si="37"/>
        <v>15.21</v>
      </c>
      <c r="G82" s="16">
        <f t="shared" si="34"/>
        <v>5.96</v>
      </c>
      <c r="H82" s="77">
        <f t="shared" si="38"/>
        <v>9.25</v>
      </c>
      <c r="I82" s="16">
        <v>9.96</v>
      </c>
      <c r="J82" s="133">
        <v>9.62</v>
      </c>
      <c r="K82" s="133">
        <f t="shared" si="35"/>
        <v>0.340000000000002</v>
      </c>
      <c r="L82" s="77">
        <f t="shared" si="39"/>
        <v>9.59</v>
      </c>
    </row>
    <row r="83" ht="22" customHeight="1" spans="1:12">
      <c r="A83" s="58">
        <v>614001</v>
      </c>
      <c r="B83" s="30" t="s">
        <v>89</v>
      </c>
      <c r="C83" s="7">
        <f>SUM(C84,C87:C89)</f>
        <v>66</v>
      </c>
      <c r="D83" s="7">
        <f t="shared" ref="C83:L83" si="40">SUM(D84,D87:D89)</f>
        <v>68</v>
      </c>
      <c r="E83" s="132"/>
      <c r="F83" s="7">
        <f t="shared" si="40"/>
        <v>34.68</v>
      </c>
      <c r="G83" s="7">
        <f t="shared" si="40"/>
        <v>10.94</v>
      </c>
      <c r="H83" s="7">
        <f t="shared" si="40"/>
        <v>23.74</v>
      </c>
      <c r="I83" s="7">
        <f t="shared" si="40"/>
        <v>25.05</v>
      </c>
      <c r="J83" s="7">
        <f t="shared" si="40"/>
        <v>25.72</v>
      </c>
      <c r="K83" s="7">
        <f t="shared" si="40"/>
        <v>-0.669999999999999</v>
      </c>
      <c r="L83" s="7">
        <f t="shared" si="40"/>
        <v>23.07</v>
      </c>
    </row>
    <row r="84" ht="22" customHeight="1" spans="1:12">
      <c r="A84" s="58"/>
      <c r="B84" s="31" t="s">
        <v>90</v>
      </c>
      <c r="C84" s="32">
        <v>10</v>
      </c>
      <c r="D84" s="14">
        <v>10</v>
      </c>
      <c r="E84" s="60">
        <v>0.85</v>
      </c>
      <c r="F84" s="16">
        <f t="shared" ref="F84:F89" si="41">ROUND(D84*500*12*E84/10000,2)</f>
        <v>5.1</v>
      </c>
      <c r="G84" s="16">
        <f t="shared" ref="G84:G89" si="42">ROUND(C84*0.3*460*12/10000,2)</f>
        <v>1.66</v>
      </c>
      <c r="H84" s="77">
        <f t="shared" ref="H84:H89" si="43">F84-G84</f>
        <v>3.44</v>
      </c>
      <c r="I84" s="16">
        <v>3.64</v>
      </c>
      <c r="J84" s="133">
        <v>3.84</v>
      </c>
      <c r="K84" s="133">
        <f>I84-J84</f>
        <v>-0.2</v>
      </c>
      <c r="L84" s="77">
        <f t="shared" ref="L84:L89" si="44">H84+K84</f>
        <v>3.24</v>
      </c>
    </row>
    <row r="85" s="158" customFormat="1" ht="22" customHeight="1" spans="1:241">
      <c r="A85" s="174"/>
      <c r="B85" s="9" t="s">
        <v>91</v>
      </c>
      <c r="C85" s="10">
        <v>2</v>
      </c>
      <c r="D85" s="10">
        <v>2</v>
      </c>
      <c r="E85" s="62">
        <v>0.85</v>
      </c>
      <c r="F85" s="13">
        <f t="shared" si="41"/>
        <v>1.02</v>
      </c>
      <c r="G85" s="13">
        <f t="shared" si="42"/>
        <v>0.33</v>
      </c>
      <c r="H85" s="51">
        <f t="shared" si="43"/>
        <v>0.69</v>
      </c>
      <c r="I85" s="13">
        <v>0.73</v>
      </c>
      <c r="J85" s="137">
        <v>0.77</v>
      </c>
      <c r="K85" s="131">
        <v>-0.04</v>
      </c>
      <c r="L85" s="51">
        <f t="shared" si="44"/>
        <v>0.65</v>
      </c>
      <c r="M85" s="179"/>
      <c r="N85" s="179"/>
      <c r="O85" s="179"/>
      <c r="P85" s="179"/>
      <c r="Q85" s="179"/>
      <c r="R85" s="179"/>
      <c r="S85" s="179"/>
      <c r="T85" s="179"/>
      <c r="U85" s="179"/>
      <c r="V85" s="179"/>
      <c r="W85" s="179"/>
      <c r="X85" s="179"/>
      <c r="Y85" s="179"/>
      <c r="Z85" s="179"/>
      <c r="AA85" s="179"/>
      <c r="AB85" s="179"/>
      <c r="AC85" s="179"/>
      <c r="AD85" s="179"/>
      <c r="AE85" s="179"/>
      <c r="AF85" s="179"/>
      <c r="AG85" s="179"/>
      <c r="AH85" s="179"/>
      <c r="AI85" s="179"/>
      <c r="AJ85" s="179"/>
      <c r="AK85" s="179"/>
      <c r="AL85" s="179"/>
      <c r="AM85" s="179"/>
      <c r="AN85" s="179"/>
      <c r="AO85" s="179"/>
      <c r="AP85" s="179"/>
      <c r="AQ85" s="179"/>
      <c r="AR85" s="179"/>
      <c r="AS85" s="179"/>
      <c r="AT85" s="179"/>
      <c r="AU85" s="179"/>
      <c r="AV85" s="179"/>
      <c r="AW85" s="179"/>
      <c r="AX85" s="179"/>
      <c r="AY85" s="179"/>
      <c r="AZ85" s="179"/>
      <c r="BA85" s="179"/>
      <c r="BB85" s="179"/>
      <c r="BC85" s="179"/>
      <c r="BD85" s="179"/>
      <c r="BE85" s="179"/>
      <c r="BF85" s="179"/>
      <c r="BG85" s="179"/>
      <c r="BH85" s="179"/>
      <c r="BI85" s="179"/>
      <c r="BJ85" s="179"/>
      <c r="BK85" s="179"/>
      <c r="BL85" s="179"/>
      <c r="BM85" s="179"/>
      <c r="BN85" s="179"/>
      <c r="BO85" s="179"/>
      <c r="BP85" s="179"/>
      <c r="BQ85" s="179"/>
      <c r="BR85" s="179"/>
      <c r="BS85" s="179"/>
      <c r="BT85" s="179"/>
      <c r="BU85" s="179"/>
      <c r="BV85" s="179"/>
      <c r="BW85" s="179"/>
      <c r="BX85" s="179"/>
      <c r="BY85" s="179"/>
      <c r="BZ85" s="179"/>
      <c r="CA85" s="179"/>
      <c r="CB85" s="179"/>
      <c r="CC85" s="179"/>
      <c r="CD85" s="179"/>
      <c r="CE85" s="179"/>
      <c r="CF85" s="179"/>
      <c r="CG85" s="179"/>
      <c r="CH85" s="179"/>
      <c r="CI85" s="179"/>
      <c r="CJ85" s="179"/>
      <c r="CK85" s="179"/>
      <c r="CL85" s="179"/>
      <c r="CM85" s="179"/>
      <c r="CN85" s="179"/>
      <c r="CO85" s="179"/>
      <c r="CP85" s="179"/>
      <c r="CQ85" s="179"/>
      <c r="CR85" s="179"/>
      <c r="CS85" s="179"/>
      <c r="CT85" s="179"/>
      <c r="CU85" s="179"/>
      <c r="CV85" s="179"/>
      <c r="CW85" s="179"/>
      <c r="CX85" s="179"/>
      <c r="CY85" s="179"/>
      <c r="CZ85" s="179"/>
      <c r="DA85" s="179"/>
      <c r="DB85" s="179"/>
      <c r="DC85" s="179"/>
      <c r="DD85" s="179"/>
      <c r="DE85" s="179"/>
      <c r="DF85" s="179"/>
      <c r="DG85" s="179"/>
      <c r="DH85" s="179"/>
      <c r="DI85" s="179"/>
      <c r="DJ85" s="179"/>
      <c r="DK85" s="179"/>
      <c r="DL85" s="179"/>
      <c r="DM85" s="179"/>
      <c r="DN85" s="179"/>
      <c r="DO85" s="179"/>
      <c r="DP85" s="179"/>
      <c r="DQ85" s="179"/>
      <c r="DR85" s="179"/>
      <c r="DS85" s="179"/>
      <c r="DT85" s="179"/>
      <c r="DU85" s="179"/>
      <c r="DV85" s="179"/>
      <c r="DW85" s="179"/>
      <c r="DX85" s="179"/>
      <c r="DY85" s="179"/>
      <c r="DZ85" s="179"/>
      <c r="EA85" s="179"/>
      <c r="EB85" s="179"/>
      <c r="EC85" s="179"/>
      <c r="ED85" s="179"/>
      <c r="EE85" s="179"/>
      <c r="EF85" s="179"/>
      <c r="EG85" s="179"/>
      <c r="EH85" s="179"/>
      <c r="EI85" s="179"/>
      <c r="EJ85" s="179"/>
      <c r="EK85" s="179"/>
      <c r="EL85" s="179"/>
      <c r="EM85" s="179"/>
      <c r="EN85" s="179"/>
      <c r="EO85" s="179"/>
      <c r="EP85" s="179"/>
      <c r="EQ85" s="179"/>
      <c r="ER85" s="179"/>
      <c r="ES85" s="179"/>
      <c r="ET85" s="179"/>
      <c r="EU85" s="179"/>
      <c r="EV85" s="179"/>
      <c r="EW85" s="179"/>
      <c r="EX85" s="179"/>
      <c r="EY85" s="179"/>
      <c r="EZ85" s="179"/>
      <c r="FA85" s="179"/>
      <c r="FB85" s="179"/>
      <c r="FC85" s="179"/>
      <c r="FD85" s="179"/>
      <c r="FE85" s="179"/>
      <c r="FF85" s="179"/>
      <c r="FG85" s="179"/>
      <c r="FH85" s="179"/>
      <c r="FI85" s="179"/>
      <c r="FJ85" s="179"/>
      <c r="FK85" s="179"/>
      <c r="FL85" s="179"/>
      <c r="FM85" s="179"/>
      <c r="FN85" s="179"/>
      <c r="FO85" s="179"/>
      <c r="FP85" s="179"/>
      <c r="FQ85" s="179"/>
      <c r="FR85" s="179"/>
      <c r="FS85" s="179"/>
      <c r="FT85" s="179"/>
      <c r="FU85" s="179"/>
      <c r="FV85" s="179"/>
      <c r="FW85" s="179"/>
      <c r="FX85" s="179"/>
      <c r="FY85" s="179"/>
      <c r="FZ85" s="179"/>
      <c r="GA85" s="179"/>
      <c r="GB85" s="179"/>
      <c r="GC85" s="179"/>
      <c r="GD85" s="179"/>
      <c r="GE85" s="179"/>
      <c r="GF85" s="179"/>
      <c r="GG85" s="179"/>
      <c r="GH85" s="179"/>
      <c r="GI85" s="179"/>
      <c r="GJ85" s="179"/>
      <c r="GK85" s="179"/>
      <c r="GL85" s="179"/>
      <c r="GM85" s="179"/>
      <c r="GN85" s="179"/>
      <c r="GO85" s="179"/>
      <c r="GP85" s="179"/>
      <c r="GQ85" s="179"/>
      <c r="GR85" s="179"/>
      <c r="GS85" s="179"/>
      <c r="GT85" s="179"/>
      <c r="GU85" s="179"/>
      <c r="GV85" s="179"/>
      <c r="GW85" s="179"/>
      <c r="GX85" s="179"/>
      <c r="GY85" s="179"/>
      <c r="GZ85" s="179"/>
      <c r="HA85" s="179"/>
      <c r="HB85" s="179"/>
      <c r="HC85" s="179"/>
      <c r="HD85" s="179"/>
      <c r="HE85" s="179"/>
      <c r="HF85" s="179"/>
      <c r="HG85" s="179"/>
      <c r="HH85" s="179"/>
      <c r="HI85" s="179"/>
      <c r="HJ85" s="179"/>
      <c r="HK85" s="179"/>
      <c r="HL85" s="179"/>
      <c r="HM85" s="179"/>
      <c r="HN85" s="179"/>
      <c r="HO85" s="179"/>
      <c r="HP85" s="179"/>
      <c r="HQ85" s="179"/>
      <c r="HR85" s="179"/>
      <c r="HS85" s="179"/>
      <c r="HT85" s="179"/>
      <c r="HU85" s="179"/>
      <c r="HV85" s="179"/>
      <c r="HW85" s="179"/>
      <c r="HX85" s="179"/>
      <c r="HY85" s="179"/>
      <c r="HZ85" s="179"/>
      <c r="IA85" s="179"/>
      <c r="IB85" s="179"/>
      <c r="IC85" s="179"/>
      <c r="ID85" s="179"/>
      <c r="IE85" s="179"/>
      <c r="IF85" s="179"/>
      <c r="IG85" s="179"/>
    </row>
    <row r="86" s="158" customFormat="1" ht="22" customHeight="1" spans="1:241">
      <c r="A86" s="174"/>
      <c r="B86" s="9" t="s">
        <v>92</v>
      </c>
      <c r="C86" s="10">
        <v>8</v>
      </c>
      <c r="D86" s="10">
        <v>8</v>
      </c>
      <c r="E86" s="62">
        <v>0.85</v>
      </c>
      <c r="F86" s="13">
        <f t="shared" si="41"/>
        <v>4.08</v>
      </c>
      <c r="G86" s="13">
        <f t="shared" si="42"/>
        <v>1.32</v>
      </c>
      <c r="H86" s="51">
        <f t="shared" si="43"/>
        <v>2.76</v>
      </c>
      <c r="I86" s="13">
        <v>2.91</v>
      </c>
      <c r="J86" s="137">
        <v>3.07</v>
      </c>
      <c r="K86" s="131">
        <v>-0.16</v>
      </c>
      <c r="L86" s="51">
        <f t="shared" si="44"/>
        <v>2.6</v>
      </c>
      <c r="M86" s="179"/>
      <c r="N86" s="179"/>
      <c r="O86" s="179"/>
      <c r="P86" s="179"/>
      <c r="Q86" s="179"/>
      <c r="R86" s="179"/>
      <c r="S86" s="179"/>
      <c r="T86" s="179"/>
      <c r="U86" s="179"/>
      <c r="V86" s="179"/>
      <c r="W86" s="179"/>
      <c r="X86" s="179"/>
      <c r="Y86" s="179"/>
      <c r="Z86" s="179"/>
      <c r="AA86" s="179"/>
      <c r="AB86" s="179"/>
      <c r="AC86" s="179"/>
      <c r="AD86" s="179"/>
      <c r="AE86" s="179"/>
      <c r="AF86" s="179"/>
      <c r="AG86" s="179"/>
      <c r="AH86" s="179"/>
      <c r="AI86" s="179"/>
      <c r="AJ86" s="179"/>
      <c r="AK86" s="179"/>
      <c r="AL86" s="179"/>
      <c r="AM86" s="179"/>
      <c r="AN86" s="179"/>
      <c r="AO86" s="179"/>
      <c r="AP86" s="179"/>
      <c r="AQ86" s="179"/>
      <c r="AR86" s="179"/>
      <c r="AS86" s="179"/>
      <c r="AT86" s="179"/>
      <c r="AU86" s="179"/>
      <c r="AV86" s="179"/>
      <c r="AW86" s="179"/>
      <c r="AX86" s="179"/>
      <c r="AY86" s="179"/>
      <c r="AZ86" s="179"/>
      <c r="BA86" s="179"/>
      <c r="BB86" s="179"/>
      <c r="BC86" s="179"/>
      <c r="BD86" s="179"/>
      <c r="BE86" s="179"/>
      <c r="BF86" s="179"/>
      <c r="BG86" s="179"/>
      <c r="BH86" s="179"/>
      <c r="BI86" s="179"/>
      <c r="BJ86" s="179"/>
      <c r="BK86" s="179"/>
      <c r="BL86" s="179"/>
      <c r="BM86" s="179"/>
      <c r="BN86" s="179"/>
      <c r="BO86" s="179"/>
      <c r="BP86" s="179"/>
      <c r="BQ86" s="179"/>
      <c r="BR86" s="179"/>
      <c r="BS86" s="179"/>
      <c r="BT86" s="179"/>
      <c r="BU86" s="179"/>
      <c r="BV86" s="179"/>
      <c r="BW86" s="179"/>
      <c r="BX86" s="179"/>
      <c r="BY86" s="179"/>
      <c r="BZ86" s="179"/>
      <c r="CA86" s="179"/>
      <c r="CB86" s="179"/>
      <c r="CC86" s="179"/>
      <c r="CD86" s="179"/>
      <c r="CE86" s="179"/>
      <c r="CF86" s="179"/>
      <c r="CG86" s="179"/>
      <c r="CH86" s="179"/>
      <c r="CI86" s="179"/>
      <c r="CJ86" s="179"/>
      <c r="CK86" s="179"/>
      <c r="CL86" s="179"/>
      <c r="CM86" s="179"/>
      <c r="CN86" s="179"/>
      <c r="CO86" s="179"/>
      <c r="CP86" s="179"/>
      <c r="CQ86" s="179"/>
      <c r="CR86" s="179"/>
      <c r="CS86" s="179"/>
      <c r="CT86" s="179"/>
      <c r="CU86" s="179"/>
      <c r="CV86" s="179"/>
      <c r="CW86" s="179"/>
      <c r="CX86" s="179"/>
      <c r="CY86" s="179"/>
      <c r="CZ86" s="179"/>
      <c r="DA86" s="179"/>
      <c r="DB86" s="179"/>
      <c r="DC86" s="179"/>
      <c r="DD86" s="179"/>
      <c r="DE86" s="179"/>
      <c r="DF86" s="179"/>
      <c r="DG86" s="179"/>
      <c r="DH86" s="179"/>
      <c r="DI86" s="179"/>
      <c r="DJ86" s="179"/>
      <c r="DK86" s="179"/>
      <c r="DL86" s="179"/>
      <c r="DM86" s="179"/>
      <c r="DN86" s="179"/>
      <c r="DO86" s="179"/>
      <c r="DP86" s="179"/>
      <c r="DQ86" s="179"/>
      <c r="DR86" s="179"/>
      <c r="DS86" s="179"/>
      <c r="DT86" s="179"/>
      <c r="DU86" s="179"/>
      <c r="DV86" s="179"/>
      <c r="DW86" s="179"/>
      <c r="DX86" s="179"/>
      <c r="DY86" s="179"/>
      <c r="DZ86" s="179"/>
      <c r="EA86" s="179"/>
      <c r="EB86" s="179"/>
      <c r="EC86" s="179"/>
      <c r="ED86" s="179"/>
      <c r="EE86" s="179"/>
      <c r="EF86" s="179"/>
      <c r="EG86" s="179"/>
      <c r="EH86" s="179"/>
      <c r="EI86" s="179"/>
      <c r="EJ86" s="179"/>
      <c r="EK86" s="179"/>
      <c r="EL86" s="179"/>
      <c r="EM86" s="179"/>
      <c r="EN86" s="179"/>
      <c r="EO86" s="179"/>
      <c r="EP86" s="179"/>
      <c r="EQ86" s="179"/>
      <c r="ER86" s="179"/>
      <c r="ES86" s="179"/>
      <c r="ET86" s="179"/>
      <c r="EU86" s="179"/>
      <c r="EV86" s="179"/>
      <c r="EW86" s="179"/>
      <c r="EX86" s="179"/>
      <c r="EY86" s="179"/>
      <c r="EZ86" s="179"/>
      <c r="FA86" s="179"/>
      <c r="FB86" s="179"/>
      <c r="FC86" s="179"/>
      <c r="FD86" s="179"/>
      <c r="FE86" s="179"/>
      <c r="FF86" s="179"/>
      <c r="FG86" s="179"/>
      <c r="FH86" s="179"/>
      <c r="FI86" s="179"/>
      <c r="FJ86" s="179"/>
      <c r="FK86" s="179"/>
      <c r="FL86" s="179"/>
      <c r="FM86" s="179"/>
      <c r="FN86" s="179"/>
      <c r="FO86" s="179"/>
      <c r="FP86" s="179"/>
      <c r="FQ86" s="179"/>
      <c r="FR86" s="179"/>
      <c r="FS86" s="179"/>
      <c r="FT86" s="179"/>
      <c r="FU86" s="179"/>
      <c r="FV86" s="179"/>
      <c r="FW86" s="179"/>
      <c r="FX86" s="179"/>
      <c r="FY86" s="179"/>
      <c r="FZ86" s="179"/>
      <c r="GA86" s="179"/>
      <c r="GB86" s="179"/>
      <c r="GC86" s="179"/>
      <c r="GD86" s="179"/>
      <c r="GE86" s="179"/>
      <c r="GF86" s="179"/>
      <c r="GG86" s="179"/>
      <c r="GH86" s="179"/>
      <c r="GI86" s="179"/>
      <c r="GJ86" s="179"/>
      <c r="GK86" s="179"/>
      <c r="GL86" s="179"/>
      <c r="GM86" s="179"/>
      <c r="GN86" s="179"/>
      <c r="GO86" s="179"/>
      <c r="GP86" s="179"/>
      <c r="GQ86" s="179"/>
      <c r="GR86" s="179"/>
      <c r="GS86" s="179"/>
      <c r="GT86" s="179"/>
      <c r="GU86" s="179"/>
      <c r="GV86" s="179"/>
      <c r="GW86" s="179"/>
      <c r="GX86" s="179"/>
      <c r="GY86" s="179"/>
      <c r="GZ86" s="179"/>
      <c r="HA86" s="179"/>
      <c r="HB86" s="179"/>
      <c r="HC86" s="179"/>
      <c r="HD86" s="179"/>
      <c r="HE86" s="179"/>
      <c r="HF86" s="179"/>
      <c r="HG86" s="179"/>
      <c r="HH86" s="179"/>
      <c r="HI86" s="179"/>
      <c r="HJ86" s="179"/>
      <c r="HK86" s="179"/>
      <c r="HL86" s="179"/>
      <c r="HM86" s="179"/>
      <c r="HN86" s="179"/>
      <c r="HO86" s="179"/>
      <c r="HP86" s="179"/>
      <c r="HQ86" s="179"/>
      <c r="HR86" s="179"/>
      <c r="HS86" s="179"/>
      <c r="HT86" s="179"/>
      <c r="HU86" s="179"/>
      <c r="HV86" s="179"/>
      <c r="HW86" s="179"/>
      <c r="HX86" s="179"/>
      <c r="HY86" s="179"/>
      <c r="HZ86" s="179"/>
      <c r="IA86" s="179"/>
      <c r="IB86" s="179"/>
      <c r="IC86" s="179"/>
      <c r="ID86" s="179"/>
      <c r="IE86" s="179"/>
      <c r="IF86" s="179"/>
      <c r="IG86" s="179"/>
    </row>
    <row r="87" ht="22" customHeight="1" spans="1:12">
      <c r="A87" s="58">
        <v>614005</v>
      </c>
      <c r="B87" s="31" t="s">
        <v>93</v>
      </c>
      <c r="C87" s="32">
        <v>39</v>
      </c>
      <c r="D87" s="14">
        <v>40</v>
      </c>
      <c r="E87" s="60">
        <v>0.85</v>
      </c>
      <c r="F87" s="16">
        <f t="shared" si="41"/>
        <v>20.4</v>
      </c>
      <c r="G87" s="16">
        <f t="shared" si="42"/>
        <v>6.46</v>
      </c>
      <c r="H87" s="77">
        <f t="shared" si="43"/>
        <v>13.94</v>
      </c>
      <c r="I87" s="16">
        <v>14.71</v>
      </c>
      <c r="J87" s="133">
        <v>14.84</v>
      </c>
      <c r="K87" s="133">
        <f>I87-J87</f>
        <v>-0.129999999999999</v>
      </c>
      <c r="L87" s="77">
        <f t="shared" si="44"/>
        <v>13.81</v>
      </c>
    </row>
    <row r="88" ht="22" customHeight="1" spans="1:12">
      <c r="A88" s="58">
        <v>614004</v>
      </c>
      <c r="B88" s="31" t="s">
        <v>94</v>
      </c>
      <c r="C88" s="32">
        <v>5</v>
      </c>
      <c r="D88" s="14">
        <v>6</v>
      </c>
      <c r="E88" s="60">
        <v>0.85</v>
      </c>
      <c r="F88" s="16">
        <f t="shared" si="41"/>
        <v>3.06</v>
      </c>
      <c r="G88" s="16">
        <f t="shared" si="42"/>
        <v>0.83</v>
      </c>
      <c r="H88" s="77">
        <f t="shared" si="43"/>
        <v>2.23</v>
      </c>
      <c r="I88" s="16">
        <v>2.33</v>
      </c>
      <c r="J88" s="133">
        <v>1.92</v>
      </c>
      <c r="K88" s="133">
        <f>I88-J88</f>
        <v>0.41</v>
      </c>
      <c r="L88" s="77">
        <f t="shared" si="44"/>
        <v>2.64</v>
      </c>
    </row>
    <row r="89" ht="22" customHeight="1" spans="1:12">
      <c r="A89" s="58">
        <v>615</v>
      </c>
      <c r="B89" s="31" t="s">
        <v>95</v>
      </c>
      <c r="C89" s="32">
        <v>12</v>
      </c>
      <c r="D89" s="14">
        <v>12</v>
      </c>
      <c r="E89" s="60">
        <v>0.85</v>
      </c>
      <c r="F89" s="16">
        <f t="shared" si="41"/>
        <v>6.12</v>
      </c>
      <c r="G89" s="16">
        <f t="shared" si="42"/>
        <v>1.99</v>
      </c>
      <c r="H89" s="77">
        <f t="shared" si="43"/>
        <v>4.13</v>
      </c>
      <c r="I89" s="16">
        <v>4.37</v>
      </c>
      <c r="J89" s="133">
        <v>5.12</v>
      </c>
      <c r="K89" s="133">
        <f>I89-J89</f>
        <v>-0.75</v>
      </c>
      <c r="L89" s="77">
        <f t="shared" si="44"/>
        <v>3.38</v>
      </c>
    </row>
    <row r="90" ht="22" customHeight="1" spans="1:12">
      <c r="A90" s="58">
        <v>615001</v>
      </c>
      <c r="B90" s="30" t="s">
        <v>96</v>
      </c>
      <c r="C90" s="7">
        <f t="shared" ref="C90:L90" si="45">SUM(C91,C94:C99)</f>
        <v>262</v>
      </c>
      <c r="D90" s="7">
        <f t="shared" si="45"/>
        <v>266</v>
      </c>
      <c r="E90" s="132"/>
      <c r="F90" s="7">
        <f t="shared" si="45"/>
        <v>135.66</v>
      </c>
      <c r="G90" s="7">
        <f t="shared" si="45"/>
        <v>43.38</v>
      </c>
      <c r="H90" s="7">
        <f t="shared" si="45"/>
        <v>92.28</v>
      </c>
      <c r="I90" s="7">
        <f t="shared" si="45"/>
        <v>97.46</v>
      </c>
      <c r="J90" s="7">
        <f t="shared" si="45"/>
        <v>100.93</v>
      </c>
      <c r="K90" s="7">
        <f t="shared" si="45"/>
        <v>-3.47</v>
      </c>
      <c r="L90" s="7">
        <f t="shared" si="45"/>
        <v>88.81</v>
      </c>
    </row>
    <row r="91" ht="22" customHeight="1" spans="1:12">
      <c r="A91" s="58"/>
      <c r="B91" s="31" t="s">
        <v>97</v>
      </c>
      <c r="C91" s="32">
        <v>13</v>
      </c>
      <c r="D91" s="14">
        <v>13</v>
      </c>
      <c r="E91" s="60">
        <v>0.85</v>
      </c>
      <c r="F91" s="77">
        <f>ROUND(D91*500*12*E91/10000,2)</f>
        <v>6.63</v>
      </c>
      <c r="G91" s="16">
        <f>ROUND(C91*0.3*460*12/10000,2)</f>
        <v>2.15</v>
      </c>
      <c r="H91" s="77">
        <f>F91-G91</f>
        <v>4.48</v>
      </c>
      <c r="I91" s="16">
        <v>4.73</v>
      </c>
      <c r="J91" s="133">
        <v>4.99</v>
      </c>
      <c r="K91" s="133">
        <f>I91-J91</f>
        <v>-0.26</v>
      </c>
      <c r="L91" s="77">
        <f>H91+K91</f>
        <v>4.22</v>
      </c>
    </row>
    <row r="92" s="158" customFormat="1" ht="22" customHeight="1" spans="1:241">
      <c r="A92" s="174"/>
      <c r="B92" s="9" t="s">
        <v>98</v>
      </c>
      <c r="C92" s="7">
        <v>13</v>
      </c>
      <c r="D92" s="10">
        <v>13</v>
      </c>
      <c r="E92" s="62">
        <v>0.85</v>
      </c>
      <c r="F92" s="51">
        <f>ROUND(D92*500*12*E92/10000,2)</f>
        <v>6.63</v>
      </c>
      <c r="G92" s="13">
        <f>ROUND(C92*0.3*460*12/10000,2)</f>
        <v>2.15</v>
      </c>
      <c r="H92" s="51">
        <f>F92-G92</f>
        <v>4.48</v>
      </c>
      <c r="I92" s="13">
        <v>4.73</v>
      </c>
      <c r="J92" s="131">
        <v>4.73</v>
      </c>
      <c r="K92" s="133">
        <f>I92-J92</f>
        <v>0</v>
      </c>
      <c r="L92" s="51">
        <v>-0.26</v>
      </c>
      <c r="M92" s="179"/>
      <c r="N92" s="179"/>
      <c r="O92" s="179"/>
      <c r="P92" s="179"/>
      <c r="Q92" s="179"/>
      <c r="R92" s="179"/>
      <c r="S92" s="179"/>
      <c r="T92" s="179"/>
      <c r="U92" s="179"/>
      <c r="V92" s="179"/>
      <c r="W92" s="179"/>
      <c r="X92" s="179"/>
      <c r="Y92" s="179"/>
      <c r="Z92" s="179"/>
      <c r="AA92" s="179"/>
      <c r="AB92" s="179"/>
      <c r="AC92" s="179"/>
      <c r="AD92" s="179"/>
      <c r="AE92" s="179"/>
      <c r="AF92" s="179"/>
      <c r="AG92" s="179"/>
      <c r="AH92" s="179"/>
      <c r="AI92" s="179"/>
      <c r="AJ92" s="179"/>
      <c r="AK92" s="179"/>
      <c r="AL92" s="179"/>
      <c r="AM92" s="179"/>
      <c r="AN92" s="179"/>
      <c r="AO92" s="179"/>
      <c r="AP92" s="179"/>
      <c r="AQ92" s="179"/>
      <c r="AR92" s="179"/>
      <c r="AS92" s="179"/>
      <c r="AT92" s="179"/>
      <c r="AU92" s="179"/>
      <c r="AV92" s="179"/>
      <c r="AW92" s="179"/>
      <c r="AX92" s="179"/>
      <c r="AY92" s="179"/>
      <c r="AZ92" s="179"/>
      <c r="BA92" s="179"/>
      <c r="BB92" s="179"/>
      <c r="BC92" s="179"/>
      <c r="BD92" s="179"/>
      <c r="BE92" s="179"/>
      <c r="BF92" s="179"/>
      <c r="BG92" s="179"/>
      <c r="BH92" s="179"/>
      <c r="BI92" s="179"/>
      <c r="BJ92" s="179"/>
      <c r="BK92" s="179"/>
      <c r="BL92" s="179"/>
      <c r="BM92" s="179"/>
      <c r="BN92" s="179"/>
      <c r="BO92" s="179"/>
      <c r="BP92" s="179"/>
      <c r="BQ92" s="179"/>
      <c r="BR92" s="179"/>
      <c r="BS92" s="179"/>
      <c r="BT92" s="179"/>
      <c r="BU92" s="179"/>
      <c r="BV92" s="179"/>
      <c r="BW92" s="179"/>
      <c r="BX92" s="179"/>
      <c r="BY92" s="179"/>
      <c r="BZ92" s="179"/>
      <c r="CA92" s="179"/>
      <c r="CB92" s="179"/>
      <c r="CC92" s="179"/>
      <c r="CD92" s="179"/>
      <c r="CE92" s="179"/>
      <c r="CF92" s="179"/>
      <c r="CG92" s="179"/>
      <c r="CH92" s="179"/>
      <c r="CI92" s="179"/>
      <c r="CJ92" s="179"/>
      <c r="CK92" s="179"/>
      <c r="CL92" s="179"/>
      <c r="CM92" s="179"/>
      <c r="CN92" s="179"/>
      <c r="CO92" s="179"/>
      <c r="CP92" s="179"/>
      <c r="CQ92" s="179"/>
      <c r="CR92" s="179"/>
      <c r="CS92" s="179"/>
      <c r="CT92" s="179"/>
      <c r="CU92" s="179"/>
      <c r="CV92" s="179"/>
      <c r="CW92" s="179"/>
      <c r="CX92" s="179"/>
      <c r="CY92" s="179"/>
      <c r="CZ92" s="179"/>
      <c r="DA92" s="179"/>
      <c r="DB92" s="179"/>
      <c r="DC92" s="179"/>
      <c r="DD92" s="179"/>
      <c r="DE92" s="179"/>
      <c r="DF92" s="179"/>
      <c r="DG92" s="179"/>
      <c r="DH92" s="179"/>
      <c r="DI92" s="179"/>
      <c r="DJ92" s="179"/>
      <c r="DK92" s="179"/>
      <c r="DL92" s="179"/>
      <c r="DM92" s="179"/>
      <c r="DN92" s="179"/>
      <c r="DO92" s="179"/>
      <c r="DP92" s="179"/>
      <c r="DQ92" s="179"/>
      <c r="DR92" s="179"/>
      <c r="DS92" s="179"/>
      <c r="DT92" s="179"/>
      <c r="DU92" s="179"/>
      <c r="DV92" s="179"/>
      <c r="DW92" s="179"/>
      <c r="DX92" s="179"/>
      <c r="DY92" s="179"/>
      <c r="DZ92" s="179"/>
      <c r="EA92" s="179"/>
      <c r="EB92" s="179"/>
      <c r="EC92" s="179"/>
      <c r="ED92" s="179"/>
      <c r="EE92" s="179"/>
      <c r="EF92" s="179"/>
      <c r="EG92" s="179"/>
      <c r="EH92" s="179"/>
      <c r="EI92" s="179"/>
      <c r="EJ92" s="179"/>
      <c r="EK92" s="179"/>
      <c r="EL92" s="179"/>
      <c r="EM92" s="179"/>
      <c r="EN92" s="179"/>
      <c r="EO92" s="179"/>
      <c r="EP92" s="179"/>
      <c r="EQ92" s="179"/>
      <c r="ER92" s="179"/>
      <c r="ES92" s="179"/>
      <c r="ET92" s="179"/>
      <c r="EU92" s="179"/>
      <c r="EV92" s="179"/>
      <c r="EW92" s="179"/>
      <c r="EX92" s="179"/>
      <c r="EY92" s="179"/>
      <c r="EZ92" s="179"/>
      <c r="FA92" s="179"/>
      <c r="FB92" s="179"/>
      <c r="FC92" s="179"/>
      <c r="FD92" s="179"/>
      <c r="FE92" s="179"/>
      <c r="FF92" s="179"/>
      <c r="FG92" s="179"/>
      <c r="FH92" s="179"/>
      <c r="FI92" s="179"/>
      <c r="FJ92" s="179"/>
      <c r="FK92" s="179"/>
      <c r="FL92" s="179"/>
      <c r="FM92" s="179"/>
      <c r="FN92" s="179"/>
      <c r="FO92" s="179"/>
      <c r="FP92" s="179"/>
      <c r="FQ92" s="179"/>
      <c r="FR92" s="179"/>
      <c r="FS92" s="179"/>
      <c r="FT92" s="179"/>
      <c r="FU92" s="179"/>
      <c r="FV92" s="179"/>
      <c r="FW92" s="179"/>
      <c r="FX92" s="179"/>
      <c r="FY92" s="179"/>
      <c r="FZ92" s="179"/>
      <c r="GA92" s="179"/>
      <c r="GB92" s="179"/>
      <c r="GC92" s="179"/>
      <c r="GD92" s="179"/>
      <c r="GE92" s="179"/>
      <c r="GF92" s="179"/>
      <c r="GG92" s="179"/>
      <c r="GH92" s="179"/>
      <c r="GI92" s="179"/>
      <c r="GJ92" s="179"/>
      <c r="GK92" s="179"/>
      <c r="GL92" s="179"/>
      <c r="GM92" s="179"/>
      <c r="GN92" s="179"/>
      <c r="GO92" s="179"/>
      <c r="GP92" s="179"/>
      <c r="GQ92" s="179"/>
      <c r="GR92" s="179"/>
      <c r="GS92" s="179"/>
      <c r="GT92" s="179"/>
      <c r="GU92" s="179"/>
      <c r="GV92" s="179"/>
      <c r="GW92" s="179"/>
      <c r="GX92" s="179"/>
      <c r="GY92" s="179"/>
      <c r="GZ92" s="179"/>
      <c r="HA92" s="179"/>
      <c r="HB92" s="179"/>
      <c r="HC92" s="179"/>
      <c r="HD92" s="179"/>
      <c r="HE92" s="179"/>
      <c r="HF92" s="179"/>
      <c r="HG92" s="179"/>
      <c r="HH92" s="179"/>
      <c r="HI92" s="179"/>
      <c r="HJ92" s="179"/>
      <c r="HK92" s="179"/>
      <c r="HL92" s="179"/>
      <c r="HM92" s="179"/>
      <c r="HN92" s="179"/>
      <c r="HO92" s="179"/>
      <c r="HP92" s="179"/>
      <c r="HQ92" s="179"/>
      <c r="HR92" s="179"/>
      <c r="HS92" s="179"/>
      <c r="HT92" s="179"/>
      <c r="HU92" s="179"/>
      <c r="HV92" s="179"/>
      <c r="HW92" s="179"/>
      <c r="HX92" s="179"/>
      <c r="HY92" s="179"/>
      <c r="HZ92" s="179"/>
      <c r="IA92" s="179"/>
      <c r="IB92" s="179"/>
      <c r="IC92" s="179"/>
      <c r="ID92" s="179"/>
      <c r="IE92" s="179"/>
      <c r="IF92" s="179"/>
      <c r="IG92" s="179"/>
    </row>
    <row r="93" s="158" customFormat="1" ht="22" customHeight="1" spans="1:241">
      <c r="A93" s="174"/>
      <c r="B93" s="9" t="s">
        <v>99</v>
      </c>
      <c r="C93" s="7">
        <v>0</v>
      </c>
      <c r="D93" s="10">
        <v>0</v>
      </c>
      <c r="E93" s="62">
        <v>0.85</v>
      </c>
      <c r="F93" s="51">
        <f>ROUND(D93*500*12*E93/10000,2)</f>
        <v>0</v>
      </c>
      <c r="G93" s="13">
        <f>ROUND(C93*0.3*460*12/10000,2)</f>
        <v>0</v>
      </c>
      <c r="H93" s="51">
        <f>F93-G93</f>
        <v>0</v>
      </c>
      <c r="I93" s="13">
        <v>0</v>
      </c>
      <c r="J93" s="131">
        <v>0</v>
      </c>
      <c r="K93" s="131">
        <v>0</v>
      </c>
      <c r="L93" s="51">
        <v>0</v>
      </c>
      <c r="M93" s="179"/>
      <c r="N93" s="179"/>
      <c r="O93" s="179"/>
      <c r="P93" s="179"/>
      <c r="Q93" s="179"/>
      <c r="R93" s="179"/>
      <c r="S93" s="179"/>
      <c r="T93" s="179"/>
      <c r="U93" s="179"/>
      <c r="V93" s="179"/>
      <c r="W93" s="179"/>
      <c r="X93" s="179"/>
      <c r="Y93" s="179"/>
      <c r="Z93" s="179"/>
      <c r="AA93" s="179"/>
      <c r="AB93" s="179"/>
      <c r="AC93" s="179"/>
      <c r="AD93" s="179"/>
      <c r="AE93" s="179"/>
      <c r="AF93" s="179"/>
      <c r="AG93" s="179"/>
      <c r="AH93" s="179"/>
      <c r="AI93" s="179"/>
      <c r="AJ93" s="179"/>
      <c r="AK93" s="179"/>
      <c r="AL93" s="179"/>
      <c r="AM93" s="179"/>
      <c r="AN93" s="179"/>
      <c r="AO93" s="179"/>
      <c r="AP93" s="179"/>
      <c r="AQ93" s="179"/>
      <c r="AR93" s="179"/>
      <c r="AS93" s="179"/>
      <c r="AT93" s="179"/>
      <c r="AU93" s="179"/>
      <c r="AV93" s="179"/>
      <c r="AW93" s="179"/>
      <c r="AX93" s="179"/>
      <c r="AY93" s="179"/>
      <c r="AZ93" s="179"/>
      <c r="BA93" s="179"/>
      <c r="BB93" s="179"/>
      <c r="BC93" s="179"/>
      <c r="BD93" s="179"/>
      <c r="BE93" s="179"/>
      <c r="BF93" s="179"/>
      <c r="BG93" s="179"/>
      <c r="BH93" s="179"/>
      <c r="BI93" s="179"/>
      <c r="BJ93" s="179"/>
      <c r="BK93" s="179"/>
      <c r="BL93" s="179"/>
      <c r="BM93" s="179"/>
      <c r="BN93" s="179"/>
      <c r="BO93" s="179"/>
      <c r="BP93" s="179"/>
      <c r="BQ93" s="179"/>
      <c r="BR93" s="179"/>
      <c r="BS93" s="179"/>
      <c r="BT93" s="179"/>
      <c r="BU93" s="179"/>
      <c r="BV93" s="179"/>
      <c r="BW93" s="179"/>
      <c r="BX93" s="179"/>
      <c r="BY93" s="179"/>
      <c r="BZ93" s="179"/>
      <c r="CA93" s="179"/>
      <c r="CB93" s="179"/>
      <c r="CC93" s="179"/>
      <c r="CD93" s="179"/>
      <c r="CE93" s="179"/>
      <c r="CF93" s="179"/>
      <c r="CG93" s="179"/>
      <c r="CH93" s="179"/>
      <c r="CI93" s="179"/>
      <c r="CJ93" s="179"/>
      <c r="CK93" s="179"/>
      <c r="CL93" s="179"/>
      <c r="CM93" s="179"/>
      <c r="CN93" s="179"/>
      <c r="CO93" s="179"/>
      <c r="CP93" s="179"/>
      <c r="CQ93" s="179"/>
      <c r="CR93" s="179"/>
      <c r="CS93" s="179"/>
      <c r="CT93" s="179"/>
      <c r="CU93" s="179"/>
      <c r="CV93" s="179"/>
      <c r="CW93" s="179"/>
      <c r="CX93" s="179"/>
      <c r="CY93" s="179"/>
      <c r="CZ93" s="179"/>
      <c r="DA93" s="179"/>
      <c r="DB93" s="179"/>
      <c r="DC93" s="179"/>
      <c r="DD93" s="179"/>
      <c r="DE93" s="179"/>
      <c r="DF93" s="179"/>
      <c r="DG93" s="179"/>
      <c r="DH93" s="179"/>
      <c r="DI93" s="179"/>
      <c r="DJ93" s="179"/>
      <c r="DK93" s="179"/>
      <c r="DL93" s="179"/>
      <c r="DM93" s="179"/>
      <c r="DN93" s="179"/>
      <c r="DO93" s="179"/>
      <c r="DP93" s="179"/>
      <c r="DQ93" s="179"/>
      <c r="DR93" s="179"/>
      <c r="DS93" s="179"/>
      <c r="DT93" s="179"/>
      <c r="DU93" s="179"/>
      <c r="DV93" s="179"/>
      <c r="DW93" s="179"/>
      <c r="DX93" s="179"/>
      <c r="DY93" s="179"/>
      <c r="DZ93" s="179"/>
      <c r="EA93" s="179"/>
      <c r="EB93" s="179"/>
      <c r="EC93" s="179"/>
      <c r="ED93" s="179"/>
      <c r="EE93" s="179"/>
      <c r="EF93" s="179"/>
      <c r="EG93" s="179"/>
      <c r="EH93" s="179"/>
      <c r="EI93" s="179"/>
      <c r="EJ93" s="179"/>
      <c r="EK93" s="179"/>
      <c r="EL93" s="179"/>
      <c r="EM93" s="179"/>
      <c r="EN93" s="179"/>
      <c r="EO93" s="179"/>
      <c r="EP93" s="179"/>
      <c r="EQ93" s="179"/>
      <c r="ER93" s="179"/>
      <c r="ES93" s="179"/>
      <c r="ET93" s="179"/>
      <c r="EU93" s="179"/>
      <c r="EV93" s="179"/>
      <c r="EW93" s="179"/>
      <c r="EX93" s="179"/>
      <c r="EY93" s="179"/>
      <c r="EZ93" s="179"/>
      <c r="FA93" s="179"/>
      <c r="FB93" s="179"/>
      <c r="FC93" s="179"/>
      <c r="FD93" s="179"/>
      <c r="FE93" s="179"/>
      <c r="FF93" s="179"/>
      <c r="FG93" s="179"/>
      <c r="FH93" s="179"/>
      <c r="FI93" s="179"/>
      <c r="FJ93" s="179"/>
      <c r="FK93" s="179"/>
      <c r="FL93" s="179"/>
      <c r="FM93" s="179"/>
      <c r="FN93" s="179"/>
      <c r="FO93" s="179"/>
      <c r="FP93" s="179"/>
      <c r="FQ93" s="179"/>
      <c r="FR93" s="179"/>
      <c r="FS93" s="179"/>
      <c r="FT93" s="179"/>
      <c r="FU93" s="179"/>
      <c r="FV93" s="179"/>
      <c r="FW93" s="179"/>
      <c r="FX93" s="179"/>
      <c r="FY93" s="179"/>
      <c r="FZ93" s="179"/>
      <c r="GA93" s="179"/>
      <c r="GB93" s="179"/>
      <c r="GC93" s="179"/>
      <c r="GD93" s="179"/>
      <c r="GE93" s="179"/>
      <c r="GF93" s="179"/>
      <c r="GG93" s="179"/>
      <c r="GH93" s="179"/>
      <c r="GI93" s="179"/>
      <c r="GJ93" s="179"/>
      <c r="GK93" s="179"/>
      <c r="GL93" s="179"/>
      <c r="GM93" s="179"/>
      <c r="GN93" s="179"/>
      <c r="GO93" s="179"/>
      <c r="GP93" s="179"/>
      <c r="GQ93" s="179"/>
      <c r="GR93" s="179"/>
      <c r="GS93" s="179"/>
      <c r="GT93" s="179"/>
      <c r="GU93" s="179"/>
      <c r="GV93" s="179"/>
      <c r="GW93" s="179"/>
      <c r="GX93" s="179"/>
      <c r="GY93" s="179"/>
      <c r="GZ93" s="179"/>
      <c r="HA93" s="179"/>
      <c r="HB93" s="179"/>
      <c r="HC93" s="179"/>
      <c r="HD93" s="179"/>
      <c r="HE93" s="179"/>
      <c r="HF93" s="179"/>
      <c r="HG93" s="179"/>
      <c r="HH93" s="179"/>
      <c r="HI93" s="179"/>
      <c r="HJ93" s="179"/>
      <c r="HK93" s="179"/>
      <c r="HL93" s="179"/>
      <c r="HM93" s="179"/>
      <c r="HN93" s="179"/>
      <c r="HO93" s="179"/>
      <c r="HP93" s="179"/>
      <c r="HQ93" s="179"/>
      <c r="HR93" s="179"/>
      <c r="HS93" s="179"/>
      <c r="HT93" s="179"/>
      <c r="HU93" s="179"/>
      <c r="HV93" s="179"/>
      <c r="HW93" s="179"/>
      <c r="HX93" s="179"/>
      <c r="HY93" s="179"/>
      <c r="HZ93" s="179"/>
      <c r="IA93" s="179"/>
      <c r="IB93" s="179"/>
      <c r="IC93" s="179"/>
      <c r="ID93" s="179"/>
      <c r="IE93" s="179"/>
      <c r="IF93" s="179"/>
      <c r="IG93" s="179"/>
    </row>
    <row r="94" ht="22" customHeight="1" spans="1:12">
      <c r="A94" s="58">
        <v>615003</v>
      </c>
      <c r="B94" s="31" t="s">
        <v>100</v>
      </c>
      <c r="C94" s="32">
        <v>91</v>
      </c>
      <c r="D94" s="14">
        <v>91</v>
      </c>
      <c r="E94" s="60">
        <v>0.85</v>
      </c>
      <c r="F94" s="77">
        <f t="shared" ref="F94:F99" si="46">ROUND(D94*500*12*E94/10000,2)</f>
        <v>46.41</v>
      </c>
      <c r="G94" s="16">
        <f t="shared" ref="G94:G99" si="47">ROUND(C94*0.3*460*12/10000,2)</f>
        <v>15.07</v>
      </c>
      <c r="H94" s="77">
        <f t="shared" ref="H94:H99" si="48">F94-G94</f>
        <v>31.34</v>
      </c>
      <c r="I94" s="16">
        <v>33.14</v>
      </c>
      <c r="J94" s="133">
        <v>35.83</v>
      </c>
      <c r="K94" s="133">
        <f t="shared" ref="K94:K99" si="49">I94-J94</f>
        <v>-2.69</v>
      </c>
      <c r="L94" s="77">
        <f t="shared" ref="L94:L99" si="50">H94+K94</f>
        <v>28.65</v>
      </c>
    </row>
    <row r="95" ht="22" customHeight="1" spans="1:12">
      <c r="A95" s="58">
        <v>615004</v>
      </c>
      <c r="B95" s="31" t="s">
        <v>101</v>
      </c>
      <c r="C95" s="32">
        <v>122</v>
      </c>
      <c r="D95" s="14">
        <v>126</v>
      </c>
      <c r="E95" s="60">
        <v>0.85</v>
      </c>
      <c r="F95" s="77">
        <f t="shared" si="46"/>
        <v>64.26</v>
      </c>
      <c r="G95" s="16">
        <f t="shared" si="47"/>
        <v>20.2</v>
      </c>
      <c r="H95" s="77">
        <f t="shared" si="48"/>
        <v>44.06</v>
      </c>
      <c r="I95" s="16">
        <v>46.47</v>
      </c>
      <c r="J95" s="133">
        <v>47.33</v>
      </c>
      <c r="K95" s="133">
        <f t="shared" si="49"/>
        <v>-0.859999999999999</v>
      </c>
      <c r="L95" s="77">
        <f t="shared" si="50"/>
        <v>43.2</v>
      </c>
    </row>
    <row r="96" ht="22" customHeight="1" spans="1:12">
      <c r="A96" s="58">
        <v>615005</v>
      </c>
      <c r="B96" s="31" t="s">
        <v>102</v>
      </c>
      <c r="C96" s="32">
        <v>7</v>
      </c>
      <c r="D96" s="14">
        <v>7</v>
      </c>
      <c r="E96" s="60">
        <v>0.85</v>
      </c>
      <c r="F96" s="77">
        <f t="shared" si="46"/>
        <v>3.57</v>
      </c>
      <c r="G96" s="16">
        <f t="shared" si="47"/>
        <v>1.16</v>
      </c>
      <c r="H96" s="77">
        <f t="shared" si="48"/>
        <v>2.41</v>
      </c>
      <c r="I96" s="16">
        <v>2.55</v>
      </c>
      <c r="J96" s="133">
        <v>2.81</v>
      </c>
      <c r="K96" s="133">
        <f t="shared" si="49"/>
        <v>-0.26</v>
      </c>
      <c r="L96" s="77">
        <f t="shared" si="50"/>
        <v>2.15</v>
      </c>
    </row>
    <row r="97" ht="22" customHeight="1" spans="1:12">
      <c r="A97" s="58">
        <v>615008</v>
      </c>
      <c r="B97" s="31" t="s">
        <v>103</v>
      </c>
      <c r="C97" s="32">
        <v>7</v>
      </c>
      <c r="D97" s="14">
        <v>7</v>
      </c>
      <c r="E97" s="60">
        <v>0.85</v>
      </c>
      <c r="F97" s="77">
        <f t="shared" si="46"/>
        <v>3.57</v>
      </c>
      <c r="G97" s="16">
        <f t="shared" si="47"/>
        <v>1.16</v>
      </c>
      <c r="H97" s="77">
        <f t="shared" si="48"/>
        <v>2.41</v>
      </c>
      <c r="I97" s="16">
        <v>2.55</v>
      </c>
      <c r="J97" s="133">
        <v>2.81</v>
      </c>
      <c r="K97" s="133">
        <f t="shared" si="49"/>
        <v>-0.26</v>
      </c>
      <c r="L97" s="77">
        <f t="shared" si="50"/>
        <v>2.15</v>
      </c>
    </row>
    <row r="98" ht="22" customHeight="1" spans="1:12">
      <c r="A98" s="58">
        <v>615009</v>
      </c>
      <c r="B98" s="31" t="s">
        <v>104</v>
      </c>
      <c r="C98" s="32">
        <v>18</v>
      </c>
      <c r="D98" s="14">
        <v>18</v>
      </c>
      <c r="E98" s="60">
        <v>0.85</v>
      </c>
      <c r="F98" s="77">
        <f t="shared" si="46"/>
        <v>9.18</v>
      </c>
      <c r="G98" s="16">
        <f t="shared" si="47"/>
        <v>2.98</v>
      </c>
      <c r="H98" s="77">
        <f t="shared" si="48"/>
        <v>6.2</v>
      </c>
      <c r="I98" s="16">
        <v>6.56</v>
      </c>
      <c r="J98" s="133">
        <v>0.4</v>
      </c>
      <c r="K98" s="133">
        <f t="shared" si="49"/>
        <v>6.16</v>
      </c>
      <c r="L98" s="77">
        <f t="shared" si="50"/>
        <v>12.36</v>
      </c>
    </row>
    <row r="99" ht="22" customHeight="1" spans="1:12">
      <c r="A99" s="58">
        <v>616</v>
      </c>
      <c r="B99" s="31" t="s">
        <v>105</v>
      </c>
      <c r="C99" s="32">
        <v>4</v>
      </c>
      <c r="D99" s="14">
        <v>4</v>
      </c>
      <c r="E99" s="60">
        <v>0.85</v>
      </c>
      <c r="F99" s="77">
        <f t="shared" si="46"/>
        <v>2.04</v>
      </c>
      <c r="G99" s="16">
        <f t="shared" si="47"/>
        <v>0.66</v>
      </c>
      <c r="H99" s="77">
        <f t="shared" si="48"/>
        <v>1.38</v>
      </c>
      <c r="I99" s="16">
        <v>1.46</v>
      </c>
      <c r="J99" s="133">
        <v>6.76</v>
      </c>
      <c r="K99" s="133">
        <f t="shared" si="49"/>
        <v>-5.3</v>
      </c>
      <c r="L99" s="77">
        <f t="shared" si="50"/>
        <v>-3.92</v>
      </c>
    </row>
    <row r="100" ht="22" customHeight="1" spans="1:13">
      <c r="A100" s="58">
        <v>616002</v>
      </c>
      <c r="B100" s="30" t="s">
        <v>106</v>
      </c>
      <c r="C100" s="7">
        <f>SUM(C101,C104:C106)</f>
        <v>87</v>
      </c>
      <c r="D100" s="7">
        <f t="shared" ref="C100:L100" si="51">SUM(D101,D104:D106)</f>
        <v>94</v>
      </c>
      <c r="E100" s="132"/>
      <c r="F100" s="7">
        <f t="shared" si="51"/>
        <v>47.94</v>
      </c>
      <c r="G100" s="17">
        <f t="shared" si="51"/>
        <v>14.4</v>
      </c>
      <c r="H100" s="7">
        <f t="shared" si="51"/>
        <v>33.54</v>
      </c>
      <c r="I100" s="7">
        <f t="shared" si="51"/>
        <v>35.25</v>
      </c>
      <c r="J100" s="7">
        <f t="shared" si="51"/>
        <v>35.31</v>
      </c>
      <c r="K100" s="7">
        <f t="shared" si="51"/>
        <v>-0.0599999999999996</v>
      </c>
      <c r="L100" s="7">
        <f t="shared" si="51"/>
        <v>33.48</v>
      </c>
      <c r="M100" s="160" t="s">
        <v>210</v>
      </c>
    </row>
    <row r="101" ht="22" customHeight="1" spans="1:12">
      <c r="A101" s="58"/>
      <c r="B101" s="30" t="s">
        <v>107</v>
      </c>
      <c r="C101" s="7">
        <v>0</v>
      </c>
      <c r="D101" s="7">
        <v>0</v>
      </c>
      <c r="E101" s="62">
        <v>0.85</v>
      </c>
      <c r="F101" s="51">
        <f t="shared" ref="F101:F106" si="52">ROUND(D101*500*12*E101/10000,2)</f>
        <v>0</v>
      </c>
      <c r="G101" s="13">
        <f t="shared" ref="G101:G103" si="53">ROUND(C101*0.3*460*12/10000,2)</f>
        <v>0</v>
      </c>
      <c r="H101" s="51">
        <f t="shared" ref="H101:H106" si="54">F101-G101</f>
        <v>0</v>
      </c>
      <c r="I101" s="16">
        <v>0</v>
      </c>
      <c r="J101" s="51">
        <v>0</v>
      </c>
      <c r="K101" s="51">
        <f t="shared" ref="K101:K103" si="55">I101-J101</f>
        <v>0</v>
      </c>
      <c r="L101" s="77">
        <f t="shared" ref="L101:L106" si="56">H101+K101</f>
        <v>0</v>
      </c>
    </row>
    <row r="102" s="158" customFormat="1" ht="22" customHeight="1" spans="1:241">
      <c r="A102" s="174"/>
      <c r="B102" s="9" t="s">
        <v>108</v>
      </c>
      <c r="C102" s="7">
        <v>0</v>
      </c>
      <c r="D102" s="7">
        <v>0</v>
      </c>
      <c r="E102" s="62">
        <v>0.85</v>
      </c>
      <c r="F102" s="51">
        <f t="shared" si="52"/>
        <v>0</v>
      </c>
      <c r="G102" s="13">
        <f t="shared" si="53"/>
        <v>0</v>
      </c>
      <c r="H102" s="51">
        <f t="shared" si="54"/>
        <v>0</v>
      </c>
      <c r="I102" s="16">
        <v>0</v>
      </c>
      <c r="J102" s="51">
        <v>0</v>
      </c>
      <c r="K102" s="51">
        <f t="shared" si="55"/>
        <v>0</v>
      </c>
      <c r="L102" s="77">
        <f t="shared" si="56"/>
        <v>0</v>
      </c>
      <c r="M102" s="179"/>
      <c r="N102" s="179"/>
      <c r="O102" s="179"/>
      <c r="P102" s="179"/>
      <c r="Q102" s="179"/>
      <c r="R102" s="179"/>
      <c r="S102" s="179"/>
      <c r="T102" s="179"/>
      <c r="U102" s="179"/>
      <c r="V102" s="179"/>
      <c r="W102" s="179"/>
      <c r="X102" s="179"/>
      <c r="Y102" s="179"/>
      <c r="Z102" s="179"/>
      <c r="AA102" s="179"/>
      <c r="AB102" s="179"/>
      <c r="AC102" s="179"/>
      <c r="AD102" s="179"/>
      <c r="AE102" s="179"/>
      <c r="AF102" s="179"/>
      <c r="AG102" s="179"/>
      <c r="AH102" s="179"/>
      <c r="AI102" s="179"/>
      <c r="AJ102" s="179"/>
      <c r="AK102" s="179"/>
      <c r="AL102" s="179"/>
      <c r="AM102" s="179"/>
      <c r="AN102" s="179"/>
      <c r="AO102" s="179"/>
      <c r="AP102" s="179"/>
      <c r="AQ102" s="179"/>
      <c r="AR102" s="179"/>
      <c r="AS102" s="179"/>
      <c r="AT102" s="179"/>
      <c r="AU102" s="179"/>
      <c r="AV102" s="179"/>
      <c r="AW102" s="179"/>
      <c r="AX102" s="179"/>
      <c r="AY102" s="179"/>
      <c r="AZ102" s="179"/>
      <c r="BA102" s="179"/>
      <c r="BB102" s="179"/>
      <c r="BC102" s="179"/>
      <c r="BD102" s="179"/>
      <c r="BE102" s="179"/>
      <c r="BF102" s="179"/>
      <c r="BG102" s="179"/>
      <c r="BH102" s="179"/>
      <c r="BI102" s="179"/>
      <c r="BJ102" s="179"/>
      <c r="BK102" s="179"/>
      <c r="BL102" s="179"/>
      <c r="BM102" s="179"/>
      <c r="BN102" s="179"/>
      <c r="BO102" s="179"/>
      <c r="BP102" s="179"/>
      <c r="BQ102" s="179"/>
      <c r="BR102" s="179"/>
      <c r="BS102" s="179"/>
      <c r="BT102" s="179"/>
      <c r="BU102" s="179"/>
      <c r="BV102" s="179"/>
      <c r="BW102" s="179"/>
      <c r="BX102" s="179"/>
      <c r="BY102" s="179"/>
      <c r="BZ102" s="179"/>
      <c r="CA102" s="179"/>
      <c r="CB102" s="179"/>
      <c r="CC102" s="179"/>
      <c r="CD102" s="179"/>
      <c r="CE102" s="179"/>
      <c r="CF102" s="179"/>
      <c r="CG102" s="179"/>
      <c r="CH102" s="179"/>
      <c r="CI102" s="179"/>
      <c r="CJ102" s="179"/>
      <c r="CK102" s="179"/>
      <c r="CL102" s="179"/>
      <c r="CM102" s="179"/>
      <c r="CN102" s="179"/>
      <c r="CO102" s="179"/>
      <c r="CP102" s="179"/>
      <c r="CQ102" s="179"/>
      <c r="CR102" s="179"/>
      <c r="CS102" s="179"/>
      <c r="CT102" s="179"/>
      <c r="CU102" s="179"/>
      <c r="CV102" s="179"/>
      <c r="CW102" s="179"/>
      <c r="CX102" s="179"/>
      <c r="CY102" s="179"/>
      <c r="CZ102" s="179"/>
      <c r="DA102" s="179"/>
      <c r="DB102" s="179"/>
      <c r="DC102" s="179"/>
      <c r="DD102" s="179"/>
      <c r="DE102" s="179"/>
      <c r="DF102" s="179"/>
      <c r="DG102" s="179"/>
      <c r="DH102" s="179"/>
      <c r="DI102" s="179"/>
      <c r="DJ102" s="179"/>
      <c r="DK102" s="179"/>
      <c r="DL102" s="179"/>
      <c r="DM102" s="179"/>
      <c r="DN102" s="179"/>
      <c r="DO102" s="179"/>
      <c r="DP102" s="179"/>
      <c r="DQ102" s="179"/>
      <c r="DR102" s="179"/>
      <c r="DS102" s="179"/>
      <c r="DT102" s="179"/>
      <c r="DU102" s="179"/>
      <c r="DV102" s="179"/>
      <c r="DW102" s="179"/>
      <c r="DX102" s="179"/>
      <c r="DY102" s="179"/>
      <c r="DZ102" s="179"/>
      <c r="EA102" s="179"/>
      <c r="EB102" s="179"/>
      <c r="EC102" s="179"/>
      <c r="ED102" s="179"/>
      <c r="EE102" s="179"/>
      <c r="EF102" s="179"/>
      <c r="EG102" s="179"/>
      <c r="EH102" s="179"/>
      <c r="EI102" s="179"/>
      <c r="EJ102" s="179"/>
      <c r="EK102" s="179"/>
      <c r="EL102" s="179"/>
      <c r="EM102" s="179"/>
      <c r="EN102" s="179"/>
      <c r="EO102" s="179"/>
      <c r="EP102" s="179"/>
      <c r="EQ102" s="179"/>
      <c r="ER102" s="179"/>
      <c r="ES102" s="179"/>
      <c r="ET102" s="179"/>
      <c r="EU102" s="179"/>
      <c r="EV102" s="179"/>
      <c r="EW102" s="179"/>
      <c r="EX102" s="179"/>
      <c r="EY102" s="179"/>
      <c r="EZ102" s="179"/>
      <c r="FA102" s="179"/>
      <c r="FB102" s="179"/>
      <c r="FC102" s="179"/>
      <c r="FD102" s="179"/>
      <c r="FE102" s="179"/>
      <c r="FF102" s="179"/>
      <c r="FG102" s="179"/>
      <c r="FH102" s="179"/>
      <c r="FI102" s="179"/>
      <c r="FJ102" s="179"/>
      <c r="FK102" s="179"/>
      <c r="FL102" s="179"/>
      <c r="FM102" s="179"/>
      <c r="FN102" s="179"/>
      <c r="FO102" s="179"/>
      <c r="FP102" s="179"/>
      <c r="FQ102" s="179"/>
      <c r="FR102" s="179"/>
      <c r="FS102" s="179"/>
      <c r="FT102" s="179"/>
      <c r="FU102" s="179"/>
      <c r="FV102" s="179"/>
      <c r="FW102" s="179"/>
      <c r="FX102" s="179"/>
      <c r="FY102" s="179"/>
      <c r="FZ102" s="179"/>
      <c r="GA102" s="179"/>
      <c r="GB102" s="179"/>
      <c r="GC102" s="179"/>
      <c r="GD102" s="179"/>
      <c r="GE102" s="179"/>
      <c r="GF102" s="179"/>
      <c r="GG102" s="179"/>
      <c r="GH102" s="179"/>
      <c r="GI102" s="179"/>
      <c r="GJ102" s="179"/>
      <c r="GK102" s="179"/>
      <c r="GL102" s="179"/>
      <c r="GM102" s="179"/>
      <c r="GN102" s="179"/>
      <c r="GO102" s="179"/>
      <c r="GP102" s="179"/>
      <c r="GQ102" s="179"/>
      <c r="GR102" s="179"/>
      <c r="GS102" s="179"/>
      <c r="GT102" s="179"/>
      <c r="GU102" s="179"/>
      <c r="GV102" s="179"/>
      <c r="GW102" s="179"/>
      <c r="GX102" s="179"/>
      <c r="GY102" s="179"/>
      <c r="GZ102" s="179"/>
      <c r="HA102" s="179"/>
      <c r="HB102" s="179"/>
      <c r="HC102" s="179"/>
      <c r="HD102" s="179"/>
      <c r="HE102" s="179"/>
      <c r="HF102" s="179"/>
      <c r="HG102" s="179"/>
      <c r="HH102" s="179"/>
      <c r="HI102" s="179"/>
      <c r="HJ102" s="179"/>
      <c r="HK102" s="179"/>
      <c r="HL102" s="179"/>
      <c r="HM102" s="179"/>
      <c r="HN102" s="179"/>
      <c r="HO102" s="179"/>
      <c r="HP102" s="179"/>
      <c r="HQ102" s="179"/>
      <c r="HR102" s="179"/>
      <c r="HS102" s="179"/>
      <c r="HT102" s="179"/>
      <c r="HU102" s="179"/>
      <c r="HV102" s="179"/>
      <c r="HW102" s="179"/>
      <c r="HX102" s="179"/>
      <c r="HY102" s="179"/>
      <c r="HZ102" s="179"/>
      <c r="IA102" s="179"/>
      <c r="IB102" s="179"/>
      <c r="IC102" s="179"/>
      <c r="ID102" s="179"/>
      <c r="IE102" s="179"/>
      <c r="IF102" s="179"/>
      <c r="IG102" s="179"/>
    </row>
    <row r="103" s="158" customFormat="1" ht="22" customHeight="1" spans="1:241">
      <c r="A103" s="174"/>
      <c r="B103" s="9" t="s">
        <v>109</v>
      </c>
      <c r="C103" s="7">
        <v>0</v>
      </c>
      <c r="D103" s="7">
        <v>0</v>
      </c>
      <c r="E103" s="62">
        <v>0.85</v>
      </c>
      <c r="F103" s="51">
        <f t="shared" si="52"/>
        <v>0</v>
      </c>
      <c r="G103" s="13">
        <f t="shared" si="53"/>
        <v>0</v>
      </c>
      <c r="H103" s="51">
        <f t="shared" si="54"/>
        <v>0</v>
      </c>
      <c r="I103" s="16">
        <v>0</v>
      </c>
      <c r="J103" s="51">
        <v>0</v>
      </c>
      <c r="K103" s="51">
        <f t="shared" si="55"/>
        <v>0</v>
      </c>
      <c r="L103" s="77">
        <f t="shared" si="56"/>
        <v>0</v>
      </c>
      <c r="M103" s="179"/>
      <c r="N103" s="179"/>
      <c r="O103" s="179"/>
      <c r="P103" s="179"/>
      <c r="Q103" s="179"/>
      <c r="R103" s="179"/>
      <c r="S103" s="179"/>
      <c r="T103" s="179"/>
      <c r="U103" s="179"/>
      <c r="V103" s="179"/>
      <c r="W103" s="179"/>
      <c r="X103" s="179"/>
      <c r="Y103" s="179"/>
      <c r="Z103" s="179"/>
      <c r="AA103" s="179"/>
      <c r="AB103" s="179"/>
      <c r="AC103" s="179"/>
      <c r="AD103" s="179"/>
      <c r="AE103" s="179"/>
      <c r="AF103" s="179"/>
      <c r="AG103" s="179"/>
      <c r="AH103" s="179"/>
      <c r="AI103" s="179"/>
      <c r="AJ103" s="179"/>
      <c r="AK103" s="179"/>
      <c r="AL103" s="179"/>
      <c r="AM103" s="179"/>
      <c r="AN103" s="179"/>
      <c r="AO103" s="179"/>
      <c r="AP103" s="179"/>
      <c r="AQ103" s="179"/>
      <c r="AR103" s="179"/>
      <c r="AS103" s="179"/>
      <c r="AT103" s="179"/>
      <c r="AU103" s="179"/>
      <c r="AV103" s="179"/>
      <c r="AW103" s="179"/>
      <c r="AX103" s="179"/>
      <c r="AY103" s="179"/>
      <c r="AZ103" s="179"/>
      <c r="BA103" s="179"/>
      <c r="BB103" s="179"/>
      <c r="BC103" s="179"/>
      <c r="BD103" s="179"/>
      <c r="BE103" s="179"/>
      <c r="BF103" s="179"/>
      <c r="BG103" s="179"/>
      <c r="BH103" s="179"/>
      <c r="BI103" s="179"/>
      <c r="BJ103" s="179"/>
      <c r="BK103" s="179"/>
      <c r="BL103" s="179"/>
      <c r="BM103" s="179"/>
      <c r="BN103" s="179"/>
      <c r="BO103" s="179"/>
      <c r="BP103" s="179"/>
      <c r="BQ103" s="179"/>
      <c r="BR103" s="179"/>
      <c r="BS103" s="179"/>
      <c r="BT103" s="179"/>
      <c r="BU103" s="179"/>
      <c r="BV103" s="179"/>
      <c r="BW103" s="179"/>
      <c r="BX103" s="179"/>
      <c r="BY103" s="179"/>
      <c r="BZ103" s="179"/>
      <c r="CA103" s="179"/>
      <c r="CB103" s="179"/>
      <c r="CC103" s="179"/>
      <c r="CD103" s="179"/>
      <c r="CE103" s="179"/>
      <c r="CF103" s="179"/>
      <c r="CG103" s="179"/>
      <c r="CH103" s="179"/>
      <c r="CI103" s="179"/>
      <c r="CJ103" s="179"/>
      <c r="CK103" s="179"/>
      <c r="CL103" s="179"/>
      <c r="CM103" s="179"/>
      <c r="CN103" s="179"/>
      <c r="CO103" s="179"/>
      <c r="CP103" s="179"/>
      <c r="CQ103" s="179"/>
      <c r="CR103" s="179"/>
      <c r="CS103" s="179"/>
      <c r="CT103" s="179"/>
      <c r="CU103" s="179"/>
      <c r="CV103" s="179"/>
      <c r="CW103" s="179"/>
      <c r="CX103" s="179"/>
      <c r="CY103" s="179"/>
      <c r="CZ103" s="179"/>
      <c r="DA103" s="179"/>
      <c r="DB103" s="179"/>
      <c r="DC103" s="179"/>
      <c r="DD103" s="179"/>
      <c r="DE103" s="179"/>
      <c r="DF103" s="179"/>
      <c r="DG103" s="179"/>
      <c r="DH103" s="179"/>
      <c r="DI103" s="179"/>
      <c r="DJ103" s="179"/>
      <c r="DK103" s="179"/>
      <c r="DL103" s="179"/>
      <c r="DM103" s="179"/>
      <c r="DN103" s="179"/>
      <c r="DO103" s="179"/>
      <c r="DP103" s="179"/>
      <c r="DQ103" s="179"/>
      <c r="DR103" s="179"/>
      <c r="DS103" s="179"/>
      <c r="DT103" s="179"/>
      <c r="DU103" s="179"/>
      <c r="DV103" s="179"/>
      <c r="DW103" s="179"/>
      <c r="DX103" s="179"/>
      <c r="DY103" s="179"/>
      <c r="DZ103" s="179"/>
      <c r="EA103" s="179"/>
      <c r="EB103" s="179"/>
      <c r="EC103" s="179"/>
      <c r="ED103" s="179"/>
      <c r="EE103" s="179"/>
      <c r="EF103" s="179"/>
      <c r="EG103" s="179"/>
      <c r="EH103" s="179"/>
      <c r="EI103" s="179"/>
      <c r="EJ103" s="179"/>
      <c r="EK103" s="179"/>
      <c r="EL103" s="179"/>
      <c r="EM103" s="179"/>
      <c r="EN103" s="179"/>
      <c r="EO103" s="179"/>
      <c r="EP103" s="179"/>
      <c r="EQ103" s="179"/>
      <c r="ER103" s="179"/>
      <c r="ES103" s="179"/>
      <c r="ET103" s="179"/>
      <c r="EU103" s="179"/>
      <c r="EV103" s="179"/>
      <c r="EW103" s="179"/>
      <c r="EX103" s="179"/>
      <c r="EY103" s="179"/>
      <c r="EZ103" s="179"/>
      <c r="FA103" s="179"/>
      <c r="FB103" s="179"/>
      <c r="FC103" s="179"/>
      <c r="FD103" s="179"/>
      <c r="FE103" s="179"/>
      <c r="FF103" s="179"/>
      <c r="FG103" s="179"/>
      <c r="FH103" s="179"/>
      <c r="FI103" s="179"/>
      <c r="FJ103" s="179"/>
      <c r="FK103" s="179"/>
      <c r="FL103" s="179"/>
      <c r="FM103" s="179"/>
      <c r="FN103" s="179"/>
      <c r="FO103" s="179"/>
      <c r="FP103" s="179"/>
      <c r="FQ103" s="179"/>
      <c r="FR103" s="179"/>
      <c r="FS103" s="179"/>
      <c r="FT103" s="179"/>
      <c r="FU103" s="179"/>
      <c r="FV103" s="179"/>
      <c r="FW103" s="179"/>
      <c r="FX103" s="179"/>
      <c r="FY103" s="179"/>
      <c r="FZ103" s="179"/>
      <c r="GA103" s="179"/>
      <c r="GB103" s="179"/>
      <c r="GC103" s="179"/>
      <c r="GD103" s="179"/>
      <c r="GE103" s="179"/>
      <c r="GF103" s="179"/>
      <c r="GG103" s="179"/>
      <c r="GH103" s="179"/>
      <c r="GI103" s="179"/>
      <c r="GJ103" s="179"/>
      <c r="GK103" s="179"/>
      <c r="GL103" s="179"/>
      <c r="GM103" s="179"/>
      <c r="GN103" s="179"/>
      <c r="GO103" s="179"/>
      <c r="GP103" s="179"/>
      <c r="GQ103" s="179"/>
      <c r="GR103" s="179"/>
      <c r="GS103" s="179"/>
      <c r="GT103" s="179"/>
      <c r="GU103" s="179"/>
      <c r="GV103" s="179"/>
      <c r="GW103" s="179"/>
      <c r="GX103" s="179"/>
      <c r="GY103" s="179"/>
      <c r="GZ103" s="179"/>
      <c r="HA103" s="179"/>
      <c r="HB103" s="179"/>
      <c r="HC103" s="179"/>
      <c r="HD103" s="179"/>
      <c r="HE103" s="179"/>
      <c r="HF103" s="179"/>
      <c r="HG103" s="179"/>
      <c r="HH103" s="179"/>
      <c r="HI103" s="179"/>
      <c r="HJ103" s="179"/>
      <c r="HK103" s="179"/>
      <c r="HL103" s="179"/>
      <c r="HM103" s="179"/>
      <c r="HN103" s="179"/>
      <c r="HO103" s="179"/>
      <c r="HP103" s="179"/>
      <c r="HQ103" s="179"/>
      <c r="HR103" s="179"/>
      <c r="HS103" s="179"/>
      <c r="HT103" s="179"/>
      <c r="HU103" s="179"/>
      <c r="HV103" s="179"/>
      <c r="HW103" s="179"/>
      <c r="HX103" s="179"/>
      <c r="HY103" s="179"/>
      <c r="HZ103" s="179"/>
      <c r="IA103" s="179"/>
      <c r="IB103" s="179"/>
      <c r="IC103" s="179"/>
      <c r="ID103" s="179"/>
      <c r="IE103" s="179"/>
      <c r="IF103" s="179"/>
      <c r="IG103" s="179"/>
    </row>
    <row r="104" ht="22" customHeight="1" spans="1:12">
      <c r="A104" s="58">
        <v>616007</v>
      </c>
      <c r="B104" s="81" t="s">
        <v>110</v>
      </c>
      <c r="C104" s="32">
        <v>65</v>
      </c>
      <c r="D104" s="14">
        <v>66</v>
      </c>
      <c r="E104" s="60">
        <v>0.85</v>
      </c>
      <c r="F104" s="16">
        <f t="shared" si="52"/>
        <v>33.66</v>
      </c>
      <c r="G104" s="16">
        <f t="shared" ref="G104:G106" si="57">ROUND(C104*0.3*460*12/10000,2)</f>
        <v>10.76</v>
      </c>
      <c r="H104" s="77">
        <f t="shared" si="54"/>
        <v>22.9</v>
      </c>
      <c r="I104" s="16">
        <v>24.18</v>
      </c>
      <c r="J104" s="133">
        <v>26.61</v>
      </c>
      <c r="K104" s="133">
        <f t="shared" ref="K104:K120" si="58">I104-J104</f>
        <v>-2.43</v>
      </c>
      <c r="L104" s="77">
        <f t="shared" si="56"/>
        <v>20.47</v>
      </c>
    </row>
    <row r="105" ht="22" customHeight="1" spans="1:12">
      <c r="A105" s="58">
        <v>616004</v>
      </c>
      <c r="B105" s="81" t="s">
        <v>111</v>
      </c>
      <c r="C105" s="32">
        <v>8</v>
      </c>
      <c r="D105" s="14">
        <v>12</v>
      </c>
      <c r="E105" s="60">
        <v>0.85</v>
      </c>
      <c r="F105" s="16">
        <f t="shared" si="52"/>
        <v>6.12</v>
      </c>
      <c r="G105" s="16">
        <f t="shared" si="57"/>
        <v>1.32</v>
      </c>
      <c r="H105" s="77">
        <f t="shared" si="54"/>
        <v>4.8</v>
      </c>
      <c r="I105" s="16">
        <v>4.95</v>
      </c>
      <c r="J105" s="133">
        <v>3.71</v>
      </c>
      <c r="K105" s="133">
        <f t="shared" si="58"/>
        <v>1.24</v>
      </c>
      <c r="L105" s="77">
        <f t="shared" si="56"/>
        <v>6.04</v>
      </c>
    </row>
    <row r="106" ht="22" customHeight="1" spans="1:12">
      <c r="A106" s="58">
        <v>617</v>
      </c>
      <c r="B106" s="81" t="s">
        <v>112</v>
      </c>
      <c r="C106" s="32">
        <v>14</v>
      </c>
      <c r="D106" s="14">
        <v>16</v>
      </c>
      <c r="E106" s="60">
        <v>0.85</v>
      </c>
      <c r="F106" s="16">
        <f t="shared" si="52"/>
        <v>8.16</v>
      </c>
      <c r="G106" s="16">
        <f t="shared" si="57"/>
        <v>2.32</v>
      </c>
      <c r="H106" s="77">
        <f t="shared" si="54"/>
        <v>5.84</v>
      </c>
      <c r="I106" s="16">
        <v>6.12</v>
      </c>
      <c r="J106" s="133">
        <v>4.99</v>
      </c>
      <c r="K106" s="133">
        <f t="shared" si="58"/>
        <v>1.13</v>
      </c>
      <c r="L106" s="77">
        <f t="shared" si="56"/>
        <v>6.97</v>
      </c>
    </row>
    <row r="107" ht="22" customHeight="1" spans="1:12">
      <c r="A107" s="58">
        <v>617002</v>
      </c>
      <c r="B107" s="30" t="s">
        <v>113</v>
      </c>
      <c r="C107" s="7">
        <f>SUM(C108:C111)</f>
        <v>267</v>
      </c>
      <c r="D107" s="7">
        <f>SUM(D108:D111)</f>
        <v>286</v>
      </c>
      <c r="E107" s="132"/>
      <c r="F107" s="51">
        <f t="shared" ref="F107:L107" si="59">SUM(F108:F111)</f>
        <v>111.54</v>
      </c>
      <c r="G107" s="51">
        <f t="shared" si="59"/>
        <v>44.22</v>
      </c>
      <c r="H107" s="51">
        <f t="shared" si="59"/>
        <v>67.32</v>
      </c>
      <c r="I107" s="51">
        <f t="shared" si="59"/>
        <v>72.61</v>
      </c>
      <c r="J107" s="51">
        <f t="shared" si="59"/>
        <v>70.15</v>
      </c>
      <c r="K107" s="51">
        <f t="shared" si="59"/>
        <v>2.46</v>
      </c>
      <c r="L107" s="51">
        <f t="shared" si="59"/>
        <v>69.78</v>
      </c>
    </row>
    <row r="108" ht="22" customHeight="1" spans="1:12">
      <c r="A108" s="58">
        <v>617003</v>
      </c>
      <c r="B108" s="31" t="s">
        <v>114</v>
      </c>
      <c r="C108" s="32">
        <v>173</v>
      </c>
      <c r="D108" s="14">
        <v>184</v>
      </c>
      <c r="E108" s="60">
        <v>0.65</v>
      </c>
      <c r="F108" s="16">
        <f>ROUND(D108*500*12*E108/10000,2)</f>
        <v>71.76</v>
      </c>
      <c r="G108" s="16">
        <f t="shared" ref="G108:G111" si="60">ROUND(C108*0.3*460*12/10000,2)</f>
        <v>28.65</v>
      </c>
      <c r="H108" s="77">
        <f>F108-G108</f>
        <v>43.11</v>
      </c>
      <c r="I108" s="16">
        <v>46.54</v>
      </c>
      <c r="J108" s="133">
        <v>45.88</v>
      </c>
      <c r="K108" s="133">
        <f t="shared" si="58"/>
        <v>0.659999999999997</v>
      </c>
      <c r="L108" s="77">
        <f>H108+K108</f>
        <v>43.77</v>
      </c>
    </row>
    <row r="109" ht="22" customHeight="1" spans="1:12">
      <c r="A109" s="58">
        <v>617005</v>
      </c>
      <c r="B109" s="31" t="s">
        <v>115</v>
      </c>
      <c r="C109" s="32">
        <v>10</v>
      </c>
      <c r="D109" s="14">
        <v>11</v>
      </c>
      <c r="E109" s="60">
        <v>0.65</v>
      </c>
      <c r="F109" s="16">
        <f>ROUND(D109*500*12*E109/10000,2)</f>
        <v>4.29</v>
      </c>
      <c r="G109" s="16">
        <f t="shared" si="60"/>
        <v>1.66</v>
      </c>
      <c r="H109" s="77">
        <f>F109-G109</f>
        <v>2.63</v>
      </c>
      <c r="I109" s="16">
        <v>2.83</v>
      </c>
      <c r="J109" s="133">
        <v>2.64</v>
      </c>
      <c r="K109" s="133">
        <f t="shared" si="58"/>
        <v>0.19</v>
      </c>
      <c r="L109" s="77">
        <f>H109+K109</f>
        <v>2.82</v>
      </c>
    </row>
    <row r="110" ht="22" customHeight="1" spans="1:12">
      <c r="A110" s="58">
        <v>617004</v>
      </c>
      <c r="B110" s="31" t="s">
        <v>116</v>
      </c>
      <c r="C110" s="32">
        <v>9</v>
      </c>
      <c r="D110" s="14">
        <v>11</v>
      </c>
      <c r="E110" s="60">
        <v>0.65</v>
      </c>
      <c r="F110" s="16">
        <f>ROUND(D110*500*12*E110/10000,2)</f>
        <v>4.29</v>
      </c>
      <c r="G110" s="16">
        <f t="shared" si="60"/>
        <v>1.49</v>
      </c>
      <c r="H110" s="77">
        <f>F110-G110</f>
        <v>2.8</v>
      </c>
      <c r="I110" s="16">
        <v>2.98</v>
      </c>
      <c r="J110" s="133">
        <v>2.11</v>
      </c>
      <c r="K110" s="133">
        <f t="shared" si="58"/>
        <v>0.87</v>
      </c>
      <c r="L110" s="77">
        <f>H110+K110</f>
        <v>3.67</v>
      </c>
    </row>
    <row r="111" ht="22" customHeight="1" spans="1:12">
      <c r="A111" s="58">
        <v>618</v>
      </c>
      <c r="B111" s="31" t="s">
        <v>117</v>
      </c>
      <c r="C111" s="32">
        <v>75</v>
      </c>
      <c r="D111" s="14">
        <v>80</v>
      </c>
      <c r="E111" s="60">
        <v>0.65</v>
      </c>
      <c r="F111" s="16">
        <f>ROUND(D111*500*12*E111/10000,2)</f>
        <v>31.2</v>
      </c>
      <c r="G111" s="16">
        <f t="shared" si="60"/>
        <v>12.42</v>
      </c>
      <c r="H111" s="77">
        <f>F111-G111</f>
        <v>18.78</v>
      </c>
      <c r="I111" s="16">
        <v>20.26</v>
      </c>
      <c r="J111" s="133">
        <v>19.52</v>
      </c>
      <c r="K111" s="133">
        <f t="shared" si="58"/>
        <v>0.740000000000002</v>
      </c>
      <c r="L111" s="77">
        <f>H111+K111</f>
        <v>19.52</v>
      </c>
    </row>
    <row r="112" ht="22" customHeight="1" spans="1:12">
      <c r="A112" s="58">
        <v>618002</v>
      </c>
      <c r="B112" s="30" t="s">
        <v>118</v>
      </c>
      <c r="C112" s="7">
        <f>SUM(C113:C117)</f>
        <v>160</v>
      </c>
      <c r="D112" s="7">
        <f>SUM(D113:D117)</f>
        <v>165</v>
      </c>
      <c r="E112" s="132"/>
      <c r="F112" s="51">
        <f t="shared" ref="F112:L112" si="61">SUM(F113:F117)</f>
        <v>84.15</v>
      </c>
      <c r="G112" s="51">
        <f t="shared" si="61"/>
        <v>26.5</v>
      </c>
      <c r="H112" s="51">
        <f t="shared" si="61"/>
        <v>57.65</v>
      </c>
      <c r="I112" s="51">
        <f t="shared" si="61"/>
        <v>60.83</v>
      </c>
      <c r="J112" s="51">
        <f t="shared" si="61"/>
        <v>64.98</v>
      </c>
      <c r="K112" s="51">
        <f t="shared" si="61"/>
        <v>-4.15</v>
      </c>
      <c r="L112" s="51">
        <f t="shared" si="61"/>
        <v>53.5</v>
      </c>
    </row>
    <row r="113" ht="22" customHeight="1" spans="1:12">
      <c r="A113" s="58">
        <v>618003</v>
      </c>
      <c r="B113" s="31" t="s">
        <v>119</v>
      </c>
      <c r="C113" s="32">
        <v>62</v>
      </c>
      <c r="D113" s="14">
        <v>65</v>
      </c>
      <c r="E113" s="60">
        <v>0.85</v>
      </c>
      <c r="F113" s="16">
        <f>ROUND(D113*500*12*E113/10000,2)</f>
        <v>33.15</v>
      </c>
      <c r="G113" s="16">
        <f t="shared" ref="G113:G117" si="62">ROUND(C113*0.3*460*12/10000,2)</f>
        <v>10.27</v>
      </c>
      <c r="H113" s="77">
        <f>F113-G113</f>
        <v>22.88</v>
      </c>
      <c r="I113" s="16">
        <v>24.11</v>
      </c>
      <c r="J113" s="133">
        <v>22.01</v>
      </c>
      <c r="K113" s="133">
        <f t="shared" si="58"/>
        <v>2.1</v>
      </c>
      <c r="L113" s="77">
        <f>H113+K113</f>
        <v>24.98</v>
      </c>
    </row>
    <row r="114" ht="22" customHeight="1" spans="1:12">
      <c r="A114" s="58">
        <v>618005</v>
      </c>
      <c r="B114" s="31" t="s">
        <v>120</v>
      </c>
      <c r="C114" s="32">
        <v>28</v>
      </c>
      <c r="D114" s="14">
        <v>30</v>
      </c>
      <c r="E114" s="60">
        <v>0.85</v>
      </c>
      <c r="F114" s="16">
        <f>ROUND(D114*500*12*E114/10000,2)</f>
        <v>15.3</v>
      </c>
      <c r="G114" s="16">
        <f t="shared" si="62"/>
        <v>4.64</v>
      </c>
      <c r="H114" s="77">
        <f>F114-G114</f>
        <v>10.66</v>
      </c>
      <c r="I114" s="16">
        <v>11.22</v>
      </c>
      <c r="J114" s="133">
        <v>11.77</v>
      </c>
      <c r="K114" s="133">
        <f t="shared" si="58"/>
        <v>-0.549999999999999</v>
      </c>
      <c r="L114" s="77">
        <f>H114+K114</f>
        <v>10.11</v>
      </c>
    </row>
    <row r="115" ht="22" customHeight="1" spans="1:12">
      <c r="A115" s="58">
        <v>618006</v>
      </c>
      <c r="B115" s="31" t="s">
        <v>121</v>
      </c>
      <c r="C115" s="32">
        <v>4</v>
      </c>
      <c r="D115" s="14">
        <v>4</v>
      </c>
      <c r="E115" s="60">
        <v>0.85</v>
      </c>
      <c r="F115" s="16">
        <f>ROUND(D115*500*12*E115/10000,2)</f>
        <v>2.04</v>
      </c>
      <c r="G115" s="16">
        <f t="shared" si="62"/>
        <v>0.66</v>
      </c>
      <c r="H115" s="77">
        <f>F115-G115</f>
        <v>1.38</v>
      </c>
      <c r="I115" s="16">
        <v>1.46</v>
      </c>
      <c r="J115" s="133">
        <v>1.54</v>
      </c>
      <c r="K115" s="133">
        <f t="shared" si="58"/>
        <v>-0.0800000000000001</v>
      </c>
      <c r="L115" s="77">
        <f>H115+K115</f>
        <v>1.3</v>
      </c>
    </row>
    <row r="116" ht="22" customHeight="1" spans="1:12">
      <c r="A116" s="58">
        <v>618009</v>
      </c>
      <c r="B116" s="31" t="s">
        <v>122</v>
      </c>
      <c r="C116" s="32">
        <v>30</v>
      </c>
      <c r="D116" s="14">
        <v>30</v>
      </c>
      <c r="E116" s="60">
        <v>0.85</v>
      </c>
      <c r="F116" s="16">
        <f>ROUND(D116*500*12*E116/10000,2)</f>
        <v>15.3</v>
      </c>
      <c r="G116" s="16">
        <f t="shared" si="62"/>
        <v>4.97</v>
      </c>
      <c r="H116" s="77">
        <f>F116-G116</f>
        <v>10.33</v>
      </c>
      <c r="I116" s="16">
        <v>10.93</v>
      </c>
      <c r="J116" s="133">
        <v>14.18</v>
      </c>
      <c r="K116" s="133">
        <f t="shared" si="58"/>
        <v>-3.25</v>
      </c>
      <c r="L116" s="77">
        <f>H116+K116</f>
        <v>7.08</v>
      </c>
    </row>
    <row r="117" s="159" customFormat="1" ht="22" customHeight="1" spans="1:14">
      <c r="A117" s="58">
        <v>619</v>
      </c>
      <c r="B117" s="31" t="s">
        <v>123</v>
      </c>
      <c r="C117" s="32">
        <v>36</v>
      </c>
      <c r="D117" s="14">
        <v>36</v>
      </c>
      <c r="E117" s="60">
        <v>0.85</v>
      </c>
      <c r="F117" s="16">
        <f>ROUND(D117*500*12*E117/10000,2)</f>
        <v>18.36</v>
      </c>
      <c r="G117" s="16">
        <f t="shared" si="62"/>
        <v>5.96</v>
      </c>
      <c r="H117" s="77">
        <f>F117-G117</f>
        <v>12.4</v>
      </c>
      <c r="I117" s="16">
        <v>13.11</v>
      </c>
      <c r="J117" s="133">
        <v>15.48</v>
      </c>
      <c r="K117" s="133">
        <f t="shared" si="58"/>
        <v>-2.37</v>
      </c>
      <c r="L117" s="77">
        <f>H117+K117</f>
        <v>10.03</v>
      </c>
      <c r="M117" s="160"/>
      <c r="N117" s="160"/>
    </row>
    <row r="118" ht="22" customHeight="1" spans="1:13">
      <c r="A118" s="58">
        <v>619001</v>
      </c>
      <c r="B118" s="30" t="s">
        <v>124</v>
      </c>
      <c r="C118" s="7">
        <f t="shared" ref="C118:L118" si="63">SUM(C119,C121:C122)</f>
        <v>173</v>
      </c>
      <c r="D118" s="7">
        <f t="shared" si="63"/>
        <v>179</v>
      </c>
      <c r="E118" s="132"/>
      <c r="F118" s="7">
        <f t="shared" si="63"/>
        <v>91.29</v>
      </c>
      <c r="G118" s="7">
        <f t="shared" si="63"/>
        <v>28.65</v>
      </c>
      <c r="H118" s="7">
        <f t="shared" si="63"/>
        <v>62.64</v>
      </c>
      <c r="I118" s="7">
        <f t="shared" si="63"/>
        <v>66.06</v>
      </c>
      <c r="J118" s="17">
        <f t="shared" si="63"/>
        <v>66.8</v>
      </c>
      <c r="K118" s="7">
        <f t="shared" si="63"/>
        <v>-0.739999999999998</v>
      </c>
      <c r="L118" s="17">
        <f t="shared" si="63"/>
        <v>61.9</v>
      </c>
      <c r="M118" s="160" t="s">
        <v>210</v>
      </c>
    </row>
    <row r="119" ht="22" customHeight="1" spans="1:12">
      <c r="A119" s="58"/>
      <c r="B119" s="31" t="s">
        <v>125</v>
      </c>
      <c r="C119" s="32">
        <v>5</v>
      </c>
      <c r="D119" s="14">
        <v>9</v>
      </c>
      <c r="E119" s="60">
        <v>0.85</v>
      </c>
      <c r="F119" s="77">
        <f>ROUND(D119*500*12*E119/10000,2)</f>
        <v>4.59</v>
      </c>
      <c r="G119" s="16">
        <f>ROUND(C119*0.3*460*12/10000,2)</f>
        <v>0.83</v>
      </c>
      <c r="H119" s="77">
        <f>F119-G119</f>
        <v>3.76</v>
      </c>
      <c r="I119" s="16">
        <v>3.86</v>
      </c>
      <c r="J119" s="133">
        <v>3.57</v>
      </c>
      <c r="K119" s="133">
        <f>I119-J119</f>
        <v>0.29</v>
      </c>
      <c r="L119" s="77">
        <f>H119+K119</f>
        <v>4.05</v>
      </c>
    </row>
    <row r="120" s="158" customFormat="1" ht="22" customHeight="1" spans="1:241">
      <c r="A120" s="174"/>
      <c r="B120" s="9" t="s">
        <v>126</v>
      </c>
      <c r="C120" s="10">
        <v>5</v>
      </c>
      <c r="D120" s="10">
        <v>9</v>
      </c>
      <c r="E120" s="62">
        <v>0.85</v>
      </c>
      <c r="F120" s="51">
        <v>4.59</v>
      </c>
      <c r="G120" s="13">
        <v>0.83</v>
      </c>
      <c r="H120" s="51">
        <v>3.76</v>
      </c>
      <c r="I120" s="13">
        <v>3.86</v>
      </c>
      <c r="J120" s="131">
        <v>3.57</v>
      </c>
      <c r="K120" s="131">
        <v>0.29</v>
      </c>
      <c r="L120" s="51">
        <v>4.05</v>
      </c>
      <c r="M120" s="179"/>
      <c r="N120" s="179"/>
      <c r="O120" s="179"/>
      <c r="P120" s="179"/>
      <c r="Q120" s="179"/>
      <c r="R120" s="179"/>
      <c r="S120" s="179"/>
      <c r="T120" s="179"/>
      <c r="U120" s="179"/>
      <c r="V120" s="179"/>
      <c r="W120" s="179"/>
      <c r="X120" s="179"/>
      <c r="Y120" s="179"/>
      <c r="Z120" s="179"/>
      <c r="AA120" s="179"/>
      <c r="AB120" s="179"/>
      <c r="AC120" s="179"/>
      <c r="AD120" s="179"/>
      <c r="AE120" s="179"/>
      <c r="AF120" s="179"/>
      <c r="AG120" s="179"/>
      <c r="AH120" s="179"/>
      <c r="AI120" s="179"/>
      <c r="AJ120" s="179"/>
      <c r="AK120" s="179"/>
      <c r="AL120" s="179"/>
      <c r="AM120" s="179"/>
      <c r="AN120" s="179"/>
      <c r="AO120" s="179"/>
      <c r="AP120" s="179"/>
      <c r="AQ120" s="179"/>
      <c r="AR120" s="179"/>
      <c r="AS120" s="179"/>
      <c r="AT120" s="179"/>
      <c r="AU120" s="179"/>
      <c r="AV120" s="179"/>
      <c r="AW120" s="179"/>
      <c r="AX120" s="179"/>
      <c r="AY120" s="179"/>
      <c r="AZ120" s="179"/>
      <c r="BA120" s="179"/>
      <c r="BB120" s="179"/>
      <c r="BC120" s="179"/>
      <c r="BD120" s="179"/>
      <c r="BE120" s="179"/>
      <c r="BF120" s="179"/>
      <c r="BG120" s="179"/>
      <c r="BH120" s="179"/>
      <c r="BI120" s="179"/>
      <c r="BJ120" s="179"/>
      <c r="BK120" s="179"/>
      <c r="BL120" s="179"/>
      <c r="BM120" s="179"/>
      <c r="BN120" s="179"/>
      <c r="BO120" s="179"/>
      <c r="BP120" s="179"/>
      <c r="BQ120" s="179"/>
      <c r="BR120" s="179"/>
      <c r="BS120" s="179"/>
      <c r="BT120" s="179"/>
      <c r="BU120" s="179"/>
      <c r="BV120" s="179"/>
      <c r="BW120" s="179"/>
      <c r="BX120" s="179"/>
      <c r="BY120" s="179"/>
      <c r="BZ120" s="179"/>
      <c r="CA120" s="179"/>
      <c r="CB120" s="179"/>
      <c r="CC120" s="179"/>
      <c r="CD120" s="179"/>
      <c r="CE120" s="179"/>
      <c r="CF120" s="179"/>
      <c r="CG120" s="179"/>
      <c r="CH120" s="179"/>
      <c r="CI120" s="179"/>
      <c r="CJ120" s="179"/>
      <c r="CK120" s="179"/>
      <c r="CL120" s="179"/>
      <c r="CM120" s="179"/>
      <c r="CN120" s="179"/>
      <c r="CO120" s="179"/>
      <c r="CP120" s="179"/>
      <c r="CQ120" s="179"/>
      <c r="CR120" s="179"/>
      <c r="CS120" s="179"/>
      <c r="CT120" s="179"/>
      <c r="CU120" s="179"/>
      <c r="CV120" s="179"/>
      <c r="CW120" s="179"/>
      <c r="CX120" s="179"/>
      <c r="CY120" s="179"/>
      <c r="CZ120" s="179"/>
      <c r="DA120" s="179"/>
      <c r="DB120" s="179"/>
      <c r="DC120" s="179"/>
      <c r="DD120" s="179"/>
      <c r="DE120" s="179"/>
      <c r="DF120" s="179"/>
      <c r="DG120" s="179"/>
      <c r="DH120" s="179"/>
      <c r="DI120" s="179"/>
      <c r="DJ120" s="179"/>
      <c r="DK120" s="179"/>
      <c r="DL120" s="179"/>
      <c r="DM120" s="179"/>
      <c r="DN120" s="179"/>
      <c r="DO120" s="179"/>
      <c r="DP120" s="179"/>
      <c r="DQ120" s="179"/>
      <c r="DR120" s="179"/>
      <c r="DS120" s="179"/>
      <c r="DT120" s="179"/>
      <c r="DU120" s="179"/>
      <c r="DV120" s="179"/>
      <c r="DW120" s="179"/>
      <c r="DX120" s="179"/>
      <c r="DY120" s="179"/>
      <c r="DZ120" s="179"/>
      <c r="EA120" s="179"/>
      <c r="EB120" s="179"/>
      <c r="EC120" s="179"/>
      <c r="ED120" s="179"/>
      <c r="EE120" s="179"/>
      <c r="EF120" s="179"/>
      <c r="EG120" s="179"/>
      <c r="EH120" s="179"/>
      <c r="EI120" s="179"/>
      <c r="EJ120" s="179"/>
      <c r="EK120" s="179"/>
      <c r="EL120" s="179"/>
      <c r="EM120" s="179"/>
      <c r="EN120" s="179"/>
      <c r="EO120" s="179"/>
      <c r="EP120" s="179"/>
      <c r="EQ120" s="179"/>
      <c r="ER120" s="179"/>
      <c r="ES120" s="179"/>
      <c r="ET120" s="179"/>
      <c r="EU120" s="179"/>
      <c r="EV120" s="179"/>
      <c r="EW120" s="179"/>
      <c r="EX120" s="179"/>
      <c r="EY120" s="179"/>
      <c r="EZ120" s="179"/>
      <c r="FA120" s="179"/>
      <c r="FB120" s="179"/>
      <c r="FC120" s="179"/>
      <c r="FD120" s="179"/>
      <c r="FE120" s="179"/>
      <c r="FF120" s="179"/>
      <c r="FG120" s="179"/>
      <c r="FH120" s="179"/>
      <c r="FI120" s="179"/>
      <c r="FJ120" s="179"/>
      <c r="FK120" s="179"/>
      <c r="FL120" s="179"/>
      <c r="FM120" s="179"/>
      <c r="FN120" s="179"/>
      <c r="FO120" s="179"/>
      <c r="FP120" s="179"/>
      <c r="FQ120" s="179"/>
      <c r="FR120" s="179"/>
      <c r="FS120" s="179"/>
      <c r="FT120" s="179"/>
      <c r="FU120" s="179"/>
      <c r="FV120" s="179"/>
      <c r="FW120" s="179"/>
      <c r="FX120" s="179"/>
      <c r="FY120" s="179"/>
      <c r="FZ120" s="179"/>
      <c r="GA120" s="179"/>
      <c r="GB120" s="179"/>
      <c r="GC120" s="179"/>
      <c r="GD120" s="179"/>
      <c r="GE120" s="179"/>
      <c r="GF120" s="179"/>
      <c r="GG120" s="179"/>
      <c r="GH120" s="179"/>
      <c r="GI120" s="179"/>
      <c r="GJ120" s="179"/>
      <c r="GK120" s="179"/>
      <c r="GL120" s="179"/>
      <c r="GM120" s="179"/>
      <c r="GN120" s="179"/>
      <c r="GO120" s="179"/>
      <c r="GP120" s="179"/>
      <c r="GQ120" s="179"/>
      <c r="GR120" s="179"/>
      <c r="GS120" s="179"/>
      <c r="GT120" s="179"/>
      <c r="GU120" s="179"/>
      <c r="GV120" s="179"/>
      <c r="GW120" s="179"/>
      <c r="GX120" s="179"/>
      <c r="GY120" s="179"/>
      <c r="GZ120" s="179"/>
      <c r="HA120" s="179"/>
      <c r="HB120" s="179"/>
      <c r="HC120" s="179"/>
      <c r="HD120" s="179"/>
      <c r="HE120" s="179"/>
      <c r="HF120" s="179"/>
      <c r="HG120" s="179"/>
      <c r="HH120" s="179"/>
      <c r="HI120" s="179"/>
      <c r="HJ120" s="179"/>
      <c r="HK120" s="179"/>
      <c r="HL120" s="179"/>
      <c r="HM120" s="179"/>
      <c r="HN120" s="179"/>
      <c r="HO120" s="179"/>
      <c r="HP120" s="179"/>
      <c r="HQ120" s="179"/>
      <c r="HR120" s="179"/>
      <c r="HS120" s="179"/>
      <c r="HT120" s="179"/>
      <c r="HU120" s="179"/>
      <c r="HV120" s="179"/>
      <c r="HW120" s="179"/>
      <c r="HX120" s="179"/>
      <c r="HY120" s="179"/>
      <c r="HZ120" s="179"/>
      <c r="IA120" s="179"/>
      <c r="IB120" s="179"/>
      <c r="IC120" s="179"/>
      <c r="ID120" s="179"/>
      <c r="IE120" s="179"/>
      <c r="IF120" s="179"/>
      <c r="IG120" s="179"/>
    </row>
    <row r="121" ht="22" customHeight="1" spans="1:12">
      <c r="A121" s="58">
        <v>619004</v>
      </c>
      <c r="B121" s="31" t="s">
        <v>127</v>
      </c>
      <c r="C121" s="32">
        <v>146</v>
      </c>
      <c r="D121" s="14">
        <v>149</v>
      </c>
      <c r="E121" s="60">
        <v>0.85</v>
      </c>
      <c r="F121" s="77">
        <f>ROUND(D121*500*12*E121/10000,2)</f>
        <v>75.99</v>
      </c>
      <c r="G121" s="16">
        <f>ROUND(C121*0.3*460*12/10000,2)</f>
        <v>24.18</v>
      </c>
      <c r="H121" s="77">
        <f>F121-G121</f>
        <v>51.81</v>
      </c>
      <c r="I121" s="16">
        <v>54.7</v>
      </c>
      <c r="J121" s="133">
        <v>55.42</v>
      </c>
      <c r="K121" s="133">
        <f>I121-J121</f>
        <v>-0.719999999999999</v>
      </c>
      <c r="L121" s="77">
        <f t="shared" ref="L121:L126" si="64">H121+K121</f>
        <v>51.09</v>
      </c>
    </row>
    <row r="122" ht="22" customHeight="1" spans="1:12">
      <c r="A122" s="58">
        <v>620</v>
      </c>
      <c r="B122" s="31" t="s">
        <v>128</v>
      </c>
      <c r="C122" s="32">
        <v>22</v>
      </c>
      <c r="D122" s="14">
        <v>21</v>
      </c>
      <c r="E122" s="60">
        <v>0.85</v>
      </c>
      <c r="F122" s="77">
        <f>ROUND(D122*500*12*E122/10000,2)</f>
        <v>10.71</v>
      </c>
      <c r="G122" s="16">
        <f>ROUND(C122*0.3*460*12/10000,2)</f>
        <v>3.64</v>
      </c>
      <c r="H122" s="77">
        <f>F122-G122</f>
        <v>7.07</v>
      </c>
      <c r="I122" s="16">
        <v>7.5</v>
      </c>
      <c r="J122" s="133">
        <v>7.81</v>
      </c>
      <c r="K122" s="133">
        <f t="shared" ref="K122:K167" si="65">I122-J122</f>
        <v>-0.31</v>
      </c>
      <c r="L122" s="77">
        <f t="shared" si="64"/>
        <v>6.76</v>
      </c>
    </row>
    <row r="123" ht="22" customHeight="1" spans="1:12">
      <c r="A123" s="58">
        <v>620001</v>
      </c>
      <c r="B123" s="30" t="s">
        <v>129</v>
      </c>
      <c r="C123" s="7">
        <f>SUM(C124:C126)</f>
        <v>15</v>
      </c>
      <c r="D123" s="7">
        <f>SUM(D124:D126)</f>
        <v>15</v>
      </c>
      <c r="E123" s="132"/>
      <c r="F123" s="51">
        <f t="shared" ref="F123:L123" si="66">SUM(F124:F126)</f>
        <v>7.65</v>
      </c>
      <c r="G123" s="51">
        <f t="shared" si="66"/>
        <v>2.48</v>
      </c>
      <c r="H123" s="51">
        <f t="shared" si="66"/>
        <v>5.17</v>
      </c>
      <c r="I123" s="51">
        <f t="shared" si="66"/>
        <v>5.46</v>
      </c>
      <c r="J123" s="51">
        <f t="shared" si="66"/>
        <v>6.01</v>
      </c>
      <c r="K123" s="51">
        <f t="shared" si="66"/>
        <v>-0.55</v>
      </c>
      <c r="L123" s="51">
        <f t="shared" si="66"/>
        <v>4.62</v>
      </c>
    </row>
    <row r="124" ht="22" customHeight="1" spans="1:12">
      <c r="A124" s="58"/>
      <c r="B124" s="31" t="s">
        <v>130</v>
      </c>
      <c r="C124" s="32">
        <v>0</v>
      </c>
      <c r="D124" s="14">
        <v>0</v>
      </c>
      <c r="E124" s="60">
        <v>0.85</v>
      </c>
      <c r="F124" s="77">
        <f>ROUND(D124*500*12*E124/10000,2)</f>
        <v>0</v>
      </c>
      <c r="G124" s="16">
        <f t="shared" ref="G124:G126" si="67">ROUND(C124*0.3*460*12/10000,2)</f>
        <v>0</v>
      </c>
      <c r="H124" s="77">
        <f>F124-G124</f>
        <v>0</v>
      </c>
      <c r="I124" s="16">
        <v>0</v>
      </c>
      <c r="J124" s="133">
        <v>0</v>
      </c>
      <c r="K124" s="133">
        <f t="shared" si="65"/>
        <v>0</v>
      </c>
      <c r="L124" s="77">
        <f t="shared" si="64"/>
        <v>0</v>
      </c>
    </row>
    <row r="125" ht="22" customHeight="1" spans="1:12">
      <c r="A125" s="58">
        <v>620003</v>
      </c>
      <c r="B125" s="31" t="s">
        <v>131</v>
      </c>
      <c r="C125" s="32">
        <v>13</v>
      </c>
      <c r="D125" s="14">
        <v>13</v>
      </c>
      <c r="E125" s="60">
        <v>0.85</v>
      </c>
      <c r="F125" s="77">
        <f>ROUND(D125*500*12*E125/10000,2)</f>
        <v>6.63</v>
      </c>
      <c r="G125" s="16">
        <f t="shared" si="67"/>
        <v>2.15</v>
      </c>
      <c r="H125" s="77">
        <f>F125-G125</f>
        <v>4.48</v>
      </c>
      <c r="I125" s="16">
        <v>4.73</v>
      </c>
      <c r="J125" s="133">
        <v>5.24</v>
      </c>
      <c r="K125" s="133">
        <f t="shared" si="65"/>
        <v>-0.51</v>
      </c>
      <c r="L125" s="77">
        <f t="shared" si="64"/>
        <v>3.97</v>
      </c>
    </row>
    <row r="126" ht="22" customHeight="1" spans="1:12">
      <c r="A126" s="58">
        <v>621</v>
      </c>
      <c r="B126" s="31" t="s">
        <v>132</v>
      </c>
      <c r="C126" s="32">
        <v>2</v>
      </c>
      <c r="D126" s="14">
        <v>2</v>
      </c>
      <c r="E126" s="60">
        <v>0.85</v>
      </c>
      <c r="F126" s="77">
        <f>ROUND(D126*500*12*E126/10000,2)</f>
        <v>1.02</v>
      </c>
      <c r="G126" s="16">
        <f t="shared" si="67"/>
        <v>0.33</v>
      </c>
      <c r="H126" s="77">
        <f>F126-G126</f>
        <v>0.69</v>
      </c>
      <c r="I126" s="16">
        <v>0.73</v>
      </c>
      <c r="J126" s="133">
        <v>0.77</v>
      </c>
      <c r="K126" s="133">
        <f t="shared" si="65"/>
        <v>-0.04</v>
      </c>
      <c r="L126" s="77">
        <f t="shared" si="64"/>
        <v>0.65</v>
      </c>
    </row>
    <row r="127" ht="22" customHeight="1" spans="1:12">
      <c r="A127" s="58">
        <v>621002</v>
      </c>
      <c r="B127" s="30" t="s">
        <v>133</v>
      </c>
      <c r="C127" s="7">
        <f>SUM(C128:C130)</f>
        <v>81</v>
      </c>
      <c r="D127" s="7">
        <f>SUM(D128:D130)</f>
        <v>85</v>
      </c>
      <c r="E127" s="132"/>
      <c r="F127" s="51">
        <f t="shared" ref="F127:L127" si="68">SUM(F128:F130)</f>
        <v>43.35</v>
      </c>
      <c r="G127" s="51">
        <f t="shared" si="68"/>
        <v>13.42</v>
      </c>
      <c r="H127" s="51">
        <f t="shared" si="68"/>
        <v>29.93</v>
      </c>
      <c r="I127" s="51">
        <f t="shared" si="68"/>
        <v>31.54</v>
      </c>
      <c r="J127" s="51">
        <f t="shared" si="68"/>
        <v>29.3</v>
      </c>
      <c r="K127" s="51">
        <f t="shared" si="68"/>
        <v>2.24</v>
      </c>
      <c r="L127" s="51">
        <f t="shared" si="68"/>
        <v>32.17</v>
      </c>
    </row>
    <row r="128" ht="22" customHeight="1" spans="1:12">
      <c r="A128" s="58">
        <v>621005</v>
      </c>
      <c r="B128" s="31" t="s">
        <v>134</v>
      </c>
      <c r="C128" s="32">
        <v>28</v>
      </c>
      <c r="D128" s="14">
        <v>27</v>
      </c>
      <c r="E128" s="60">
        <v>0.85</v>
      </c>
      <c r="F128" s="16">
        <f>ROUND(D128*500*12*E128/10000,2)</f>
        <v>13.77</v>
      </c>
      <c r="G128" s="16">
        <f t="shared" ref="G128:G130" si="69">ROUND(C128*0.3*460*12/10000,2)</f>
        <v>4.64</v>
      </c>
      <c r="H128" s="77">
        <f>F128-G128</f>
        <v>9.13</v>
      </c>
      <c r="I128" s="16">
        <v>9.69</v>
      </c>
      <c r="J128" s="133">
        <v>9.08</v>
      </c>
      <c r="K128" s="133">
        <f t="shared" si="65"/>
        <v>0.609999999999999</v>
      </c>
      <c r="L128" s="77">
        <f>H128+K128</f>
        <v>9.74</v>
      </c>
    </row>
    <row r="129" ht="22" customHeight="1" spans="1:12">
      <c r="A129" s="58">
        <v>621006</v>
      </c>
      <c r="B129" s="31" t="s">
        <v>135</v>
      </c>
      <c r="C129" s="32">
        <v>14</v>
      </c>
      <c r="D129" s="14">
        <v>16</v>
      </c>
      <c r="E129" s="60">
        <v>0.85</v>
      </c>
      <c r="F129" s="16">
        <f>ROUND(D129*500*12*E129/10000,2)</f>
        <v>8.16</v>
      </c>
      <c r="G129" s="16">
        <f t="shared" si="69"/>
        <v>2.32</v>
      </c>
      <c r="H129" s="77">
        <f>F129-G129</f>
        <v>5.84</v>
      </c>
      <c r="I129" s="16">
        <v>6.12</v>
      </c>
      <c r="J129" s="133">
        <v>5.5</v>
      </c>
      <c r="K129" s="133">
        <f t="shared" si="65"/>
        <v>0.62</v>
      </c>
      <c r="L129" s="77">
        <f>H129+K129</f>
        <v>6.46</v>
      </c>
    </row>
    <row r="130" ht="22" customHeight="1" spans="1:12">
      <c r="A130" s="58"/>
      <c r="B130" s="31" t="s">
        <v>136</v>
      </c>
      <c r="C130" s="32">
        <v>39</v>
      </c>
      <c r="D130" s="14">
        <v>42</v>
      </c>
      <c r="E130" s="60">
        <v>0.85</v>
      </c>
      <c r="F130" s="16">
        <f>ROUND(D130*500*12*E130/10000,2)</f>
        <v>21.42</v>
      </c>
      <c r="G130" s="16">
        <f t="shared" si="69"/>
        <v>6.46</v>
      </c>
      <c r="H130" s="77">
        <f>F130-G130</f>
        <v>14.96</v>
      </c>
      <c r="I130" s="16">
        <v>15.73</v>
      </c>
      <c r="J130" s="133">
        <v>14.72</v>
      </c>
      <c r="K130" s="133">
        <f t="shared" si="65"/>
        <v>1.01</v>
      </c>
      <c r="L130" s="77">
        <f>H130+K130</f>
        <v>15.97</v>
      </c>
    </row>
    <row r="131" ht="22" customHeight="1" spans="1:12">
      <c r="A131" s="58">
        <v>604008</v>
      </c>
      <c r="B131" s="30" t="s">
        <v>137</v>
      </c>
      <c r="C131" s="7">
        <f>SUM(C132:C167)</f>
        <v>558</v>
      </c>
      <c r="D131" s="7">
        <f t="shared" ref="C131:I131" si="70">SUM(D132:D167)</f>
        <v>603</v>
      </c>
      <c r="E131" s="7">
        <f t="shared" si="70"/>
        <v>32.55</v>
      </c>
      <c r="F131" s="7">
        <f t="shared" si="70"/>
        <v>322.26</v>
      </c>
      <c r="G131" s="7">
        <f t="shared" si="70"/>
        <v>92.42</v>
      </c>
      <c r="H131" s="7">
        <f t="shared" si="70"/>
        <v>229.84</v>
      </c>
      <c r="I131" s="51">
        <f t="shared" si="70"/>
        <v>240.98</v>
      </c>
      <c r="J131" s="51">
        <f t="shared" ref="F131:L131" si="71">SUM(J132:J166)</f>
        <v>232.21</v>
      </c>
      <c r="K131" s="51">
        <f t="shared" si="71"/>
        <v>8.77</v>
      </c>
      <c r="L131" s="51">
        <f t="shared" si="71"/>
        <v>238.75</v>
      </c>
    </row>
    <row r="132" ht="22" customHeight="1" spans="1:12">
      <c r="A132" s="58">
        <v>605004</v>
      </c>
      <c r="B132" s="65" t="s">
        <v>138</v>
      </c>
      <c r="C132" s="32">
        <v>9</v>
      </c>
      <c r="D132" s="14">
        <v>12</v>
      </c>
      <c r="E132" s="60">
        <v>0.85</v>
      </c>
      <c r="F132" s="16">
        <f>ROUND(D132*500*12*E132/10000,2)</f>
        <v>6.12</v>
      </c>
      <c r="G132" s="16">
        <f t="shared" ref="G132:G167" si="72">ROUND(C132*0.3*460*12/10000,2)</f>
        <v>1.49</v>
      </c>
      <c r="H132" s="77">
        <f>F132-G132</f>
        <v>4.63</v>
      </c>
      <c r="I132" s="16">
        <v>4.81</v>
      </c>
      <c r="J132" s="133">
        <v>5.24</v>
      </c>
      <c r="K132" s="133">
        <f t="shared" si="65"/>
        <v>-0.430000000000001</v>
      </c>
      <c r="L132" s="77">
        <f>H132+K132</f>
        <v>4.2</v>
      </c>
    </row>
    <row r="133" ht="22" customHeight="1" spans="1:12">
      <c r="A133" s="58">
        <v>606007</v>
      </c>
      <c r="B133" s="65" t="s">
        <v>139</v>
      </c>
      <c r="C133" s="32">
        <v>78</v>
      </c>
      <c r="D133" s="14">
        <v>81</v>
      </c>
      <c r="E133" s="60">
        <v>1</v>
      </c>
      <c r="F133" s="16">
        <f t="shared" ref="F133:F167" si="73">ROUND(D133*500*12*E133/10000,2)</f>
        <v>48.6</v>
      </c>
      <c r="G133" s="16">
        <f t="shared" si="72"/>
        <v>12.92</v>
      </c>
      <c r="H133" s="77">
        <f t="shared" ref="H133:H167" si="74">F133-G133</f>
        <v>35.68</v>
      </c>
      <c r="I133" s="16">
        <v>37.23</v>
      </c>
      <c r="J133" s="133">
        <v>36.28</v>
      </c>
      <c r="K133" s="133">
        <f t="shared" si="65"/>
        <v>0.949999999999996</v>
      </c>
      <c r="L133" s="77">
        <f t="shared" ref="L133:L167" si="75">H133+K133</f>
        <v>36.63</v>
      </c>
    </row>
    <row r="134" ht="22" customHeight="1" spans="1:12">
      <c r="A134" s="58">
        <v>606009</v>
      </c>
      <c r="B134" s="65" t="s">
        <v>140</v>
      </c>
      <c r="C134" s="32">
        <v>20</v>
      </c>
      <c r="D134" s="14">
        <v>21</v>
      </c>
      <c r="E134" s="60">
        <v>0.85</v>
      </c>
      <c r="F134" s="16">
        <f t="shared" si="73"/>
        <v>10.71</v>
      </c>
      <c r="G134" s="16">
        <f t="shared" si="72"/>
        <v>3.31</v>
      </c>
      <c r="H134" s="77">
        <f t="shared" si="74"/>
        <v>7.4</v>
      </c>
      <c r="I134" s="16">
        <v>7.79</v>
      </c>
      <c r="J134" s="133">
        <v>8.06</v>
      </c>
      <c r="K134" s="133">
        <f t="shared" si="65"/>
        <v>-0.27</v>
      </c>
      <c r="L134" s="77">
        <f t="shared" si="75"/>
        <v>7.13</v>
      </c>
    </row>
    <row r="135" ht="22" customHeight="1" spans="1:12">
      <c r="A135" s="58">
        <v>606011</v>
      </c>
      <c r="B135" s="20" t="s">
        <v>141</v>
      </c>
      <c r="C135" s="32">
        <v>5</v>
      </c>
      <c r="D135" s="14">
        <v>5</v>
      </c>
      <c r="E135" s="60">
        <v>1</v>
      </c>
      <c r="F135" s="16">
        <f t="shared" si="73"/>
        <v>3</v>
      </c>
      <c r="G135" s="16">
        <f t="shared" si="72"/>
        <v>0.83</v>
      </c>
      <c r="H135" s="77">
        <f t="shared" si="74"/>
        <v>2.17</v>
      </c>
      <c r="I135" s="16">
        <v>2.27</v>
      </c>
      <c r="J135" s="133">
        <v>1.9</v>
      </c>
      <c r="K135" s="133">
        <f t="shared" si="65"/>
        <v>0.37</v>
      </c>
      <c r="L135" s="77">
        <f t="shared" si="75"/>
        <v>2.54</v>
      </c>
    </row>
    <row r="136" s="160" customFormat="1" ht="22" customHeight="1" spans="1:12">
      <c r="A136" s="58">
        <v>607005</v>
      </c>
      <c r="B136" s="65" t="s">
        <v>142</v>
      </c>
      <c r="C136" s="32">
        <v>20</v>
      </c>
      <c r="D136" s="14">
        <v>24</v>
      </c>
      <c r="E136" s="60">
        <v>0.85</v>
      </c>
      <c r="F136" s="16">
        <f t="shared" si="73"/>
        <v>12.24</v>
      </c>
      <c r="G136" s="16">
        <f t="shared" si="72"/>
        <v>3.31</v>
      </c>
      <c r="H136" s="77">
        <f t="shared" si="74"/>
        <v>8.93</v>
      </c>
      <c r="I136" s="16">
        <v>9.32</v>
      </c>
      <c r="J136" s="133">
        <v>7.68</v>
      </c>
      <c r="K136" s="133">
        <f t="shared" si="65"/>
        <v>1.64</v>
      </c>
      <c r="L136" s="77">
        <f t="shared" si="75"/>
        <v>10.57</v>
      </c>
    </row>
    <row r="137" ht="22" customHeight="1" spans="1:12">
      <c r="A137" s="58">
        <v>607006</v>
      </c>
      <c r="B137" s="65" t="s">
        <v>143</v>
      </c>
      <c r="C137" s="32">
        <v>2</v>
      </c>
      <c r="D137" s="14">
        <v>2</v>
      </c>
      <c r="E137" s="60">
        <v>1</v>
      </c>
      <c r="F137" s="16">
        <f t="shared" si="73"/>
        <v>1.2</v>
      </c>
      <c r="G137" s="16">
        <f t="shared" si="72"/>
        <v>0.33</v>
      </c>
      <c r="H137" s="77">
        <f t="shared" si="74"/>
        <v>0.87</v>
      </c>
      <c r="I137" s="16">
        <v>0.91</v>
      </c>
      <c r="J137" s="133">
        <v>0.95</v>
      </c>
      <c r="K137" s="133">
        <f t="shared" si="65"/>
        <v>-0.0399999999999999</v>
      </c>
      <c r="L137" s="77">
        <f t="shared" si="75"/>
        <v>0.83</v>
      </c>
    </row>
    <row r="138" ht="22" customHeight="1" spans="1:12">
      <c r="A138" s="58">
        <v>607007</v>
      </c>
      <c r="B138" s="65" t="s">
        <v>144</v>
      </c>
      <c r="C138" s="32">
        <v>0</v>
      </c>
      <c r="D138" s="14">
        <v>0</v>
      </c>
      <c r="E138" s="60">
        <v>1</v>
      </c>
      <c r="F138" s="16">
        <f t="shared" si="73"/>
        <v>0</v>
      </c>
      <c r="G138" s="16">
        <f t="shared" si="72"/>
        <v>0</v>
      </c>
      <c r="H138" s="77">
        <f t="shared" si="74"/>
        <v>0</v>
      </c>
      <c r="I138" s="16">
        <v>0</v>
      </c>
      <c r="J138" s="133">
        <v>0</v>
      </c>
      <c r="K138" s="133">
        <f t="shared" si="65"/>
        <v>0</v>
      </c>
      <c r="L138" s="77">
        <f t="shared" si="75"/>
        <v>0</v>
      </c>
    </row>
    <row r="139" ht="22" customHeight="1" spans="1:12">
      <c r="A139" s="58">
        <v>608003</v>
      </c>
      <c r="B139" s="65" t="s">
        <v>145</v>
      </c>
      <c r="C139" s="32">
        <v>10</v>
      </c>
      <c r="D139" s="14">
        <v>11</v>
      </c>
      <c r="E139" s="60">
        <v>1</v>
      </c>
      <c r="F139" s="16">
        <f t="shared" si="73"/>
        <v>6.6</v>
      </c>
      <c r="G139" s="16">
        <f t="shared" si="72"/>
        <v>1.66</v>
      </c>
      <c r="H139" s="77">
        <f t="shared" si="74"/>
        <v>4.94</v>
      </c>
      <c r="I139" s="16">
        <v>5.14</v>
      </c>
      <c r="J139" s="133">
        <v>5.09</v>
      </c>
      <c r="K139" s="133">
        <f t="shared" si="65"/>
        <v>0.0499999999999998</v>
      </c>
      <c r="L139" s="77">
        <f t="shared" si="75"/>
        <v>4.99</v>
      </c>
    </row>
    <row r="140" ht="22" customHeight="1" spans="1:12">
      <c r="A140" s="58">
        <v>608007</v>
      </c>
      <c r="B140" s="65" t="s">
        <v>146</v>
      </c>
      <c r="C140" s="32">
        <v>32</v>
      </c>
      <c r="D140" s="14">
        <v>36</v>
      </c>
      <c r="E140" s="60">
        <v>1</v>
      </c>
      <c r="F140" s="16">
        <f t="shared" si="73"/>
        <v>21.6</v>
      </c>
      <c r="G140" s="16">
        <f t="shared" si="72"/>
        <v>5.3</v>
      </c>
      <c r="H140" s="77">
        <f t="shared" si="74"/>
        <v>16.3</v>
      </c>
      <c r="I140" s="16">
        <v>16.93</v>
      </c>
      <c r="J140" s="133">
        <v>15.07</v>
      </c>
      <c r="K140" s="133">
        <f t="shared" si="65"/>
        <v>1.86</v>
      </c>
      <c r="L140" s="77">
        <f t="shared" si="75"/>
        <v>18.16</v>
      </c>
    </row>
    <row r="141" ht="22" customHeight="1" spans="1:12">
      <c r="A141" s="58">
        <v>608008</v>
      </c>
      <c r="B141" s="65" t="s">
        <v>147</v>
      </c>
      <c r="C141" s="32">
        <v>3</v>
      </c>
      <c r="D141" s="14">
        <v>2</v>
      </c>
      <c r="E141" s="60">
        <v>1</v>
      </c>
      <c r="F141" s="16">
        <f t="shared" si="73"/>
        <v>1.2</v>
      </c>
      <c r="G141" s="16">
        <f t="shared" si="72"/>
        <v>0.5</v>
      </c>
      <c r="H141" s="77">
        <f t="shared" si="74"/>
        <v>0.7</v>
      </c>
      <c r="I141" s="16">
        <v>0.76</v>
      </c>
      <c r="J141" s="133">
        <v>1.42</v>
      </c>
      <c r="K141" s="133">
        <f t="shared" si="65"/>
        <v>-0.66</v>
      </c>
      <c r="L141" s="77">
        <f t="shared" si="75"/>
        <v>0.04</v>
      </c>
    </row>
    <row r="142" ht="22" customHeight="1" spans="1:12">
      <c r="A142" s="58">
        <v>608009</v>
      </c>
      <c r="B142" s="65" t="s">
        <v>148</v>
      </c>
      <c r="C142" s="32">
        <v>8</v>
      </c>
      <c r="D142" s="14">
        <v>9</v>
      </c>
      <c r="E142" s="60">
        <v>1</v>
      </c>
      <c r="F142" s="16">
        <f t="shared" si="73"/>
        <v>5.4</v>
      </c>
      <c r="G142" s="16">
        <f t="shared" si="72"/>
        <v>1.32</v>
      </c>
      <c r="H142" s="77">
        <f t="shared" si="74"/>
        <v>4.08</v>
      </c>
      <c r="I142" s="16">
        <v>4.23</v>
      </c>
      <c r="J142" s="133">
        <v>4.27</v>
      </c>
      <c r="K142" s="133">
        <f t="shared" si="65"/>
        <v>-0.0399999999999991</v>
      </c>
      <c r="L142" s="77">
        <f t="shared" si="75"/>
        <v>4.04</v>
      </c>
    </row>
    <row r="143" ht="22" customHeight="1" spans="1:12">
      <c r="A143" s="58">
        <v>609005</v>
      </c>
      <c r="B143" s="65" t="s">
        <v>149</v>
      </c>
      <c r="C143" s="32">
        <v>5</v>
      </c>
      <c r="D143" s="14">
        <v>7</v>
      </c>
      <c r="E143" s="60">
        <v>1</v>
      </c>
      <c r="F143" s="16">
        <f t="shared" si="73"/>
        <v>4.2</v>
      </c>
      <c r="G143" s="16">
        <f t="shared" si="72"/>
        <v>0.83</v>
      </c>
      <c r="H143" s="77">
        <f t="shared" si="74"/>
        <v>3.37</v>
      </c>
      <c r="I143" s="16">
        <v>3.47</v>
      </c>
      <c r="J143" s="133">
        <v>2.84</v>
      </c>
      <c r="K143" s="133">
        <f t="shared" si="65"/>
        <v>0.63</v>
      </c>
      <c r="L143" s="77">
        <f t="shared" si="75"/>
        <v>4</v>
      </c>
    </row>
    <row r="144" ht="22" customHeight="1" spans="1:12">
      <c r="A144" s="58">
        <v>610003</v>
      </c>
      <c r="B144" s="65" t="s">
        <v>150</v>
      </c>
      <c r="C144" s="32">
        <v>28</v>
      </c>
      <c r="D144" s="14">
        <v>30</v>
      </c>
      <c r="E144" s="60">
        <v>0.65</v>
      </c>
      <c r="F144" s="16">
        <f t="shared" si="73"/>
        <v>11.7</v>
      </c>
      <c r="G144" s="16">
        <f t="shared" si="72"/>
        <v>4.64</v>
      </c>
      <c r="H144" s="77">
        <f t="shared" si="74"/>
        <v>7.06</v>
      </c>
      <c r="I144" s="16">
        <v>7.62</v>
      </c>
      <c r="J144" s="133">
        <v>7.77</v>
      </c>
      <c r="K144" s="133">
        <f t="shared" si="65"/>
        <v>-0.149999999999999</v>
      </c>
      <c r="L144" s="77">
        <f t="shared" si="75"/>
        <v>6.91</v>
      </c>
    </row>
    <row r="145" ht="22" customHeight="1" spans="1:12">
      <c r="A145" s="58">
        <v>610004</v>
      </c>
      <c r="B145" s="65" t="s">
        <v>151</v>
      </c>
      <c r="C145" s="32">
        <v>3</v>
      </c>
      <c r="D145" s="14">
        <v>4</v>
      </c>
      <c r="E145" s="60">
        <v>1</v>
      </c>
      <c r="F145" s="16">
        <f t="shared" si="73"/>
        <v>2.4</v>
      </c>
      <c r="G145" s="16">
        <f t="shared" si="72"/>
        <v>0.5</v>
      </c>
      <c r="H145" s="77">
        <f t="shared" si="74"/>
        <v>1.9</v>
      </c>
      <c r="I145" s="16">
        <v>1.96</v>
      </c>
      <c r="J145" s="133">
        <v>1.42</v>
      </c>
      <c r="K145" s="133">
        <f t="shared" si="65"/>
        <v>0.54</v>
      </c>
      <c r="L145" s="77">
        <f t="shared" si="75"/>
        <v>2.44</v>
      </c>
    </row>
    <row r="146" ht="22" customHeight="1" spans="1:12">
      <c r="A146" s="58">
        <v>610005</v>
      </c>
      <c r="B146" s="65" t="s">
        <v>152</v>
      </c>
      <c r="C146" s="32">
        <v>2</v>
      </c>
      <c r="D146" s="14">
        <v>1</v>
      </c>
      <c r="E146" s="60">
        <v>1</v>
      </c>
      <c r="F146" s="16">
        <f t="shared" si="73"/>
        <v>0.6</v>
      </c>
      <c r="G146" s="16">
        <f t="shared" si="72"/>
        <v>0.33</v>
      </c>
      <c r="H146" s="77">
        <f t="shared" si="74"/>
        <v>0.27</v>
      </c>
      <c r="I146" s="16">
        <v>0.31</v>
      </c>
      <c r="J146" s="133">
        <v>0.82</v>
      </c>
      <c r="K146" s="133">
        <f t="shared" si="65"/>
        <v>-0.51</v>
      </c>
      <c r="L146" s="77">
        <f t="shared" si="75"/>
        <v>-0.24</v>
      </c>
    </row>
    <row r="147" ht="22" customHeight="1" spans="1:12">
      <c r="A147" s="58">
        <v>614003</v>
      </c>
      <c r="B147" s="65" t="s">
        <v>153</v>
      </c>
      <c r="C147" s="32">
        <v>4</v>
      </c>
      <c r="D147" s="14">
        <v>4</v>
      </c>
      <c r="E147" s="60">
        <v>1</v>
      </c>
      <c r="F147" s="16">
        <f t="shared" si="73"/>
        <v>2.4</v>
      </c>
      <c r="G147" s="16">
        <f t="shared" si="72"/>
        <v>0.66</v>
      </c>
      <c r="H147" s="77">
        <f t="shared" si="74"/>
        <v>1.74</v>
      </c>
      <c r="I147" s="16">
        <v>1.82</v>
      </c>
      <c r="J147" s="133">
        <v>1.9</v>
      </c>
      <c r="K147" s="133">
        <f t="shared" si="65"/>
        <v>-0.0799999999999998</v>
      </c>
      <c r="L147" s="77">
        <f t="shared" si="75"/>
        <v>1.66</v>
      </c>
    </row>
    <row r="148" ht="22" customHeight="1" spans="1:12">
      <c r="A148" s="58">
        <v>615006</v>
      </c>
      <c r="B148" s="65" t="s">
        <v>154</v>
      </c>
      <c r="C148" s="32">
        <v>18</v>
      </c>
      <c r="D148" s="14">
        <v>27</v>
      </c>
      <c r="E148" s="60">
        <v>0.85</v>
      </c>
      <c r="F148" s="16">
        <f t="shared" si="73"/>
        <v>13.77</v>
      </c>
      <c r="G148" s="16">
        <f t="shared" si="72"/>
        <v>2.98</v>
      </c>
      <c r="H148" s="77">
        <f t="shared" si="74"/>
        <v>10.79</v>
      </c>
      <c r="I148" s="16">
        <v>11.15</v>
      </c>
      <c r="J148" s="133">
        <v>7.04</v>
      </c>
      <c r="K148" s="133">
        <f t="shared" si="65"/>
        <v>4.11</v>
      </c>
      <c r="L148" s="77">
        <f t="shared" si="75"/>
        <v>14.9</v>
      </c>
    </row>
    <row r="149" ht="22" customHeight="1" spans="1:12">
      <c r="A149" s="58">
        <v>615007</v>
      </c>
      <c r="B149" s="65" t="s">
        <v>155</v>
      </c>
      <c r="C149" s="32">
        <v>25</v>
      </c>
      <c r="D149" s="14">
        <v>27</v>
      </c>
      <c r="E149" s="60">
        <v>0.85</v>
      </c>
      <c r="F149" s="16">
        <f t="shared" si="73"/>
        <v>13.77</v>
      </c>
      <c r="G149" s="16">
        <f t="shared" si="72"/>
        <v>4.14</v>
      </c>
      <c r="H149" s="77">
        <f t="shared" si="74"/>
        <v>9.63</v>
      </c>
      <c r="I149" s="16">
        <v>10.12</v>
      </c>
      <c r="J149" s="133">
        <v>9.08</v>
      </c>
      <c r="K149" s="133">
        <f t="shared" si="65"/>
        <v>1.04</v>
      </c>
      <c r="L149" s="77">
        <f t="shared" si="75"/>
        <v>10.67</v>
      </c>
    </row>
    <row r="150" ht="22" customHeight="1" spans="1:12">
      <c r="A150" s="58">
        <v>615010</v>
      </c>
      <c r="B150" s="65" t="s">
        <v>156</v>
      </c>
      <c r="C150" s="32">
        <v>28</v>
      </c>
      <c r="D150" s="14">
        <v>30</v>
      </c>
      <c r="E150" s="60">
        <v>0.85</v>
      </c>
      <c r="F150" s="16">
        <f t="shared" si="73"/>
        <v>15.3</v>
      </c>
      <c r="G150" s="16">
        <f t="shared" si="72"/>
        <v>4.64</v>
      </c>
      <c r="H150" s="77">
        <f t="shared" si="74"/>
        <v>10.66</v>
      </c>
      <c r="I150" s="16">
        <v>11.22</v>
      </c>
      <c r="J150" s="133">
        <v>10.87</v>
      </c>
      <c r="K150" s="133">
        <f t="shared" si="65"/>
        <v>0.350000000000001</v>
      </c>
      <c r="L150" s="77">
        <f t="shared" si="75"/>
        <v>11.01</v>
      </c>
    </row>
    <row r="151" ht="22" customHeight="1" spans="1:12">
      <c r="A151" s="58">
        <v>616005</v>
      </c>
      <c r="B151" s="65" t="s">
        <v>157</v>
      </c>
      <c r="C151" s="32">
        <v>10</v>
      </c>
      <c r="D151" s="14">
        <v>10</v>
      </c>
      <c r="E151" s="60">
        <v>0.85</v>
      </c>
      <c r="F151" s="16">
        <f t="shared" si="73"/>
        <v>5.1</v>
      </c>
      <c r="G151" s="16">
        <f t="shared" si="72"/>
        <v>1.66</v>
      </c>
      <c r="H151" s="77">
        <f t="shared" si="74"/>
        <v>3.44</v>
      </c>
      <c r="I151" s="16">
        <v>3.64</v>
      </c>
      <c r="J151" s="133">
        <v>3.84</v>
      </c>
      <c r="K151" s="133">
        <f t="shared" si="65"/>
        <v>-0.2</v>
      </c>
      <c r="L151" s="77">
        <f t="shared" si="75"/>
        <v>3.24</v>
      </c>
    </row>
    <row r="152" ht="22" customHeight="1" spans="1:12">
      <c r="A152" s="58">
        <v>616006</v>
      </c>
      <c r="B152" s="65" t="s">
        <v>158</v>
      </c>
      <c r="C152" s="32">
        <v>13</v>
      </c>
      <c r="D152" s="14">
        <v>14</v>
      </c>
      <c r="E152" s="60">
        <v>0.85</v>
      </c>
      <c r="F152" s="16">
        <f t="shared" si="73"/>
        <v>7.14</v>
      </c>
      <c r="G152" s="16">
        <f t="shared" si="72"/>
        <v>2.15</v>
      </c>
      <c r="H152" s="77">
        <f t="shared" si="74"/>
        <v>4.99</v>
      </c>
      <c r="I152" s="16">
        <v>5.24</v>
      </c>
      <c r="J152" s="133">
        <v>5.38</v>
      </c>
      <c r="K152" s="133">
        <f t="shared" si="65"/>
        <v>-0.14</v>
      </c>
      <c r="L152" s="77">
        <f t="shared" si="75"/>
        <v>4.85</v>
      </c>
    </row>
    <row r="153" ht="22" customHeight="1" spans="1:12">
      <c r="A153" s="58">
        <v>617006</v>
      </c>
      <c r="B153" s="65" t="s">
        <v>159</v>
      </c>
      <c r="C153" s="32">
        <v>10</v>
      </c>
      <c r="D153" s="14">
        <v>9</v>
      </c>
      <c r="E153" s="60">
        <v>0.85</v>
      </c>
      <c r="F153" s="16">
        <f t="shared" si="73"/>
        <v>4.59</v>
      </c>
      <c r="G153" s="16">
        <f t="shared" si="72"/>
        <v>1.66</v>
      </c>
      <c r="H153" s="77">
        <f t="shared" si="74"/>
        <v>2.93</v>
      </c>
      <c r="I153" s="16">
        <v>3.13</v>
      </c>
      <c r="J153" s="133">
        <v>3.46</v>
      </c>
      <c r="K153" s="133">
        <f t="shared" si="65"/>
        <v>-0.33</v>
      </c>
      <c r="L153" s="77">
        <f t="shared" si="75"/>
        <v>2.6</v>
      </c>
    </row>
    <row r="154" ht="22" customHeight="1" spans="1:12">
      <c r="A154" s="58">
        <v>617007</v>
      </c>
      <c r="B154" s="65" t="s">
        <v>160</v>
      </c>
      <c r="C154" s="32">
        <v>11</v>
      </c>
      <c r="D154" s="14">
        <v>13</v>
      </c>
      <c r="E154" s="60">
        <v>0.85</v>
      </c>
      <c r="F154" s="16">
        <f t="shared" si="73"/>
        <v>6.63</v>
      </c>
      <c r="G154" s="16">
        <f t="shared" si="72"/>
        <v>1.82</v>
      </c>
      <c r="H154" s="77">
        <f t="shared" si="74"/>
        <v>4.81</v>
      </c>
      <c r="I154" s="16">
        <v>5.03</v>
      </c>
      <c r="J154" s="133">
        <v>3.84</v>
      </c>
      <c r="K154" s="133">
        <f t="shared" si="65"/>
        <v>1.19</v>
      </c>
      <c r="L154" s="77">
        <f t="shared" si="75"/>
        <v>6</v>
      </c>
    </row>
    <row r="155" ht="22" customHeight="1" spans="1:12">
      <c r="A155" s="58">
        <v>617008</v>
      </c>
      <c r="B155" s="65" t="s">
        <v>161</v>
      </c>
      <c r="C155" s="32">
        <v>20</v>
      </c>
      <c r="D155" s="14">
        <v>22</v>
      </c>
      <c r="E155" s="60">
        <v>0.85</v>
      </c>
      <c r="F155" s="16">
        <f t="shared" si="73"/>
        <v>11.22</v>
      </c>
      <c r="G155" s="16">
        <f t="shared" si="72"/>
        <v>3.31</v>
      </c>
      <c r="H155" s="77">
        <f t="shared" si="74"/>
        <v>7.91</v>
      </c>
      <c r="I155" s="16">
        <v>8.3</v>
      </c>
      <c r="J155" s="133">
        <v>7.93</v>
      </c>
      <c r="K155" s="133">
        <f t="shared" si="65"/>
        <v>0.370000000000001</v>
      </c>
      <c r="L155" s="77">
        <f t="shared" si="75"/>
        <v>8.28</v>
      </c>
    </row>
    <row r="156" ht="22" customHeight="1" spans="1:12">
      <c r="A156" s="58">
        <v>617009</v>
      </c>
      <c r="B156" s="65" t="s">
        <v>162</v>
      </c>
      <c r="C156" s="32">
        <v>9</v>
      </c>
      <c r="D156" s="14">
        <v>8</v>
      </c>
      <c r="E156" s="60">
        <v>0.85</v>
      </c>
      <c r="F156" s="16">
        <f t="shared" si="73"/>
        <v>4.08</v>
      </c>
      <c r="G156" s="16">
        <f t="shared" si="72"/>
        <v>1.49</v>
      </c>
      <c r="H156" s="77">
        <f t="shared" si="74"/>
        <v>2.59</v>
      </c>
      <c r="I156" s="16">
        <v>2.77</v>
      </c>
      <c r="J156" s="133">
        <v>3.58</v>
      </c>
      <c r="K156" s="133">
        <f t="shared" si="65"/>
        <v>-0.81</v>
      </c>
      <c r="L156" s="77">
        <f t="shared" si="75"/>
        <v>1.78</v>
      </c>
    </row>
    <row r="157" ht="22" customHeight="1" spans="1:12">
      <c r="A157" s="58">
        <v>618004</v>
      </c>
      <c r="B157" s="65" t="s">
        <v>163</v>
      </c>
      <c r="C157" s="32">
        <v>9</v>
      </c>
      <c r="D157" s="14">
        <v>11</v>
      </c>
      <c r="E157" s="60">
        <v>0.85</v>
      </c>
      <c r="F157" s="16">
        <f t="shared" si="73"/>
        <v>5.61</v>
      </c>
      <c r="G157" s="16">
        <f t="shared" si="72"/>
        <v>1.49</v>
      </c>
      <c r="H157" s="77">
        <f t="shared" si="74"/>
        <v>4.12</v>
      </c>
      <c r="I157" s="16">
        <v>4.3</v>
      </c>
      <c r="J157" s="133">
        <v>3.83</v>
      </c>
      <c r="K157" s="133">
        <f t="shared" si="65"/>
        <v>0.47</v>
      </c>
      <c r="L157" s="77">
        <f t="shared" si="75"/>
        <v>4.59</v>
      </c>
    </row>
    <row r="158" ht="22" customHeight="1" spans="1:12">
      <c r="A158" s="58">
        <v>618007</v>
      </c>
      <c r="B158" s="65" t="s">
        <v>164</v>
      </c>
      <c r="C158" s="32">
        <v>80</v>
      </c>
      <c r="D158" s="14">
        <v>80</v>
      </c>
      <c r="E158" s="60">
        <v>0.85</v>
      </c>
      <c r="F158" s="16">
        <f t="shared" si="73"/>
        <v>40.8</v>
      </c>
      <c r="G158" s="16">
        <f t="shared" si="72"/>
        <v>13.25</v>
      </c>
      <c r="H158" s="77">
        <f t="shared" si="74"/>
        <v>27.55</v>
      </c>
      <c r="I158" s="16">
        <v>29.14</v>
      </c>
      <c r="J158" s="133">
        <v>30.83</v>
      </c>
      <c r="K158" s="133">
        <f t="shared" si="65"/>
        <v>-1.69</v>
      </c>
      <c r="L158" s="77">
        <f t="shared" si="75"/>
        <v>25.86</v>
      </c>
    </row>
    <row r="159" ht="22" customHeight="1" spans="1:12">
      <c r="A159" s="58">
        <v>618008</v>
      </c>
      <c r="B159" s="20" t="s">
        <v>165</v>
      </c>
      <c r="C159" s="32">
        <v>6</v>
      </c>
      <c r="D159" s="14">
        <v>6</v>
      </c>
      <c r="E159" s="60">
        <v>1</v>
      </c>
      <c r="F159" s="16">
        <f t="shared" si="73"/>
        <v>3.6</v>
      </c>
      <c r="G159" s="16">
        <f t="shared" si="72"/>
        <v>0.99</v>
      </c>
      <c r="H159" s="77">
        <f t="shared" si="74"/>
        <v>2.61</v>
      </c>
      <c r="I159" s="16">
        <v>2.73</v>
      </c>
      <c r="J159" s="133">
        <v>2.72</v>
      </c>
      <c r="K159" s="133">
        <f t="shared" si="65"/>
        <v>0.00999999999999979</v>
      </c>
      <c r="L159" s="77">
        <f t="shared" si="75"/>
        <v>2.62</v>
      </c>
    </row>
    <row r="160" ht="22" customHeight="1" spans="1:12">
      <c r="A160" s="58">
        <v>619003</v>
      </c>
      <c r="B160" s="20" t="s">
        <v>166</v>
      </c>
      <c r="C160" s="32">
        <v>4</v>
      </c>
      <c r="D160" s="14">
        <v>3</v>
      </c>
      <c r="E160" s="60">
        <v>1</v>
      </c>
      <c r="F160" s="16">
        <f t="shared" si="73"/>
        <v>1.8</v>
      </c>
      <c r="G160" s="16">
        <f t="shared" si="72"/>
        <v>0.66</v>
      </c>
      <c r="H160" s="77">
        <f t="shared" si="74"/>
        <v>1.14</v>
      </c>
      <c r="I160" s="16">
        <v>1.22</v>
      </c>
      <c r="J160" s="133">
        <v>2.97</v>
      </c>
      <c r="K160" s="133">
        <f t="shared" si="65"/>
        <v>-1.75</v>
      </c>
      <c r="L160" s="77">
        <f t="shared" si="75"/>
        <v>-0.61</v>
      </c>
    </row>
    <row r="161" ht="22" customHeight="1" spans="1:12">
      <c r="A161" s="58">
        <v>620004</v>
      </c>
      <c r="B161" s="65" t="s">
        <v>167</v>
      </c>
      <c r="C161" s="32">
        <v>37</v>
      </c>
      <c r="D161" s="14">
        <v>40</v>
      </c>
      <c r="E161" s="60">
        <v>1</v>
      </c>
      <c r="F161" s="16">
        <f t="shared" si="73"/>
        <v>24</v>
      </c>
      <c r="G161" s="16">
        <f t="shared" si="72"/>
        <v>6.13</v>
      </c>
      <c r="H161" s="77">
        <f t="shared" si="74"/>
        <v>17.87</v>
      </c>
      <c r="I161" s="16">
        <v>18.61</v>
      </c>
      <c r="J161" s="133">
        <v>18.99</v>
      </c>
      <c r="K161" s="133">
        <f t="shared" si="65"/>
        <v>-0.379999999999999</v>
      </c>
      <c r="L161" s="77">
        <f t="shared" si="75"/>
        <v>17.49</v>
      </c>
    </row>
    <row r="162" ht="22" customHeight="1" spans="1:12">
      <c r="A162" s="58">
        <v>620005</v>
      </c>
      <c r="B162" s="65" t="s">
        <v>168</v>
      </c>
      <c r="C162" s="32">
        <v>0</v>
      </c>
      <c r="D162" s="14">
        <v>0</v>
      </c>
      <c r="E162" s="60">
        <v>1</v>
      </c>
      <c r="F162" s="16">
        <f t="shared" si="73"/>
        <v>0</v>
      </c>
      <c r="G162" s="16">
        <f t="shared" si="72"/>
        <v>0</v>
      </c>
      <c r="H162" s="77">
        <f t="shared" si="74"/>
        <v>0</v>
      </c>
      <c r="I162" s="16">
        <v>0</v>
      </c>
      <c r="J162" s="133">
        <v>0</v>
      </c>
      <c r="K162" s="133">
        <f t="shared" si="65"/>
        <v>0</v>
      </c>
      <c r="L162" s="77">
        <f t="shared" si="75"/>
        <v>0</v>
      </c>
    </row>
    <row r="163" ht="22" customHeight="1" spans="1:12">
      <c r="A163" s="58">
        <v>620006</v>
      </c>
      <c r="B163" s="65" t="s">
        <v>169</v>
      </c>
      <c r="C163" s="32">
        <v>0</v>
      </c>
      <c r="D163" s="14">
        <v>0</v>
      </c>
      <c r="E163" s="60">
        <v>1</v>
      </c>
      <c r="F163" s="16">
        <f t="shared" si="73"/>
        <v>0</v>
      </c>
      <c r="G163" s="16">
        <f t="shared" si="72"/>
        <v>0</v>
      </c>
      <c r="H163" s="77">
        <f t="shared" si="74"/>
        <v>0</v>
      </c>
      <c r="I163" s="16">
        <v>0</v>
      </c>
      <c r="J163" s="133">
        <v>0</v>
      </c>
      <c r="K163" s="133">
        <f t="shared" si="65"/>
        <v>0</v>
      </c>
      <c r="L163" s="77">
        <f t="shared" si="75"/>
        <v>0</v>
      </c>
    </row>
    <row r="164" ht="22" customHeight="1" spans="1:12">
      <c r="A164" s="58">
        <v>621003</v>
      </c>
      <c r="B164" s="65" t="s">
        <v>170</v>
      </c>
      <c r="C164" s="32">
        <v>0</v>
      </c>
      <c r="D164" s="14">
        <v>0</v>
      </c>
      <c r="E164" s="60">
        <v>1</v>
      </c>
      <c r="F164" s="16">
        <f t="shared" si="73"/>
        <v>0</v>
      </c>
      <c r="G164" s="16">
        <f t="shared" si="72"/>
        <v>0</v>
      </c>
      <c r="H164" s="77">
        <f t="shared" si="74"/>
        <v>0</v>
      </c>
      <c r="I164" s="16">
        <v>0</v>
      </c>
      <c r="J164" s="133">
        <v>0</v>
      </c>
      <c r="K164" s="133">
        <f t="shared" si="65"/>
        <v>0</v>
      </c>
      <c r="L164" s="77">
        <f t="shared" si="75"/>
        <v>0</v>
      </c>
    </row>
    <row r="165" ht="22" customHeight="1" spans="1:12">
      <c r="A165" s="58">
        <v>621004</v>
      </c>
      <c r="B165" s="65" t="s">
        <v>171</v>
      </c>
      <c r="C165" s="32">
        <v>32</v>
      </c>
      <c r="D165" s="14">
        <v>38</v>
      </c>
      <c r="E165" s="60">
        <v>0.85</v>
      </c>
      <c r="F165" s="16">
        <f t="shared" si="73"/>
        <v>19.38</v>
      </c>
      <c r="G165" s="16">
        <f t="shared" si="72"/>
        <v>5.3</v>
      </c>
      <c r="H165" s="77">
        <f t="shared" si="74"/>
        <v>14.08</v>
      </c>
      <c r="I165" s="16">
        <v>14.71</v>
      </c>
      <c r="J165" s="133">
        <v>11.39</v>
      </c>
      <c r="K165" s="133">
        <f t="shared" si="65"/>
        <v>3.32</v>
      </c>
      <c r="L165" s="77">
        <f t="shared" si="75"/>
        <v>17.4</v>
      </c>
    </row>
    <row r="166" ht="22" customHeight="1" spans="1:12">
      <c r="A166" s="39"/>
      <c r="B166" s="65" t="s">
        <v>172</v>
      </c>
      <c r="C166" s="32">
        <v>14</v>
      </c>
      <c r="D166" s="14">
        <v>14</v>
      </c>
      <c r="E166" s="60">
        <v>0.85</v>
      </c>
      <c r="F166" s="16">
        <f t="shared" si="73"/>
        <v>7.14</v>
      </c>
      <c r="G166" s="16">
        <f t="shared" si="72"/>
        <v>2.32</v>
      </c>
      <c r="H166" s="77">
        <f t="shared" si="74"/>
        <v>4.82</v>
      </c>
      <c r="I166" s="16">
        <v>5.1</v>
      </c>
      <c r="J166" s="133">
        <v>5.75</v>
      </c>
      <c r="K166" s="133">
        <f t="shared" si="65"/>
        <v>-0.65</v>
      </c>
      <c r="L166" s="77">
        <f t="shared" si="75"/>
        <v>4.17</v>
      </c>
    </row>
    <row r="167" s="160" customFormat="1" ht="22" customHeight="1" spans="1:12">
      <c r="A167" s="39"/>
      <c r="B167" s="30" t="s">
        <v>173</v>
      </c>
      <c r="C167" s="7">
        <v>3</v>
      </c>
      <c r="D167" s="10">
        <v>2</v>
      </c>
      <c r="E167" s="62">
        <v>0.3</v>
      </c>
      <c r="F167" s="13">
        <f t="shared" si="73"/>
        <v>0.36</v>
      </c>
      <c r="G167" s="13">
        <f t="shared" si="72"/>
        <v>0.5</v>
      </c>
      <c r="H167" s="51">
        <f t="shared" si="74"/>
        <v>-0.14</v>
      </c>
      <c r="I167" s="13">
        <v>0</v>
      </c>
      <c r="J167" s="131">
        <v>0</v>
      </c>
      <c r="K167" s="133">
        <f t="shared" si="65"/>
        <v>0</v>
      </c>
      <c r="L167" s="51">
        <f t="shared" si="75"/>
        <v>-0.14</v>
      </c>
    </row>
    <row r="168" s="161" customFormat="1" ht="124" customHeight="1" spans="1:237">
      <c r="A168" s="39"/>
      <c r="B168" s="141" t="s">
        <v>211</v>
      </c>
      <c r="C168" s="141"/>
      <c r="D168" s="141"/>
      <c r="E168" s="141"/>
      <c r="F168" s="141"/>
      <c r="G168" s="141"/>
      <c r="H168" s="141"/>
      <c r="I168" s="141"/>
      <c r="J168" s="141"/>
      <c r="K168" s="141"/>
      <c r="L168" s="141"/>
      <c r="M168" s="163"/>
      <c r="N168" s="180"/>
      <c r="O168" s="180"/>
      <c r="P168" s="180"/>
      <c r="Q168" s="180"/>
      <c r="R168" s="180"/>
      <c r="S168" s="180"/>
      <c r="T168" s="180"/>
      <c r="U168" s="180"/>
      <c r="V168" s="180"/>
      <c r="W168" s="180"/>
      <c r="X168" s="180"/>
      <c r="Y168" s="180"/>
      <c r="Z168" s="180"/>
      <c r="AA168" s="180"/>
      <c r="AB168" s="180"/>
      <c r="AC168" s="180"/>
      <c r="AD168" s="180"/>
      <c r="AE168" s="180"/>
      <c r="AF168" s="180"/>
      <c r="AG168" s="180"/>
      <c r="AH168" s="180"/>
      <c r="AI168" s="180"/>
      <c r="AJ168" s="180"/>
      <c r="AK168" s="180"/>
      <c r="AL168" s="180"/>
      <c r="AM168" s="180"/>
      <c r="AN168" s="180"/>
      <c r="AO168" s="180"/>
      <c r="AP168" s="180"/>
      <c r="AQ168" s="180"/>
      <c r="AR168" s="180"/>
      <c r="AS168" s="180"/>
      <c r="AT168" s="180"/>
      <c r="AU168" s="180"/>
      <c r="AV168" s="180"/>
      <c r="AW168" s="180"/>
      <c r="AX168" s="180"/>
      <c r="AY168" s="180"/>
      <c r="AZ168" s="180"/>
      <c r="BA168" s="180"/>
      <c r="BB168" s="180"/>
      <c r="BC168" s="180"/>
      <c r="BD168" s="180"/>
      <c r="BE168" s="180"/>
      <c r="BF168" s="180"/>
      <c r="BG168" s="180"/>
      <c r="BH168" s="180"/>
      <c r="BI168" s="180"/>
      <c r="BJ168" s="180"/>
      <c r="BK168" s="180"/>
      <c r="BL168" s="180"/>
      <c r="BM168" s="180"/>
      <c r="BN168" s="180"/>
      <c r="BO168" s="180"/>
      <c r="BP168" s="180"/>
      <c r="BQ168" s="180"/>
      <c r="BR168" s="180"/>
      <c r="BS168" s="180"/>
      <c r="BT168" s="180"/>
      <c r="BU168" s="180"/>
      <c r="BV168" s="180"/>
      <c r="BW168" s="180"/>
      <c r="BX168" s="180"/>
      <c r="BY168" s="180"/>
      <c r="BZ168" s="180"/>
      <c r="CA168" s="180"/>
      <c r="CB168" s="180"/>
      <c r="CC168" s="180"/>
      <c r="CD168" s="180"/>
      <c r="CE168" s="180"/>
      <c r="CF168" s="180"/>
      <c r="CG168" s="180"/>
      <c r="CH168" s="180"/>
      <c r="CI168" s="180"/>
      <c r="CJ168" s="180"/>
      <c r="CK168" s="180"/>
      <c r="CL168" s="180"/>
      <c r="CM168" s="180"/>
      <c r="CN168" s="180"/>
      <c r="CO168" s="180"/>
      <c r="CP168" s="180"/>
      <c r="CQ168" s="180"/>
      <c r="CR168" s="180"/>
      <c r="CS168" s="180"/>
      <c r="CT168" s="180"/>
      <c r="CU168" s="180"/>
      <c r="CV168" s="180"/>
      <c r="CW168" s="180"/>
      <c r="CX168" s="180"/>
      <c r="CY168" s="180"/>
      <c r="CZ168" s="180"/>
      <c r="DA168" s="180"/>
      <c r="DB168" s="180"/>
      <c r="DC168" s="180"/>
      <c r="DD168" s="180"/>
      <c r="DE168" s="180"/>
      <c r="DF168" s="180"/>
      <c r="DG168" s="180"/>
      <c r="DH168" s="180"/>
      <c r="DI168" s="180"/>
      <c r="DJ168" s="180"/>
      <c r="DK168" s="180"/>
      <c r="DL168" s="180"/>
      <c r="DM168" s="180"/>
      <c r="DN168" s="180"/>
      <c r="DO168" s="180"/>
      <c r="DP168" s="180"/>
      <c r="DQ168" s="180"/>
      <c r="DR168" s="180"/>
      <c r="DS168" s="180"/>
      <c r="DT168" s="180"/>
      <c r="DU168" s="180"/>
      <c r="DV168" s="180"/>
      <c r="DW168" s="180"/>
      <c r="DX168" s="180"/>
      <c r="DY168" s="180"/>
      <c r="DZ168" s="180"/>
      <c r="EA168" s="180"/>
      <c r="EB168" s="180"/>
      <c r="EC168" s="180"/>
      <c r="ED168" s="180"/>
      <c r="EE168" s="180"/>
      <c r="EF168" s="180"/>
      <c r="EG168" s="180"/>
      <c r="EH168" s="180"/>
      <c r="EI168" s="180"/>
      <c r="EJ168" s="180"/>
      <c r="EK168" s="180"/>
      <c r="EL168" s="180"/>
      <c r="EM168" s="180"/>
      <c r="EN168" s="180"/>
      <c r="EO168" s="180"/>
      <c r="EP168" s="180"/>
      <c r="EQ168" s="180"/>
      <c r="ER168" s="180"/>
      <c r="ES168" s="180"/>
      <c r="ET168" s="180"/>
      <c r="EU168" s="180"/>
      <c r="EV168" s="180"/>
      <c r="EW168" s="180"/>
      <c r="EX168" s="180"/>
      <c r="EY168" s="180"/>
      <c r="EZ168" s="180"/>
      <c r="FA168" s="180"/>
      <c r="FB168" s="180"/>
      <c r="FC168" s="180"/>
      <c r="FD168" s="180"/>
      <c r="FE168" s="180"/>
      <c r="FF168" s="180"/>
      <c r="FG168" s="180"/>
      <c r="FH168" s="180"/>
      <c r="FI168" s="180"/>
      <c r="FJ168" s="180"/>
      <c r="FK168" s="180"/>
      <c r="FL168" s="180"/>
      <c r="FM168" s="180"/>
      <c r="FN168" s="180"/>
      <c r="FO168" s="180"/>
      <c r="FP168" s="180"/>
      <c r="FQ168" s="180"/>
      <c r="FR168" s="180"/>
      <c r="FS168" s="180"/>
      <c r="FT168" s="180"/>
      <c r="FU168" s="180"/>
      <c r="FV168" s="180"/>
      <c r="FW168" s="180"/>
      <c r="FX168" s="180"/>
      <c r="FY168" s="180"/>
      <c r="FZ168" s="180"/>
      <c r="GA168" s="180"/>
      <c r="GB168" s="180"/>
      <c r="GC168" s="180"/>
      <c r="GD168" s="180"/>
      <c r="GE168" s="180"/>
      <c r="GF168" s="180"/>
      <c r="GG168" s="180"/>
      <c r="GH168" s="180"/>
      <c r="GI168" s="180"/>
      <c r="GJ168" s="180"/>
      <c r="GK168" s="180"/>
      <c r="GL168" s="180"/>
      <c r="GM168" s="180"/>
      <c r="GN168" s="180"/>
      <c r="GO168" s="180"/>
      <c r="GP168" s="180"/>
      <c r="GQ168" s="180"/>
      <c r="GR168" s="180"/>
      <c r="GS168" s="180"/>
      <c r="GT168" s="180"/>
      <c r="GU168" s="180"/>
      <c r="GV168" s="180"/>
      <c r="GW168" s="180"/>
      <c r="GX168" s="180"/>
      <c r="GY168" s="180"/>
      <c r="GZ168" s="180"/>
      <c r="HA168" s="180"/>
      <c r="HB168" s="180"/>
      <c r="HC168" s="180"/>
      <c r="HD168" s="180"/>
      <c r="HE168" s="180"/>
      <c r="HF168" s="180"/>
      <c r="HG168" s="180"/>
      <c r="HH168" s="180"/>
      <c r="HI168" s="180"/>
      <c r="HJ168" s="180"/>
      <c r="HK168" s="180"/>
      <c r="HL168" s="180"/>
      <c r="HM168" s="180"/>
      <c r="HN168" s="180"/>
      <c r="HO168" s="180"/>
      <c r="HP168" s="180"/>
      <c r="HQ168" s="180"/>
      <c r="HR168" s="180"/>
      <c r="HS168" s="180"/>
      <c r="HT168" s="180"/>
      <c r="HU168" s="180"/>
      <c r="HV168" s="180"/>
      <c r="HW168" s="180"/>
      <c r="HX168" s="180"/>
      <c r="HY168" s="180"/>
      <c r="HZ168" s="180"/>
      <c r="IA168" s="180"/>
      <c r="IB168" s="180"/>
      <c r="IC168" s="180"/>
    </row>
  </sheetData>
  <mergeCells count="13">
    <mergeCell ref="B2:L2"/>
    <mergeCell ref="B3:F3"/>
    <mergeCell ref="I4:K4"/>
    <mergeCell ref="B168:L168"/>
    <mergeCell ref="B4:B5"/>
    <mergeCell ref="C4:C5"/>
    <mergeCell ref="D4:D5"/>
    <mergeCell ref="E4:E5"/>
    <mergeCell ref="F4:F5"/>
    <mergeCell ref="G4:G5"/>
    <mergeCell ref="H4:H5"/>
    <mergeCell ref="L4:L5"/>
    <mergeCell ref="N4:N5"/>
  </mergeCells>
  <printOptions horizontalCentered="1"/>
  <pageMargins left="0.472222222222222" right="0.472222222222222" top="0.590277777777778" bottom="0.786805555555556" header="0" footer="0.393055555555556"/>
  <pageSetup paperSize="9" scale="89" fitToHeight="0" orientation="landscape" horizontalDpi="600" verticalDpi="6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pageSetUpPr fitToPage="1"/>
  </sheetPr>
  <dimension ref="A1:IL169"/>
  <sheetViews>
    <sheetView workbookViewId="0">
      <pane ySplit="5" topLeftCell="A78" activePane="bottomLeft" state="frozen"/>
      <selection/>
      <selection pane="bottomLeft" activeCell="A1" sqref="A1"/>
    </sheetView>
  </sheetViews>
  <sheetFormatPr defaultColWidth="9" defaultRowHeight="13.5"/>
  <cols>
    <col min="1" max="1" width="13.625" style="1" customWidth="1"/>
    <col min="2" max="2" width="9" style="1"/>
    <col min="3" max="3" width="9" style="3"/>
    <col min="4" max="4" width="11.125" style="1" customWidth="1"/>
    <col min="5" max="5" width="9" style="1"/>
    <col min="6" max="6" width="13" style="1" customWidth="1"/>
    <col min="7" max="7" width="17.375" style="1" customWidth="1"/>
    <col min="8" max="8" width="13" style="1" customWidth="1"/>
    <col min="9" max="9" width="12.125" style="1" customWidth="1"/>
    <col min="10" max="10" width="12" style="1" customWidth="1"/>
    <col min="11" max="16384" width="9" style="1"/>
  </cols>
  <sheetData>
    <row r="1" ht="14.25" spans="1:10">
      <c r="A1" s="4" t="s">
        <v>212</v>
      </c>
      <c r="B1" s="3"/>
      <c r="D1" s="3"/>
      <c r="E1" s="3"/>
      <c r="F1" s="3"/>
      <c r="G1" s="3"/>
      <c r="H1" s="3"/>
      <c r="I1" s="3"/>
      <c r="J1" s="3"/>
    </row>
    <row r="2" ht="26" customHeight="1" spans="1:10">
      <c r="A2" s="5" t="s">
        <v>213</v>
      </c>
      <c r="B2" s="5"/>
      <c r="C2" s="5"/>
      <c r="D2" s="5"/>
      <c r="E2" s="5"/>
      <c r="F2" s="5"/>
      <c r="G2" s="5"/>
      <c r="H2" s="5"/>
      <c r="I2" s="5"/>
      <c r="J2" s="5"/>
    </row>
    <row r="3" ht="26" customHeight="1" spans="1:10">
      <c r="A3" s="6"/>
      <c r="B3" s="6"/>
      <c r="C3" s="39"/>
      <c r="D3" s="6"/>
      <c r="E3" s="6"/>
      <c r="F3" s="6"/>
      <c r="G3" s="6"/>
      <c r="H3" s="6"/>
      <c r="I3" s="3"/>
      <c r="J3" s="25" t="s">
        <v>214</v>
      </c>
    </row>
    <row r="4" ht="40.5" spans="1:10">
      <c r="A4" s="8" t="s">
        <v>3</v>
      </c>
      <c r="B4" s="8" t="s">
        <v>178</v>
      </c>
      <c r="C4" s="8" t="s">
        <v>179</v>
      </c>
      <c r="D4" s="9" t="s">
        <v>204</v>
      </c>
      <c r="E4" s="9" t="s">
        <v>215</v>
      </c>
      <c r="F4" s="9" t="s">
        <v>216</v>
      </c>
      <c r="G4" s="9" t="s">
        <v>217</v>
      </c>
      <c r="H4" s="18" t="s">
        <v>218</v>
      </c>
      <c r="I4" s="18" t="s">
        <v>219</v>
      </c>
      <c r="J4" s="18" t="s">
        <v>220</v>
      </c>
    </row>
    <row r="5" s="1" customFormat="1" ht="27" spans="1:10">
      <c r="A5" s="8" t="s">
        <v>189</v>
      </c>
      <c r="B5" s="8" t="s">
        <v>190</v>
      </c>
      <c r="C5" s="8" t="s">
        <v>191</v>
      </c>
      <c r="D5" s="10" t="s">
        <v>192</v>
      </c>
      <c r="E5" s="7" t="s">
        <v>221</v>
      </c>
      <c r="F5" s="18" t="s">
        <v>222</v>
      </c>
      <c r="G5" s="18" t="s">
        <v>223</v>
      </c>
      <c r="H5" s="7" t="s">
        <v>224</v>
      </c>
      <c r="I5" s="7" t="s">
        <v>197</v>
      </c>
      <c r="J5" s="7" t="s">
        <v>198</v>
      </c>
    </row>
    <row r="6" ht="24" customHeight="1" spans="1:10">
      <c r="A6" s="84" t="s">
        <v>4</v>
      </c>
      <c r="B6" s="85">
        <f>SUM(B7,B130)</f>
        <v>10897</v>
      </c>
      <c r="C6" s="85">
        <f>SUM(C7,C130)</f>
        <v>12011</v>
      </c>
      <c r="D6" s="88"/>
      <c r="E6" s="86"/>
      <c r="F6" s="13">
        <f>SUM(F7,F130)</f>
        <v>3321</v>
      </c>
      <c r="G6" s="13">
        <f>SUM(G7,G130)</f>
        <v>1589.04</v>
      </c>
      <c r="H6" s="13">
        <f>SUM(H7,H130)</f>
        <v>1731.96</v>
      </c>
      <c r="I6" s="13">
        <f>SUM(I7,I130)</f>
        <v>1718.52</v>
      </c>
      <c r="J6" s="13">
        <f>SUM(J7,J130)</f>
        <v>13.44</v>
      </c>
    </row>
    <row r="7" ht="24" customHeight="1" spans="1:10">
      <c r="A7" s="84" t="s">
        <v>14</v>
      </c>
      <c r="B7" s="85">
        <f>SUM(B8,B20,B21,B28,B35,B41,B48,B54,B59,B67,B72,B73,B74,B82,B89,B99,B106,B111,B117,B122,B126)</f>
        <v>10339</v>
      </c>
      <c r="C7" s="85">
        <f>SUM(C8,C20,C21,C28,C35,C41,C48,C54,C59,C67,C72,C73,C74,C82,C89,C99,C106,C111,C117,C122,C126)</f>
        <v>11408</v>
      </c>
      <c r="D7" s="88"/>
      <c r="E7" s="86"/>
      <c r="F7" s="13">
        <f>SUM(F8,F20,F21,F28,F35,F41,F48,F54,F59,F67,F72,F73,F74,F82,F89,F99,F106,F111,F117,F122,F126)</f>
        <v>2998.74</v>
      </c>
      <c r="G7" s="13">
        <f>SUM(G8,G20,G21,G28,G35,G41,G48,G54,G59,G67,G72,G73,G74,G82,G89,G99,G106,G111,G117,G122,G126)</f>
        <v>1507.68</v>
      </c>
      <c r="H7" s="13">
        <f>SUM(H8,H20,H21,H28,H35,H41,H48,H54,H59,H67,H72,H73,H74,H82,H89,H99,H106,H111,H117,H122,H126)</f>
        <v>1490.98</v>
      </c>
      <c r="I7" s="13">
        <f>SUM(I8,I20,I21,I28,I35,I41,I48,I54,I59,I67,I72,I73,I74,I82,I89,I99,I106,I111,I117,I122,I126)</f>
        <v>1486.31</v>
      </c>
      <c r="J7" s="13">
        <f>SUM(J8,J20,J21,J28,J35,J41,J48,J54,J59,J67,J72,J73,J74,J82,J89,J99,J106,J111,J117,J122,J126)</f>
        <v>4.67</v>
      </c>
    </row>
    <row r="8" ht="24" customHeight="1" spans="1:10">
      <c r="A8" s="84" t="s">
        <v>15</v>
      </c>
      <c r="B8" s="84">
        <f>SUM(B9:B19)</f>
        <v>5033</v>
      </c>
      <c r="C8" s="84">
        <f>SUM(C9:C19)</f>
        <v>5722</v>
      </c>
      <c r="D8" s="88"/>
      <c r="E8" s="86"/>
      <c r="F8" s="13">
        <f>SUM(F9:F19)</f>
        <v>1029.96</v>
      </c>
      <c r="G8" s="13">
        <f>SUM(G9:G19)</f>
        <v>733.81</v>
      </c>
      <c r="H8" s="13">
        <f>SUM(H9:H19)</f>
        <v>296.15</v>
      </c>
      <c r="I8" s="13">
        <f>SUM(I9:I19)</f>
        <v>274.21</v>
      </c>
      <c r="J8" s="13">
        <f>SUM(J9:J19)</f>
        <v>21.9399999999999</v>
      </c>
    </row>
    <row r="9" ht="24" customHeight="1" spans="1:10">
      <c r="A9" s="89" t="s">
        <v>16</v>
      </c>
      <c r="B9" s="89">
        <v>1089</v>
      </c>
      <c r="C9" s="89">
        <v>1193</v>
      </c>
      <c r="D9" s="91">
        <v>0.3</v>
      </c>
      <c r="E9" s="91">
        <v>0.3</v>
      </c>
      <c r="F9" s="16">
        <f>ROUND(C9*D9*500*12/10000,2)</f>
        <v>214.74</v>
      </c>
      <c r="G9" s="16">
        <f t="shared" ref="G9:G20" si="0">ROUND(B9*E9*(6*350+6*460)/10000,2)</f>
        <v>158.78</v>
      </c>
      <c r="H9" s="16">
        <f t="shared" ref="H9:H20" si="1">F9-G9</f>
        <v>55.96</v>
      </c>
      <c r="I9" s="16">
        <v>53.62</v>
      </c>
      <c r="J9" s="16">
        <f t="shared" ref="J9:J20" si="2">H9-I9</f>
        <v>2.34000000000001</v>
      </c>
    </row>
    <row r="10" ht="24" customHeight="1" spans="1:10">
      <c r="A10" s="89" t="s">
        <v>17</v>
      </c>
      <c r="B10" s="89">
        <v>1362</v>
      </c>
      <c r="C10" s="89">
        <v>1515</v>
      </c>
      <c r="D10" s="91">
        <v>0.3</v>
      </c>
      <c r="E10" s="91">
        <v>0.3</v>
      </c>
      <c r="F10" s="16">
        <f>ROUND(C10*D10*500*12/10000,2)</f>
        <v>272.7</v>
      </c>
      <c r="G10" s="16">
        <f t="shared" si="0"/>
        <v>198.58</v>
      </c>
      <c r="H10" s="16">
        <f t="shared" si="1"/>
        <v>74.12</v>
      </c>
      <c r="I10" s="16">
        <v>75.94</v>
      </c>
      <c r="J10" s="16">
        <f t="shared" si="2"/>
        <v>-1.82000000000002</v>
      </c>
    </row>
    <row r="11" ht="24" customHeight="1" spans="1:10">
      <c r="A11" s="89" t="s">
        <v>18</v>
      </c>
      <c r="B11" s="89">
        <v>1119</v>
      </c>
      <c r="C11" s="89">
        <v>1430</v>
      </c>
      <c r="D11" s="91">
        <v>0.3</v>
      </c>
      <c r="E11" s="91">
        <v>0.3</v>
      </c>
      <c r="F11" s="16">
        <f t="shared" ref="F9:F20" si="3">ROUND(C11*D11*500*12/10000,2)</f>
        <v>257.4</v>
      </c>
      <c r="G11" s="16">
        <f t="shared" si="0"/>
        <v>163.15</v>
      </c>
      <c r="H11" s="16">
        <f t="shared" si="1"/>
        <v>94.25</v>
      </c>
      <c r="I11" s="16">
        <v>89.59</v>
      </c>
      <c r="J11" s="16">
        <f t="shared" si="2"/>
        <v>4.65999999999997</v>
      </c>
    </row>
    <row r="12" ht="24" customHeight="1" spans="1:10">
      <c r="A12" s="89" t="s">
        <v>19</v>
      </c>
      <c r="B12" s="89">
        <v>454</v>
      </c>
      <c r="C12" s="89">
        <v>486</v>
      </c>
      <c r="D12" s="91">
        <v>0.3</v>
      </c>
      <c r="E12" s="91">
        <v>0.3</v>
      </c>
      <c r="F12" s="16">
        <f t="shared" si="3"/>
        <v>87.48</v>
      </c>
      <c r="G12" s="16">
        <f t="shared" si="0"/>
        <v>66.19</v>
      </c>
      <c r="H12" s="16">
        <f t="shared" si="1"/>
        <v>21.29</v>
      </c>
      <c r="I12" s="16">
        <v>25.22</v>
      </c>
      <c r="J12" s="16">
        <f t="shared" si="2"/>
        <v>-3.92999999999999</v>
      </c>
    </row>
    <row r="13" ht="24" customHeight="1" spans="1:10">
      <c r="A13" s="89" t="s">
        <v>20</v>
      </c>
      <c r="B13" s="89">
        <v>311</v>
      </c>
      <c r="C13" s="89">
        <v>337</v>
      </c>
      <c r="D13" s="91">
        <v>0.3</v>
      </c>
      <c r="E13" s="91">
        <v>0.3</v>
      </c>
      <c r="F13" s="16">
        <f t="shared" si="3"/>
        <v>60.66</v>
      </c>
      <c r="G13" s="16">
        <f t="shared" si="0"/>
        <v>45.34</v>
      </c>
      <c r="H13" s="16">
        <f t="shared" si="1"/>
        <v>15.32</v>
      </c>
      <c r="I13" s="16">
        <v>6.91</v>
      </c>
      <c r="J13" s="16">
        <f t="shared" si="2"/>
        <v>8.40999999999999</v>
      </c>
    </row>
    <row r="14" ht="24" customHeight="1" spans="1:10">
      <c r="A14" s="89" t="s">
        <v>21</v>
      </c>
      <c r="B14" s="89">
        <v>188</v>
      </c>
      <c r="C14" s="89">
        <v>200</v>
      </c>
      <c r="D14" s="91">
        <v>0.3</v>
      </c>
      <c r="E14" s="91">
        <v>0.3</v>
      </c>
      <c r="F14" s="16">
        <f t="shared" si="3"/>
        <v>36</v>
      </c>
      <c r="G14" s="16">
        <f t="shared" si="0"/>
        <v>27.41</v>
      </c>
      <c r="H14" s="16">
        <f t="shared" si="1"/>
        <v>8.59</v>
      </c>
      <c r="I14" s="16">
        <v>13.72</v>
      </c>
      <c r="J14" s="16">
        <f t="shared" si="2"/>
        <v>-5.13</v>
      </c>
    </row>
    <row r="15" ht="24" customHeight="1" spans="1:10">
      <c r="A15" s="89" t="s">
        <v>22</v>
      </c>
      <c r="B15" s="89">
        <v>198</v>
      </c>
      <c r="C15" s="89">
        <v>207</v>
      </c>
      <c r="D15" s="91">
        <v>0.3</v>
      </c>
      <c r="E15" s="91">
        <v>0.3</v>
      </c>
      <c r="F15" s="16">
        <f t="shared" si="3"/>
        <v>37.26</v>
      </c>
      <c r="G15" s="16">
        <f t="shared" si="0"/>
        <v>28.87</v>
      </c>
      <c r="H15" s="16">
        <f t="shared" si="1"/>
        <v>8.39</v>
      </c>
      <c r="I15" s="16">
        <v>5.29</v>
      </c>
      <c r="J15" s="16">
        <f t="shared" si="2"/>
        <v>3.1</v>
      </c>
    </row>
    <row r="16" ht="24" customHeight="1" spans="1:10">
      <c r="A16" s="89" t="s">
        <v>23</v>
      </c>
      <c r="B16" s="89">
        <v>101</v>
      </c>
      <c r="C16" s="89">
        <v>105</v>
      </c>
      <c r="D16" s="91">
        <v>0.3</v>
      </c>
      <c r="E16" s="91">
        <v>0.3</v>
      </c>
      <c r="F16" s="16">
        <f t="shared" si="3"/>
        <v>18.9</v>
      </c>
      <c r="G16" s="16">
        <f t="shared" si="0"/>
        <v>14.73</v>
      </c>
      <c r="H16" s="16">
        <f t="shared" si="1"/>
        <v>4.17</v>
      </c>
      <c r="I16" s="16">
        <v>0.25</v>
      </c>
      <c r="J16" s="16">
        <f t="shared" si="2"/>
        <v>3.92</v>
      </c>
    </row>
    <row r="17" ht="24" customHeight="1" spans="1:10">
      <c r="A17" s="89" t="s">
        <v>24</v>
      </c>
      <c r="B17" s="89">
        <v>107</v>
      </c>
      <c r="C17" s="89">
        <v>130</v>
      </c>
      <c r="D17" s="91">
        <v>0.3</v>
      </c>
      <c r="E17" s="91">
        <v>0.3</v>
      </c>
      <c r="F17" s="16">
        <f t="shared" si="3"/>
        <v>23.4</v>
      </c>
      <c r="G17" s="16">
        <f t="shared" si="0"/>
        <v>15.6</v>
      </c>
      <c r="H17" s="16">
        <f t="shared" si="1"/>
        <v>7.8</v>
      </c>
      <c r="I17" s="16">
        <v>10.96</v>
      </c>
      <c r="J17" s="16">
        <f t="shared" si="2"/>
        <v>-3.16</v>
      </c>
    </row>
    <row r="18" ht="24" customHeight="1" spans="1:10">
      <c r="A18" s="89" t="s">
        <v>25</v>
      </c>
      <c r="B18" s="89">
        <v>37</v>
      </c>
      <c r="C18" s="89">
        <v>43</v>
      </c>
      <c r="D18" s="91">
        <v>0.3</v>
      </c>
      <c r="E18" s="91">
        <v>0.3</v>
      </c>
      <c r="F18" s="16">
        <f t="shared" si="3"/>
        <v>7.74</v>
      </c>
      <c r="G18" s="16">
        <f t="shared" si="0"/>
        <v>5.39</v>
      </c>
      <c r="H18" s="16">
        <f t="shared" si="1"/>
        <v>2.35</v>
      </c>
      <c r="I18" s="16">
        <v>-4.73</v>
      </c>
      <c r="J18" s="16">
        <f t="shared" si="2"/>
        <v>7.08</v>
      </c>
    </row>
    <row r="19" ht="24" customHeight="1" spans="1:10">
      <c r="A19" s="89" t="s">
        <v>26</v>
      </c>
      <c r="B19" s="89">
        <v>67</v>
      </c>
      <c r="C19" s="89">
        <v>76</v>
      </c>
      <c r="D19" s="91">
        <v>0.3</v>
      </c>
      <c r="E19" s="91">
        <v>0.3</v>
      </c>
      <c r="F19" s="16">
        <f t="shared" si="3"/>
        <v>13.68</v>
      </c>
      <c r="G19" s="16">
        <f t="shared" si="0"/>
        <v>9.77</v>
      </c>
      <c r="H19" s="16">
        <f t="shared" si="1"/>
        <v>3.91</v>
      </c>
      <c r="I19" s="16">
        <v>-2.56</v>
      </c>
      <c r="J19" s="16">
        <f t="shared" si="2"/>
        <v>6.47</v>
      </c>
    </row>
    <row r="20" ht="24" customHeight="1" spans="1:10">
      <c r="A20" s="84" t="s">
        <v>27</v>
      </c>
      <c r="B20" s="84">
        <v>0</v>
      </c>
      <c r="C20" s="84">
        <v>0</v>
      </c>
      <c r="D20" s="88">
        <v>0.3</v>
      </c>
      <c r="E20" s="88">
        <v>0.3</v>
      </c>
      <c r="F20" s="13">
        <f t="shared" si="3"/>
        <v>0</v>
      </c>
      <c r="G20" s="13">
        <f t="shared" si="0"/>
        <v>0</v>
      </c>
      <c r="H20" s="13">
        <f t="shared" si="1"/>
        <v>0</v>
      </c>
      <c r="I20" s="13">
        <v>0</v>
      </c>
      <c r="J20" s="13">
        <f t="shared" si="2"/>
        <v>0</v>
      </c>
    </row>
    <row r="21" ht="24" customHeight="1" spans="1:10">
      <c r="A21" s="84" t="s">
        <v>28</v>
      </c>
      <c r="B21" s="84">
        <f t="shared" ref="B21:J21" si="4">SUM(B22,B25:B27)</f>
        <v>326</v>
      </c>
      <c r="C21" s="84">
        <f t="shared" si="4"/>
        <v>353</v>
      </c>
      <c r="D21" s="88"/>
      <c r="E21" s="86"/>
      <c r="F21" s="84">
        <f t="shared" si="4"/>
        <v>63.54</v>
      </c>
      <c r="G21" s="84">
        <f t="shared" si="4"/>
        <v>47.53</v>
      </c>
      <c r="H21" s="84">
        <f t="shared" si="4"/>
        <v>15.93</v>
      </c>
      <c r="I21" s="84">
        <f t="shared" si="4"/>
        <v>22</v>
      </c>
      <c r="J21" s="84">
        <f t="shared" si="4"/>
        <v>-6.07</v>
      </c>
    </row>
    <row r="22" ht="24" customHeight="1" spans="1:10">
      <c r="A22" s="89" t="s">
        <v>29</v>
      </c>
      <c r="B22" s="84">
        <v>22</v>
      </c>
      <c r="C22" s="84">
        <v>23</v>
      </c>
      <c r="D22" s="91">
        <v>0.3</v>
      </c>
      <c r="E22" s="91">
        <v>0.3</v>
      </c>
      <c r="F22" s="16">
        <f t="shared" ref="F22:F27" si="5">ROUND(C22*D22*500*12/10000,2)</f>
        <v>4.14</v>
      </c>
      <c r="G22" s="16">
        <f>ROUND(B22*E22*(6*350+6*460)/10000,2)</f>
        <v>3.21</v>
      </c>
      <c r="H22" s="16">
        <f>F22-G22-0.08</f>
        <v>0.85</v>
      </c>
      <c r="I22" s="16">
        <v>1.51</v>
      </c>
      <c r="J22" s="16">
        <f>H22-I22</f>
        <v>-0.66</v>
      </c>
    </row>
    <row r="23" s="144" customFormat="1" ht="22" customHeight="1" spans="1:246">
      <c r="A23" s="145" t="s">
        <v>30</v>
      </c>
      <c r="B23" s="9">
        <v>22</v>
      </c>
      <c r="C23" s="10">
        <v>22</v>
      </c>
      <c r="D23" s="11">
        <v>0.3</v>
      </c>
      <c r="E23" s="62">
        <v>0.3</v>
      </c>
      <c r="F23" s="13">
        <f t="shared" si="5"/>
        <v>3.96</v>
      </c>
      <c r="G23" s="13">
        <f>ROUND(B23*E23*(6*350+6*460)/10000,2)</f>
        <v>3.21</v>
      </c>
      <c r="H23" s="13">
        <f>F23-G23</f>
        <v>0.75</v>
      </c>
      <c r="I23" s="1">
        <f>H23-G23</f>
        <v>-2.46</v>
      </c>
      <c r="J23" s="13">
        <f>H23-I23</f>
        <v>3.21</v>
      </c>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c r="GS23" s="24"/>
      <c r="GT23" s="24"/>
      <c r="GU23" s="24"/>
      <c r="GV23" s="24"/>
      <c r="GW23" s="24"/>
      <c r="GX23" s="24"/>
      <c r="GY23" s="24"/>
      <c r="GZ23" s="24"/>
      <c r="HA23" s="24"/>
      <c r="HB23" s="24"/>
      <c r="HC23" s="24"/>
      <c r="HD23" s="24"/>
      <c r="HE23" s="24"/>
      <c r="HF23" s="24"/>
      <c r="HG23" s="24"/>
      <c r="HH23" s="24"/>
      <c r="HI23" s="24"/>
      <c r="HJ23" s="24"/>
      <c r="HK23" s="24"/>
      <c r="HL23" s="24"/>
      <c r="HM23" s="24"/>
      <c r="HN23" s="24"/>
      <c r="HO23" s="24"/>
      <c r="HP23" s="24"/>
      <c r="HQ23" s="24"/>
      <c r="HR23" s="24"/>
      <c r="HS23" s="24"/>
      <c r="HT23" s="24"/>
      <c r="HU23" s="24"/>
      <c r="HV23" s="24"/>
      <c r="HW23" s="24"/>
      <c r="HX23" s="24"/>
      <c r="HY23" s="24"/>
      <c r="HZ23" s="24"/>
      <c r="IA23" s="24"/>
      <c r="IB23" s="24"/>
      <c r="IC23" s="24"/>
      <c r="ID23" s="24"/>
      <c r="IE23" s="24"/>
      <c r="IF23" s="24"/>
      <c r="IG23" s="24"/>
      <c r="IH23" s="24"/>
      <c r="II23" s="24"/>
      <c r="IJ23" s="24"/>
      <c r="IK23" s="24"/>
      <c r="IL23" s="24"/>
    </row>
    <row r="24" s="144" customFormat="1" ht="22" customHeight="1" spans="1:246">
      <c r="A24" s="145" t="s">
        <v>31</v>
      </c>
      <c r="B24" s="9">
        <v>0</v>
      </c>
      <c r="C24" s="10">
        <v>1</v>
      </c>
      <c r="D24" s="11">
        <v>0.3</v>
      </c>
      <c r="E24" s="62">
        <v>0.3</v>
      </c>
      <c r="F24" s="13">
        <f t="shared" si="5"/>
        <v>0.18</v>
      </c>
      <c r="G24" s="13">
        <f>ROUND(B24*E24*(6*350+6*460)/10000,2)</f>
        <v>0</v>
      </c>
      <c r="H24" s="13">
        <f>F24-G24</f>
        <v>0.18</v>
      </c>
      <c r="I24" s="13">
        <v>0</v>
      </c>
      <c r="J24" s="13">
        <f>H24-I24</f>
        <v>0.18</v>
      </c>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c r="GK24" s="24"/>
      <c r="GL24" s="24"/>
      <c r="GM24" s="24"/>
      <c r="GN24" s="24"/>
      <c r="GO24" s="24"/>
      <c r="GP24" s="24"/>
      <c r="GQ24" s="24"/>
      <c r="GR24" s="24"/>
      <c r="GS24" s="24"/>
      <c r="GT24" s="24"/>
      <c r="GU24" s="24"/>
      <c r="GV24" s="24"/>
      <c r="GW24" s="24"/>
      <c r="GX24" s="24"/>
      <c r="GY24" s="24"/>
      <c r="GZ24" s="24"/>
      <c r="HA24" s="24"/>
      <c r="HB24" s="24"/>
      <c r="HC24" s="24"/>
      <c r="HD24" s="24"/>
      <c r="HE24" s="24"/>
      <c r="HF24" s="24"/>
      <c r="HG24" s="24"/>
      <c r="HH24" s="24"/>
      <c r="HI24" s="24"/>
      <c r="HJ24" s="24"/>
      <c r="HK24" s="24"/>
      <c r="HL24" s="24"/>
      <c r="HM24" s="24"/>
      <c r="HN24" s="24"/>
      <c r="HO24" s="24"/>
      <c r="HP24" s="24"/>
      <c r="HQ24" s="24"/>
      <c r="HR24" s="24"/>
      <c r="HS24" s="24"/>
      <c r="HT24" s="24"/>
      <c r="HU24" s="24"/>
      <c r="HV24" s="24"/>
      <c r="HW24" s="24"/>
      <c r="HX24" s="24"/>
      <c r="HY24" s="24"/>
      <c r="HZ24" s="24"/>
      <c r="IA24" s="24"/>
      <c r="IB24" s="24"/>
      <c r="IC24" s="24"/>
      <c r="ID24" s="24"/>
      <c r="IE24" s="24"/>
      <c r="IF24" s="24"/>
      <c r="IG24" s="24"/>
      <c r="IH24" s="24"/>
      <c r="II24" s="24"/>
      <c r="IJ24" s="24"/>
      <c r="IK24" s="24"/>
      <c r="IL24" s="24"/>
    </row>
    <row r="25" ht="24" customHeight="1" spans="1:10">
      <c r="A25" s="89" t="s">
        <v>32</v>
      </c>
      <c r="B25" s="89">
        <v>237</v>
      </c>
      <c r="C25" s="89">
        <v>257</v>
      </c>
      <c r="D25" s="91">
        <v>0.3</v>
      </c>
      <c r="E25" s="91">
        <v>0.3</v>
      </c>
      <c r="F25" s="16">
        <f t="shared" si="5"/>
        <v>46.26</v>
      </c>
      <c r="G25" s="16">
        <f t="shared" ref="G25:G47" si="6">ROUND(B25*E25*(6*350+6*460)/10000,2)</f>
        <v>34.55</v>
      </c>
      <c r="H25" s="16">
        <f>F25-G25</f>
        <v>11.71</v>
      </c>
      <c r="I25" s="16">
        <v>15.59</v>
      </c>
      <c r="J25" s="16">
        <f t="shared" ref="J25:J47" si="7">H25-I25</f>
        <v>-3.88</v>
      </c>
    </row>
    <row r="26" ht="24" customHeight="1" spans="1:10">
      <c r="A26" s="89" t="s">
        <v>33</v>
      </c>
      <c r="B26" s="89">
        <v>36</v>
      </c>
      <c r="C26" s="89">
        <v>38</v>
      </c>
      <c r="D26" s="91">
        <v>0.3</v>
      </c>
      <c r="E26" s="91">
        <v>0.3</v>
      </c>
      <c r="F26" s="16">
        <f t="shared" si="5"/>
        <v>6.84</v>
      </c>
      <c r="G26" s="16">
        <f t="shared" si="6"/>
        <v>5.25</v>
      </c>
      <c r="H26" s="16">
        <f t="shared" ref="H25:H47" si="8">F26-G26</f>
        <v>1.59</v>
      </c>
      <c r="I26" s="16">
        <v>1.44</v>
      </c>
      <c r="J26" s="16">
        <f t="shared" si="7"/>
        <v>0.15</v>
      </c>
    </row>
    <row r="27" ht="24" customHeight="1" spans="1:10">
      <c r="A27" s="89" t="s">
        <v>34</v>
      </c>
      <c r="B27" s="89">
        <v>31</v>
      </c>
      <c r="C27" s="89">
        <v>35</v>
      </c>
      <c r="D27" s="91">
        <v>0.3</v>
      </c>
      <c r="E27" s="91">
        <v>0.3</v>
      </c>
      <c r="F27" s="16">
        <f t="shared" si="5"/>
        <v>6.3</v>
      </c>
      <c r="G27" s="16">
        <f t="shared" si="6"/>
        <v>4.52</v>
      </c>
      <c r="H27" s="16">
        <f t="shared" si="8"/>
        <v>1.78</v>
      </c>
      <c r="I27" s="16">
        <v>3.46</v>
      </c>
      <c r="J27" s="16">
        <f t="shared" si="7"/>
        <v>-1.68</v>
      </c>
    </row>
    <row r="28" ht="24" customHeight="1" spans="1:10">
      <c r="A28" s="84" t="s">
        <v>35</v>
      </c>
      <c r="B28" s="84">
        <f>SUM(B29:B34)</f>
        <v>484</v>
      </c>
      <c r="C28" s="84">
        <f>SUM(C29:C34)</f>
        <v>517</v>
      </c>
      <c r="D28" s="88"/>
      <c r="E28" s="86"/>
      <c r="F28" s="13">
        <f>SUM(F29:F34)</f>
        <v>265.2</v>
      </c>
      <c r="G28" s="13">
        <f>SUM(G29:G34)</f>
        <v>70.56</v>
      </c>
      <c r="H28" s="13">
        <f>SUM(H29:H34)</f>
        <v>194.64</v>
      </c>
      <c r="I28" s="13">
        <f>SUM(I29:I34)</f>
        <v>188.61</v>
      </c>
      <c r="J28" s="13">
        <f>SUM(J29:J34)</f>
        <v>6.03000000000003</v>
      </c>
    </row>
    <row r="29" ht="24" customHeight="1" spans="1:10">
      <c r="A29" s="89" t="s">
        <v>36</v>
      </c>
      <c r="B29" s="89">
        <v>31</v>
      </c>
      <c r="C29" s="89">
        <v>32</v>
      </c>
      <c r="D29" s="91">
        <v>0.85</v>
      </c>
      <c r="E29" s="91">
        <v>0.3</v>
      </c>
      <c r="F29" s="16">
        <f t="shared" ref="F29:F34" si="9">ROUND(C29*D29*500*12/10000,2)</f>
        <v>16.32</v>
      </c>
      <c r="G29" s="16">
        <f t="shared" si="6"/>
        <v>4.52</v>
      </c>
      <c r="H29" s="16">
        <f t="shared" si="8"/>
        <v>11.8</v>
      </c>
      <c r="I29" s="16">
        <v>12.02</v>
      </c>
      <c r="J29" s="16">
        <f t="shared" si="7"/>
        <v>-0.219999999999999</v>
      </c>
    </row>
    <row r="30" ht="24" customHeight="1" spans="1:10">
      <c r="A30" s="89" t="s">
        <v>37</v>
      </c>
      <c r="B30" s="89">
        <v>414</v>
      </c>
      <c r="C30" s="89">
        <v>440</v>
      </c>
      <c r="D30" s="91">
        <v>0.85</v>
      </c>
      <c r="E30" s="91">
        <v>0.3</v>
      </c>
      <c r="F30" s="16">
        <f t="shared" si="9"/>
        <v>224.4</v>
      </c>
      <c r="G30" s="16">
        <f t="shared" si="6"/>
        <v>60.36</v>
      </c>
      <c r="H30" s="16">
        <f t="shared" si="8"/>
        <v>164.04</v>
      </c>
      <c r="I30" s="16">
        <v>161.42</v>
      </c>
      <c r="J30" s="16">
        <f t="shared" si="7"/>
        <v>2.62000000000003</v>
      </c>
    </row>
    <row r="31" ht="24" customHeight="1" spans="1:10">
      <c r="A31" s="89" t="s">
        <v>38</v>
      </c>
      <c r="B31" s="89">
        <v>5</v>
      </c>
      <c r="C31" s="89">
        <v>7</v>
      </c>
      <c r="D31" s="91">
        <v>0.85</v>
      </c>
      <c r="E31" s="91">
        <v>0.3</v>
      </c>
      <c r="F31" s="16">
        <f t="shared" si="9"/>
        <v>3.57</v>
      </c>
      <c r="G31" s="16">
        <f t="shared" si="6"/>
        <v>0.73</v>
      </c>
      <c r="H31" s="16">
        <f t="shared" si="8"/>
        <v>2.84</v>
      </c>
      <c r="I31" s="16">
        <v>2.81</v>
      </c>
      <c r="J31" s="16">
        <f t="shared" si="7"/>
        <v>0.0299999999999998</v>
      </c>
    </row>
    <row r="32" ht="24" customHeight="1" spans="1:10">
      <c r="A32" s="89" t="s">
        <v>39</v>
      </c>
      <c r="B32" s="89">
        <v>11</v>
      </c>
      <c r="C32" s="89">
        <v>13</v>
      </c>
      <c r="D32" s="91">
        <v>1</v>
      </c>
      <c r="E32" s="91">
        <v>0.3</v>
      </c>
      <c r="F32" s="16">
        <f t="shared" si="9"/>
        <v>7.8</v>
      </c>
      <c r="G32" s="16">
        <f t="shared" si="6"/>
        <v>1.6</v>
      </c>
      <c r="H32" s="16">
        <f t="shared" si="8"/>
        <v>6.2</v>
      </c>
      <c r="I32" s="16">
        <v>5.47</v>
      </c>
      <c r="J32" s="16">
        <f t="shared" si="7"/>
        <v>0.73</v>
      </c>
    </row>
    <row r="33" ht="24" customHeight="1" spans="1:10">
      <c r="A33" s="89" t="s">
        <v>40</v>
      </c>
      <c r="B33" s="89">
        <v>4</v>
      </c>
      <c r="C33" s="89">
        <v>4</v>
      </c>
      <c r="D33" s="91">
        <v>1</v>
      </c>
      <c r="E33" s="91">
        <v>0.3</v>
      </c>
      <c r="F33" s="16">
        <f t="shared" si="9"/>
        <v>2.4</v>
      </c>
      <c r="G33" s="16">
        <f t="shared" si="6"/>
        <v>0.58</v>
      </c>
      <c r="H33" s="16">
        <f t="shared" si="8"/>
        <v>1.82</v>
      </c>
      <c r="I33" s="16">
        <v>1.9</v>
      </c>
      <c r="J33" s="16">
        <f t="shared" si="7"/>
        <v>-0.0800000000000001</v>
      </c>
    </row>
    <row r="34" ht="24" customHeight="1" spans="1:10">
      <c r="A34" s="89" t="s">
        <v>41</v>
      </c>
      <c r="B34" s="89">
        <v>19</v>
      </c>
      <c r="C34" s="89">
        <v>21</v>
      </c>
      <c r="D34" s="91">
        <v>0.85</v>
      </c>
      <c r="E34" s="91">
        <v>0.3</v>
      </c>
      <c r="F34" s="16">
        <f t="shared" si="9"/>
        <v>10.71</v>
      </c>
      <c r="G34" s="16">
        <f t="shared" si="6"/>
        <v>2.77</v>
      </c>
      <c r="H34" s="16">
        <f t="shared" si="8"/>
        <v>7.94</v>
      </c>
      <c r="I34" s="16">
        <v>4.99</v>
      </c>
      <c r="J34" s="16">
        <f t="shared" si="7"/>
        <v>2.95</v>
      </c>
    </row>
    <row r="35" ht="24" customHeight="1" spans="1:10">
      <c r="A35" s="84" t="s">
        <v>42</v>
      </c>
      <c r="B35" s="84">
        <f>SUM(B36:B40)</f>
        <v>935</v>
      </c>
      <c r="C35" s="84">
        <f>SUM(C36:C40)</f>
        <v>1018</v>
      </c>
      <c r="D35" s="88"/>
      <c r="E35" s="86"/>
      <c r="F35" s="13">
        <f>SUM(F36:F40)</f>
        <v>183.24</v>
      </c>
      <c r="G35" s="13">
        <f>SUM(G36:G40)</f>
        <v>136.32</v>
      </c>
      <c r="H35" s="13">
        <f>SUM(H36:H40)</f>
        <v>46.92</v>
      </c>
      <c r="I35" s="13">
        <f>SUM(I36:I40)</f>
        <v>63.08</v>
      </c>
      <c r="J35" s="13">
        <f>SUM(J36:J40)</f>
        <v>-16.16</v>
      </c>
    </row>
    <row r="36" ht="24" customHeight="1" spans="1:10">
      <c r="A36" s="89" t="s">
        <v>43</v>
      </c>
      <c r="B36" s="89">
        <v>342</v>
      </c>
      <c r="C36" s="89">
        <v>348</v>
      </c>
      <c r="D36" s="91">
        <v>0.3</v>
      </c>
      <c r="E36" s="91">
        <v>0.3</v>
      </c>
      <c r="F36" s="16">
        <f>ROUND(C36*D36*500*12/10000,2)</f>
        <v>62.64</v>
      </c>
      <c r="G36" s="16">
        <f t="shared" si="6"/>
        <v>49.86</v>
      </c>
      <c r="H36" s="16">
        <f t="shared" si="8"/>
        <v>12.78</v>
      </c>
      <c r="I36" s="16">
        <v>19.28</v>
      </c>
      <c r="J36" s="16">
        <f t="shared" si="7"/>
        <v>-6.5</v>
      </c>
    </row>
    <row r="37" ht="24" customHeight="1" spans="1:10">
      <c r="A37" s="89" t="s">
        <v>44</v>
      </c>
      <c r="B37" s="89">
        <v>179</v>
      </c>
      <c r="C37" s="89">
        <v>197</v>
      </c>
      <c r="D37" s="91">
        <v>0.3</v>
      </c>
      <c r="E37" s="91">
        <v>0.3</v>
      </c>
      <c r="F37" s="16">
        <f>ROUND(C37*D37*500*12/10000,2)</f>
        <v>35.46</v>
      </c>
      <c r="G37" s="16">
        <f t="shared" si="6"/>
        <v>26.1</v>
      </c>
      <c r="H37" s="16">
        <f t="shared" si="8"/>
        <v>9.36</v>
      </c>
      <c r="I37" s="16">
        <v>11.34</v>
      </c>
      <c r="J37" s="16">
        <f t="shared" si="7"/>
        <v>-1.98</v>
      </c>
    </row>
    <row r="38" ht="24" customHeight="1" spans="1:10">
      <c r="A38" s="89" t="s">
        <v>45</v>
      </c>
      <c r="B38" s="89">
        <v>239</v>
      </c>
      <c r="C38" s="89">
        <v>287</v>
      </c>
      <c r="D38" s="91">
        <v>0.3</v>
      </c>
      <c r="E38" s="91">
        <v>0.3</v>
      </c>
      <c r="F38" s="16">
        <f>ROUND(C38*D38*500*12/10000,2)</f>
        <v>51.66</v>
      </c>
      <c r="G38" s="16">
        <f t="shared" si="6"/>
        <v>34.85</v>
      </c>
      <c r="H38" s="16">
        <f t="shared" si="8"/>
        <v>16.81</v>
      </c>
      <c r="I38" s="16">
        <v>21.69</v>
      </c>
      <c r="J38" s="16">
        <f t="shared" si="7"/>
        <v>-4.88000000000001</v>
      </c>
    </row>
    <row r="39" ht="24" customHeight="1" spans="1:10">
      <c r="A39" s="89" t="s">
        <v>46</v>
      </c>
      <c r="B39" s="89">
        <v>118</v>
      </c>
      <c r="C39" s="89">
        <v>126</v>
      </c>
      <c r="D39" s="91">
        <v>0.3</v>
      </c>
      <c r="E39" s="91">
        <v>0.3</v>
      </c>
      <c r="F39" s="16">
        <f>ROUND(C39*D39*500*12/10000,2)</f>
        <v>22.68</v>
      </c>
      <c r="G39" s="16">
        <f t="shared" si="6"/>
        <v>17.2</v>
      </c>
      <c r="H39" s="16">
        <f t="shared" si="8"/>
        <v>5.48</v>
      </c>
      <c r="I39" s="16">
        <v>7.31</v>
      </c>
      <c r="J39" s="16">
        <f t="shared" si="7"/>
        <v>-1.83</v>
      </c>
    </row>
    <row r="40" ht="24" customHeight="1" spans="1:10">
      <c r="A40" s="89" t="s">
        <v>47</v>
      </c>
      <c r="B40" s="89">
        <v>57</v>
      </c>
      <c r="C40" s="89">
        <v>60</v>
      </c>
      <c r="D40" s="91">
        <v>0.3</v>
      </c>
      <c r="E40" s="91">
        <v>0.3</v>
      </c>
      <c r="F40" s="16">
        <f>ROUND(C40*D40*500*12/10000,2)</f>
        <v>10.8</v>
      </c>
      <c r="G40" s="16">
        <f t="shared" si="6"/>
        <v>8.31</v>
      </c>
      <c r="H40" s="16">
        <f t="shared" si="8"/>
        <v>2.49</v>
      </c>
      <c r="I40" s="16">
        <v>3.46</v>
      </c>
      <c r="J40" s="16">
        <f t="shared" si="7"/>
        <v>-0.97</v>
      </c>
    </row>
    <row r="41" ht="24" customHeight="1" spans="1:10">
      <c r="A41" s="84" t="s">
        <v>48</v>
      </c>
      <c r="B41" s="84">
        <f>SUM(B42:B47)</f>
        <v>552</v>
      </c>
      <c r="C41" s="84">
        <f>SUM(C42:C47)</f>
        <v>603</v>
      </c>
      <c r="D41" s="88"/>
      <c r="E41" s="86"/>
      <c r="F41" s="13">
        <f>SUM(F42:F47)</f>
        <v>307.53</v>
      </c>
      <c r="G41" s="13">
        <f>SUM(G42:G47)</f>
        <v>80.48</v>
      </c>
      <c r="H41" s="13">
        <f>SUM(H42:H47)</f>
        <v>227.05</v>
      </c>
      <c r="I41" s="13">
        <f>SUM(I42:I47)</f>
        <v>215.81</v>
      </c>
      <c r="J41" s="13">
        <f>SUM(J42:J47)</f>
        <v>11.24</v>
      </c>
    </row>
    <row r="42" ht="24" customHeight="1" spans="1:10">
      <c r="A42" s="89" t="s">
        <v>49</v>
      </c>
      <c r="B42" s="89">
        <v>182</v>
      </c>
      <c r="C42" s="89">
        <v>194</v>
      </c>
      <c r="D42" s="91">
        <v>0.85</v>
      </c>
      <c r="E42" s="91">
        <v>0.3</v>
      </c>
      <c r="F42" s="16">
        <f t="shared" ref="F42:F47" si="10">ROUND(C42*D42*500*12/10000,2)</f>
        <v>98.94</v>
      </c>
      <c r="G42" s="16">
        <f t="shared" si="6"/>
        <v>26.54</v>
      </c>
      <c r="H42" s="16">
        <f t="shared" si="8"/>
        <v>72.4</v>
      </c>
      <c r="I42" s="16">
        <v>70.11</v>
      </c>
      <c r="J42" s="16">
        <f t="shared" si="7"/>
        <v>2.29000000000001</v>
      </c>
    </row>
    <row r="43" ht="24" customHeight="1" spans="1:10">
      <c r="A43" s="89" t="s">
        <v>50</v>
      </c>
      <c r="B43" s="89">
        <v>188</v>
      </c>
      <c r="C43" s="89">
        <v>194</v>
      </c>
      <c r="D43" s="91">
        <v>0.85</v>
      </c>
      <c r="E43" s="91">
        <v>0.3</v>
      </c>
      <c r="F43" s="16">
        <f t="shared" si="10"/>
        <v>98.94</v>
      </c>
      <c r="G43" s="16">
        <f t="shared" si="6"/>
        <v>27.41</v>
      </c>
      <c r="H43" s="16">
        <f t="shared" si="8"/>
        <v>71.53</v>
      </c>
      <c r="I43" s="16">
        <v>73.67</v>
      </c>
      <c r="J43" s="16">
        <f t="shared" si="7"/>
        <v>-2.14</v>
      </c>
    </row>
    <row r="44" ht="24" customHeight="1" spans="1:10">
      <c r="A44" s="89" t="s">
        <v>51</v>
      </c>
      <c r="B44" s="89">
        <v>95</v>
      </c>
      <c r="C44" s="89">
        <v>113</v>
      </c>
      <c r="D44" s="91">
        <v>0.85</v>
      </c>
      <c r="E44" s="91">
        <v>0.3</v>
      </c>
      <c r="F44" s="16">
        <f t="shared" si="10"/>
        <v>57.63</v>
      </c>
      <c r="G44" s="16">
        <f t="shared" si="6"/>
        <v>13.85</v>
      </c>
      <c r="H44" s="16">
        <f t="shared" si="8"/>
        <v>43.78</v>
      </c>
      <c r="I44" s="16">
        <v>38.63</v>
      </c>
      <c r="J44" s="16">
        <f t="shared" si="7"/>
        <v>5.15</v>
      </c>
    </row>
    <row r="45" ht="24" customHeight="1" spans="1:10">
      <c r="A45" s="89" t="s">
        <v>52</v>
      </c>
      <c r="B45" s="89">
        <v>40</v>
      </c>
      <c r="C45" s="89">
        <v>46</v>
      </c>
      <c r="D45" s="91">
        <v>0.85</v>
      </c>
      <c r="E45" s="91">
        <v>0.3</v>
      </c>
      <c r="F45" s="16">
        <f t="shared" si="10"/>
        <v>23.46</v>
      </c>
      <c r="G45" s="16">
        <f t="shared" si="6"/>
        <v>5.83</v>
      </c>
      <c r="H45" s="16">
        <f t="shared" si="8"/>
        <v>17.63</v>
      </c>
      <c r="I45" s="16">
        <v>15.22</v>
      </c>
      <c r="J45" s="16">
        <f t="shared" si="7"/>
        <v>2.41</v>
      </c>
    </row>
    <row r="46" ht="24" customHeight="1" spans="1:10">
      <c r="A46" s="89" t="s">
        <v>53</v>
      </c>
      <c r="B46" s="89">
        <v>2</v>
      </c>
      <c r="C46" s="89">
        <v>4</v>
      </c>
      <c r="D46" s="91">
        <v>0.85</v>
      </c>
      <c r="E46" s="91">
        <v>0.3</v>
      </c>
      <c r="F46" s="16">
        <f t="shared" si="10"/>
        <v>2.04</v>
      </c>
      <c r="G46" s="16">
        <f t="shared" si="6"/>
        <v>0.29</v>
      </c>
      <c r="H46" s="16">
        <f t="shared" si="8"/>
        <v>1.75</v>
      </c>
      <c r="I46" s="16">
        <v>0.77</v>
      </c>
      <c r="J46" s="16">
        <f t="shared" si="7"/>
        <v>0.98</v>
      </c>
    </row>
    <row r="47" ht="24" customHeight="1" spans="1:10">
      <c r="A47" s="89" t="s">
        <v>54</v>
      </c>
      <c r="B47" s="89">
        <v>45</v>
      </c>
      <c r="C47" s="89">
        <v>52</v>
      </c>
      <c r="D47" s="91">
        <v>0.85</v>
      </c>
      <c r="E47" s="91">
        <v>0.3</v>
      </c>
      <c r="F47" s="16">
        <f t="shared" si="10"/>
        <v>26.52</v>
      </c>
      <c r="G47" s="16">
        <f t="shared" si="6"/>
        <v>6.56</v>
      </c>
      <c r="H47" s="16">
        <f t="shared" si="8"/>
        <v>19.96</v>
      </c>
      <c r="I47" s="16">
        <v>17.41</v>
      </c>
      <c r="J47" s="16">
        <f t="shared" si="7"/>
        <v>2.55</v>
      </c>
    </row>
    <row r="48" ht="24" customHeight="1" spans="1:10">
      <c r="A48" s="84" t="s">
        <v>55</v>
      </c>
      <c r="B48" s="84">
        <f>SUM(B49,B51:B53)</f>
        <v>26</v>
      </c>
      <c r="C48" s="84">
        <f t="shared" ref="B48:J48" si="11">SUM(C49,C51:C53)</f>
        <v>27</v>
      </c>
      <c r="D48" s="88"/>
      <c r="E48" s="86"/>
      <c r="F48" s="84">
        <f t="shared" si="11"/>
        <v>13.95</v>
      </c>
      <c r="G48" s="84">
        <f t="shared" si="11"/>
        <v>3.79</v>
      </c>
      <c r="H48" s="84">
        <f t="shared" si="11"/>
        <v>10.16</v>
      </c>
      <c r="I48" s="84">
        <f t="shared" si="11"/>
        <v>10.55</v>
      </c>
      <c r="J48" s="84">
        <f t="shared" si="11"/>
        <v>-0.389999999999999</v>
      </c>
    </row>
    <row r="49" ht="24" customHeight="1" spans="1:10">
      <c r="A49" s="89" t="s">
        <v>56</v>
      </c>
      <c r="B49" s="89">
        <v>0</v>
      </c>
      <c r="C49" s="89">
        <v>0</v>
      </c>
      <c r="D49" s="91">
        <v>0.85</v>
      </c>
      <c r="E49" s="91">
        <v>0.3</v>
      </c>
      <c r="F49" s="16">
        <f>ROUND(C49*D49*500*12/10000,2)</f>
        <v>0</v>
      </c>
      <c r="G49" s="16">
        <f>ROUND(B49*E49*(6*350+6*460)/10000,2)</f>
        <v>0</v>
      </c>
      <c r="H49" s="16">
        <f>F49-G49</f>
        <v>0</v>
      </c>
      <c r="I49" s="16">
        <v>0</v>
      </c>
      <c r="J49" s="147">
        <f>H49-I49</f>
        <v>0</v>
      </c>
    </row>
    <row r="50" s="144" customFormat="1" ht="22" customHeight="1" spans="1:246">
      <c r="A50" s="145" t="s">
        <v>57</v>
      </c>
      <c r="B50" s="89">
        <v>0</v>
      </c>
      <c r="C50" s="89">
        <v>0</v>
      </c>
      <c r="D50" s="91">
        <v>0.85</v>
      </c>
      <c r="E50" s="91">
        <v>0.3</v>
      </c>
      <c r="F50" s="16">
        <f>ROUND(C50*D50*500*12/10000,2)</f>
        <v>0</v>
      </c>
      <c r="G50" s="16">
        <f>ROUND(B50*E50*(6*350+6*460)/10000,2)</f>
        <v>0</v>
      </c>
      <c r="H50" s="16">
        <f>F50-G50</f>
        <v>0</v>
      </c>
      <c r="I50" s="16">
        <v>0</v>
      </c>
      <c r="J50" s="147">
        <f>H50-I50</f>
        <v>0</v>
      </c>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c r="IK50" s="24"/>
      <c r="IL50" s="24"/>
    </row>
    <row r="51" ht="24" customHeight="1" spans="1:10">
      <c r="A51" s="89" t="s">
        <v>58</v>
      </c>
      <c r="B51" s="89">
        <v>20</v>
      </c>
      <c r="C51" s="89">
        <v>21</v>
      </c>
      <c r="D51" s="91">
        <v>0.85</v>
      </c>
      <c r="E51" s="91">
        <v>0.3</v>
      </c>
      <c r="F51" s="16">
        <f>ROUND(C51*D51*500*12/10000,2)</f>
        <v>10.71</v>
      </c>
      <c r="G51" s="16">
        <f>ROUND(B51*E51*(6*350+6*460)/10000,2)</f>
        <v>2.92</v>
      </c>
      <c r="H51" s="16">
        <f>F51-G51</f>
        <v>7.79</v>
      </c>
      <c r="I51" s="16">
        <v>7.81</v>
      </c>
      <c r="J51" s="147">
        <f>H51-I51</f>
        <v>-0.0199999999999987</v>
      </c>
    </row>
    <row r="52" ht="24" customHeight="1" spans="1:10">
      <c r="A52" s="89" t="s">
        <v>59</v>
      </c>
      <c r="B52" s="89">
        <v>2</v>
      </c>
      <c r="C52" s="89">
        <v>2</v>
      </c>
      <c r="D52" s="91">
        <v>1</v>
      </c>
      <c r="E52" s="91">
        <v>0.3</v>
      </c>
      <c r="F52" s="16">
        <f>ROUND(C52*D52*500*12/10000,2)</f>
        <v>1.2</v>
      </c>
      <c r="G52" s="16">
        <f>ROUND(B52*E52*(6*350+6*460)/10000,2)</f>
        <v>0.29</v>
      </c>
      <c r="H52" s="16">
        <f>F52-G52</f>
        <v>0.91</v>
      </c>
      <c r="I52" s="16">
        <v>0.95</v>
      </c>
      <c r="J52" s="147">
        <f>H52-I52</f>
        <v>-0.04</v>
      </c>
    </row>
    <row r="53" ht="24" customHeight="1" spans="1:10">
      <c r="A53" s="89" t="s">
        <v>60</v>
      </c>
      <c r="B53" s="89">
        <v>4</v>
      </c>
      <c r="C53" s="89">
        <v>4</v>
      </c>
      <c r="D53" s="91">
        <v>0.85</v>
      </c>
      <c r="E53" s="91">
        <v>0.3</v>
      </c>
      <c r="F53" s="16">
        <f>ROUND(C53*D53*500*12/10000,2)</f>
        <v>2.04</v>
      </c>
      <c r="G53" s="16">
        <f>ROUND(B53*E53*(6*350+6*460)/10000,2)</f>
        <v>0.58</v>
      </c>
      <c r="H53" s="16">
        <f>F53-G53</f>
        <v>1.46</v>
      </c>
      <c r="I53" s="16">
        <v>1.79</v>
      </c>
      <c r="J53" s="16">
        <f>H53-I53</f>
        <v>-0.33</v>
      </c>
    </row>
    <row r="54" ht="24" customHeight="1" spans="1:10">
      <c r="A54" s="84" t="s">
        <v>61</v>
      </c>
      <c r="B54" s="84">
        <f>SUM(B55:B58)</f>
        <v>114</v>
      </c>
      <c r="C54" s="84">
        <f>SUM(C55:C58)</f>
        <v>148</v>
      </c>
      <c r="D54" s="88"/>
      <c r="E54" s="86"/>
      <c r="F54" s="13">
        <f>SUM(F55:F58)</f>
        <v>88.8</v>
      </c>
      <c r="G54" s="13">
        <f>SUM(G55:G58)</f>
        <v>16.62</v>
      </c>
      <c r="H54" s="13">
        <f>SUM(H55:H58)</f>
        <v>72.18</v>
      </c>
      <c r="I54" s="13">
        <f>SUM(I55:I58)</f>
        <v>63.64</v>
      </c>
      <c r="J54" s="13">
        <f>SUM(J55:J58)</f>
        <v>8.54</v>
      </c>
    </row>
    <row r="55" ht="24" customHeight="1" spans="1:10">
      <c r="A55" s="89" t="s">
        <v>62</v>
      </c>
      <c r="B55" s="89">
        <v>73</v>
      </c>
      <c r="C55" s="89">
        <v>93</v>
      </c>
      <c r="D55" s="91">
        <v>1</v>
      </c>
      <c r="E55" s="91">
        <v>0.3</v>
      </c>
      <c r="F55" s="16">
        <f>ROUND(C55*D55*500*12/10000,2)</f>
        <v>55.8</v>
      </c>
      <c r="G55" s="16">
        <f>ROUND(B55*E55*(6*350+6*460)/10000,2)</f>
        <v>10.64</v>
      </c>
      <c r="H55" s="16">
        <f>F55-G55</f>
        <v>45.16</v>
      </c>
      <c r="I55" s="16">
        <v>40.79</v>
      </c>
      <c r="J55" s="16">
        <f>H55-I55</f>
        <v>4.37</v>
      </c>
    </row>
    <row r="56" ht="24" customHeight="1" spans="1:10">
      <c r="A56" s="89" t="s">
        <v>63</v>
      </c>
      <c r="B56" s="89">
        <v>20</v>
      </c>
      <c r="C56" s="89">
        <v>21</v>
      </c>
      <c r="D56" s="91">
        <v>1</v>
      </c>
      <c r="E56" s="91">
        <v>0.3</v>
      </c>
      <c r="F56" s="16">
        <f>ROUND(C56*D56*500*12/10000,2)</f>
        <v>12.6</v>
      </c>
      <c r="G56" s="16">
        <f>ROUND(B56*E56*(6*350+6*460)/10000,2)</f>
        <v>2.92</v>
      </c>
      <c r="H56" s="16">
        <f>F56-G56</f>
        <v>9.68</v>
      </c>
      <c r="I56" s="16">
        <v>11.28</v>
      </c>
      <c r="J56" s="16">
        <f>H56-I56</f>
        <v>-1.6</v>
      </c>
    </row>
    <row r="57" ht="24" customHeight="1" spans="1:10">
      <c r="A57" s="89" t="s">
        <v>64</v>
      </c>
      <c r="B57" s="89">
        <v>7</v>
      </c>
      <c r="C57" s="89">
        <v>13</v>
      </c>
      <c r="D57" s="91">
        <v>1</v>
      </c>
      <c r="E57" s="91">
        <v>0.3</v>
      </c>
      <c r="F57" s="16">
        <f>ROUND(C57*D57*500*12/10000,2)</f>
        <v>7.8</v>
      </c>
      <c r="G57" s="16">
        <f>ROUND(B57*E57*(6*350+6*460)/10000,2)</f>
        <v>1.02</v>
      </c>
      <c r="H57" s="16">
        <f>F57-G57</f>
        <v>6.78</v>
      </c>
      <c r="I57" s="16">
        <v>4.3</v>
      </c>
      <c r="J57" s="16">
        <f>H57-I57</f>
        <v>2.48</v>
      </c>
    </row>
    <row r="58" ht="24" customHeight="1" spans="1:10">
      <c r="A58" s="89" t="s">
        <v>65</v>
      </c>
      <c r="B58" s="89">
        <v>14</v>
      </c>
      <c r="C58" s="89">
        <v>21</v>
      </c>
      <c r="D58" s="91">
        <v>1</v>
      </c>
      <c r="E58" s="91">
        <v>0.3</v>
      </c>
      <c r="F58" s="16">
        <f>ROUND(C58*D58*500*12/10000,2)</f>
        <v>12.6</v>
      </c>
      <c r="G58" s="16">
        <f>ROUND(B58*E58*(6*350+6*460)/10000,2)</f>
        <v>2.04</v>
      </c>
      <c r="H58" s="16">
        <f>F58-G58</f>
        <v>10.56</v>
      </c>
      <c r="I58" s="16">
        <v>7.27</v>
      </c>
      <c r="J58" s="16">
        <f>H58-I58</f>
        <v>3.29</v>
      </c>
    </row>
    <row r="59" ht="24" customHeight="1" spans="1:10">
      <c r="A59" s="84" t="s">
        <v>66</v>
      </c>
      <c r="B59" s="84">
        <f t="shared" ref="B59:J59" si="12">SUM(B60,B63:B66)</f>
        <v>262</v>
      </c>
      <c r="C59" s="84">
        <f t="shared" si="12"/>
        <v>280</v>
      </c>
      <c r="D59" s="88"/>
      <c r="E59" s="86"/>
      <c r="F59" s="84">
        <f t="shared" si="12"/>
        <v>114.57</v>
      </c>
      <c r="G59" s="84">
        <f t="shared" si="12"/>
        <v>38.2</v>
      </c>
      <c r="H59" s="84">
        <f t="shared" si="12"/>
        <v>76.37</v>
      </c>
      <c r="I59" s="84">
        <f t="shared" si="12"/>
        <v>72.42</v>
      </c>
      <c r="J59" s="84">
        <f t="shared" si="12"/>
        <v>3.95</v>
      </c>
    </row>
    <row r="60" ht="24" customHeight="1" spans="1:10">
      <c r="A60" s="146" t="s">
        <v>67</v>
      </c>
      <c r="B60" s="89">
        <v>36</v>
      </c>
      <c r="C60" s="89">
        <v>39</v>
      </c>
      <c r="D60" s="91">
        <v>0.65</v>
      </c>
      <c r="E60" s="91">
        <v>0.3</v>
      </c>
      <c r="F60" s="16">
        <f t="shared" ref="F60:F66" si="13">ROUND(C60*D60*500*12/10000,2)</f>
        <v>15.21</v>
      </c>
      <c r="G60" s="16">
        <f t="shared" ref="G60:G66" si="14">ROUND(B60*E60*(6*350+6*460)/10000,2)</f>
        <v>5.25</v>
      </c>
      <c r="H60" s="16">
        <f t="shared" ref="H60:H66" si="15">F60-G60</f>
        <v>9.96</v>
      </c>
      <c r="I60" s="16">
        <v>9.72</v>
      </c>
      <c r="J60" s="16">
        <f t="shared" ref="J60:J66" si="16">H60-I60</f>
        <v>0.24</v>
      </c>
    </row>
    <row r="61" s="144" customFormat="1" ht="22" customHeight="1" spans="1:246">
      <c r="A61" s="145" t="s">
        <v>68</v>
      </c>
      <c r="B61" s="9">
        <v>23</v>
      </c>
      <c r="C61" s="10">
        <v>26</v>
      </c>
      <c r="D61" s="11">
        <v>0.65</v>
      </c>
      <c r="E61" s="62">
        <v>0.3</v>
      </c>
      <c r="F61" s="13">
        <f t="shared" si="13"/>
        <v>10.14</v>
      </c>
      <c r="G61" s="13">
        <f t="shared" si="14"/>
        <v>3.35</v>
      </c>
      <c r="H61" s="13">
        <f t="shared" si="15"/>
        <v>6.79</v>
      </c>
      <c r="I61" s="112">
        <v>5.8</v>
      </c>
      <c r="J61" s="13">
        <f t="shared" si="16"/>
        <v>0.990000000000001</v>
      </c>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c r="GU61" s="24"/>
      <c r="GV61" s="24"/>
      <c r="GW61" s="24"/>
      <c r="GX61" s="24"/>
      <c r="GY61" s="24"/>
      <c r="GZ61" s="24"/>
      <c r="HA61" s="24"/>
      <c r="HB61" s="24"/>
      <c r="HC61" s="24"/>
      <c r="HD61" s="24"/>
      <c r="HE61" s="24"/>
      <c r="HF61" s="24"/>
      <c r="HG61" s="24"/>
      <c r="HH61" s="24"/>
      <c r="HI61" s="24"/>
      <c r="HJ61" s="24"/>
      <c r="HK61" s="24"/>
      <c r="HL61" s="24"/>
      <c r="HM61" s="24"/>
      <c r="HN61" s="24"/>
      <c r="HO61" s="24"/>
      <c r="HP61" s="24"/>
      <c r="HQ61" s="24"/>
      <c r="HR61" s="24"/>
      <c r="HS61" s="24"/>
      <c r="HT61" s="24"/>
      <c r="HU61" s="24"/>
      <c r="HV61" s="24"/>
      <c r="HW61" s="24"/>
      <c r="HX61" s="24"/>
      <c r="HY61" s="24"/>
      <c r="HZ61" s="24"/>
      <c r="IA61" s="24"/>
      <c r="IB61" s="24"/>
      <c r="IC61" s="24"/>
      <c r="ID61" s="24"/>
      <c r="IE61" s="24"/>
      <c r="IF61" s="24"/>
      <c r="IG61" s="24"/>
      <c r="IH61" s="24"/>
      <c r="II61" s="24"/>
      <c r="IJ61" s="24"/>
      <c r="IK61" s="24"/>
      <c r="IL61" s="24"/>
    </row>
    <row r="62" s="144" customFormat="1" ht="22" customHeight="1" spans="1:246">
      <c r="A62" s="145" t="s">
        <v>69</v>
      </c>
      <c r="B62" s="9">
        <v>13</v>
      </c>
      <c r="C62" s="10">
        <v>13</v>
      </c>
      <c r="D62" s="11">
        <v>0.65</v>
      </c>
      <c r="E62" s="62">
        <v>0.3</v>
      </c>
      <c r="F62" s="13">
        <f t="shared" si="13"/>
        <v>5.07</v>
      </c>
      <c r="G62" s="13">
        <f t="shared" si="14"/>
        <v>1.9</v>
      </c>
      <c r="H62" s="13">
        <f t="shared" si="15"/>
        <v>3.17</v>
      </c>
      <c r="I62" s="108">
        <v>3.92</v>
      </c>
      <c r="J62" s="13">
        <f t="shared" si="16"/>
        <v>-0.75</v>
      </c>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c r="EU62" s="24"/>
      <c r="EV62" s="24"/>
      <c r="EW62" s="24"/>
      <c r="EX62" s="24"/>
      <c r="EY62" s="24"/>
      <c r="EZ62" s="24"/>
      <c r="FA62" s="24"/>
      <c r="FB62" s="24"/>
      <c r="FC62" s="24"/>
      <c r="FD62" s="24"/>
      <c r="FE62" s="24"/>
      <c r="FF62" s="24"/>
      <c r="FG62" s="24"/>
      <c r="FH62" s="24"/>
      <c r="FI62" s="24"/>
      <c r="FJ62" s="24"/>
      <c r="FK62" s="24"/>
      <c r="FL62" s="24"/>
      <c r="FM62" s="24"/>
      <c r="FN62" s="24"/>
      <c r="FO62" s="24"/>
      <c r="FP62" s="24"/>
      <c r="FQ62" s="24"/>
      <c r="FR62" s="24"/>
      <c r="FS62" s="24"/>
      <c r="FT62" s="24"/>
      <c r="FU62" s="24"/>
      <c r="FV62" s="24"/>
      <c r="FW62" s="24"/>
      <c r="FX62" s="24"/>
      <c r="FY62" s="24"/>
      <c r="FZ62" s="24"/>
      <c r="GA62" s="24"/>
      <c r="GB62" s="24"/>
      <c r="GC62" s="24"/>
      <c r="GD62" s="24"/>
      <c r="GE62" s="24"/>
      <c r="GF62" s="24"/>
      <c r="GG62" s="24"/>
      <c r="GH62" s="24"/>
      <c r="GI62" s="24"/>
      <c r="GJ62" s="24"/>
      <c r="GK62" s="24"/>
      <c r="GL62" s="24"/>
      <c r="GM62" s="24"/>
      <c r="GN62" s="24"/>
      <c r="GO62" s="24"/>
      <c r="GP62" s="24"/>
      <c r="GQ62" s="24"/>
      <c r="GR62" s="24"/>
      <c r="GS62" s="24"/>
      <c r="GT62" s="24"/>
      <c r="GU62" s="24"/>
      <c r="GV62" s="24"/>
      <c r="GW62" s="24"/>
      <c r="GX62" s="24"/>
      <c r="GY62" s="24"/>
      <c r="GZ62" s="24"/>
      <c r="HA62" s="24"/>
      <c r="HB62" s="24"/>
      <c r="HC62" s="24"/>
      <c r="HD62" s="24"/>
      <c r="HE62" s="24"/>
      <c r="HF62" s="24"/>
      <c r="HG62" s="24"/>
      <c r="HH62" s="24"/>
      <c r="HI62" s="24"/>
      <c r="HJ62" s="24"/>
      <c r="HK62" s="24"/>
      <c r="HL62" s="24"/>
      <c r="HM62" s="24"/>
      <c r="HN62" s="24"/>
      <c r="HO62" s="24"/>
      <c r="HP62" s="24"/>
      <c r="HQ62" s="24"/>
      <c r="HR62" s="24"/>
      <c r="HS62" s="24"/>
      <c r="HT62" s="24"/>
      <c r="HU62" s="24"/>
      <c r="HV62" s="24"/>
      <c r="HW62" s="24"/>
      <c r="HX62" s="24"/>
      <c r="HY62" s="24"/>
      <c r="HZ62" s="24"/>
      <c r="IA62" s="24"/>
      <c r="IB62" s="24"/>
      <c r="IC62" s="24"/>
      <c r="ID62" s="24"/>
      <c r="IE62" s="24"/>
      <c r="IF62" s="24"/>
      <c r="IG62" s="24"/>
      <c r="IH62" s="24"/>
      <c r="II62" s="24"/>
      <c r="IJ62" s="24"/>
      <c r="IK62" s="24"/>
      <c r="IL62" s="24"/>
    </row>
    <row r="63" ht="24" customHeight="1" spans="1:10">
      <c r="A63" s="89" t="s">
        <v>70</v>
      </c>
      <c r="B63" s="89">
        <v>173</v>
      </c>
      <c r="C63" s="89">
        <v>181</v>
      </c>
      <c r="D63" s="91">
        <v>0.65</v>
      </c>
      <c r="E63" s="91">
        <v>0.3</v>
      </c>
      <c r="F63" s="16">
        <f t="shared" si="13"/>
        <v>70.59</v>
      </c>
      <c r="G63" s="16">
        <f t="shared" si="14"/>
        <v>25.22</v>
      </c>
      <c r="H63" s="16">
        <f t="shared" si="15"/>
        <v>45.37</v>
      </c>
      <c r="I63" s="16">
        <v>43.52</v>
      </c>
      <c r="J63" s="16">
        <f t="shared" si="16"/>
        <v>1.85</v>
      </c>
    </row>
    <row r="64" ht="24" customHeight="1" spans="1:10">
      <c r="A64" s="89" t="s">
        <v>71</v>
      </c>
      <c r="B64" s="89">
        <v>26</v>
      </c>
      <c r="C64" s="89">
        <v>31</v>
      </c>
      <c r="D64" s="91">
        <v>0.65</v>
      </c>
      <c r="E64" s="91">
        <v>0.3</v>
      </c>
      <c r="F64" s="16">
        <f t="shared" si="13"/>
        <v>12.09</v>
      </c>
      <c r="G64" s="16">
        <f t="shared" si="14"/>
        <v>3.79</v>
      </c>
      <c r="H64" s="16">
        <f t="shared" si="15"/>
        <v>8.3</v>
      </c>
      <c r="I64" s="16">
        <v>6.98</v>
      </c>
      <c r="J64" s="16">
        <f t="shared" si="16"/>
        <v>1.32</v>
      </c>
    </row>
    <row r="65" ht="24" customHeight="1" spans="1:10">
      <c r="A65" s="89" t="s">
        <v>72</v>
      </c>
      <c r="B65" s="89">
        <v>19</v>
      </c>
      <c r="C65" s="89">
        <v>21</v>
      </c>
      <c r="D65" s="91">
        <v>1</v>
      </c>
      <c r="E65" s="91">
        <v>0.3</v>
      </c>
      <c r="F65" s="16">
        <f t="shared" si="13"/>
        <v>12.6</v>
      </c>
      <c r="G65" s="16">
        <f t="shared" si="14"/>
        <v>2.77</v>
      </c>
      <c r="H65" s="16">
        <f t="shared" si="15"/>
        <v>9.83</v>
      </c>
      <c r="I65" s="16">
        <v>9.13</v>
      </c>
      <c r="J65" s="16">
        <f t="shared" si="16"/>
        <v>0.699999999999999</v>
      </c>
    </row>
    <row r="66" ht="24" customHeight="1" spans="1:10">
      <c r="A66" s="89" t="s">
        <v>73</v>
      </c>
      <c r="B66" s="89">
        <v>8</v>
      </c>
      <c r="C66" s="89">
        <v>8</v>
      </c>
      <c r="D66" s="91">
        <v>0.85</v>
      </c>
      <c r="E66" s="91">
        <v>0.3</v>
      </c>
      <c r="F66" s="16">
        <f t="shared" si="13"/>
        <v>4.08</v>
      </c>
      <c r="G66" s="16">
        <f t="shared" si="14"/>
        <v>1.17</v>
      </c>
      <c r="H66" s="16">
        <f t="shared" si="15"/>
        <v>2.91</v>
      </c>
      <c r="I66" s="16">
        <v>3.07</v>
      </c>
      <c r="J66" s="16">
        <f t="shared" si="16"/>
        <v>-0.16</v>
      </c>
    </row>
    <row r="67" ht="24" customHeight="1" spans="1:10">
      <c r="A67" s="84" t="s">
        <v>74</v>
      </c>
      <c r="B67" s="84">
        <f t="shared" ref="B67:J67" si="17">SUM(B68,B71)</f>
        <v>2</v>
      </c>
      <c r="C67" s="84">
        <f t="shared" si="17"/>
        <v>2</v>
      </c>
      <c r="D67" s="88"/>
      <c r="E67" s="86"/>
      <c r="F67" s="84">
        <f t="shared" si="17"/>
        <v>1.2</v>
      </c>
      <c r="G67" s="84">
        <f t="shared" si="17"/>
        <v>0.3</v>
      </c>
      <c r="H67" s="84">
        <f t="shared" si="17"/>
        <v>0.9</v>
      </c>
      <c r="I67" s="84">
        <f t="shared" si="17"/>
        <v>0.94</v>
      </c>
      <c r="J67" s="84">
        <f t="shared" si="17"/>
        <v>-0.04</v>
      </c>
    </row>
    <row r="68" ht="24" customHeight="1" spans="1:10">
      <c r="A68" s="146" t="s">
        <v>75</v>
      </c>
      <c r="B68" s="89">
        <v>1</v>
      </c>
      <c r="C68" s="89">
        <v>1</v>
      </c>
      <c r="D68" s="91">
        <v>1</v>
      </c>
      <c r="E68" s="91">
        <v>0.3</v>
      </c>
      <c r="F68" s="16">
        <f t="shared" ref="F68:F73" si="18">ROUND(C68*D68*500*12/10000,2)</f>
        <v>0.6</v>
      </c>
      <c r="G68" s="16">
        <f>ROUND(B68*E68*(6*350+6*460)/10000,2)</f>
        <v>0.15</v>
      </c>
      <c r="H68" s="16">
        <f>F68-G68</f>
        <v>0.45</v>
      </c>
      <c r="I68" s="16">
        <v>0.47</v>
      </c>
      <c r="J68" s="16">
        <f>H68-I68</f>
        <v>-0.02</v>
      </c>
    </row>
    <row r="69" s="144" customFormat="1" ht="22" customHeight="1" spans="1:246">
      <c r="A69" s="145" t="s">
        <v>76</v>
      </c>
      <c r="B69" s="9">
        <v>0</v>
      </c>
      <c r="C69" s="10">
        <v>0</v>
      </c>
      <c r="D69" s="11">
        <v>1</v>
      </c>
      <c r="E69" s="62">
        <v>0.3</v>
      </c>
      <c r="F69" s="13">
        <f t="shared" si="18"/>
        <v>0</v>
      </c>
      <c r="G69" s="13">
        <f>ROUND(B69*E69*(6*350+6*460)/10000,2)</f>
        <v>0</v>
      </c>
      <c r="H69" s="13">
        <f>F69-G69</f>
        <v>0</v>
      </c>
      <c r="I69" s="108">
        <v>0</v>
      </c>
      <c r="J69" s="13">
        <f>H69-I69</f>
        <v>0</v>
      </c>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c r="DV69" s="24"/>
      <c r="DW69" s="24"/>
      <c r="DX69" s="24"/>
      <c r="DY69" s="24"/>
      <c r="DZ69" s="24"/>
      <c r="EA69" s="24"/>
      <c r="EB69" s="24"/>
      <c r="EC69" s="24"/>
      <c r="ED69" s="24"/>
      <c r="EE69" s="24"/>
      <c r="EF69" s="24"/>
      <c r="EG69" s="24"/>
      <c r="EH69" s="24"/>
      <c r="EI69" s="24"/>
      <c r="EJ69" s="24"/>
      <c r="EK69" s="24"/>
      <c r="EL69" s="24"/>
      <c r="EM69" s="24"/>
      <c r="EN69" s="24"/>
      <c r="EO69" s="24"/>
      <c r="EP69" s="24"/>
      <c r="EQ69" s="24"/>
      <c r="ER69" s="24"/>
      <c r="ES69" s="24"/>
      <c r="ET69" s="24"/>
      <c r="EU69" s="24"/>
      <c r="EV69" s="24"/>
      <c r="EW69" s="24"/>
      <c r="EX69" s="24"/>
      <c r="EY69" s="24"/>
      <c r="EZ69" s="24"/>
      <c r="FA69" s="24"/>
      <c r="FB69" s="24"/>
      <c r="FC69" s="24"/>
      <c r="FD69" s="24"/>
      <c r="FE69" s="24"/>
      <c r="FF69" s="24"/>
      <c r="FG69" s="24"/>
      <c r="FH69" s="24"/>
      <c r="FI69" s="24"/>
      <c r="FJ69" s="24"/>
      <c r="FK69" s="24"/>
      <c r="FL69" s="24"/>
      <c r="FM69" s="24"/>
      <c r="FN69" s="24"/>
      <c r="FO69" s="24"/>
      <c r="FP69" s="24"/>
      <c r="FQ69" s="24"/>
      <c r="FR69" s="24"/>
      <c r="FS69" s="24"/>
      <c r="FT69" s="24"/>
      <c r="FU69" s="24"/>
      <c r="FV69" s="24"/>
      <c r="FW69" s="24"/>
      <c r="FX69" s="24"/>
      <c r="FY69" s="24"/>
      <c r="FZ69" s="24"/>
      <c r="GA69" s="24"/>
      <c r="GB69" s="24"/>
      <c r="GC69" s="24"/>
      <c r="GD69" s="24"/>
      <c r="GE69" s="24"/>
      <c r="GF69" s="24"/>
      <c r="GG69" s="24"/>
      <c r="GH69" s="24"/>
      <c r="GI69" s="24"/>
      <c r="GJ69" s="24"/>
      <c r="GK69" s="24"/>
      <c r="GL69" s="24"/>
      <c r="GM69" s="24"/>
      <c r="GN69" s="24"/>
      <c r="GO69" s="24"/>
      <c r="GP69" s="24"/>
      <c r="GQ69" s="24"/>
      <c r="GR69" s="24"/>
      <c r="GS69" s="24"/>
      <c r="GT69" s="24"/>
      <c r="GU69" s="24"/>
      <c r="GV69" s="24"/>
      <c r="GW69" s="24"/>
      <c r="GX69" s="24"/>
      <c r="GY69" s="24"/>
      <c r="GZ69" s="24"/>
      <c r="HA69" s="24"/>
      <c r="HB69" s="24"/>
      <c r="HC69" s="24"/>
      <c r="HD69" s="24"/>
      <c r="HE69" s="24"/>
      <c r="HF69" s="24"/>
      <c r="HG69" s="24"/>
      <c r="HH69" s="24"/>
      <c r="HI69" s="24"/>
      <c r="HJ69" s="24"/>
      <c r="HK69" s="24"/>
      <c r="HL69" s="24"/>
      <c r="HM69" s="24"/>
      <c r="HN69" s="24"/>
      <c r="HO69" s="24"/>
      <c r="HP69" s="24"/>
      <c r="HQ69" s="24"/>
      <c r="HR69" s="24"/>
      <c r="HS69" s="24"/>
      <c r="HT69" s="24"/>
      <c r="HU69" s="24"/>
      <c r="HV69" s="24"/>
      <c r="HW69" s="24"/>
      <c r="HX69" s="24"/>
      <c r="HY69" s="24"/>
      <c r="HZ69" s="24"/>
      <c r="IA69" s="24"/>
      <c r="IB69" s="24"/>
      <c r="IC69" s="24"/>
      <c r="ID69" s="24"/>
      <c r="IE69" s="24"/>
      <c r="IF69" s="24"/>
      <c r="IG69" s="24"/>
      <c r="IH69" s="24"/>
      <c r="II69" s="24"/>
      <c r="IJ69" s="24"/>
      <c r="IK69" s="24"/>
      <c r="IL69" s="24"/>
    </row>
    <row r="70" s="144" customFormat="1" ht="22" customHeight="1" spans="1:246">
      <c r="A70" s="145" t="s">
        <v>77</v>
      </c>
      <c r="B70" s="9">
        <v>1</v>
      </c>
      <c r="C70" s="10">
        <v>1</v>
      </c>
      <c r="D70" s="11">
        <v>1</v>
      </c>
      <c r="E70" s="62">
        <v>0.3</v>
      </c>
      <c r="F70" s="13">
        <f t="shared" si="18"/>
        <v>0.6</v>
      </c>
      <c r="G70" s="13">
        <f>ROUND(B70*E70*(6*350+6*460)/10000,2)</f>
        <v>0.15</v>
      </c>
      <c r="H70" s="13">
        <f>F70-G70</f>
        <v>0.45</v>
      </c>
      <c r="I70" s="108">
        <v>0.47</v>
      </c>
      <c r="J70" s="13">
        <f>H70-I70</f>
        <v>-0.02</v>
      </c>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24"/>
      <c r="EK70" s="24"/>
      <c r="EL70" s="24"/>
      <c r="EM70" s="24"/>
      <c r="EN70" s="24"/>
      <c r="EO70" s="24"/>
      <c r="EP70" s="24"/>
      <c r="EQ70" s="24"/>
      <c r="ER70" s="24"/>
      <c r="ES70" s="24"/>
      <c r="ET70" s="24"/>
      <c r="EU70" s="24"/>
      <c r="EV70" s="24"/>
      <c r="EW70" s="24"/>
      <c r="EX70" s="24"/>
      <c r="EY70" s="24"/>
      <c r="EZ70" s="24"/>
      <c r="FA70" s="24"/>
      <c r="FB70" s="24"/>
      <c r="FC70" s="24"/>
      <c r="FD70" s="24"/>
      <c r="FE70" s="24"/>
      <c r="FF70" s="24"/>
      <c r="FG70" s="24"/>
      <c r="FH70" s="24"/>
      <c r="FI70" s="24"/>
      <c r="FJ70" s="24"/>
      <c r="FK70" s="24"/>
      <c r="FL70" s="24"/>
      <c r="FM70" s="24"/>
      <c r="FN70" s="24"/>
      <c r="FO70" s="24"/>
      <c r="FP70" s="24"/>
      <c r="FQ70" s="24"/>
      <c r="FR70" s="24"/>
      <c r="FS70" s="24"/>
      <c r="FT70" s="24"/>
      <c r="FU70" s="24"/>
      <c r="FV70" s="24"/>
      <c r="FW70" s="24"/>
      <c r="FX70" s="24"/>
      <c r="FY70" s="24"/>
      <c r="FZ70" s="24"/>
      <c r="GA70" s="24"/>
      <c r="GB70" s="24"/>
      <c r="GC70" s="24"/>
      <c r="GD70" s="24"/>
      <c r="GE70" s="24"/>
      <c r="GF70" s="24"/>
      <c r="GG70" s="24"/>
      <c r="GH70" s="24"/>
      <c r="GI70" s="24"/>
      <c r="GJ70" s="24"/>
      <c r="GK70" s="24"/>
      <c r="GL70" s="24"/>
      <c r="GM70" s="24"/>
      <c r="GN70" s="24"/>
      <c r="GO70" s="24"/>
      <c r="GP70" s="24"/>
      <c r="GQ70" s="24"/>
      <c r="GR70" s="24"/>
      <c r="GS70" s="24"/>
      <c r="GT70" s="24"/>
      <c r="GU70" s="24"/>
      <c r="GV70" s="24"/>
      <c r="GW70" s="24"/>
      <c r="GX70" s="24"/>
      <c r="GY70" s="24"/>
      <c r="GZ70" s="24"/>
      <c r="HA70" s="24"/>
      <c r="HB70" s="24"/>
      <c r="HC70" s="24"/>
      <c r="HD70" s="24"/>
      <c r="HE70" s="24"/>
      <c r="HF70" s="24"/>
      <c r="HG70" s="24"/>
      <c r="HH70" s="24"/>
      <c r="HI70" s="24"/>
      <c r="HJ70" s="24"/>
      <c r="HK70" s="24"/>
      <c r="HL70" s="24"/>
      <c r="HM70" s="24"/>
      <c r="HN70" s="24"/>
      <c r="HO70" s="24"/>
      <c r="HP70" s="24"/>
      <c r="HQ70" s="24"/>
      <c r="HR70" s="24"/>
      <c r="HS70" s="24"/>
      <c r="HT70" s="24"/>
      <c r="HU70" s="24"/>
      <c r="HV70" s="24"/>
      <c r="HW70" s="24"/>
      <c r="HX70" s="24"/>
      <c r="HY70" s="24"/>
      <c r="HZ70" s="24"/>
      <c r="IA70" s="24"/>
      <c r="IB70" s="24"/>
      <c r="IC70" s="24"/>
      <c r="ID70" s="24"/>
      <c r="IE70" s="24"/>
      <c r="IF70" s="24"/>
      <c r="IG70" s="24"/>
      <c r="IH70" s="24"/>
      <c r="II70" s="24"/>
      <c r="IJ70" s="24"/>
      <c r="IK70" s="24"/>
      <c r="IL70" s="24"/>
    </row>
    <row r="71" ht="24" customHeight="1" spans="1:10">
      <c r="A71" s="89" t="s">
        <v>78</v>
      </c>
      <c r="B71" s="89">
        <v>1</v>
      </c>
      <c r="C71" s="89">
        <v>1</v>
      </c>
      <c r="D71" s="91">
        <v>1</v>
      </c>
      <c r="E71" s="91">
        <v>0.3</v>
      </c>
      <c r="F71" s="16">
        <f t="shared" si="18"/>
        <v>0.6</v>
      </c>
      <c r="G71" s="16">
        <f t="shared" ref="G71:G81" si="19">ROUND(B71*E71*(6*350+6*460)/10000,2)</f>
        <v>0.15</v>
      </c>
      <c r="H71" s="16">
        <f t="shared" ref="H71:H81" si="20">F71-G71</f>
        <v>0.45</v>
      </c>
      <c r="I71" s="16">
        <v>0.47</v>
      </c>
      <c r="J71" s="16">
        <f t="shared" ref="J71:J81" si="21">H71-I71</f>
        <v>-0.02</v>
      </c>
    </row>
    <row r="72" ht="24" customHeight="1" spans="1:10">
      <c r="A72" s="84" t="s">
        <v>79</v>
      </c>
      <c r="B72" s="84">
        <v>215</v>
      </c>
      <c r="C72" s="84">
        <v>224</v>
      </c>
      <c r="D72" s="88">
        <v>0.3</v>
      </c>
      <c r="E72" s="86">
        <v>0.3</v>
      </c>
      <c r="F72" s="13">
        <f t="shared" si="18"/>
        <v>40.32</v>
      </c>
      <c r="G72" s="13">
        <f t="shared" si="19"/>
        <v>31.35</v>
      </c>
      <c r="H72" s="13">
        <f t="shared" si="20"/>
        <v>8.97</v>
      </c>
      <c r="I72" s="13">
        <v>15.52</v>
      </c>
      <c r="J72" s="13">
        <f t="shared" si="21"/>
        <v>-6.55</v>
      </c>
    </row>
    <row r="73" ht="24" customHeight="1" spans="1:10">
      <c r="A73" s="84" t="s">
        <v>80</v>
      </c>
      <c r="B73" s="84">
        <v>330</v>
      </c>
      <c r="C73" s="84">
        <v>346</v>
      </c>
      <c r="D73" s="88">
        <v>0.3</v>
      </c>
      <c r="E73" s="86">
        <v>0.3</v>
      </c>
      <c r="F73" s="13">
        <f t="shared" si="18"/>
        <v>62.28</v>
      </c>
      <c r="G73" s="13">
        <f t="shared" si="19"/>
        <v>48.11</v>
      </c>
      <c r="H73" s="13">
        <f t="shared" si="20"/>
        <v>14.17</v>
      </c>
      <c r="I73" s="13">
        <v>19.89</v>
      </c>
      <c r="J73" s="13">
        <f t="shared" si="21"/>
        <v>-5.72</v>
      </c>
    </row>
    <row r="74" ht="24" customHeight="1" spans="1:10">
      <c r="A74" s="84" t="s">
        <v>81</v>
      </c>
      <c r="B74" s="84">
        <f>SUM(B75:B81)</f>
        <v>949</v>
      </c>
      <c r="C74" s="84">
        <f>SUM(C75:C81)</f>
        <v>1010</v>
      </c>
      <c r="D74" s="88"/>
      <c r="E74" s="86"/>
      <c r="F74" s="13">
        <f>SUM(F75:F81)</f>
        <v>271.89</v>
      </c>
      <c r="G74" s="13">
        <f>SUM(G75:G81)</f>
        <v>138.61</v>
      </c>
      <c r="H74" s="13">
        <f>SUM(H75:H81)</f>
        <v>133.28</v>
      </c>
      <c r="I74" s="13">
        <f>SUM(I75:I81)</f>
        <v>140.44</v>
      </c>
      <c r="J74" s="13">
        <f>SUM(J75:J81)</f>
        <v>-7.15999999999998</v>
      </c>
    </row>
    <row r="75" ht="24" customHeight="1" spans="1:10">
      <c r="A75" s="89" t="s">
        <v>82</v>
      </c>
      <c r="B75" s="89">
        <v>285</v>
      </c>
      <c r="C75" s="89">
        <v>299</v>
      </c>
      <c r="D75" s="91">
        <v>0.3</v>
      </c>
      <c r="E75" s="91">
        <v>0.3</v>
      </c>
      <c r="F75" s="16">
        <f t="shared" ref="F75:F81" si="22">ROUND(C75*D75*500*12/10000,2)</f>
        <v>53.82</v>
      </c>
      <c r="G75" s="16">
        <f t="shared" si="19"/>
        <v>41.55</v>
      </c>
      <c r="H75" s="16">
        <f t="shared" si="20"/>
        <v>12.27</v>
      </c>
      <c r="I75" s="16">
        <v>16.54</v>
      </c>
      <c r="J75" s="16">
        <f t="shared" si="21"/>
        <v>-4.27</v>
      </c>
    </row>
    <row r="76" ht="24" customHeight="1" spans="1:10">
      <c r="A76" s="89" t="s">
        <v>83</v>
      </c>
      <c r="B76" s="89">
        <v>107</v>
      </c>
      <c r="C76" s="89">
        <v>108</v>
      </c>
      <c r="D76" s="91">
        <v>0.3</v>
      </c>
      <c r="E76" s="91">
        <v>0.3</v>
      </c>
      <c r="F76" s="16">
        <f t="shared" si="22"/>
        <v>19.44</v>
      </c>
      <c r="G76" s="16">
        <f t="shared" si="19"/>
        <v>15.6</v>
      </c>
      <c r="H76" s="16">
        <f t="shared" si="20"/>
        <v>3.84</v>
      </c>
      <c r="I76" s="16">
        <v>7.63</v>
      </c>
      <c r="J76" s="16">
        <f t="shared" si="21"/>
        <v>-3.79</v>
      </c>
    </row>
    <row r="77" ht="24" customHeight="1" spans="1:10">
      <c r="A77" s="89" t="s">
        <v>84</v>
      </c>
      <c r="B77" s="89">
        <v>162</v>
      </c>
      <c r="C77" s="89">
        <v>174</v>
      </c>
      <c r="D77" s="91">
        <v>0.3</v>
      </c>
      <c r="E77" s="91">
        <v>0.3</v>
      </c>
      <c r="F77" s="16">
        <f t="shared" si="22"/>
        <v>31.32</v>
      </c>
      <c r="G77" s="16">
        <f t="shared" si="19"/>
        <v>23.62</v>
      </c>
      <c r="H77" s="16">
        <f t="shared" si="20"/>
        <v>7.7</v>
      </c>
      <c r="I77" s="16">
        <v>9.54</v>
      </c>
      <c r="J77" s="16">
        <f t="shared" si="21"/>
        <v>-1.84</v>
      </c>
    </row>
    <row r="78" ht="24" customHeight="1" spans="1:10">
      <c r="A78" s="89" t="s">
        <v>85</v>
      </c>
      <c r="B78" s="89">
        <v>168</v>
      </c>
      <c r="C78" s="89">
        <v>184</v>
      </c>
      <c r="D78" s="91">
        <v>0.65</v>
      </c>
      <c r="E78" s="91">
        <v>0.3</v>
      </c>
      <c r="F78" s="16">
        <f t="shared" si="22"/>
        <v>71.76</v>
      </c>
      <c r="G78" s="16">
        <f>ROUND(B78*E78*(6*350+6*460)/10000,2)+0.25</f>
        <v>24.74</v>
      </c>
      <c r="H78" s="16">
        <f t="shared" si="20"/>
        <v>47.02</v>
      </c>
      <c r="I78" s="16">
        <v>44.47</v>
      </c>
      <c r="J78" s="16">
        <f t="shared" si="21"/>
        <v>2.55000000000001</v>
      </c>
    </row>
    <row r="79" ht="24" customHeight="1" spans="1:10">
      <c r="A79" s="89" t="s">
        <v>86</v>
      </c>
      <c r="B79" s="89">
        <v>78</v>
      </c>
      <c r="C79" s="89">
        <v>83</v>
      </c>
      <c r="D79" s="91">
        <v>0.65</v>
      </c>
      <c r="E79" s="91">
        <v>0.3</v>
      </c>
      <c r="F79" s="16">
        <f t="shared" si="22"/>
        <v>32.37</v>
      </c>
      <c r="G79" s="16">
        <f t="shared" si="19"/>
        <v>11.37</v>
      </c>
      <c r="H79" s="16">
        <f t="shared" si="20"/>
        <v>21</v>
      </c>
      <c r="I79" s="16">
        <v>21.95</v>
      </c>
      <c r="J79" s="16">
        <f t="shared" si="21"/>
        <v>-0.949999999999999</v>
      </c>
    </row>
    <row r="80" ht="24" customHeight="1" spans="1:10">
      <c r="A80" s="89" t="s">
        <v>87</v>
      </c>
      <c r="B80" s="89">
        <v>113</v>
      </c>
      <c r="C80" s="89">
        <v>123</v>
      </c>
      <c r="D80" s="91">
        <v>0.65</v>
      </c>
      <c r="E80" s="91">
        <v>0.3</v>
      </c>
      <c r="F80" s="16">
        <f t="shared" si="22"/>
        <v>47.97</v>
      </c>
      <c r="G80" s="16">
        <f t="shared" si="19"/>
        <v>16.48</v>
      </c>
      <c r="H80" s="16">
        <f t="shared" si="20"/>
        <v>31.49</v>
      </c>
      <c r="I80" s="16">
        <v>30.69</v>
      </c>
      <c r="J80" s="16">
        <f t="shared" si="21"/>
        <v>0.799999999999997</v>
      </c>
    </row>
    <row r="81" ht="24" customHeight="1" spans="1:10">
      <c r="A81" s="89" t="s">
        <v>88</v>
      </c>
      <c r="B81" s="89">
        <v>36</v>
      </c>
      <c r="C81" s="89">
        <v>39</v>
      </c>
      <c r="D81" s="91">
        <v>0.65</v>
      </c>
      <c r="E81" s="91">
        <v>0.3</v>
      </c>
      <c r="F81" s="16">
        <f t="shared" si="22"/>
        <v>15.21</v>
      </c>
      <c r="G81" s="16">
        <f t="shared" si="19"/>
        <v>5.25</v>
      </c>
      <c r="H81" s="16">
        <f t="shared" si="20"/>
        <v>9.96</v>
      </c>
      <c r="I81" s="16">
        <v>9.62</v>
      </c>
      <c r="J81" s="16">
        <f t="shared" si="21"/>
        <v>0.340000000000002</v>
      </c>
    </row>
    <row r="82" ht="24" customHeight="1" spans="1:10">
      <c r="A82" s="84" t="s">
        <v>89</v>
      </c>
      <c r="B82" s="84">
        <f t="shared" ref="B82:J82" si="23">SUM(B83,B86:B88)</f>
        <v>66</v>
      </c>
      <c r="C82" s="84">
        <f t="shared" si="23"/>
        <v>68</v>
      </c>
      <c r="D82" s="88"/>
      <c r="E82" s="86"/>
      <c r="F82" s="84">
        <f t="shared" si="23"/>
        <v>34.68</v>
      </c>
      <c r="G82" s="84">
        <f t="shared" si="23"/>
        <v>9.63</v>
      </c>
      <c r="H82" s="84">
        <f t="shared" si="23"/>
        <v>25.05</v>
      </c>
      <c r="I82" s="84">
        <f t="shared" si="23"/>
        <v>25.72</v>
      </c>
      <c r="J82" s="84">
        <f t="shared" si="23"/>
        <v>-0.670000000000003</v>
      </c>
    </row>
    <row r="83" ht="24" customHeight="1" spans="1:10">
      <c r="A83" s="89" t="s">
        <v>90</v>
      </c>
      <c r="B83" s="89">
        <v>10</v>
      </c>
      <c r="C83" s="89">
        <v>10</v>
      </c>
      <c r="D83" s="91">
        <v>0.85</v>
      </c>
      <c r="E83" s="91">
        <v>0.3</v>
      </c>
      <c r="F83" s="16">
        <f t="shared" ref="F83:F88" si="24">ROUND(C83*D83*500*12/10000,2)</f>
        <v>5.1</v>
      </c>
      <c r="G83" s="16">
        <f t="shared" ref="G83:G88" si="25">ROUND(B83*E83*(6*350+6*460)/10000,2)</f>
        <v>1.46</v>
      </c>
      <c r="H83" s="16">
        <f t="shared" ref="H83:H88" si="26">F83-G83</f>
        <v>3.64</v>
      </c>
      <c r="I83" s="16">
        <v>3.84</v>
      </c>
      <c r="J83" s="16">
        <f t="shared" ref="J83:J88" si="27">H83-I83</f>
        <v>-0.2</v>
      </c>
    </row>
    <row r="84" s="144" customFormat="1" ht="22" customHeight="1" spans="1:246">
      <c r="A84" s="145" t="s">
        <v>91</v>
      </c>
      <c r="B84" s="9">
        <v>2</v>
      </c>
      <c r="C84" s="10">
        <v>2</v>
      </c>
      <c r="D84" s="11">
        <v>0.85</v>
      </c>
      <c r="E84" s="62">
        <v>0.3</v>
      </c>
      <c r="F84" s="13">
        <f t="shared" si="24"/>
        <v>1.02</v>
      </c>
      <c r="G84" s="13">
        <f t="shared" si="25"/>
        <v>0.29</v>
      </c>
      <c r="H84" s="13">
        <f t="shared" si="26"/>
        <v>0.73</v>
      </c>
      <c r="I84" s="108">
        <v>0.77</v>
      </c>
      <c r="J84" s="13">
        <f t="shared" si="27"/>
        <v>-0.04</v>
      </c>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c r="EV84" s="24"/>
      <c r="EW84" s="24"/>
      <c r="EX84" s="24"/>
      <c r="EY84" s="24"/>
      <c r="EZ84" s="24"/>
      <c r="FA84" s="24"/>
      <c r="FB84" s="24"/>
      <c r="FC84" s="24"/>
      <c r="FD84" s="24"/>
      <c r="FE84" s="24"/>
      <c r="FF84" s="24"/>
      <c r="FG84" s="24"/>
      <c r="FH84" s="24"/>
      <c r="FI84" s="24"/>
      <c r="FJ84" s="24"/>
      <c r="FK84" s="24"/>
      <c r="FL84" s="24"/>
      <c r="FM84" s="24"/>
      <c r="FN84" s="24"/>
      <c r="FO84" s="24"/>
      <c r="FP84" s="24"/>
      <c r="FQ84" s="24"/>
      <c r="FR84" s="24"/>
      <c r="FS84" s="24"/>
      <c r="FT84" s="24"/>
      <c r="FU84" s="24"/>
      <c r="FV84" s="24"/>
      <c r="FW84" s="24"/>
      <c r="FX84" s="24"/>
      <c r="FY84" s="24"/>
      <c r="FZ84" s="24"/>
      <c r="GA84" s="24"/>
      <c r="GB84" s="24"/>
      <c r="GC84" s="24"/>
      <c r="GD84" s="24"/>
      <c r="GE84" s="24"/>
      <c r="GF84" s="24"/>
      <c r="GG84" s="24"/>
      <c r="GH84" s="24"/>
      <c r="GI84" s="24"/>
      <c r="GJ84" s="24"/>
      <c r="GK84" s="24"/>
      <c r="GL84" s="24"/>
      <c r="GM84" s="24"/>
      <c r="GN84" s="24"/>
      <c r="GO84" s="24"/>
      <c r="GP84" s="24"/>
      <c r="GQ84" s="24"/>
      <c r="GR84" s="24"/>
      <c r="GS84" s="24"/>
      <c r="GT84" s="24"/>
      <c r="GU84" s="24"/>
      <c r="GV84" s="24"/>
      <c r="GW84" s="24"/>
      <c r="GX84" s="24"/>
      <c r="GY84" s="24"/>
      <c r="GZ84" s="24"/>
      <c r="HA84" s="24"/>
      <c r="HB84" s="24"/>
      <c r="HC84" s="24"/>
      <c r="HD84" s="24"/>
      <c r="HE84" s="24"/>
      <c r="HF84" s="24"/>
      <c r="HG84" s="24"/>
      <c r="HH84" s="24"/>
      <c r="HI84" s="24"/>
      <c r="HJ84" s="24"/>
      <c r="HK84" s="24"/>
      <c r="HL84" s="24"/>
      <c r="HM84" s="24"/>
      <c r="HN84" s="24"/>
      <c r="HO84" s="24"/>
      <c r="HP84" s="24"/>
      <c r="HQ84" s="24"/>
      <c r="HR84" s="24"/>
      <c r="HS84" s="24"/>
      <c r="HT84" s="24"/>
      <c r="HU84" s="24"/>
      <c r="HV84" s="24"/>
      <c r="HW84" s="24"/>
      <c r="HX84" s="24"/>
      <c r="HY84" s="24"/>
      <c r="HZ84" s="24"/>
      <c r="IA84" s="24"/>
      <c r="IB84" s="24"/>
      <c r="IC84" s="24"/>
      <c r="ID84" s="24"/>
      <c r="IE84" s="24"/>
      <c r="IF84" s="24"/>
      <c r="IG84" s="24"/>
      <c r="IH84" s="24"/>
      <c r="II84" s="24"/>
      <c r="IJ84" s="24"/>
      <c r="IK84" s="24"/>
      <c r="IL84" s="24"/>
    </row>
    <row r="85" s="144" customFormat="1" ht="22" customHeight="1" spans="1:246">
      <c r="A85" s="145" t="s">
        <v>92</v>
      </c>
      <c r="B85" s="9">
        <v>8</v>
      </c>
      <c r="C85" s="10">
        <v>8</v>
      </c>
      <c r="D85" s="11">
        <v>0.85</v>
      </c>
      <c r="E85" s="62">
        <v>0.3</v>
      </c>
      <c r="F85" s="13">
        <f t="shared" si="24"/>
        <v>4.08</v>
      </c>
      <c r="G85" s="13">
        <f t="shared" si="25"/>
        <v>1.17</v>
      </c>
      <c r="H85" s="13">
        <f t="shared" si="26"/>
        <v>2.91</v>
      </c>
      <c r="I85" s="108">
        <v>3.07</v>
      </c>
      <c r="J85" s="13">
        <f t="shared" si="27"/>
        <v>-0.16</v>
      </c>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c r="CA85" s="24"/>
      <c r="CB85" s="24"/>
      <c r="CC85" s="24"/>
      <c r="CD85" s="24"/>
      <c r="CE85" s="24"/>
      <c r="CF85" s="24"/>
      <c r="CG85" s="24"/>
      <c r="CH85" s="24"/>
      <c r="CI85" s="24"/>
      <c r="CJ85" s="24"/>
      <c r="CK85" s="24"/>
      <c r="CL85" s="24"/>
      <c r="CM85" s="24"/>
      <c r="CN85" s="24"/>
      <c r="CO85" s="24"/>
      <c r="CP85" s="24"/>
      <c r="CQ85" s="24"/>
      <c r="CR85" s="24"/>
      <c r="CS85" s="24"/>
      <c r="CT85" s="24"/>
      <c r="CU85" s="24"/>
      <c r="CV85" s="24"/>
      <c r="CW85" s="24"/>
      <c r="CX85" s="24"/>
      <c r="CY85" s="24"/>
      <c r="CZ85" s="24"/>
      <c r="DA85" s="24"/>
      <c r="DB85" s="24"/>
      <c r="DC85" s="24"/>
      <c r="DD85" s="24"/>
      <c r="DE85" s="24"/>
      <c r="DF85" s="24"/>
      <c r="DG85" s="24"/>
      <c r="DH85" s="24"/>
      <c r="DI85" s="24"/>
      <c r="DJ85" s="24"/>
      <c r="DK85" s="24"/>
      <c r="DL85" s="24"/>
      <c r="DM85" s="24"/>
      <c r="DN85" s="24"/>
      <c r="DO85" s="24"/>
      <c r="DP85" s="24"/>
      <c r="DQ85" s="24"/>
      <c r="DR85" s="24"/>
      <c r="DS85" s="24"/>
      <c r="DT85" s="24"/>
      <c r="DU85" s="24"/>
      <c r="DV85" s="24"/>
      <c r="DW85" s="24"/>
      <c r="DX85" s="24"/>
      <c r="DY85" s="24"/>
      <c r="DZ85" s="24"/>
      <c r="EA85" s="24"/>
      <c r="EB85" s="24"/>
      <c r="EC85" s="24"/>
      <c r="ED85" s="24"/>
      <c r="EE85" s="24"/>
      <c r="EF85" s="24"/>
      <c r="EG85" s="24"/>
      <c r="EH85" s="24"/>
      <c r="EI85" s="24"/>
      <c r="EJ85" s="24"/>
      <c r="EK85" s="24"/>
      <c r="EL85" s="24"/>
      <c r="EM85" s="24"/>
      <c r="EN85" s="24"/>
      <c r="EO85" s="24"/>
      <c r="EP85" s="24"/>
      <c r="EQ85" s="24"/>
      <c r="ER85" s="24"/>
      <c r="ES85" s="24"/>
      <c r="ET85" s="24"/>
      <c r="EU85" s="24"/>
      <c r="EV85" s="24"/>
      <c r="EW85" s="24"/>
      <c r="EX85" s="24"/>
      <c r="EY85" s="24"/>
      <c r="EZ85" s="24"/>
      <c r="FA85" s="24"/>
      <c r="FB85" s="24"/>
      <c r="FC85" s="24"/>
      <c r="FD85" s="24"/>
      <c r="FE85" s="24"/>
      <c r="FF85" s="24"/>
      <c r="FG85" s="24"/>
      <c r="FH85" s="24"/>
      <c r="FI85" s="24"/>
      <c r="FJ85" s="24"/>
      <c r="FK85" s="24"/>
      <c r="FL85" s="24"/>
      <c r="FM85" s="24"/>
      <c r="FN85" s="24"/>
      <c r="FO85" s="24"/>
      <c r="FP85" s="24"/>
      <c r="FQ85" s="24"/>
      <c r="FR85" s="24"/>
      <c r="FS85" s="24"/>
      <c r="FT85" s="24"/>
      <c r="FU85" s="24"/>
      <c r="FV85" s="24"/>
      <c r="FW85" s="24"/>
      <c r="FX85" s="24"/>
      <c r="FY85" s="24"/>
      <c r="FZ85" s="24"/>
      <c r="GA85" s="24"/>
      <c r="GB85" s="24"/>
      <c r="GC85" s="24"/>
      <c r="GD85" s="24"/>
      <c r="GE85" s="24"/>
      <c r="GF85" s="24"/>
      <c r="GG85" s="24"/>
      <c r="GH85" s="24"/>
      <c r="GI85" s="24"/>
      <c r="GJ85" s="24"/>
      <c r="GK85" s="24"/>
      <c r="GL85" s="24"/>
      <c r="GM85" s="24"/>
      <c r="GN85" s="24"/>
      <c r="GO85" s="24"/>
      <c r="GP85" s="24"/>
      <c r="GQ85" s="24"/>
      <c r="GR85" s="24"/>
      <c r="GS85" s="24"/>
      <c r="GT85" s="24"/>
      <c r="GU85" s="24"/>
      <c r="GV85" s="24"/>
      <c r="GW85" s="24"/>
      <c r="GX85" s="24"/>
      <c r="GY85" s="24"/>
      <c r="GZ85" s="24"/>
      <c r="HA85" s="24"/>
      <c r="HB85" s="24"/>
      <c r="HC85" s="24"/>
      <c r="HD85" s="24"/>
      <c r="HE85" s="24"/>
      <c r="HF85" s="24"/>
      <c r="HG85" s="24"/>
      <c r="HH85" s="24"/>
      <c r="HI85" s="24"/>
      <c r="HJ85" s="24"/>
      <c r="HK85" s="24"/>
      <c r="HL85" s="24"/>
      <c r="HM85" s="24"/>
      <c r="HN85" s="24"/>
      <c r="HO85" s="24"/>
      <c r="HP85" s="24"/>
      <c r="HQ85" s="24"/>
      <c r="HR85" s="24"/>
      <c r="HS85" s="24"/>
      <c r="HT85" s="24"/>
      <c r="HU85" s="24"/>
      <c r="HV85" s="24"/>
      <c r="HW85" s="24"/>
      <c r="HX85" s="24"/>
      <c r="HY85" s="24"/>
      <c r="HZ85" s="24"/>
      <c r="IA85" s="24"/>
      <c r="IB85" s="24"/>
      <c r="IC85" s="24"/>
      <c r="ID85" s="24"/>
      <c r="IE85" s="24"/>
      <c r="IF85" s="24"/>
      <c r="IG85" s="24"/>
      <c r="IH85" s="24"/>
      <c r="II85" s="24"/>
      <c r="IJ85" s="24"/>
      <c r="IK85" s="24"/>
      <c r="IL85" s="24"/>
    </row>
    <row r="86" ht="24" customHeight="1" spans="1:10">
      <c r="A86" s="89" t="s">
        <v>93</v>
      </c>
      <c r="B86" s="89">
        <v>39</v>
      </c>
      <c r="C86" s="89">
        <v>40</v>
      </c>
      <c r="D86" s="91">
        <v>0.85</v>
      </c>
      <c r="E86" s="91">
        <v>0.3</v>
      </c>
      <c r="F86" s="16">
        <f t="shared" si="24"/>
        <v>20.4</v>
      </c>
      <c r="G86" s="16">
        <f t="shared" si="25"/>
        <v>5.69</v>
      </c>
      <c r="H86" s="16">
        <f t="shared" si="26"/>
        <v>14.71</v>
      </c>
      <c r="I86" s="16">
        <v>14.84</v>
      </c>
      <c r="J86" s="16">
        <f t="shared" si="27"/>
        <v>-0.130000000000003</v>
      </c>
    </row>
    <row r="87" ht="24" customHeight="1" spans="1:10">
      <c r="A87" s="89" t="s">
        <v>94</v>
      </c>
      <c r="B87" s="89">
        <v>5</v>
      </c>
      <c r="C87" s="89">
        <v>6</v>
      </c>
      <c r="D87" s="91">
        <v>0.85</v>
      </c>
      <c r="E87" s="91">
        <v>0.3</v>
      </c>
      <c r="F87" s="16">
        <f t="shared" si="24"/>
        <v>3.06</v>
      </c>
      <c r="G87" s="16">
        <f t="shared" si="25"/>
        <v>0.73</v>
      </c>
      <c r="H87" s="16">
        <f t="shared" si="26"/>
        <v>2.33</v>
      </c>
      <c r="I87" s="16">
        <v>1.92</v>
      </c>
      <c r="J87" s="16">
        <f t="shared" si="27"/>
        <v>0.41</v>
      </c>
    </row>
    <row r="88" ht="24" customHeight="1" spans="1:10">
      <c r="A88" s="89" t="s">
        <v>95</v>
      </c>
      <c r="B88" s="89">
        <v>12</v>
      </c>
      <c r="C88" s="89">
        <v>12</v>
      </c>
      <c r="D88" s="91">
        <v>0.85</v>
      </c>
      <c r="E88" s="91">
        <v>0.3</v>
      </c>
      <c r="F88" s="16">
        <f t="shared" si="24"/>
        <v>6.12</v>
      </c>
      <c r="G88" s="16">
        <f t="shared" si="25"/>
        <v>1.75</v>
      </c>
      <c r="H88" s="16">
        <f t="shared" si="26"/>
        <v>4.37</v>
      </c>
      <c r="I88" s="16">
        <v>5.12</v>
      </c>
      <c r="J88" s="16">
        <f t="shared" si="27"/>
        <v>-0.75</v>
      </c>
    </row>
    <row r="89" ht="24" customHeight="1" spans="1:10">
      <c r="A89" s="84" t="s">
        <v>96</v>
      </c>
      <c r="B89" s="84">
        <f t="shared" ref="B89:J89" si="28">SUM(B90,B93:B98)</f>
        <v>262</v>
      </c>
      <c r="C89" s="84">
        <f t="shared" si="28"/>
        <v>266</v>
      </c>
      <c r="D89" s="88"/>
      <c r="E89" s="86"/>
      <c r="F89" s="84">
        <f t="shared" si="28"/>
        <v>135.66</v>
      </c>
      <c r="G89" s="84">
        <f t="shared" si="28"/>
        <v>38.2</v>
      </c>
      <c r="H89" s="84">
        <f t="shared" si="28"/>
        <v>97.46</v>
      </c>
      <c r="I89" s="84">
        <f t="shared" si="28"/>
        <v>100.93</v>
      </c>
      <c r="J89" s="84">
        <f t="shared" si="28"/>
        <v>-3.46999999999999</v>
      </c>
    </row>
    <row r="90" ht="24" customHeight="1" spans="1:10">
      <c r="A90" s="89" t="s">
        <v>97</v>
      </c>
      <c r="B90" s="89">
        <v>13</v>
      </c>
      <c r="C90" s="89">
        <v>13</v>
      </c>
      <c r="D90" s="91">
        <v>0.85</v>
      </c>
      <c r="E90" s="91">
        <v>0.3</v>
      </c>
      <c r="F90" s="16">
        <f>ROUND(C90*D90*500*12/10000,2)</f>
        <v>6.63</v>
      </c>
      <c r="G90" s="16">
        <f>ROUND(B90*E90*(6*350+6*460)/10000,2)</f>
        <v>1.9</v>
      </c>
      <c r="H90" s="16">
        <f>F90-G90</f>
        <v>4.73</v>
      </c>
      <c r="I90" s="16">
        <v>4.99</v>
      </c>
      <c r="J90" s="16">
        <f t="shared" ref="J90:J95" si="29">H90-I90</f>
        <v>-0.26</v>
      </c>
    </row>
    <row r="91" s="144" customFormat="1" ht="22" customHeight="1" spans="1:246">
      <c r="A91" s="145" t="s">
        <v>98</v>
      </c>
      <c r="B91" s="9">
        <v>13</v>
      </c>
      <c r="C91" s="10">
        <v>13</v>
      </c>
      <c r="D91" s="11">
        <v>0.85</v>
      </c>
      <c r="E91" s="62">
        <v>0.3</v>
      </c>
      <c r="F91" s="13">
        <f>ROUND(C91*D91*500*12/10000,2)</f>
        <v>6.63</v>
      </c>
      <c r="G91" s="13">
        <f>ROUND(B91*E91*(6*350+6*460)/10000,2)</f>
        <v>1.9</v>
      </c>
      <c r="H91" s="13">
        <f>F91-G91</f>
        <v>4.73</v>
      </c>
      <c r="I91" s="108">
        <v>4.99</v>
      </c>
      <c r="J91" s="13">
        <f t="shared" si="29"/>
        <v>-0.26</v>
      </c>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c r="CA91" s="24"/>
      <c r="CB91" s="24"/>
      <c r="CC91" s="24"/>
      <c r="CD91" s="24"/>
      <c r="CE91" s="24"/>
      <c r="CF91" s="24"/>
      <c r="CG91" s="24"/>
      <c r="CH91" s="24"/>
      <c r="CI91" s="24"/>
      <c r="CJ91" s="24"/>
      <c r="CK91" s="24"/>
      <c r="CL91" s="24"/>
      <c r="CM91" s="24"/>
      <c r="CN91" s="24"/>
      <c r="CO91" s="24"/>
      <c r="CP91" s="24"/>
      <c r="CQ91" s="24"/>
      <c r="CR91" s="24"/>
      <c r="CS91" s="24"/>
      <c r="CT91" s="24"/>
      <c r="CU91" s="24"/>
      <c r="CV91" s="24"/>
      <c r="CW91" s="24"/>
      <c r="CX91" s="24"/>
      <c r="CY91" s="24"/>
      <c r="CZ91" s="24"/>
      <c r="DA91" s="24"/>
      <c r="DB91" s="24"/>
      <c r="DC91" s="24"/>
      <c r="DD91" s="24"/>
      <c r="DE91" s="24"/>
      <c r="DF91" s="24"/>
      <c r="DG91" s="24"/>
      <c r="DH91" s="24"/>
      <c r="DI91" s="24"/>
      <c r="DJ91" s="24"/>
      <c r="DK91" s="24"/>
      <c r="DL91" s="24"/>
      <c r="DM91" s="24"/>
      <c r="DN91" s="24"/>
      <c r="DO91" s="24"/>
      <c r="DP91" s="24"/>
      <c r="DQ91" s="24"/>
      <c r="DR91" s="24"/>
      <c r="DS91" s="24"/>
      <c r="DT91" s="24"/>
      <c r="DU91" s="24"/>
      <c r="DV91" s="24"/>
      <c r="DW91" s="24"/>
      <c r="DX91" s="24"/>
      <c r="DY91" s="24"/>
      <c r="DZ91" s="24"/>
      <c r="EA91" s="24"/>
      <c r="EB91" s="24"/>
      <c r="EC91" s="24"/>
      <c r="ED91" s="24"/>
      <c r="EE91" s="24"/>
      <c r="EF91" s="24"/>
      <c r="EG91" s="24"/>
      <c r="EH91" s="24"/>
      <c r="EI91" s="24"/>
      <c r="EJ91" s="24"/>
      <c r="EK91" s="24"/>
      <c r="EL91" s="24"/>
      <c r="EM91" s="24"/>
      <c r="EN91" s="24"/>
      <c r="EO91" s="24"/>
      <c r="EP91" s="24"/>
      <c r="EQ91" s="24"/>
      <c r="ER91" s="24"/>
      <c r="ES91" s="24"/>
      <c r="ET91" s="24"/>
      <c r="EU91" s="24"/>
      <c r="EV91" s="24"/>
      <c r="EW91" s="24"/>
      <c r="EX91" s="24"/>
      <c r="EY91" s="24"/>
      <c r="EZ91" s="24"/>
      <c r="FA91" s="24"/>
      <c r="FB91" s="24"/>
      <c r="FC91" s="24"/>
      <c r="FD91" s="24"/>
      <c r="FE91" s="24"/>
      <c r="FF91" s="24"/>
      <c r="FG91" s="24"/>
      <c r="FH91" s="24"/>
      <c r="FI91" s="24"/>
      <c r="FJ91" s="24"/>
      <c r="FK91" s="24"/>
      <c r="FL91" s="24"/>
      <c r="FM91" s="24"/>
      <c r="FN91" s="24"/>
      <c r="FO91" s="24"/>
      <c r="FP91" s="24"/>
      <c r="FQ91" s="24"/>
      <c r="FR91" s="24"/>
      <c r="FS91" s="24"/>
      <c r="FT91" s="24"/>
      <c r="FU91" s="24"/>
      <c r="FV91" s="24"/>
      <c r="FW91" s="24"/>
      <c r="FX91" s="24"/>
      <c r="FY91" s="24"/>
      <c r="FZ91" s="24"/>
      <c r="GA91" s="24"/>
      <c r="GB91" s="24"/>
      <c r="GC91" s="24"/>
      <c r="GD91" s="24"/>
      <c r="GE91" s="24"/>
      <c r="GF91" s="24"/>
      <c r="GG91" s="24"/>
      <c r="GH91" s="24"/>
      <c r="GI91" s="24"/>
      <c r="GJ91" s="24"/>
      <c r="GK91" s="24"/>
      <c r="GL91" s="24"/>
      <c r="GM91" s="24"/>
      <c r="GN91" s="24"/>
      <c r="GO91" s="24"/>
      <c r="GP91" s="24"/>
      <c r="GQ91" s="24"/>
      <c r="GR91" s="24"/>
      <c r="GS91" s="24"/>
      <c r="GT91" s="24"/>
      <c r="GU91" s="24"/>
      <c r="GV91" s="24"/>
      <c r="GW91" s="24"/>
      <c r="GX91" s="24"/>
      <c r="GY91" s="24"/>
      <c r="GZ91" s="24"/>
      <c r="HA91" s="24"/>
      <c r="HB91" s="24"/>
      <c r="HC91" s="24"/>
      <c r="HD91" s="24"/>
      <c r="HE91" s="24"/>
      <c r="HF91" s="24"/>
      <c r="HG91" s="24"/>
      <c r="HH91" s="24"/>
      <c r="HI91" s="24"/>
      <c r="HJ91" s="24"/>
      <c r="HK91" s="24"/>
      <c r="HL91" s="24"/>
      <c r="HM91" s="24"/>
      <c r="HN91" s="24"/>
      <c r="HO91" s="24"/>
      <c r="HP91" s="24"/>
      <c r="HQ91" s="24"/>
      <c r="HR91" s="24"/>
      <c r="HS91" s="24"/>
      <c r="HT91" s="24"/>
      <c r="HU91" s="24"/>
      <c r="HV91" s="24"/>
      <c r="HW91" s="24"/>
      <c r="HX91" s="24"/>
      <c r="HY91" s="24"/>
      <c r="HZ91" s="24"/>
      <c r="IA91" s="24"/>
      <c r="IB91" s="24"/>
      <c r="IC91" s="24"/>
      <c r="ID91" s="24"/>
      <c r="IE91" s="24"/>
      <c r="IF91" s="24"/>
      <c r="IG91" s="24"/>
      <c r="IH91" s="24"/>
      <c r="II91" s="24"/>
      <c r="IJ91" s="24"/>
      <c r="IK91" s="24"/>
      <c r="IL91" s="24"/>
    </row>
    <row r="92" s="144" customFormat="1" ht="22" customHeight="1" spans="1:246">
      <c r="A92" s="145" t="s">
        <v>99</v>
      </c>
      <c r="B92" s="9">
        <v>0</v>
      </c>
      <c r="C92" s="10">
        <v>0</v>
      </c>
      <c r="D92" s="11">
        <v>0.85</v>
      </c>
      <c r="E92" s="62">
        <v>0.3</v>
      </c>
      <c r="F92" s="13">
        <f>ROUND(C92*D92*500*12/10000,2)</f>
        <v>0</v>
      </c>
      <c r="G92" s="13">
        <f>ROUND(B92*E92*(6*350+6*460)/10000,2)</f>
        <v>0</v>
      </c>
      <c r="H92" s="13">
        <f>F92-G92</f>
        <v>0</v>
      </c>
      <c r="I92" s="13">
        <v>0</v>
      </c>
      <c r="J92" s="13">
        <f t="shared" si="29"/>
        <v>0</v>
      </c>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c r="CA92" s="24"/>
      <c r="CB92" s="24"/>
      <c r="CC92" s="24"/>
      <c r="CD92" s="24"/>
      <c r="CE92" s="24"/>
      <c r="CF92" s="24"/>
      <c r="CG92" s="24"/>
      <c r="CH92" s="24"/>
      <c r="CI92" s="24"/>
      <c r="CJ92" s="24"/>
      <c r="CK92" s="24"/>
      <c r="CL92" s="24"/>
      <c r="CM92" s="24"/>
      <c r="CN92" s="24"/>
      <c r="CO92" s="24"/>
      <c r="CP92" s="24"/>
      <c r="CQ92" s="24"/>
      <c r="CR92" s="24"/>
      <c r="CS92" s="24"/>
      <c r="CT92" s="24"/>
      <c r="CU92" s="24"/>
      <c r="CV92" s="24"/>
      <c r="CW92" s="24"/>
      <c r="CX92" s="24"/>
      <c r="CY92" s="24"/>
      <c r="CZ92" s="24"/>
      <c r="DA92" s="24"/>
      <c r="DB92" s="24"/>
      <c r="DC92" s="24"/>
      <c r="DD92" s="24"/>
      <c r="DE92" s="24"/>
      <c r="DF92" s="24"/>
      <c r="DG92" s="24"/>
      <c r="DH92" s="24"/>
      <c r="DI92" s="24"/>
      <c r="DJ92" s="24"/>
      <c r="DK92" s="24"/>
      <c r="DL92" s="24"/>
      <c r="DM92" s="24"/>
      <c r="DN92" s="24"/>
      <c r="DO92" s="24"/>
      <c r="DP92" s="24"/>
      <c r="DQ92" s="24"/>
      <c r="DR92" s="24"/>
      <c r="DS92" s="24"/>
      <c r="DT92" s="24"/>
      <c r="DU92" s="24"/>
      <c r="DV92" s="24"/>
      <c r="DW92" s="24"/>
      <c r="DX92" s="24"/>
      <c r="DY92" s="24"/>
      <c r="DZ92" s="24"/>
      <c r="EA92" s="24"/>
      <c r="EB92" s="24"/>
      <c r="EC92" s="24"/>
      <c r="ED92" s="24"/>
      <c r="EE92" s="24"/>
      <c r="EF92" s="24"/>
      <c r="EG92" s="24"/>
      <c r="EH92" s="24"/>
      <c r="EI92" s="24"/>
      <c r="EJ92" s="24"/>
      <c r="EK92" s="24"/>
      <c r="EL92" s="24"/>
      <c r="EM92" s="24"/>
      <c r="EN92" s="24"/>
      <c r="EO92" s="24"/>
      <c r="EP92" s="24"/>
      <c r="EQ92" s="24"/>
      <c r="ER92" s="24"/>
      <c r="ES92" s="24"/>
      <c r="ET92" s="24"/>
      <c r="EU92" s="24"/>
      <c r="EV92" s="24"/>
      <c r="EW92" s="24"/>
      <c r="EX92" s="24"/>
      <c r="EY92" s="24"/>
      <c r="EZ92" s="24"/>
      <c r="FA92" s="24"/>
      <c r="FB92" s="24"/>
      <c r="FC92" s="24"/>
      <c r="FD92" s="24"/>
      <c r="FE92" s="24"/>
      <c r="FF92" s="24"/>
      <c r="FG92" s="24"/>
      <c r="FH92" s="24"/>
      <c r="FI92" s="24"/>
      <c r="FJ92" s="24"/>
      <c r="FK92" s="24"/>
      <c r="FL92" s="24"/>
      <c r="FM92" s="24"/>
      <c r="FN92" s="24"/>
      <c r="FO92" s="24"/>
      <c r="FP92" s="24"/>
      <c r="FQ92" s="24"/>
      <c r="FR92" s="24"/>
      <c r="FS92" s="24"/>
      <c r="FT92" s="24"/>
      <c r="FU92" s="24"/>
      <c r="FV92" s="24"/>
      <c r="FW92" s="24"/>
      <c r="FX92" s="24"/>
      <c r="FY92" s="24"/>
      <c r="FZ92" s="24"/>
      <c r="GA92" s="24"/>
      <c r="GB92" s="24"/>
      <c r="GC92" s="24"/>
      <c r="GD92" s="24"/>
      <c r="GE92" s="24"/>
      <c r="GF92" s="24"/>
      <c r="GG92" s="24"/>
      <c r="GH92" s="24"/>
      <c r="GI92" s="24"/>
      <c r="GJ92" s="24"/>
      <c r="GK92" s="24"/>
      <c r="GL92" s="24"/>
      <c r="GM92" s="24"/>
      <c r="GN92" s="24"/>
      <c r="GO92" s="24"/>
      <c r="GP92" s="24"/>
      <c r="GQ92" s="24"/>
      <c r="GR92" s="24"/>
      <c r="GS92" s="24"/>
      <c r="GT92" s="24"/>
      <c r="GU92" s="24"/>
      <c r="GV92" s="24"/>
      <c r="GW92" s="24"/>
      <c r="GX92" s="24"/>
      <c r="GY92" s="24"/>
      <c r="GZ92" s="24"/>
      <c r="HA92" s="24"/>
      <c r="HB92" s="24"/>
      <c r="HC92" s="24"/>
      <c r="HD92" s="24"/>
      <c r="HE92" s="24"/>
      <c r="HF92" s="24"/>
      <c r="HG92" s="24"/>
      <c r="HH92" s="24"/>
      <c r="HI92" s="24"/>
      <c r="HJ92" s="24"/>
      <c r="HK92" s="24"/>
      <c r="HL92" s="24"/>
      <c r="HM92" s="24"/>
      <c r="HN92" s="24"/>
      <c r="HO92" s="24"/>
      <c r="HP92" s="24"/>
      <c r="HQ92" s="24"/>
      <c r="HR92" s="24"/>
      <c r="HS92" s="24"/>
      <c r="HT92" s="24"/>
      <c r="HU92" s="24"/>
      <c r="HV92" s="24"/>
      <c r="HW92" s="24"/>
      <c r="HX92" s="24"/>
      <c r="HY92" s="24"/>
      <c r="HZ92" s="24"/>
      <c r="IA92" s="24"/>
      <c r="IB92" s="24"/>
      <c r="IC92" s="24"/>
      <c r="ID92" s="24"/>
      <c r="IE92" s="24"/>
      <c r="IF92" s="24"/>
      <c r="IG92" s="24"/>
      <c r="IH92" s="24"/>
      <c r="II92" s="24"/>
      <c r="IJ92" s="24"/>
      <c r="IK92" s="24"/>
      <c r="IL92" s="24"/>
    </row>
    <row r="93" ht="24" customHeight="1" spans="1:10">
      <c r="A93" s="89" t="s">
        <v>100</v>
      </c>
      <c r="B93" s="89">
        <v>91</v>
      </c>
      <c r="C93" s="89">
        <v>91</v>
      </c>
      <c r="D93" s="91">
        <v>0.85</v>
      </c>
      <c r="E93" s="91">
        <v>0.3</v>
      </c>
      <c r="F93" s="16">
        <f t="shared" ref="F93:F98" si="30">ROUND(C93*D93*500*12/10000,2)</f>
        <v>46.41</v>
      </c>
      <c r="G93" s="16">
        <f>ROUND(B93*E93*(6*350+6*460)/10000,2)</f>
        <v>13.27</v>
      </c>
      <c r="H93" s="16">
        <f>F93-G93</f>
        <v>33.14</v>
      </c>
      <c r="I93" s="16">
        <v>35.83</v>
      </c>
      <c r="J93" s="16">
        <f t="shared" si="29"/>
        <v>-2.69</v>
      </c>
    </row>
    <row r="94" ht="24" customHeight="1" spans="1:10">
      <c r="A94" s="89" t="s">
        <v>101</v>
      </c>
      <c r="B94" s="89">
        <v>122</v>
      </c>
      <c r="C94" s="89">
        <v>126</v>
      </c>
      <c r="D94" s="91">
        <v>0.85</v>
      </c>
      <c r="E94" s="91">
        <v>0.3</v>
      </c>
      <c r="F94" s="16">
        <f t="shared" si="30"/>
        <v>64.26</v>
      </c>
      <c r="G94" s="16">
        <f>ROUND(B94*E94*(6*350+6*460)/10000,2)</f>
        <v>17.79</v>
      </c>
      <c r="H94" s="16">
        <f>F94-G94</f>
        <v>46.47</v>
      </c>
      <c r="I94" s="16">
        <v>47.33</v>
      </c>
      <c r="J94" s="16">
        <f t="shared" si="29"/>
        <v>-0.859999999999992</v>
      </c>
    </row>
    <row r="95" ht="24" customHeight="1" spans="1:10">
      <c r="A95" s="89" t="s">
        <v>102</v>
      </c>
      <c r="B95" s="89">
        <v>7</v>
      </c>
      <c r="C95" s="89">
        <v>7</v>
      </c>
      <c r="D95" s="91">
        <v>0.85</v>
      </c>
      <c r="E95" s="91">
        <v>0.3</v>
      </c>
      <c r="F95" s="16">
        <f t="shared" si="30"/>
        <v>3.57</v>
      </c>
      <c r="G95" s="16">
        <f t="shared" ref="G95:G102" si="31">ROUND(B95*E95*(6*350+6*460)/10000,2)</f>
        <v>1.02</v>
      </c>
      <c r="H95" s="16">
        <f t="shared" ref="H95:H102" si="32">F95-G95</f>
        <v>2.55</v>
      </c>
      <c r="I95" s="16">
        <v>2.81</v>
      </c>
      <c r="J95" s="16">
        <f t="shared" si="29"/>
        <v>-0.26</v>
      </c>
    </row>
    <row r="96" ht="24" customHeight="1" spans="1:10">
      <c r="A96" s="89" t="s">
        <v>103</v>
      </c>
      <c r="B96" s="89">
        <v>7</v>
      </c>
      <c r="C96" s="89">
        <v>7</v>
      </c>
      <c r="D96" s="91">
        <v>0.85</v>
      </c>
      <c r="E96" s="91">
        <v>0.3</v>
      </c>
      <c r="F96" s="16">
        <f t="shared" si="30"/>
        <v>3.57</v>
      </c>
      <c r="G96" s="16">
        <f t="shared" si="31"/>
        <v>1.02</v>
      </c>
      <c r="H96" s="16">
        <f t="shared" si="32"/>
        <v>2.55</v>
      </c>
      <c r="I96" s="16">
        <v>2.81</v>
      </c>
      <c r="J96" s="16">
        <f t="shared" ref="J96:J102" si="33">H96-I96</f>
        <v>-0.26</v>
      </c>
    </row>
    <row r="97" ht="24" customHeight="1" spans="1:10">
      <c r="A97" s="89" t="s">
        <v>104</v>
      </c>
      <c r="B97" s="89">
        <v>18</v>
      </c>
      <c r="C97" s="89">
        <v>18</v>
      </c>
      <c r="D97" s="91">
        <v>0.85</v>
      </c>
      <c r="E97" s="91">
        <v>0.3</v>
      </c>
      <c r="F97" s="16">
        <f t="shared" si="30"/>
        <v>9.18</v>
      </c>
      <c r="G97" s="16">
        <f t="shared" si="31"/>
        <v>2.62</v>
      </c>
      <c r="H97" s="16">
        <f t="shared" si="32"/>
        <v>6.56</v>
      </c>
      <c r="I97" s="16">
        <v>0.4</v>
      </c>
      <c r="J97" s="16">
        <f t="shared" si="33"/>
        <v>6.16</v>
      </c>
    </row>
    <row r="98" ht="24" customHeight="1" spans="1:10">
      <c r="A98" s="89" t="s">
        <v>105</v>
      </c>
      <c r="B98" s="89">
        <v>4</v>
      </c>
      <c r="C98" s="89">
        <v>4</v>
      </c>
      <c r="D98" s="91">
        <v>0.85</v>
      </c>
      <c r="E98" s="91">
        <v>0.3</v>
      </c>
      <c r="F98" s="16">
        <f t="shared" si="30"/>
        <v>2.04</v>
      </c>
      <c r="G98" s="16">
        <f t="shared" si="31"/>
        <v>0.58</v>
      </c>
      <c r="H98" s="16">
        <f t="shared" si="32"/>
        <v>1.46</v>
      </c>
      <c r="I98" s="16">
        <v>6.76</v>
      </c>
      <c r="J98" s="16">
        <f t="shared" si="33"/>
        <v>-5.3</v>
      </c>
    </row>
    <row r="99" ht="24" customHeight="1" spans="1:10">
      <c r="A99" s="84" t="s">
        <v>106</v>
      </c>
      <c r="B99" s="84">
        <f>SUM(B100:B105)</f>
        <v>87</v>
      </c>
      <c r="C99" s="84">
        <f>SUM(C100:C105)</f>
        <v>94</v>
      </c>
      <c r="D99" s="88"/>
      <c r="E99" s="86"/>
      <c r="F99" s="13">
        <f>SUM(F100:F105)</f>
        <v>47.94</v>
      </c>
      <c r="G99" s="13">
        <f>SUM(G100:G105)</f>
        <v>12.69</v>
      </c>
      <c r="H99" s="13">
        <f>SUM(H100:H105)</f>
        <v>35.25</v>
      </c>
      <c r="I99" s="13">
        <f>SUM(I100:I105)</f>
        <v>35.31</v>
      </c>
      <c r="J99" s="13">
        <f>SUM(J100:J105)</f>
        <v>-0.0600000000000032</v>
      </c>
    </row>
    <row r="100" ht="24" customHeight="1" spans="1:10">
      <c r="A100" s="148" t="s">
        <v>107</v>
      </c>
      <c r="B100" s="149">
        <v>0</v>
      </c>
      <c r="C100" s="89">
        <v>0</v>
      </c>
      <c r="D100" s="110">
        <v>0.85</v>
      </c>
      <c r="E100" s="110">
        <v>0.3</v>
      </c>
      <c r="F100" s="16">
        <f t="shared" ref="F100:F105" si="34">ROUND(C100*D100*500*12/10000,2)</f>
        <v>0</v>
      </c>
      <c r="G100" s="16">
        <f t="shared" si="31"/>
        <v>0</v>
      </c>
      <c r="H100" s="16">
        <f t="shared" si="32"/>
        <v>0</v>
      </c>
      <c r="I100" s="16">
        <v>0</v>
      </c>
      <c r="J100" s="16">
        <f t="shared" si="33"/>
        <v>0</v>
      </c>
    </row>
    <row r="101" s="144" customFormat="1" ht="22" customHeight="1" spans="1:246">
      <c r="A101" s="145" t="s">
        <v>108</v>
      </c>
      <c r="B101" s="7">
        <v>0</v>
      </c>
      <c r="C101" s="7">
        <v>0</v>
      </c>
      <c r="D101" s="11">
        <v>0.85</v>
      </c>
      <c r="E101" s="62">
        <v>0.3</v>
      </c>
      <c r="F101" s="13">
        <f t="shared" si="34"/>
        <v>0</v>
      </c>
      <c r="G101" s="13">
        <f t="shared" si="31"/>
        <v>0</v>
      </c>
      <c r="H101" s="16">
        <f t="shared" si="32"/>
        <v>0</v>
      </c>
      <c r="I101" s="16">
        <v>0</v>
      </c>
      <c r="J101" s="16">
        <f t="shared" si="33"/>
        <v>0</v>
      </c>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4"/>
      <c r="CD101" s="24"/>
      <c r="CE101" s="24"/>
      <c r="CF101" s="24"/>
      <c r="CG101" s="24"/>
      <c r="CH101" s="24"/>
      <c r="CI101" s="24"/>
      <c r="CJ101" s="24"/>
      <c r="CK101" s="24"/>
      <c r="CL101" s="24"/>
      <c r="CM101" s="24"/>
      <c r="CN101" s="24"/>
      <c r="CO101" s="24"/>
      <c r="CP101" s="24"/>
      <c r="CQ101" s="24"/>
      <c r="CR101" s="24"/>
      <c r="CS101" s="24"/>
      <c r="CT101" s="24"/>
      <c r="CU101" s="24"/>
      <c r="CV101" s="24"/>
      <c r="CW101" s="24"/>
      <c r="CX101" s="24"/>
      <c r="CY101" s="24"/>
      <c r="CZ101" s="24"/>
      <c r="DA101" s="24"/>
      <c r="DB101" s="24"/>
      <c r="DC101" s="24"/>
      <c r="DD101" s="24"/>
      <c r="DE101" s="24"/>
      <c r="DF101" s="24"/>
      <c r="DG101" s="24"/>
      <c r="DH101" s="24"/>
      <c r="DI101" s="24"/>
      <c r="DJ101" s="24"/>
      <c r="DK101" s="24"/>
      <c r="DL101" s="24"/>
      <c r="DM101" s="24"/>
      <c r="DN101" s="24"/>
      <c r="DO101" s="24"/>
      <c r="DP101" s="24"/>
      <c r="DQ101" s="24"/>
      <c r="DR101" s="24"/>
      <c r="DS101" s="24"/>
      <c r="DT101" s="24"/>
      <c r="DU101" s="24"/>
      <c r="DV101" s="24"/>
      <c r="DW101" s="24"/>
      <c r="DX101" s="24"/>
      <c r="DY101" s="24"/>
      <c r="DZ101" s="24"/>
      <c r="EA101" s="24"/>
      <c r="EB101" s="24"/>
      <c r="EC101" s="24"/>
      <c r="ED101" s="24"/>
      <c r="EE101" s="24"/>
      <c r="EF101" s="24"/>
      <c r="EG101" s="24"/>
      <c r="EH101" s="24"/>
      <c r="EI101" s="24"/>
      <c r="EJ101" s="24"/>
      <c r="EK101" s="24"/>
      <c r="EL101" s="24"/>
      <c r="EM101" s="24"/>
      <c r="EN101" s="24"/>
      <c r="EO101" s="24"/>
      <c r="EP101" s="24"/>
      <c r="EQ101" s="24"/>
      <c r="ER101" s="24"/>
      <c r="ES101" s="24"/>
      <c r="ET101" s="24"/>
      <c r="EU101" s="24"/>
      <c r="EV101" s="24"/>
      <c r="EW101" s="24"/>
      <c r="EX101" s="24"/>
      <c r="EY101" s="24"/>
      <c r="EZ101" s="24"/>
      <c r="FA101" s="24"/>
      <c r="FB101" s="24"/>
      <c r="FC101" s="24"/>
      <c r="FD101" s="24"/>
      <c r="FE101" s="24"/>
      <c r="FF101" s="24"/>
      <c r="FG101" s="24"/>
      <c r="FH101" s="24"/>
      <c r="FI101" s="24"/>
      <c r="FJ101" s="24"/>
      <c r="FK101" s="24"/>
      <c r="FL101" s="24"/>
      <c r="FM101" s="24"/>
      <c r="FN101" s="24"/>
      <c r="FO101" s="24"/>
      <c r="FP101" s="24"/>
      <c r="FQ101" s="24"/>
      <c r="FR101" s="24"/>
      <c r="FS101" s="24"/>
      <c r="FT101" s="24"/>
      <c r="FU101" s="24"/>
      <c r="FV101" s="24"/>
      <c r="FW101" s="24"/>
      <c r="FX101" s="24"/>
      <c r="FY101" s="24"/>
      <c r="FZ101" s="24"/>
      <c r="GA101" s="24"/>
      <c r="GB101" s="24"/>
      <c r="GC101" s="24"/>
      <c r="GD101" s="24"/>
      <c r="GE101" s="24"/>
      <c r="GF101" s="24"/>
      <c r="GG101" s="24"/>
      <c r="GH101" s="24"/>
      <c r="GI101" s="24"/>
      <c r="GJ101" s="24"/>
      <c r="GK101" s="24"/>
      <c r="GL101" s="24"/>
      <c r="GM101" s="24"/>
      <c r="GN101" s="24"/>
      <c r="GO101" s="24"/>
      <c r="GP101" s="24"/>
      <c r="GQ101" s="24"/>
      <c r="GR101" s="24"/>
      <c r="GS101" s="24"/>
      <c r="GT101" s="24"/>
      <c r="GU101" s="24"/>
      <c r="GV101" s="24"/>
      <c r="GW101" s="24"/>
      <c r="GX101" s="24"/>
      <c r="GY101" s="24"/>
      <c r="GZ101" s="24"/>
      <c r="HA101" s="24"/>
      <c r="HB101" s="24"/>
      <c r="HC101" s="24"/>
      <c r="HD101" s="24"/>
      <c r="HE101" s="24"/>
      <c r="HF101" s="24"/>
      <c r="HG101" s="24"/>
      <c r="HH101" s="24"/>
      <c r="HI101" s="24"/>
      <c r="HJ101" s="24"/>
      <c r="HK101" s="24"/>
      <c r="HL101" s="24"/>
      <c r="HM101" s="24"/>
      <c r="HN101" s="24"/>
      <c r="HO101" s="24"/>
      <c r="HP101" s="24"/>
      <c r="HQ101" s="24"/>
      <c r="HR101" s="24"/>
      <c r="HS101" s="24"/>
      <c r="HT101" s="24"/>
      <c r="HU101" s="24"/>
      <c r="HV101" s="24"/>
      <c r="HW101" s="24"/>
      <c r="HX101" s="24"/>
      <c r="HY101" s="24"/>
      <c r="HZ101" s="24"/>
      <c r="IA101" s="24"/>
      <c r="IB101" s="24"/>
      <c r="IC101" s="24"/>
      <c r="ID101" s="24"/>
      <c r="IE101" s="24"/>
      <c r="IF101" s="24"/>
      <c r="IG101" s="24"/>
      <c r="IH101" s="24"/>
      <c r="II101" s="24"/>
      <c r="IJ101" s="24"/>
      <c r="IK101" s="24"/>
      <c r="IL101" s="24"/>
    </row>
    <row r="102" s="144" customFormat="1" ht="22" customHeight="1" spans="1:246">
      <c r="A102" s="145" t="s">
        <v>109</v>
      </c>
      <c r="B102" s="7">
        <v>0</v>
      </c>
      <c r="C102" s="7">
        <v>0</v>
      </c>
      <c r="D102" s="11">
        <v>0.85</v>
      </c>
      <c r="E102" s="62">
        <v>0.3</v>
      </c>
      <c r="F102" s="13">
        <f t="shared" si="34"/>
        <v>0</v>
      </c>
      <c r="G102" s="13">
        <f t="shared" si="31"/>
        <v>0</v>
      </c>
      <c r="H102" s="16">
        <f t="shared" si="32"/>
        <v>0</v>
      </c>
      <c r="I102" s="16">
        <v>0</v>
      </c>
      <c r="J102" s="16">
        <f t="shared" si="33"/>
        <v>0</v>
      </c>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c r="CQ102" s="24"/>
      <c r="CR102" s="24"/>
      <c r="CS102" s="24"/>
      <c r="CT102" s="24"/>
      <c r="CU102" s="24"/>
      <c r="CV102" s="24"/>
      <c r="CW102" s="24"/>
      <c r="CX102" s="24"/>
      <c r="CY102" s="24"/>
      <c r="CZ102" s="24"/>
      <c r="DA102" s="24"/>
      <c r="DB102" s="24"/>
      <c r="DC102" s="24"/>
      <c r="DD102" s="24"/>
      <c r="DE102" s="24"/>
      <c r="DF102" s="24"/>
      <c r="DG102" s="24"/>
      <c r="DH102" s="24"/>
      <c r="DI102" s="24"/>
      <c r="DJ102" s="24"/>
      <c r="DK102" s="24"/>
      <c r="DL102" s="24"/>
      <c r="DM102" s="24"/>
      <c r="DN102" s="24"/>
      <c r="DO102" s="24"/>
      <c r="DP102" s="24"/>
      <c r="DQ102" s="24"/>
      <c r="DR102" s="24"/>
      <c r="DS102" s="24"/>
      <c r="DT102" s="24"/>
      <c r="DU102" s="24"/>
      <c r="DV102" s="24"/>
      <c r="DW102" s="24"/>
      <c r="DX102" s="24"/>
      <c r="DY102" s="24"/>
      <c r="DZ102" s="24"/>
      <c r="EA102" s="24"/>
      <c r="EB102" s="24"/>
      <c r="EC102" s="24"/>
      <c r="ED102" s="24"/>
      <c r="EE102" s="24"/>
      <c r="EF102" s="24"/>
      <c r="EG102" s="24"/>
      <c r="EH102" s="24"/>
      <c r="EI102" s="24"/>
      <c r="EJ102" s="24"/>
      <c r="EK102" s="24"/>
      <c r="EL102" s="24"/>
      <c r="EM102" s="24"/>
      <c r="EN102" s="24"/>
      <c r="EO102" s="24"/>
      <c r="EP102" s="24"/>
      <c r="EQ102" s="24"/>
      <c r="ER102" s="24"/>
      <c r="ES102" s="24"/>
      <c r="ET102" s="24"/>
      <c r="EU102" s="24"/>
      <c r="EV102" s="24"/>
      <c r="EW102" s="24"/>
      <c r="EX102" s="24"/>
      <c r="EY102" s="24"/>
      <c r="EZ102" s="24"/>
      <c r="FA102" s="24"/>
      <c r="FB102" s="24"/>
      <c r="FC102" s="24"/>
      <c r="FD102" s="24"/>
      <c r="FE102" s="24"/>
      <c r="FF102" s="24"/>
      <c r="FG102" s="24"/>
      <c r="FH102" s="24"/>
      <c r="FI102" s="24"/>
      <c r="FJ102" s="24"/>
      <c r="FK102" s="24"/>
      <c r="FL102" s="24"/>
      <c r="FM102" s="24"/>
      <c r="FN102" s="24"/>
      <c r="FO102" s="24"/>
      <c r="FP102" s="24"/>
      <c r="FQ102" s="24"/>
      <c r="FR102" s="24"/>
      <c r="FS102" s="24"/>
      <c r="FT102" s="24"/>
      <c r="FU102" s="24"/>
      <c r="FV102" s="24"/>
      <c r="FW102" s="24"/>
      <c r="FX102" s="24"/>
      <c r="FY102" s="24"/>
      <c r="FZ102" s="24"/>
      <c r="GA102" s="24"/>
      <c r="GB102" s="24"/>
      <c r="GC102" s="24"/>
      <c r="GD102" s="24"/>
      <c r="GE102" s="24"/>
      <c r="GF102" s="24"/>
      <c r="GG102" s="24"/>
      <c r="GH102" s="24"/>
      <c r="GI102" s="24"/>
      <c r="GJ102" s="24"/>
      <c r="GK102" s="24"/>
      <c r="GL102" s="24"/>
      <c r="GM102" s="24"/>
      <c r="GN102" s="24"/>
      <c r="GO102" s="24"/>
      <c r="GP102" s="24"/>
      <c r="GQ102" s="24"/>
      <c r="GR102" s="24"/>
      <c r="GS102" s="24"/>
      <c r="GT102" s="24"/>
      <c r="GU102" s="24"/>
      <c r="GV102" s="24"/>
      <c r="GW102" s="24"/>
      <c r="GX102" s="24"/>
      <c r="GY102" s="24"/>
      <c r="GZ102" s="24"/>
      <c r="HA102" s="24"/>
      <c r="HB102" s="24"/>
      <c r="HC102" s="24"/>
      <c r="HD102" s="24"/>
      <c r="HE102" s="24"/>
      <c r="HF102" s="24"/>
      <c r="HG102" s="24"/>
      <c r="HH102" s="24"/>
      <c r="HI102" s="24"/>
      <c r="HJ102" s="24"/>
      <c r="HK102" s="24"/>
      <c r="HL102" s="24"/>
      <c r="HM102" s="24"/>
      <c r="HN102" s="24"/>
      <c r="HO102" s="24"/>
      <c r="HP102" s="24"/>
      <c r="HQ102" s="24"/>
      <c r="HR102" s="24"/>
      <c r="HS102" s="24"/>
      <c r="HT102" s="24"/>
      <c r="HU102" s="24"/>
      <c r="HV102" s="24"/>
      <c r="HW102" s="24"/>
      <c r="HX102" s="24"/>
      <c r="HY102" s="24"/>
      <c r="HZ102" s="24"/>
      <c r="IA102" s="24"/>
      <c r="IB102" s="24"/>
      <c r="IC102" s="24"/>
      <c r="ID102" s="24"/>
      <c r="IE102" s="24"/>
      <c r="IF102" s="24"/>
      <c r="IG102" s="24"/>
      <c r="IH102" s="24"/>
      <c r="II102" s="24"/>
      <c r="IJ102" s="24"/>
      <c r="IK102" s="24"/>
      <c r="IL102" s="24"/>
    </row>
    <row r="103" ht="24" customHeight="1" spans="1:10">
      <c r="A103" s="89" t="s">
        <v>110</v>
      </c>
      <c r="B103" s="89">
        <v>65</v>
      </c>
      <c r="C103" s="89">
        <v>66</v>
      </c>
      <c r="D103" s="91">
        <v>0.85</v>
      </c>
      <c r="E103" s="91">
        <v>0.3</v>
      </c>
      <c r="F103" s="16">
        <f t="shared" si="34"/>
        <v>33.66</v>
      </c>
      <c r="G103" s="16">
        <f t="shared" ref="G103:G119" si="35">ROUND(B103*E103*(6*350+6*460)/10000,2)</f>
        <v>9.48</v>
      </c>
      <c r="H103" s="16">
        <f t="shared" ref="H103:H119" si="36">F103-G103</f>
        <v>24.18</v>
      </c>
      <c r="I103" s="16">
        <v>26.61</v>
      </c>
      <c r="J103" s="16">
        <f t="shared" ref="J103:J117" si="37">H103-I103</f>
        <v>-2.43</v>
      </c>
    </row>
    <row r="104" ht="24" customHeight="1" spans="1:10">
      <c r="A104" s="89" t="s">
        <v>111</v>
      </c>
      <c r="B104" s="89">
        <v>8</v>
      </c>
      <c r="C104" s="89">
        <v>12</v>
      </c>
      <c r="D104" s="91">
        <v>0.85</v>
      </c>
      <c r="E104" s="91">
        <v>0.3</v>
      </c>
      <c r="F104" s="16">
        <f t="shared" si="34"/>
        <v>6.12</v>
      </c>
      <c r="G104" s="16">
        <f t="shared" si="35"/>
        <v>1.17</v>
      </c>
      <c r="H104" s="16">
        <f t="shared" si="36"/>
        <v>4.95</v>
      </c>
      <c r="I104" s="16">
        <v>3.71</v>
      </c>
      <c r="J104" s="16">
        <f t="shared" si="37"/>
        <v>1.24</v>
      </c>
    </row>
    <row r="105" ht="24" customHeight="1" spans="1:10">
      <c r="A105" s="89" t="s">
        <v>112</v>
      </c>
      <c r="B105" s="89">
        <v>14</v>
      </c>
      <c r="C105" s="89">
        <v>16</v>
      </c>
      <c r="D105" s="91">
        <v>0.85</v>
      </c>
      <c r="E105" s="91">
        <v>0.3</v>
      </c>
      <c r="F105" s="16">
        <f t="shared" si="34"/>
        <v>8.16</v>
      </c>
      <c r="G105" s="16">
        <f t="shared" si="35"/>
        <v>2.04</v>
      </c>
      <c r="H105" s="16">
        <f t="shared" si="36"/>
        <v>6.12</v>
      </c>
      <c r="I105" s="16">
        <v>4.99</v>
      </c>
      <c r="J105" s="16">
        <f t="shared" si="37"/>
        <v>1.13</v>
      </c>
    </row>
    <row r="106" ht="24" customHeight="1" spans="1:10">
      <c r="A106" s="84" t="s">
        <v>113</v>
      </c>
      <c r="B106" s="84">
        <f>SUM(B107:B110)</f>
        <v>267</v>
      </c>
      <c r="C106" s="84">
        <f>SUM(C107:C110)</f>
        <v>286</v>
      </c>
      <c r="D106" s="88"/>
      <c r="E106" s="86"/>
      <c r="F106" s="13">
        <f>SUM(F107:F110)</f>
        <v>111.54</v>
      </c>
      <c r="G106" s="13">
        <f>SUM(G107:G110)</f>
        <v>38.93</v>
      </c>
      <c r="H106" s="13">
        <f>SUM(H107:H110)</f>
        <v>72.61</v>
      </c>
      <c r="I106" s="13">
        <f>SUM(I107:I110)</f>
        <v>70.15</v>
      </c>
      <c r="J106" s="13">
        <f>SUM(J107:J110)</f>
        <v>2.46</v>
      </c>
    </row>
    <row r="107" ht="24" customHeight="1" spans="1:10">
      <c r="A107" s="89" t="s">
        <v>114</v>
      </c>
      <c r="B107" s="89">
        <v>173</v>
      </c>
      <c r="C107" s="89">
        <v>184</v>
      </c>
      <c r="D107" s="91">
        <v>0.65</v>
      </c>
      <c r="E107" s="91">
        <v>0.3</v>
      </c>
      <c r="F107" s="16">
        <f>ROUND(C107*D107*500*12/10000,2)</f>
        <v>71.76</v>
      </c>
      <c r="G107" s="16">
        <f t="shared" si="35"/>
        <v>25.22</v>
      </c>
      <c r="H107" s="16">
        <f t="shared" si="36"/>
        <v>46.54</v>
      </c>
      <c r="I107" s="16">
        <v>45.88</v>
      </c>
      <c r="J107" s="16">
        <f t="shared" si="37"/>
        <v>0.660000000000004</v>
      </c>
    </row>
    <row r="108" ht="24" customHeight="1" spans="1:10">
      <c r="A108" s="89" t="s">
        <v>115</v>
      </c>
      <c r="B108" s="89">
        <v>10</v>
      </c>
      <c r="C108" s="89">
        <v>11</v>
      </c>
      <c r="D108" s="91">
        <v>0.65</v>
      </c>
      <c r="E108" s="91">
        <v>0.3</v>
      </c>
      <c r="F108" s="16">
        <f>ROUND(C108*D108*500*12/10000,2)</f>
        <v>4.29</v>
      </c>
      <c r="G108" s="16">
        <f t="shared" si="35"/>
        <v>1.46</v>
      </c>
      <c r="H108" s="16">
        <f t="shared" si="36"/>
        <v>2.83</v>
      </c>
      <c r="I108" s="16">
        <v>2.64</v>
      </c>
      <c r="J108" s="16">
        <f t="shared" si="37"/>
        <v>0.19</v>
      </c>
    </row>
    <row r="109" ht="24" customHeight="1" spans="1:10">
      <c r="A109" s="89" t="s">
        <v>116</v>
      </c>
      <c r="B109" s="89">
        <v>9</v>
      </c>
      <c r="C109" s="89">
        <v>11</v>
      </c>
      <c r="D109" s="91">
        <v>0.65</v>
      </c>
      <c r="E109" s="91">
        <v>0.3</v>
      </c>
      <c r="F109" s="16">
        <f>ROUND(C109*D109*500*12/10000,2)</f>
        <v>4.29</v>
      </c>
      <c r="G109" s="16">
        <f t="shared" si="35"/>
        <v>1.31</v>
      </c>
      <c r="H109" s="16">
        <f t="shared" si="36"/>
        <v>2.98</v>
      </c>
      <c r="I109" s="16">
        <v>2.11</v>
      </c>
      <c r="J109" s="16">
        <f t="shared" si="37"/>
        <v>0.87</v>
      </c>
    </row>
    <row r="110" ht="24" customHeight="1" spans="1:10">
      <c r="A110" s="89" t="s">
        <v>117</v>
      </c>
      <c r="B110" s="89">
        <v>75</v>
      </c>
      <c r="C110" s="89">
        <v>80</v>
      </c>
      <c r="D110" s="91">
        <v>0.65</v>
      </c>
      <c r="E110" s="91">
        <v>0.3</v>
      </c>
      <c r="F110" s="16">
        <f>ROUND(C110*D110*500*12/10000,2)</f>
        <v>31.2</v>
      </c>
      <c r="G110" s="16">
        <f t="shared" si="35"/>
        <v>10.94</v>
      </c>
      <c r="H110" s="16">
        <f t="shared" si="36"/>
        <v>20.26</v>
      </c>
      <c r="I110" s="16">
        <v>19.52</v>
      </c>
      <c r="J110" s="16">
        <f t="shared" si="37"/>
        <v>0.739999999999998</v>
      </c>
    </row>
    <row r="111" ht="24" customHeight="1" spans="1:10">
      <c r="A111" s="84" t="s">
        <v>118</v>
      </c>
      <c r="B111" s="84">
        <f>SUM(B112:B116)</f>
        <v>160</v>
      </c>
      <c r="C111" s="84">
        <f>SUM(C112:C116)</f>
        <v>165</v>
      </c>
      <c r="D111" s="88"/>
      <c r="E111" s="86"/>
      <c r="F111" s="13">
        <f>SUM(F112:F116)</f>
        <v>84.15</v>
      </c>
      <c r="G111" s="13">
        <f>SUM(G112:G116)</f>
        <v>23.32</v>
      </c>
      <c r="H111" s="13">
        <f>SUM(H112:H116)</f>
        <v>60.83</v>
      </c>
      <c r="I111" s="13">
        <f>SUM(I112:I116)</f>
        <v>64.98</v>
      </c>
      <c r="J111" s="13">
        <f>SUM(J112:J116)</f>
        <v>-4.15</v>
      </c>
    </row>
    <row r="112" ht="24" customHeight="1" spans="1:10">
      <c r="A112" s="89" t="s">
        <v>119</v>
      </c>
      <c r="B112" s="89">
        <v>62</v>
      </c>
      <c r="C112" s="89">
        <v>65</v>
      </c>
      <c r="D112" s="91">
        <v>0.85</v>
      </c>
      <c r="E112" s="91">
        <v>0.3</v>
      </c>
      <c r="F112" s="16">
        <f>ROUND(C112*D112*500*12/10000,2)</f>
        <v>33.15</v>
      </c>
      <c r="G112" s="16">
        <f t="shared" si="35"/>
        <v>9.04</v>
      </c>
      <c r="H112" s="16">
        <f t="shared" si="36"/>
        <v>24.11</v>
      </c>
      <c r="I112" s="16">
        <v>22.01</v>
      </c>
      <c r="J112" s="16">
        <f t="shared" si="37"/>
        <v>2.1</v>
      </c>
    </row>
    <row r="113" ht="24" customHeight="1" spans="1:10">
      <c r="A113" s="89" t="s">
        <v>120</v>
      </c>
      <c r="B113" s="89">
        <v>28</v>
      </c>
      <c r="C113" s="89">
        <v>30</v>
      </c>
      <c r="D113" s="91">
        <v>0.85</v>
      </c>
      <c r="E113" s="91">
        <v>0.3</v>
      </c>
      <c r="F113" s="16">
        <f>ROUND(C113*D113*500*12/10000,2)</f>
        <v>15.3</v>
      </c>
      <c r="G113" s="16">
        <f t="shared" si="35"/>
        <v>4.08</v>
      </c>
      <c r="H113" s="16">
        <f t="shared" si="36"/>
        <v>11.22</v>
      </c>
      <c r="I113" s="16">
        <v>11.77</v>
      </c>
      <c r="J113" s="16">
        <f t="shared" si="37"/>
        <v>-0.549999999999999</v>
      </c>
    </row>
    <row r="114" ht="24" customHeight="1" spans="1:10">
      <c r="A114" s="89" t="s">
        <v>121</v>
      </c>
      <c r="B114" s="89">
        <v>4</v>
      </c>
      <c r="C114" s="89">
        <v>4</v>
      </c>
      <c r="D114" s="91">
        <v>0.85</v>
      </c>
      <c r="E114" s="91">
        <v>0.3</v>
      </c>
      <c r="F114" s="16">
        <f>ROUND(C114*D114*500*12/10000,2)</f>
        <v>2.04</v>
      </c>
      <c r="G114" s="16">
        <f t="shared" si="35"/>
        <v>0.58</v>
      </c>
      <c r="H114" s="16">
        <f t="shared" si="36"/>
        <v>1.46</v>
      </c>
      <c r="I114" s="16">
        <v>1.54</v>
      </c>
      <c r="J114" s="16">
        <f t="shared" si="37"/>
        <v>-0.0800000000000001</v>
      </c>
    </row>
    <row r="115" ht="24" customHeight="1" spans="1:10">
      <c r="A115" s="89" t="s">
        <v>122</v>
      </c>
      <c r="B115" s="89">
        <v>30</v>
      </c>
      <c r="C115" s="89">
        <v>30</v>
      </c>
      <c r="D115" s="91">
        <v>0.85</v>
      </c>
      <c r="E115" s="91">
        <v>0.3</v>
      </c>
      <c r="F115" s="16">
        <f>ROUND(C115*D115*500*12/10000,2)</f>
        <v>15.3</v>
      </c>
      <c r="G115" s="16">
        <f t="shared" si="35"/>
        <v>4.37</v>
      </c>
      <c r="H115" s="16">
        <f t="shared" si="36"/>
        <v>10.93</v>
      </c>
      <c r="I115" s="16">
        <v>14.18</v>
      </c>
      <c r="J115" s="16">
        <f t="shared" si="37"/>
        <v>-3.25</v>
      </c>
    </row>
    <row r="116" ht="24" customHeight="1" spans="1:10">
      <c r="A116" s="89" t="s">
        <v>123</v>
      </c>
      <c r="B116" s="89">
        <v>36</v>
      </c>
      <c r="C116" s="89">
        <v>36</v>
      </c>
      <c r="D116" s="91">
        <v>0.85</v>
      </c>
      <c r="E116" s="91">
        <v>0.3</v>
      </c>
      <c r="F116" s="16">
        <f>ROUND(C116*D116*500*12/10000,2)</f>
        <v>18.36</v>
      </c>
      <c r="G116" s="16">
        <f t="shared" si="35"/>
        <v>5.25</v>
      </c>
      <c r="H116" s="16">
        <f t="shared" si="36"/>
        <v>13.11</v>
      </c>
      <c r="I116" s="16">
        <v>15.48</v>
      </c>
      <c r="J116" s="16">
        <f t="shared" si="37"/>
        <v>-2.37</v>
      </c>
    </row>
    <row r="117" ht="24" customHeight="1" spans="1:10">
      <c r="A117" s="84" t="s">
        <v>124</v>
      </c>
      <c r="B117" s="84">
        <f t="shared" ref="B117:J117" si="38">SUM(B118,B120:B121)</f>
        <v>173</v>
      </c>
      <c r="C117" s="84">
        <f t="shared" si="38"/>
        <v>179</v>
      </c>
      <c r="D117" s="88"/>
      <c r="E117" s="86"/>
      <c r="F117" s="84">
        <f t="shared" si="38"/>
        <v>91.29</v>
      </c>
      <c r="G117" s="84">
        <f t="shared" si="38"/>
        <v>25.23</v>
      </c>
      <c r="H117" s="84">
        <f t="shared" si="38"/>
        <v>66.06</v>
      </c>
      <c r="I117" s="150">
        <f t="shared" si="38"/>
        <v>66.8</v>
      </c>
      <c r="J117" s="84">
        <f t="shared" si="38"/>
        <v>-0.740000000000005</v>
      </c>
    </row>
    <row r="118" ht="24" customHeight="1" spans="1:10">
      <c r="A118" s="89" t="s">
        <v>125</v>
      </c>
      <c r="B118" s="89">
        <v>5</v>
      </c>
      <c r="C118" s="89">
        <v>9</v>
      </c>
      <c r="D118" s="91">
        <v>0.85</v>
      </c>
      <c r="E118" s="91">
        <v>0.3</v>
      </c>
      <c r="F118" s="16">
        <f>ROUND(C118*D118*500*12/10000,2)</f>
        <v>4.59</v>
      </c>
      <c r="G118" s="16">
        <f>ROUND(B118*E118*(6*350+6*460)/10000,2)</f>
        <v>0.73</v>
      </c>
      <c r="H118" s="16">
        <f>F118-G118</f>
        <v>3.86</v>
      </c>
      <c r="I118" s="16">
        <v>3.57</v>
      </c>
      <c r="J118" s="16">
        <f>H118-I118</f>
        <v>0.29</v>
      </c>
    </row>
    <row r="119" s="144" customFormat="1" ht="22" customHeight="1" spans="1:246">
      <c r="A119" s="145" t="s">
        <v>126</v>
      </c>
      <c r="B119" s="9">
        <v>5</v>
      </c>
      <c r="C119" s="10">
        <v>9</v>
      </c>
      <c r="D119" s="11">
        <v>0.85</v>
      </c>
      <c r="E119" s="62">
        <v>0.3</v>
      </c>
      <c r="F119" s="51">
        <v>4.59</v>
      </c>
      <c r="G119" s="13">
        <v>0.73</v>
      </c>
      <c r="H119" s="51">
        <v>3.86</v>
      </c>
      <c r="I119" s="13">
        <v>3.57</v>
      </c>
      <c r="J119" s="131">
        <v>0.29</v>
      </c>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c r="CA119" s="24"/>
      <c r="CB119" s="24"/>
      <c r="CC119" s="24"/>
      <c r="CD119" s="24"/>
      <c r="CE119" s="24"/>
      <c r="CF119" s="24"/>
      <c r="CG119" s="24"/>
      <c r="CH119" s="24"/>
      <c r="CI119" s="24"/>
      <c r="CJ119" s="24"/>
      <c r="CK119" s="24"/>
      <c r="CL119" s="24"/>
      <c r="CM119" s="24"/>
      <c r="CN119" s="24"/>
      <c r="CO119" s="24"/>
      <c r="CP119" s="24"/>
      <c r="CQ119" s="24"/>
      <c r="CR119" s="24"/>
      <c r="CS119" s="24"/>
      <c r="CT119" s="24"/>
      <c r="CU119" s="24"/>
      <c r="CV119" s="24"/>
      <c r="CW119" s="24"/>
      <c r="CX119" s="24"/>
      <c r="CY119" s="24"/>
      <c r="CZ119" s="24"/>
      <c r="DA119" s="24"/>
      <c r="DB119" s="24"/>
      <c r="DC119" s="24"/>
      <c r="DD119" s="24"/>
      <c r="DE119" s="24"/>
      <c r="DF119" s="24"/>
      <c r="DG119" s="24"/>
      <c r="DH119" s="24"/>
      <c r="DI119" s="24"/>
      <c r="DJ119" s="24"/>
      <c r="DK119" s="24"/>
      <c r="DL119" s="24"/>
      <c r="DM119" s="24"/>
      <c r="DN119" s="24"/>
      <c r="DO119" s="24"/>
      <c r="DP119" s="24"/>
      <c r="DQ119" s="24"/>
      <c r="DR119" s="24"/>
      <c r="DS119" s="24"/>
      <c r="DT119" s="24"/>
      <c r="DU119" s="24"/>
      <c r="DV119" s="24"/>
      <c r="DW119" s="24"/>
      <c r="DX119" s="24"/>
      <c r="DY119" s="24"/>
      <c r="DZ119" s="24"/>
      <c r="EA119" s="24"/>
      <c r="EB119" s="24"/>
      <c r="EC119" s="24"/>
      <c r="ED119" s="24"/>
      <c r="EE119" s="24"/>
      <c r="EF119" s="24"/>
      <c r="EG119" s="24"/>
      <c r="EH119" s="24"/>
      <c r="EI119" s="24"/>
      <c r="EJ119" s="24"/>
      <c r="EK119" s="24"/>
      <c r="EL119" s="24"/>
      <c r="EM119" s="24"/>
      <c r="EN119" s="24"/>
      <c r="EO119" s="24"/>
      <c r="EP119" s="24"/>
      <c r="EQ119" s="24"/>
      <c r="ER119" s="24"/>
      <c r="ES119" s="24"/>
      <c r="ET119" s="24"/>
      <c r="EU119" s="24"/>
      <c r="EV119" s="24"/>
      <c r="EW119" s="24"/>
      <c r="EX119" s="24"/>
      <c r="EY119" s="24"/>
      <c r="EZ119" s="24"/>
      <c r="FA119" s="24"/>
      <c r="FB119" s="24"/>
      <c r="FC119" s="24"/>
      <c r="FD119" s="24"/>
      <c r="FE119" s="24"/>
      <c r="FF119" s="24"/>
      <c r="FG119" s="24"/>
      <c r="FH119" s="24"/>
      <c r="FI119" s="24"/>
      <c r="FJ119" s="24"/>
      <c r="FK119" s="24"/>
      <c r="FL119" s="24"/>
      <c r="FM119" s="24"/>
      <c r="FN119" s="24"/>
      <c r="FO119" s="24"/>
      <c r="FP119" s="24"/>
      <c r="FQ119" s="24"/>
      <c r="FR119" s="24"/>
      <c r="FS119" s="24"/>
      <c r="FT119" s="24"/>
      <c r="FU119" s="24"/>
      <c r="FV119" s="24"/>
      <c r="FW119" s="24"/>
      <c r="FX119" s="24"/>
      <c r="FY119" s="24"/>
      <c r="FZ119" s="24"/>
      <c r="GA119" s="24"/>
      <c r="GB119" s="24"/>
      <c r="GC119" s="24"/>
      <c r="GD119" s="24"/>
      <c r="GE119" s="24"/>
      <c r="GF119" s="24"/>
      <c r="GG119" s="24"/>
      <c r="GH119" s="24"/>
      <c r="GI119" s="24"/>
      <c r="GJ119" s="24"/>
      <c r="GK119" s="24"/>
      <c r="GL119" s="24"/>
      <c r="GM119" s="24"/>
      <c r="GN119" s="24"/>
      <c r="GO119" s="24"/>
      <c r="GP119" s="24"/>
      <c r="GQ119" s="24"/>
      <c r="GR119" s="24"/>
      <c r="GS119" s="24"/>
      <c r="GT119" s="24"/>
      <c r="GU119" s="24"/>
      <c r="GV119" s="24"/>
      <c r="GW119" s="24"/>
      <c r="GX119" s="24"/>
      <c r="GY119" s="24"/>
      <c r="GZ119" s="24"/>
      <c r="HA119" s="24"/>
      <c r="HB119" s="24"/>
      <c r="HC119" s="24"/>
      <c r="HD119" s="24"/>
      <c r="HE119" s="24"/>
      <c r="HF119" s="24"/>
      <c r="HG119" s="24"/>
      <c r="HH119" s="24"/>
      <c r="HI119" s="24"/>
      <c r="HJ119" s="24"/>
      <c r="HK119" s="24"/>
      <c r="HL119" s="24"/>
      <c r="HM119" s="24"/>
      <c r="HN119" s="24"/>
      <c r="HO119" s="24"/>
      <c r="HP119" s="24"/>
      <c r="HQ119" s="24"/>
      <c r="HR119" s="24"/>
      <c r="HS119" s="24"/>
      <c r="HT119" s="24"/>
      <c r="HU119" s="24"/>
      <c r="HV119" s="24"/>
      <c r="HW119" s="24"/>
      <c r="HX119" s="24"/>
      <c r="HY119" s="24"/>
      <c r="HZ119" s="24"/>
      <c r="IA119" s="24"/>
      <c r="IB119" s="24"/>
      <c r="IC119" s="24"/>
      <c r="ID119" s="24"/>
      <c r="IE119" s="24"/>
      <c r="IF119" s="24"/>
      <c r="IG119" s="24"/>
      <c r="IH119" s="24"/>
      <c r="II119" s="24"/>
      <c r="IJ119" s="24"/>
      <c r="IK119" s="24"/>
      <c r="IL119" s="24"/>
    </row>
    <row r="120" ht="24" customHeight="1" spans="1:10">
      <c r="A120" s="89" t="s">
        <v>127</v>
      </c>
      <c r="B120" s="89">
        <v>146</v>
      </c>
      <c r="C120" s="89">
        <v>149</v>
      </c>
      <c r="D120" s="91">
        <v>0.85</v>
      </c>
      <c r="E120" s="91">
        <v>0.3</v>
      </c>
      <c r="F120" s="16">
        <f>ROUND(C120*D120*500*12/10000,2)</f>
        <v>75.99</v>
      </c>
      <c r="G120" s="16">
        <f>ROUND(B120*E120*(6*350+6*460)/10000,2)</f>
        <v>21.29</v>
      </c>
      <c r="H120" s="16">
        <f>F120-G120</f>
        <v>54.7</v>
      </c>
      <c r="I120" s="16">
        <v>55.42</v>
      </c>
      <c r="J120" s="16">
        <f t="shared" ref="J120:J166" si="39">H120-I120</f>
        <v>-0.720000000000006</v>
      </c>
    </row>
    <row r="121" ht="24" customHeight="1" spans="1:10">
      <c r="A121" s="89" t="s">
        <v>128</v>
      </c>
      <c r="B121" s="89">
        <v>22</v>
      </c>
      <c r="C121" s="89">
        <v>21</v>
      </c>
      <c r="D121" s="91">
        <v>0.85</v>
      </c>
      <c r="E121" s="91">
        <v>0.3</v>
      </c>
      <c r="F121" s="16">
        <f>ROUND(C121*D121*500*12/10000,2)</f>
        <v>10.71</v>
      </c>
      <c r="G121" s="16">
        <f t="shared" ref="G121:G166" si="40">ROUND(B121*E121*(6*350+6*460)/10000,2)</f>
        <v>3.21</v>
      </c>
      <c r="H121" s="16">
        <f t="shared" ref="H121:H166" si="41">F121-G121</f>
        <v>7.5</v>
      </c>
      <c r="I121" s="16">
        <v>7.81</v>
      </c>
      <c r="J121" s="16">
        <f t="shared" si="39"/>
        <v>-0.309999999999999</v>
      </c>
    </row>
    <row r="122" ht="24" customHeight="1" spans="1:10">
      <c r="A122" s="84" t="s">
        <v>129</v>
      </c>
      <c r="B122" s="84">
        <f>SUM(B123:B125)</f>
        <v>15</v>
      </c>
      <c r="C122" s="84">
        <f>SUM(C123:C125)</f>
        <v>15</v>
      </c>
      <c r="D122" s="88"/>
      <c r="E122" s="86"/>
      <c r="F122" s="13">
        <f>SUM(F123:F125)</f>
        <v>7.65</v>
      </c>
      <c r="G122" s="13">
        <f>SUM(G123:G125)</f>
        <v>2.19</v>
      </c>
      <c r="H122" s="13">
        <f>SUM(H123:H125)</f>
        <v>5.46</v>
      </c>
      <c r="I122" s="13">
        <f>SUM(I123:I125)</f>
        <v>6.01</v>
      </c>
      <c r="J122" s="13">
        <f>SUM(J123:J125)</f>
        <v>-0.55</v>
      </c>
    </row>
    <row r="123" ht="24" customHeight="1" spans="1:10">
      <c r="A123" s="89" t="s">
        <v>130</v>
      </c>
      <c r="B123" s="89">
        <v>0</v>
      </c>
      <c r="C123" s="89">
        <v>0</v>
      </c>
      <c r="D123" s="91">
        <v>0.85</v>
      </c>
      <c r="E123" s="91">
        <v>0.3</v>
      </c>
      <c r="F123" s="16">
        <f>ROUND(C123*D123*500*12/10000,2)</f>
        <v>0</v>
      </c>
      <c r="G123" s="16">
        <f t="shared" si="40"/>
        <v>0</v>
      </c>
      <c r="H123" s="16">
        <f t="shared" si="41"/>
        <v>0</v>
      </c>
      <c r="I123" s="16">
        <v>0</v>
      </c>
      <c r="J123" s="16">
        <f t="shared" si="39"/>
        <v>0</v>
      </c>
    </row>
    <row r="124" ht="24" customHeight="1" spans="1:10">
      <c r="A124" s="89" t="s">
        <v>131</v>
      </c>
      <c r="B124" s="89">
        <v>13</v>
      </c>
      <c r="C124" s="89">
        <v>13</v>
      </c>
      <c r="D124" s="91">
        <v>0.85</v>
      </c>
      <c r="E124" s="91">
        <v>0.3</v>
      </c>
      <c r="F124" s="16">
        <f>ROUND(C124*D124*500*12/10000,2)</f>
        <v>6.63</v>
      </c>
      <c r="G124" s="16">
        <f t="shared" si="40"/>
        <v>1.9</v>
      </c>
      <c r="H124" s="16">
        <f t="shared" si="41"/>
        <v>4.73</v>
      </c>
      <c r="I124" s="16">
        <v>5.24</v>
      </c>
      <c r="J124" s="16">
        <f t="shared" si="39"/>
        <v>-0.51</v>
      </c>
    </row>
    <row r="125" ht="24" customHeight="1" spans="1:10">
      <c r="A125" s="89" t="s">
        <v>132</v>
      </c>
      <c r="B125" s="89">
        <v>2</v>
      </c>
      <c r="C125" s="89">
        <v>2</v>
      </c>
      <c r="D125" s="91">
        <v>0.85</v>
      </c>
      <c r="E125" s="91">
        <v>0.3</v>
      </c>
      <c r="F125" s="16">
        <f>ROUND(C125*D125*500*12/10000,2)</f>
        <v>1.02</v>
      </c>
      <c r="G125" s="16">
        <f t="shared" si="40"/>
        <v>0.29</v>
      </c>
      <c r="H125" s="16">
        <f t="shared" si="41"/>
        <v>0.73</v>
      </c>
      <c r="I125" s="16">
        <v>0.77</v>
      </c>
      <c r="J125" s="16">
        <f t="shared" si="39"/>
        <v>-0.04</v>
      </c>
    </row>
    <row r="126" ht="24" customHeight="1" spans="1:10">
      <c r="A126" s="84" t="s">
        <v>133</v>
      </c>
      <c r="B126" s="84">
        <f>SUM(B127:B129)</f>
        <v>81</v>
      </c>
      <c r="C126" s="84">
        <f>SUM(C127:C129)</f>
        <v>85</v>
      </c>
      <c r="D126" s="88"/>
      <c r="E126" s="86"/>
      <c r="F126" s="13">
        <f>SUM(F127:F129)</f>
        <v>43.35</v>
      </c>
      <c r="G126" s="13">
        <f>SUM(G127:G129)</f>
        <v>11.81</v>
      </c>
      <c r="H126" s="13">
        <f>SUM(H127:H129)</f>
        <v>31.54</v>
      </c>
      <c r="I126" s="13">
        <f>SUM(I127:I129)</f>
        <v>29.3</v>
      </c>
      <c r="J126" s="13">
        <f>SUM(J127:J129)</f>
        <v>2.24</v>
      </c>
    </row>
    <row r="127" ht="24" customHeight="1" spans="1:10">
      <c r="A127" s="89" t="s">
        <v>134</v>
      </c>
      <c r="B127" s="89">
        <v>28</v>
      </c>
      <c r="C127" s="89">
        <v>27</v>
      </c>
      <c r="D127" s="91">
        <v>0.85</v>
      </c>
      <c r="E127" s="91">
        <v>0.3</v>
      </c>
      <c r="F127" s="16">
        <f>ROUND(C127*D127*500*12/10000,2)</f>
        <v>13.77</v>
      </c>
      <c r="G127" s="16">
        <f t="shared" si="40"/>
        <v>4.08</v>
      </c>
      <c r="H127" s="16">
        <f t="shared" si="41"/>
        <v>9.69</v>
      </c>
      <c r="I127" s="16">
        <v>9.08</v>
      </c>
      <c r="J127" s="16">
        <f t="shared" si="39"/>
        <v>0.609999999999999</v>
      </c>
    </row>
    <row r="128" ht="24" customHeight="1" spans="1:10">
      <c r="A128" s="89" t="s">
        <v>135</v>
      </c>
      <c r="B128" s="89">
        <v>14</v>
      </c>
      <c r="C128" s="89">
        <v>16</v>
      </c>
      <c r="D128" s="91">
        <v>0.85</v>
      </c>
      <c r="E128" s="91">
        <v>0.3</v>
      </c>
      <c r="F128" s="16">
        <f>ROUND(C128*D128*500*12/10000,2)</f>
        <v>8.16</v>
      </c>
      <c r="G128" s="16">
        <f t="shared" si="40"/>
        <v>2.04</v>
      </c>
      <c r="H128" s="16">
        <f t="shared" si="41"/>
        <v>6.12</v>
      </c>
      <c r="I128" s="16">
        <v>5.5</v>
      </c>
      <c r="J128" s="16">
        <f t="shared" si="39"/>
        <v>0.62</v>
      </c>
    </row>
    <row r="129" ht="24" customHeight="1" spans="1:10">
      <c r="A129" s="89" t="s">
        <v>136</v>
      </c>
      <c r="B129" s="89">
        <v>39</v>
      </c>
      <c r="C129" s="89">
        <v>42</v>
      </c>
      <c r="D129" s="91">
        <v>0.85</v>
      </c>
      <c r="E129" s="91">
        <v>0.3</v>
      </c>
      <c r="F129" s="16">
        <f>ROUND(C129*D129*500*12/10000,2)</f>
        <v>21.42</v>
      </c>
      <c r="G129" s="16">
        <f t="shared" si="40"/>
        <v>5.69</v>
      </c>
      <c r="H129" s="16">
        <f t="shared" si="41"/>
        <v>15.73</v>
      </c>
      <c r="I129" s="16">
        <v>14.72</v>
      </c>
      <c r="J129" s="16">
        <f t="shared" si="39"/>
        <v>1.01</v>
      </c>
    </row>
    <row r="130" ht="24" customHeight="1" spans="1:10">
      <c r="A130" s="151" t="s">
        <v>137</v>
      </c>
      <c r="B130" s="84">
        <f t="shared" ref="B130:J130" si="42">SUM(B131:B166)</f>
        <v>558</v>
      </c>
      <c r="C130" s="84">
        <f t="shared" si="42"/>
        <v>603</v>
      </c>
      <c r="D130" s="88"/>
      <c r="E130" s="88"/>
      <c r="F130" s="84">
        <f t="shared" si="42"/>
        <v>322.26</v>
      </c>
      <c r="G130" s="84">
        <f t="shared" si="42"/>
        <v>81.36</v>
      </c>
      <c r="H130" s="84">
        <f t="shared" si="42"/>
        <v>240.98</v>
      </c>
      <c r="I130" s="13">
        <f t="shared" si="42"/>
        <v>232.21</v>
      </c>
      <c r="J130" s="13">
        <f t="shared" si="42"/>
        <v>8.77</v>
      </c>
    </row>
    <row r="131" ht="24" customHeight="1" spans="1:10">
      <c r="A131" s="146" t="s">
        <v>138</v>
      </c>
      <c r="B131" s="89">
        <v>9</v>
      </c>
      <c r="C131" s="89">
        <v>12</v>
      </c>
      <c r="D131" s="91">
        <v>0.85</v>
      </c>
      <c r="E131" s="91">
        <v>0.3</v>
      </c>
      <c r="F131" s="16">
        <f t="shared" ref="F131:F166" si="43">ROUND(C131*D131*500*12/10000,2)</f>
        <v>6.12</v>
      </c>
      <c r="G131" s="16">
        <f t="shared" si="40"/>
        <v>1.31</v>
      </c>
      <c r="H131" s="16">
        <f t="shared" si="41"/>
        <v>4.81</v>
      </c>
      <c r="I131" s="16">
        <v>5.24</v>
      </c>
      <c r="J131" s="16">
        <f t="shared" si="39"/>
        <v>-0.43</v>
      </c>
    </row>
    <row r="132" ht="24" customHeight="1" spans="1:10">
      <c r="A132" s="146" t="s">
        <v>139</v>
      </c>
      <c r="B132" s="89">
        <v>78</v>
      </c>
      <c r="C132" s="89">
        <v>81</v>
      </c>
      <c r="D132" s="91">
        <v>1</v>
      </c>
      <c r="E132" s="91">
        <v>0.3</v>
      </c>
      <c r="F132" s="16">
        <f t="shared" si="43"/>
        <v>48.6</v>
      </c>
      <c r="G132" s="16">
        <f t="shared" si="40"/>
        <v>11.37</v>
      </c>
      <c r="H132" s="16">
        <f t="shared" si="41"/>
        <v>37.23</v>
      </c>
      <c r="I132" s="16">
        <v>36.28</v>
      </c>
      <c r="J132" s="16">
        <f t="shared" si="39"/>
        <v>0.950000000000003</v>
      </c>
    </row>
    <row r="133" ht="24" customHeight="1" spans="1:10">
      <c r="A133" s="146" t="s">
        <v>140</v>
      </c>
      <c r="B133" s="89">
        <v>20</v>
      </c>
      <c r="C133" s="89">
        <v>21</v>
      </c>
      <c r="D133" s="91">
        <v>0.85</v>
      </c>
      <c r="E133" s="91">
        <v>0.3</v>
      </c>
      <c r="F133" s="16">
        <f t="shared" si="43"/>
        <v>10.71</v>
      </c>
      <c r="G133" s="16">
        <f t="shared" si="40"/>
        <v>2.92</v>
      </c>
      <c r="H133" s="16">
        <f t="shared" si="41"/>
        <v>7.79</v>
      </c>
      <c r="I133" s="16">
        <v>8.06</v>
      </c>
      <c r="J133" s="16">
        <f t="shared" si="39"/>
        <v>-0.27</v>
      </c>
    </row>
    <row r="134" ht="24" customHeight="1" spans="1:10">
      <c r="A134" s="146" t="s">
        <v>141</v>
      </c>
      <c r="B134" s="89">
        <v>5</v>
      </c>
      <c r="C134" s="89">
        <v>5</v>
      </c>
      <c r="D134" s="91">
        <v>1</v>
      </c>
      <c r="E134" s="91">
        <v>0.3</v>
      </c>
      <c r="F134" s="16">
        <f t="shared" si="43"/>
        <v>3</v>
      </c>
      <c r="G134" s="16">
        <f t="shared" si="40"/>
        <v>0.73</v>
      </c>
      <c r="H134" s="16">
        <f t="shared" si="41"/>
        <v>2.27</v>
      </c>
      <c r="I134" s="16">
        <v>1.9</v>
      </c>
      <c r="J134" s="16">
        <f t="shared" si="39"/>
        <v>0.37</v>
      </c>
    </row>
    <row r="135" ht="24" customHeight="1" spans="1:10">
      <c r="A135" s="146" t="s">
        <v>142</v>
      </c>
      <c r="B135" s="89">
        <v>20</v>
      </c>
      <c r="C135" s="89">
        <v>24</v>
      </c>
      <c r="D135" s="91">
        <v>0.85</v>
      </c>
      <c r="E135" s="91">
        <v>0.3</v>
      </c>
      <c r="F135" s="16">
        <f t="shared" si="43"/>
        <v>12.24</v>
      </c>
      <c r="G135" s="16">
        <f t="shared" si="40"/>
        <v>2.92</v>
      </c>
      <c r="H135" s="16">
        <f t="shared" si="41"/>
        <v>9.32</v>
      </c>
      <c r="I135" s="16">
        <v>7.68</v>
      </c>
      <c r="J135" s="16">
        <f t="shared" si="39"/>
        <v>1.64</v>
      </c>
    </row>
    <row r="136" ht="24" customHeight="1" spans="1:10">
      <c r="A136" s="146" t="s">
        <v>143</v>
      </c>
      <c r="B136" s="89">
        <v>2</v>
      </c>
      <c r="C136" s="89">
        <v>2</v>
      </c>
      <c r="D136" s="91">
        <v>1</v>
      </c>
      <c r="E136" s="91">
        <v>0.3</v>
      </c>
      <c r="F136" s="16">
        <f t="shared" si="43"/>
        <v>1.2</v>
      </c>
      <c r="G136" s="16">
        <f t="shared" si="40"/>
        <v>0.29</v>
      </c>
      <c r="H136" s="16">
        <f t="shared" si="41"/>
        <v>0.91</v>
      </c>
      <c r="I136" s="16">
        <v>0.95</v>
      </c>
      <c r="J136" s="16">
        <f t="shared" si="39"/>
        <v>-0.04</v>
      </c>
    </row>
    <row r="137" ht="24" customHeight="1" spans="1:10">
      <c r="A137" s="146" t="s">
        <v>144</v>
      </c>
      <c r="B137" s="89">
        <v>0</v>
      </c>
      <c r="C137" s="89">
        <v>0</v>
      </c>
      <c r="D137" s="91">
        <v>1</v>
      </c>
      <c r="E137" s="91">
        <v>0.3</v>
      </c>
      <c r="F137" s="16">
        <f t="shared" si="43"/>
        <v>0</v>
      </c>
      <c r="G137" s="16">
        <f t="shared" si="40"/>
        <v>0</v>
      </c>
      <c r="H137" s="16">
        <f t="shared" si="41"/>
        <v>0</v>
      </c>
      <c r="I137" s="16">
        <v>0</v>
      </c>
      <c r="J137" s="16">
        <f t="shared" si="39"/>
        <v>0</v>
      </c>
    </row>
    <row r="138" ht="24" customHeight="1" spans="1:10">
      <c r="A138" s="146" t="s">
        <v>145</v>
      </c>
      <c r="B138" s="89">
        <v>10</v>
      </c>
      <c r="C138" s="89">
        <v>11</v>
      </c>
      <c r="D138" s="91">
        <v>1</v>
      </c>
      <c r="E138" s="91">
        <v>0.3</v>
      </c>
      <c r="F138" s="16">
        <f t="shared" si="43"/>
        <v>6.6</v>
      </c>
      <c r="G138" s="16">
        <f t="shared" si="40"/>
        <v>1.46</v>
      </c>
      <c r="H138" s="16">
        <f t="shared" si="41"/>
        <v>5.14</v>
      </c>
      <c r="I138" s="16">
        <v>5.09</v>
      </c>
      <c r="J138" s="16">
        <f t="shared" si="39"/>
        <v>0.0499999999999998</v>
      </c>
    </row>
    <row r="139" ht="24" customHeight="1" spans="1:10">
      <c r="A139" s="146" t="s">
        <v>146</v>
      </c>
      <c r="B139" s="89">
        <v>32</v>
      </c>
      <c r="C139" s="89">
        <v>36</v>
      </c>
      <c r="D139" s="91">
        <v>1</v>
      </c>
      <c r="E139" s="91">
        <v>0.3</v>
      </c>
      <c r="F139" s="16">
        <f t="shared" si="43"/>
        <v>21.6</v>
      </c>
      <c r="G139" s="16">
        <f t="shared" si="40"/>
        <v>4.67</v>
      </c>
      <c r="H139" s="16">
        <f t="shared" si="41"/>
        <v>16.93</v>
      </c>
      <c r="I139" s="16">
        <v>15.07</v>
      </c>
      <c r="J139" s="16">
        <f t="shared" si="39"/>
        <v>1.86</v>
      </c>
    </row>
    <row r="140" ht="24" customHeight="1" spans="1:10">
      <c r="A140" s="146" t="s">
        <v>147</v>
      </c>
      <c r="B140" s="89">
        <v>3</v>
      </c>
      <c r="C140" s="89">
        <v>2</v>
      </c>
      <c r="D140" s="91">
        <v>1</v>
      </c>
      <c r="E140" s="91">
        <v>0.3</v>
      </c>
      <c r="F140" s="16">
        <f t="shared" si="43"/>
        <v>1.2</v>
      </c>
      <c r="G140" s="16">
        <f t="shared" si="40"/>
        <v>0.44</v>
      </c>
      <c r="H140" s="16">
        <f t="shared" si="41"/>
        <v>0.76</v>
      </c>
      <c r="I140" s="16">
        <v>1.42</v>
      </c>
      <c r="J140" s="16">
        <f t="shared" si="39"/>
        <v>-0.66</v>
      </c>
    </row>
    <row r="141" ht="24" customHeight="1" spans="1:10">
      <c r="A141" s="146" t="s">
        <v>148</v>
      </c>
      <c r="B141" s="89">
        <v>8</v>
      </c>
      <c r="C141" s="89">
        <v>9</v>
      </c>
      <c r="D141" s="91">
        <v>1</v>
      </c>
      <c r="E141" s="91">
        <v>0.3</v>
      </c>
      <c r="F141" s="16">
        <f t="shared" si="43"/>
        <v>5.4</v>
      </c>
      <c r="G141" s="16">
        <f t="shared" si="40"/>
        <v>1.17</v>
      </c>
      <c r="H141" s="16">
        <f t="shared" si="41"/>
        <v>4.23</v>
      </c>
      <c r="I141" s="16">
        <v>4.27</v>
      </c>
      <c r="J141" s="16">
        <f t="shared" si="39"/>
        <v>-0.0399999999999991</v>
      </c>
    </row>
    <row r="142" ht="24" customHeight="1" spans="1:10">
      <c r="A142" s="146" t="s">
        <v>149</v>
      </c>
      <c r="B142" s="89">
        <v>5</v>
      </c>
      <c r="C142" s="89">
        <v>7</v>
      </c>
      <c r="D142" s="91">
        <v>1</v>
      </c>
      <c r="E142" s="91">
        <v>0.3</v>
      </c>
      <c r="F142" s="16">
        <f t="shared" si="43"/>
        <v>4.2</v>
      </c>
      <c r="G142" s="16">
        <f t="shared" si="40"/>
        <v>0.73</v>
      </c>
      <c r="H142" s="16">
        <f t="shared" si="41"/>
        <v>3.47</v>
      </c>
      <c r="I142" s="16">
        <v>2.84</v>
      </c>
      <c r="J142" s="16">
        <f t="shared" si="39"/>
        <v>0.63</v>
      </c>
    </row>
    <row r="143" ht="24" customHeight="1" spans="1:10">
      <c r="A143" s="146" t="s">
        <v>150</v>
      </c>
      <c r="B143" s="89">
        <v>28</v>
      </c>
      <c r="C143" s="89">
        <v>30</v>
      </c>
      <c r="D143" s="91">
        <v>0.65</v>
      </c>
      <c r="E143" s="91">
        <v>0.3</v>
      </c>
      <c r="F143" s="16">
        <f t="shared" si="43"/>
        <v>11.7</v>
      </c>
      <c r="G143" s="16">
        <f t="shared" si="40"/>
        <v>4.08</v>
      </c>
      <c r="H143" s="16">
        <f t="shared" si="41"/>
        <v>7.62</v>
      </c>
      <c r="I143" s="16">
        <v>7.77</v>
      </c>
      <c r="J143" s="16">
        <f t="shared" si="39"/>
        <v>-0.15</v>
      </c>
    </row>
    <row r="144" ht="24" customHeight="1" spans="1:10">
      <c r="A144" s="146" t="s">
        <v>151</v>
      </c>
      <c r="B144" s="89">
        <v>3</v>
      </c>
      <c r="C144" s="89">
        <v>4</v>
      </c>
      <c r="D144" s="91">
        <v>1</v>
      </c>
      <c r="E144" s="91">
        <v>0.3</v>
      </c>
      <c r="F144" s="16">
        <f t="shared" si="43"/>
        <v>2.4</v>
      </c>
      <c r="G144" s="16">
        <f t="shared" si="40"/>
        <v>0.44</v>
      </c>
      <c r="H144" s="16">
        <f t="shared" si="41"/>
        <v>1.96</v>
      </c>
      <c r="I144" s="16">
        <v>1.42</v>
      </c>
      <c r="J144" s="16">
        <f t="shared" si="39"/>
        <v>0.54</v>
      </c>
    </row>
    <row r="145" ht="24" customHeight="1" spans="1:10">
      <c r="A145" s="146" t="s">
        <v>152</v>
      </c>
      <c r="B145" s="89">
        <v>2</v>
      </c>
      <c r="C145" s="89">
        <v>1</v>
      </c>
      <c r="D145" s="91">
        <v>1</v>
      </c>
      <c r="E145" s="91">
        <v>0.3</v>
      </c>
      <c r="F145" s="16">
        <f t="shared" si="43"/>
        <v>0.6</v>
      </c>
      <c r="G145" s="16">
        <f t="shared" si="40"/>
        <v>0.29</v>
      </c>
      <c r="H145" s="16">
        <f t="shared" si="41"/>
        <v>0.31</v>
      </c>
      <c r="I145" s="16">
        <v>0.82</v>
      </c>
      <c r="J145" s="16">
        <f t="shared" si="39"/>
        <v>-0.51</v>
      </c>
    </row>
    <row r="146" ht="24" customHeight="1" spans="1:10">
      <c r="A146" s="146" t="s">
        <v>153</v>
      </c>
      <c r="B146" s="89">
        <v>4</v>
      </c>
      <c r="C146" s="89">
        <v>4</v>
      </c>
      <c r="D146" s="91">
        <v>1</v>
      </c>
      <c r="E146" s="91">
        <v>0.3</v>
      </c>
      <c r="F146" s="16">
        <f t="shared" si="43"/>
        <v>2.4</v>
      </c>
      <c r="G146" s="16">
        <f t="shared" si="40"/>
        <v>0.58</v>
      </c>
      <c r="H146" s="16">
        <f t="shared" si="41"/>
        <v>1.82</v>
      </c>
      <c r="I146" s="16">
        <v>1.9</v>
      </c>
      <c r="J146" s="16">
        <f t="shared" si="39"/>
        <v>-0.0800000000000001</v>
      </c>
    </row>
    <row r="147" ht="24" customHeight="1" spans="1:10">
      <c r="A147" s="146" t="s">
        <v>154</v>
      </c>
      <c r="B147" s="89">
        <v>18</v>
      </c>
      <c r="C147" s="89">
        <v>27</v>
      </c>
      <c r="D147" s="91">
        <v>0.85</v>
      </c>
      <c r="E147" s="91">
        <v>0.3</v>
      </c>
      <c r="F147" s="16">
        <f t="shared" si="43"/>
        <v>13.77</v>
      </c>
      <c r="G147" s="16">
        <f t="shared" si="40"/>
        <v>2.62</v>
      </c>
      <c r="H147" s="16">
        <f t="shared" si="41"/>
        <v>11.15</v>
      </c>
      <c r="I147" s="16">
        <v>7.04</v>
      </c>
      <c r="J147" s="16">
        <f t="shared" si="39"/>
        <v>4.11</v>
      </c>
    </row>
    <row r="148" ht="24" customHeight="1" spans="1:10">
      <c r="A148" s="146" t="s">
        <v>155</v>
      </c>
      <c r="B148" s="89">
        <v>25</v>
      </c>
      <c r="C148" s="89">
        <v>27</v>
      </c>
      <c r="D148" s="91">
        <v>0.85</v>
      </c>
      <c r="E148" s="91">
        <v>0.3</v>
      </c>
      <c r="F148" s="16">
        <f t="shared" si="43"/>
        <v>13.77</v>
      </c>
      <c r="G148" s="16">
        <f t="shared" si="40"/>
        <v>3.65</v>
      </c>
      <c r="H148" s="16">
        <f t="shared" si="41"/>
        <v>10.12</v>
      </c>
      <c r="I148" s="16">
        <v>9.08</v>
      </c>
      <c r="J148" s="16">
        <f t="shared" si="39"/>
        <v>1.04</v>
      </c>
    </row>
    <row r="149" ht="24" customHeight="1" spans="1:10">
      <c r="A149" s="146" t="s">
        <v>156</v>
      </c>
      <c r="B149" s="89">
        <v>28</v>
      </c>
      <c r="C149" s="89">
        <v>30</v>
      </c>
      <c r="D149" s="91">
        <v>0.85</v>
      </c>
      <c r="E149" s="91">
        <v>0.3</v>
      </c>
      <c r="F149" s="16">
        <f t="shared" si="43"/>
        <v>15.3</v>
      </c>
      <c r="G149" s="16">
        <f t="shared" si="40"/>
        <v>4.08</v>
      </c>
      <c r="H149" s="16">
        <f t="shared" si="41"/>
        <v>11.22</v>
      </c>
      <c r="I149" s="16">
        <v>10.87</v>
      </c>
      <c r="J149" s="16">
        <f t="shared" si="39"/>
        <v>0.350000000000001</v>
      </c>
    </row>
    <row r="150" ht="24" customHeight="1" spans="1:10">
      <c r="A150" s="146" t="s">
        <v>157</v>
      </c>
      <c r="B150" s="89">
        <v>10</v>
      </c>
      <c r="C150" s="89">
        <v>10</v>
      </c>
      <c r="D150" s="91">
        <v>0.85</v>
      </c>
      <c r="E150" s="91">
        <v>0.3</v>
      </c>
      <c r="F150" s="16">
        <f t="shared" si="43"/>
        <v>5.1</v>
      </c>
      <c r="G150" s="16">
        <f t="shared" si="40"/>
        <v>1.46</v>
      </c>
      <c r="H150" s="16">
        <f t="shared" si="41"/>
        <v>3.64</v>
      </c>
      <c r="I150" s="16">
        <v>3.84</v>
      </c>
      <c r="J150" s="16">
        <f t="shared" si="39"/>
        <v>-0.2</v>
      </c>
    </row>
    <row r="151" ht="24" customHeight="1" spans="1:10">
      <c r="A151" s="146" t="s">
        <v>158</v>
      </c>
      <c r="B151" s="89">
        <v>13</v>
      </c>
      <c r="C151" s="89">
        <v>14</v>
      </c>
      <c r="D151" s="91">
        <v>0.85</v>
      </c>
      <c r="E151" s="91">
        <v>0.3</v>
      </c>
      <c r="F151" s="16">
        <f t="shared" si="43"/>
        <v>7.14</v>
      </c>
      <c r="G151" s="16">
        <f t="shared" si="40"/>
        <v>1.9</v>
      </c>
      <c r="H151" s="16">
        <f t="shared" si="41"/>
        <v>5.24</v>
      </c>
      <c r="I151" s="16">
        <v>5.38</v>
      </c>
      <c r="J151" s="16">
        <f t="shared" si="39"/>
        <v>-0.14</v>
      </c>
    </row>
    <row r="152" ht="24" customHeight="1" spans="1:10">
      <c r="A152" s="146" t="s">
        <v>159</v>
      </c>
      <c r="B152" s="89">
        <v>10</v>
      </c>
      <c r="C152" s="89">
        <v>9</v>
      </c>
      <c r="D152" s="91">
        <v>0.85</v>
      </c>
      <c r="E152" s="91">
        <v>0.3</v>
      </c>
      <c r="F152" s="16">
        <f t="shared" si="43"/>
        <v>4.59</v>
      </c>
      <c r="G152" s="16">
        <f t="shared" si="40"/>
        <v>1.46</v>
      </c>
      <c r="H152" s="16">
        <f t="shared" si="41"/>
        <v>3.13</v>
      </c>
      <c r="I152" s="16">
        <v>3.46</v>
      </c>
      <c r="J152" s="16">
        <f t="shared" si="39"/>
        <v>-0.33</v>
      </c>
    </row>
    <row r="153" ht="24" customHeight="1" spans="1:10">
      <c r="A153" s="146" t="s">
        <v>160</v>
      </c>
      <c r="B153" s="89">
        <v>11</v>
      </c>
      <c r="C153" s="89">
        <v>13</v>
      </c>
      <c r="D153" s="91">
        <v>0.85</v>
      </c>
      <c r="E153" s="91">
        <v>0.3</v>
      </c>
      <c r="F153" s="16">
        <f t="shared" si="43"/>
        <v>6.63</v>
      </c>
      <c r="G153" s="16">
        <f t="shared" si="40"/>
        <v>1.6</v>
      </c>
      <c r="H153" s="16">
        <f t="shared" si="41"/>
        <v>5.03</v>
      </c>
      <c r="I153" s="16">
        <v>3.84</v>
      </c>
      <c r="J153" s="16">
        <f t="shared" si="39"/>
        <v>1.19</v>
      </c>
    </row>
    <row r="154" ht="24" customHeight="1" spans="1:10">
      <c r="A154" s="146" t="s">
        <v>161</v>
      </c>
      <c r="B154" s="89">
        <v>20</v>
      </c>
      <c r="C154" s="89">
        <v>22</v>
      </c>
      <c r="D154" s="91">
        <v>0.85</v>
      </c>
      <c r="E154" s="91">
        <v>0.3</v>
      </c>
      <c r="F154" s="16">
        <f t="shared" si="43"/>
        <v>11.22</v>
      </c>
      <c r="G154" s="16">
        <f t="shared" si="40"/>
        <v>2.92</v>
      </c>
      <c r="H154" s="16">
        <f t="shared" si="41"/>
        <v>8.3</v>
      </c>
      <c r="I154" s="16">
        <v>7.93</v>
      </c>
      <c r="J154" s="16">
        <f t="shared" si="39"/>
        <v>0.370000000000001</v>
      </c>
    </row>
    <row r="155" ht="24" customHeight="1" spans="1:10">
      <c r="A155" s="146" t="s">
        <v>162</v>
      </c>
      <c r="B155" s="89">
        <v>9</v>
      </c>
      <c r="C155" s="89">
        <v>8</v>
      </c>
      <c r="D155" s="91">
        <v>0.85</v>
      </c>
      <c r="E155" s="91">
        <v>0.3</v>
      </c>
      <c r="F155" s="16">
        <f t="shared" si="43"/>
        <v>4.08</v>
      </c>
      <c r="G155" s="16">
        <f t="shared" si="40"/>
        <v>1.31</v>
      </c>
      <c r="H155" s="16">
        <f t="shared" si="41"/>
        <v>2.77</v>
      </c>
      <c r="I155" s="16">
        <v>3.58</v>
      </c>
      <c r="J155" s="16">
        <f t="shared" si="39"/>
        <v>-0.81</v>
      </c>
    </row>
    <row r="156" ht="24" customHeight="1" spans="1:10">
      <c r="A156" s="146" t="s">
        <v>163</v>
      </c>
      <c r="B156" s="89">
        <v>9</v>
      </c>
      <c r="C156" s="89">
        <v>11</v>
      </c>
      <c r="D156" s="91">
        <v>0.85</v>
      </c>
      <c r="E156" s="91">
        <v>0.3</v>
      </c>
      <c r="F156" s="16">
        <f t="shared" si="43"/>
        <v>5.61</v>
      </c>
      <c r="G156" s="16">
        <f t="shared" si="40"/>
        <v>1.31</v>
      </c>
      <c r="H156" s="16">
        <f t="shared" si="41"/>
        <v>4.3</v>
      </c>
      <c r="I156" s="16">
        <v>3.83</v>
      </c>
      <c r="J156" s="16">
        <f t="shared" si="39"/>
        <v>0.470000000000001</v>
      </c>
    </row>
    <row r="157" ht="24" customHeight="1" spans="1:10">
      <c r="A157" s="146" t="s">
        <v>164</v>
      </c>
      <c r="B157" s="89">
        <v>80</v>
      </c>
      <c r="C157" s="89">
        <v>80</v>
      </c>
      <c r="D157" s="91">
        <v>0.85</v>
      </c>
      <c r="E157" s="91">
        <v>0.3</v>
      </c>
      <c r="F157" s="16">
        <f t="shared" si="43"/>
        <v>40.8</v>
      </c>
      <c r="G157" s="16">
        <f t="shared" si="40"/>
        <v>11.66</v>
      </c>
      <c r="H157" s="16">
        <f t="shared" si="41"/>
        <v>29.14</v>
      </c>
      <c r="I157" s="16">
        <v>30.83</v>
      </c>
      <c r="J157" s="16">
        <f t="shared" si="39"/>
        <v>-1.69</v>
      </c>
    </row>
    <row r="158" ht="24" customHeight="1" spans="1:10">
      <c r="A158" s="146" t="s">
        <v>165</v>
      </c>
      <c r="B158" s="89">
        <v>6</v>
      </c>
      <c r="C158" s="89">
        <v>6</v>
      </c>
      <c r="D158" s="91">
        <v>1</v>
      </c>
      <c r="E158" s="91">
        <v>0.3</v>
      </c>
      <c r="F158" s="16">
        <f t="shared" si="43"/>
        <v>3.6</v>
      </c>
      <c r="G158" s="16">
        <f t="shared" si="40"/>
        <v>0.87</v>
      </c>
      <c r="H158" s="16">
        <f t="shared" si="41"/>
        <v>2.73</v>
      </c>
      <c r="I158" s="16">
        <v>2.72</v>
      </c>
      <c r="J158" s="16">
        <f t="shared" si="39"/>
        <v>0.00999999999999979</v>
      </c>
    </row>
    <row r="159" ht="24" customHeight="1" spans="1:10">
      <c r="A159" s="146" t="s">
        <v>166</v>
      </c>
      <c r="B159" s="89">
        <v>4</v>
      </c>
      <c r="C159" s="89">
        <v>3</v>
      </c>
      <c r="D159" s="91">
        <v>1</v>
      </c>
      <c r="E159" s="91">
        <v>0.3</v>
      </c>
      <c r="F159" s="16">
        <f t="shared" si="43"/>
        <v>1.8</v>
      </c>
      <c r="G159" s="16">
        <f t="shared" si="40"/>
        <v>0.58</v>
      </c>
      <c r="H159" s="16">
        <f t="shared" si="41"/>
        <v>1.22</v>
      </c>
      <c r="I159" s="16">
        <v>2.97</v>
      </c>
      <c r="J159" s="16">
        <f t="shared" si="39"/>
        <v>-1.75</v>
      </c>
    </row>
    <row r="160" ht="24" customHeight="1" spans="1:10">
      <c r="A160" s="146" t="s">
        <v>167</v>
      </c>
      <c r="B160" s="89">
        <v>37</v>
      </c>
      <c r="C160" s="89">
        <v>40</v>
      </c>
      <c r="D160" s="91">
        <v>1</v>
      </c>
      <c r="E160" s="91">
        <v>0.3</v>
      </c>
      <c r="F160" s="16">
        <f t="shared" si="43"/>
        <v>24</v>
      </c>
      <c r="G160" s="16">
        <f t="shared" si="40"/>
        <v>5.39</v>
      </c>
      <c r="H160" s="16">
        <f t="shared" si="41"/>
        <v>18.61</v>
      </c>
      <c r="I160" s="16">
        <v>18.99</v>
      </c>
      <c r="J160" s="16">
        <f t="shared" si="39"/>
        <v>-0.379999999999999</v>
      </c>
    </row>
    <row r="161" ht="24" customHeight="1" spans="1:10">
      <c r="A161" s="146" t="s">
        <v>168</v>
      </c>
      <c r="B161" s="89">
        <v>0</v>
      </c>
      <c r="C161" s="89">
        <v>0</v>
      </c>
      <c r="D161" s="91">
        <v>1</v>
      </c>
      <c r="E161" s="91">
        <v>0.3</v>
      </c>
      <c r="F161" s="16">
        <f t="shared" si="43"/>
        <v>0</v>
      </c>
      <c r="G161" s="16">
        <f t="shared" si="40"/>
        <v>0</v>
      </c>
      <c r="H161" s="16">
        <f t="shared" si="41"/>
        <v>0</v>
      </c>
      <c r="I161" s="16">
        <v>0</v>
      </c>
      <c r="J161" s="16">
        <f t="shared" si="39"/>
        <v>0</v>
      </c>
    </row>
    <row r="162" ht="24" customHeight="1" spans="1:10">
      <c r="A162" s="146" t="s">
        <v>169</v>
      </c>
      <c r="B162" s="89">
        <v>0</v>
      </c>
      <c r="C162" s="89">
        <v>0</v>
      </c>
      <c r="D162" s="91">
        <v>1</v>
      </c>
      <c r="E162" s="91">
        <v>0.3</v>
      </c>
      <c r="F162" s="16">
        <f t="shared" si="43"/>
        <v>0</v>
      </c>
      <c r="G162" s="16">
        <f t="shared" si="40"/>
        <v>0</v>
      </c>
      <c r="H162" s="16">
        <f t="shared" si="41"/>
        <v>0</v>
      </c>
      <c r="I162" s="16">
        <v>0</v>
      </c>
      <c r="J162" s="16">
        <f t="shared" si="39"/>
        <v>0</v>
      </c>
    </row>
    <row r="163" ht="24" customHeight="1" spans="1:10">
      <c r="A163" s="146" t="s">
        <v>170</v>
      </c>
      <c r="B163" s="89">
        <v>0</v>
      </c>
      <c r="C163" s="89">
        <v>0</v>
      </c>
      <c r="D163" s="91">
        <v>1</v>
      </c>
      <c r="E163" s="91">
        <v>0.3</v>
      </c>
      <c r="F163" s="16">
        <f t="shared" si="43"/>
        <v>0</v>
      </c>
      <c r="G163" s="16">
        <f t="shared" si="40"/>
        <v>0</v>
      </c>
      <c r="H163" s="16">
        <f t="shared" si="41"/>
        <v>0</v>
      </c>
      <c r="I163" s="16">
        <v>0</v>
      </c>
      <c r="J163" s="16">
        <f t="shared" si="39"/>
        <v>0</v>
      </c>
    </row>
    <row r="164" ht="24" customHeight="1" spans="1:10">
      <c r="A164" s="146" t="s">
        <v>171</v>
      </c>
      <c r="B164" s="89">
        <v>32</v>
      </c>
      <c r="C164" s="89">
        <v>38</v>
      </c>
      <c r="D164" s="91">
        <v>0.85</v>
      </c>
      <c r="E164" s="91">
        <v>0.3</v>
      </c>
      <c r="F164" s="16">
        <f t="shared" si="43"/>
        <v>19.38</v>
      </c>
      <c r="G164" s="16">
        <f t="shared" si="40"/>
        <v>4.67</v>
      </c>
      <c r="H164" s="16">
        <f t="shared" si="41"/>
        <v>14.71</v>
      </c>
      <c r="I164" s="16">
        <v>11.39</v>
      </c>
      <c r="J164" s="16">
        <f t="shared" si="39"/>
        <v>3.32</v>
      </c>
    </row>
    <row r="165" ht="24" customHeight="1" spans="1:10">
      <c r="A165" s="146" t="s">
        <v>172</v>
      </c>
      <c r="B165" s="89">
        <v>14</v>
      </c>
      <c r="C165" s="89">
        <v>14</v>
      </c>
      <c r="D165" s="91">
        <v>0.85</v>
      </c>
      <c r="E165" s="91">
        <v>0.3</v>
      </c>
      <c r="F165" s="16">
        <f t="shared" si="43"/>
        <v>7.14</v>
      </c>
      <c r="G165" s="16">
        <f t="shared" si="40"/>
        <v>2.04</v>
      </c>
      <c r="H165" s="16">
        <f t="shared" si="41"/>
        <v>5.1</v>
      </c>
      <c r="I165" s="16">
        <v>5.75</v>
      </c>
      <c r="J165" s="16">
        <f t="shared" si="39"/>
        <v>-0.65</v>
      </c>
    </row>
    <row r="166" ht="30" customHeight="1" spans="1:10">
      <c r="A166" s="30" t="s">
        <v>173</v>
      </c>
      <c r="B166" s="84">
        <v>3</v>
      </c>
      <c r="C166" s="84">
        <v>2</v>
      </c>
      <c r="D166" s="88">
        <v>0.3</v>
      </c>
      <c r="E166" s="88">
        <v>0.3</v>
      </c>
      <c r="F166" s="13">
        <f t="shared" si="43"/>
        <v>0.36</v>
      </c>
      <c r="G166" s="13">
        <f t="shared" si="40"/>
        <v>0.44</v>
      </c>
      <c r="H166" s="16">
        <v>0</v>
      </c>
      <c r="I166" s="16">
        <v>0</v>
      </c>
      <c r="J166" s="16">
        <f t="shared" si="39"/>
        <v>0</v>
      </c>
    </row>
    <row r="167" spans="1:6">
      <c r="A167" s="144"/>
      <c r="B167" s="144"/>
      <c r="C167" s="24"/>
      <c r="D167" s="144"/>
      <c r="E167" s="144"/>
      <c r="F167" s="144"/>
    </row>
    <row r="169" spans="2:3">
      <c r="B169" s="152"/>
      <c r="C169" s="153"/>
    </row>
  </sheetData>
  <mergeCells count="1">
    <mergeCell ref="A2:J2"/>
  </mergeCells>
  <printOptions horizontalCentered="1"/>
  <pageMargins left="0.475694444444444" right="0.472222222222222" top="0.590277777777778" bottom="0.786805555555556" header="0.5" footer="0.5"/>
  <pageSetup paperSize="9" scale="79" fitToHeight="0" orientation="portrait" horizontalDpi="600"/>
  <headerFooter>
    <oddFooter>&amp;C第 &amp;P 页，共 &amp;N 页</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IS170"/>
  <sheetViews>
    <sheetView workbookViewId="0">
      <pane ySplit="8" topLeftCell="A81" activePane="bottomLeft" state="frozen"/>
      <selection/>
      <selection pane="bottomLeft" activeCell="B1" sqref="B1"/>
    </sheetView>
  </sheetViews>
  <sheetFormatPr defaultColWidth="9" defaultRowHeight="13.5"/>
  <cols>
    <col min="1" max="1" width="9" style="39" hidden="1" customWidth="1"/>
    <col min="2" max="2" width="20.625" style="3" customWidth="1"/>
    <col min="3" max="3" width="12.625" style="114" customWidth="1"/>
    <col min="4" max="4" width="11.625" style="115" customWidth="1"/>
    <col min="5" max="5" width="9.625" style="116" customWidth="1"/>
    <col min="6" max="6" width="14.625" style="117" customWidth="1"/>
    <col min="7" max="7" width="13.125" style="117" customWidth="1"/>
    <col min="8" max="8" width="14.5" style="117" customWidth="1"/>
    <col min="9" max="9" width="11.5" style="118" customWidth="1"/>
    <col min="10" max="10" width="12.375" style="118" customWidth="1"/>
    <col min="11" max="11" width="12.25" style="25" customWidth="1"/>
    <col min="12" max="12" width="15" style="25" customWidth="1"/>
    <col min="13" max="13" width="9" style="3"/>
    <col min="14" max="14" width="13.25" style="3" customWidth="1"/>
    <col min="15" max="16384" width="9" style="3"/>
  </cols>
  <sheetData>
    <row r="1" s="3" customFormat="1" ht="14.25" spans="1:12">
      <c r="A1" s="119" t="s">
        <v>225</v>
      </c>
      <c r="B1" s="120" t="s">
        <v>226</v>
      </c>
      <c r="C1" s="121"/>
      <c r="D1" s="122"/>
      <c r="E1" s="123"/>
      <c r="F1" s="124"/>
      <c r="G1" s="124"/>
      <c r="H1" s="117"/>
      <c r="I1" s="118"/>
      <c r="J1" s="118"/>
      <c r="K1" s="25"/>
      <c r="L1" s="25"/>
    </row>
    <row r="2" s="79" customFormat="1" ht="27" customHeight="1" spans="1:12">
      <c r="A2" s="45"/>
      <c r="B2" s="125" t="s">
        <v>227</v>
      </c>
      <c r="C2" s="126"/>
      <c r="D2" s="126"/>
      <c r="E2" s="126"/>
      <c r="F2" s="126"/>
      <c r="G2" s="126"/>
      <c r="H2" s="126"/>
      <c r="I2" s="126"/>
      <c r="J2" s="126"/>
      <c r="K2" s="126"/>
      <c r="L2" s="126"/>
    </row>
    <row r="3" s="3" customFormat="1" ht="21" customHeight="1" spans="1:12">
      <c r="A3" s="39"/>
      <c r="B3" s="127"/>
      <c r="C3" s="121"/>
      <c r="D3" s="122"/>
      <c r="E3" s="123"/>
      <c r="F3" s="124"/>
      <c r="G3" s="124"/>
      <c r="H3" s="117"/>
      <c r="I3" s="118"/>
      <c r="J3" s="118"/>
      <c r="K3" s="25"/>
      <c r="L3" s="25" t="s">
        <v>177</v>
      </c>
    </row>
    <row r="4" s="113" customFormat="1" ht="30" customHeight="1" spans="1:253">
      <c r="A4" s="48" t="s">
        <v>203</v>
      </c>
      <c r="B4" s="128" t="s">
        <v>3</v>
      </c>
      <c r="C4" s="8" t="s">
        <v>178</v>
      </c>
      <c r="D4" s="8" t="s">
        <v>179</v>
      </c>
      <c r="E4" s="8" t="s">
        <v>204</v>
      </c>
      <c r="F4" s="9" t="s">
        <v>181</v>
      </c>
      <c r="G4" s="9" t="s">
        <v>182</v>
      </c>
      <c r="H4" s="9" t="s">
        <v>205</v>
      </c>
      <c r="I4" s="134" t="s">
        <v>184</v>
      </c>
      <c r="J4" s="135"/>
      <c r="K4" s="136"/>
      <c r="L4" s="9" t="s">
        <v>185</v>
      </c>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c r="IR4" s="39"/>
      <c r="IS4" s="39"/>
    </row>
    <row r="5" s="113" customFormat="1" ht="42" customHeight="1" spans="1:253">
      <c r="A5" s="48"/>
      <c r="B5" s="128"/>
      <c r="C5" s="8"/>
      <c r="D5" s="8"/>
      <c r="E5" s="8"/>
      <c r="F5" s="9"/>
      <c r="G5" s="9"/>
      <c r="H5" s="9"/>
      <c r="I5" s="9" t="s">
        <v>186</v>
      </c>
      <c r="J5" s="9" t="s">
        <v>187</v>
      </c>
      <c r="K5" s="10" t="s">
        <v>188</v>
      </c>
      <c r="L5" s="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c r="IR5" s="39"/>
      <c r="IS5" s="39"/>
    </row>
    <row r="6" s="37" customFormat="1" ht="30" customHeight="1" spans="1:253">
      <c r="A6" s="56"/>
      <c r="B6" s="128" t="s">
        <v>189</v>
      </c>
      <c r="C6" s="8" t="s">
        <v>190</v>
      </c>
      <c r="D6" s="129" t="s">
        <v>191</v>
      </c>
      <c r="E6" s="129" t="s">
        <v>192</v>
      </c>
      <c r="F6" s="75" t="s">
        <v>228</v>
      </c>
      <c r="G6" s="75" t="s">
        <v>229</v>
      </c>
      <c r="H6" s="75" t="s">
        <v>195</v>
      </c>
      <c r="I6" s="75" t="s">
        <v>208</v>
      </c>
      <c r="J6" s="75" t="s">
        <v>197</v>
      </c>
      <c r="K6" s="76" t="s">
        <v>198</v>
      </c>
      <c r="L6" s="8" t="s">
        <v>199</v>
      </c>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row>
    <row r="7" s="3" customFormat="1" ht="22" customHeight="1" spans="1:245">
      <c r="A7" s="32"/>
      <c r="B7" s="18" t="s">
        <v>4</v>
      </c>
      <c r="C7" s="130">
        <f>SUM(C8,C131)</f>
        <v>16550</v>
      </c>
      <c r="D7" s="130">
        <f>SUM(D8,D131)</f>
        <v>18157</v>
      </c>
      <c r="E7" s="130"/>
      <c r="F7" s="131">
        <f>SUM(F8,F131)</f>
        <v>8978.78</v>
      </c>
      <c r="G7" s="131">
        <f t="shared" ref="F7:L7" si="0">SUM(G8,G131)</f>
        <v>3472.26</v>
      </c>
      <c r="H7" s="131">
        <f t="shared" si="0"/>
        <v>5506.52</v>
      </c>
      <c r="I7" s="131">
        <f t="shared" si="0"/>
        <v>5880.59</v>
      </c>
      <c r="J7" s="131">
        <f t="shared" si="0"/>
        <v>6003.97</v>
      </c>
      <c r="K7" s="131">
        <f t="shared" si="0"/>
        <v>-123.38</v>
      </c>
      <c r="L7" s="131">
        <f t="shared" si="0"/>
        <v>5383.14</v>
      </c>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row>
    <row r="8" s="3" customFormat="1" ht="22" customHeight="1" spans="1:245">
      <c r="A8" s="32"/>
      <c r="B8" s="18" t="s">
        <v>14</v>
      </c>
      <c r="C8" s="130">
        <f>SUM(C9,C21,C22,C29,C36,C42,C49,C55,C60,C68,C73,C74,C75,C83,C90,C100,C107,C112,C118,C123,C127)</f>
        <v>15004</v>
      </c>
      <c r="D8" s="130">
        <f>SUM(D9,D21,D22,D29,D36,D42,D49,D55,D60,D68,D73,D74,D75,D83,D90,D100,D107,D112,D118,D123,D127)</f>
        <v>16512</v>
      </c>
      <c r="E8" s="130"/>
      <c r="F8" s="131">
        <f>SUM(F9,F21,F22,F29,F36,F42,F49,F55,F60,F68,F73,F74,F75,F83,F90,F100,F107,F112,F118,F123,F127)</f>
        <v>7572.87</v>
      </c>
      <c r="G8" s="131">
        <f>SUM(G9,G21,G22,G29,G36,G42,G49,G55,G60,G68,G73,G74,G75,G83,G90,G100,G107,G112,G118,G123,G127)</f>
        <v>3143.88</v>
      </c>
      <c r="H8" s="131">
        <f t="shared" ref="F8:L8" si="1">SUM(H9,H21,H22,H29,H36,H42,H49,H55,H60,H68,H73,H74,H75,H83,H90,H100,H107,H112,H118,H123,H127)</f>
        <v>4428.99</v>
      </c>
      <c r="I8" s="131">
        <f t="shared" si="1"/>
        <v>4764.11</v>
      </c>
      <c r="J8" s="131">
        <f t="shared" si="1"/>
        <v>4935.08</v>
      </c>
      <c r="K8" s="131">
        <f t="shared" si="1"/>
        <v>-170.97</v>
      </c>
      <c r="L8" s="131">
        <f t="shared" si="1"/>
        <v>4258.02</v>
      </c>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row>
    <row r="9" s="3" customFormat="1" ht="22" customHeight="1" spans="1:245">
      <c r="A9" s="32">
        <v>601</v>
      </c>
      <c r="B9" s="18" t="s">
        <v>15</v>
      </c>
      <c r="C9" s="7">
        <f>SUM(C10:C20)</f>
        <v>5847</v>
      </c>
      <c r="D9" s="10">
        <f>SUM(D10:D20)</f>
        <v>6628</v>
      </c>
      <c r="E9" s="132"/>
      <c r="F9" s="131">
        <f t="shared" ref="F9:L9" si="2">SUM(F10:F20)</f>
        <v>1908.85</v>
      </c>
      <c r="G9" s="131">
        <f t="shared" si="2"/>
        <v>1241.92</v>
      </c>
      <c r="H9" s="131">
        <f t="shared" si="2"/>
        <v>666.93</v>
      </c>
      <c r="I9" s="131">
        <f t="shared" si="2"/>
        <v>814.29</v>
      </c>
      <c r="J9" s="131">
        <f t="shared" si="2"/>
        <v>1050.7</v>
      </c>
      <c r="K9" s="131">
        <f t="shared" si="2"/>
        <v>-236.41</v>
      </c>
      <c r="L9" s="131">
        <f t="shared" si="2"/>
        <v>430.52</v>
      </c>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row>
    <row r="10" s="3" customFormat="1" ht="22" customHeight="1" spans="1:12">
      <c r="A10" s="32">
        <v>601002</v>
      </c>
      <c r="B10" s="31" t="s">
        <v>16</v>
      </c>
      <c r="C10" s="32">
        <v>1231</v>
      </c>
      <c r="D10" s="14">
        <v>1358</v>
      </c>
      <c r="E10" s="60">
        <v>0.3</v>
      </c>
      <c r="F10" s="16">
        <f>ROUND(D10*800*12*E10/10000,2)</f>
        <v>391.1</v>
      </c>
      <c r="G10" s="16">
        <f>ROUND(C10*0.3*590*12/10000,2)</f>
        <v>261.46</v>
      </c>
      <c r="H10" s="133">
        <f>F10-G10</f>
        <v>129.64</v>
      </c>
      <c r="I10" s="16">
        <v>160.66</v>
      </c>
      <c r="J10" s="133">
        <v>202.62</v>
      </c>
      <c r="K10" s="133">
        <f>I10-J10</f>
        <v>-41.96</v>
      </c>
      <c r="L10" s="133">
        <f>H10+K10</f>
        <v>87.68</v>
      </c>
    </row>
    <row r="11" s="3" customFormat="1" ht="22" customHeight="1" spans="1:12">
      <c r="A11" s="32">
        <v>601003</v>
      </c>
      <c r="B11" s="31" t="s">
        <v>17</v>
      </c>
      <c r="C11" s="32">
        <v>1475</v>
      </c>
      <c r="D11" s="14">
        <v>1578</v>
      </c>
      <c r="E11" s="60">
        <v>0.3</v>
      </c>
      <c r="F11" s="16">
        <f t="shared" ref="F11:F21" si="3">ROUND(D11*800*12*E11/10000,2)</f>
        <v>454.46</v>
      </c>
      <c r="G11" s="16">
        <f t="shared" ref="G11:G20" si="4">ROUND(C11*0.3*590*12/10000,2)</f>
        <v>313.29</v>
      </c>
      <c r="H11" s="133">
        <f t="shared" ref="H11:H21" si="5">F11-G11</f>
        <v>141.17</v>
      </c>
      <c r="I11" s="16">
        <v>178.34</v>
      </c>
      <c r="J11" s="133">
        <v>228.67</v>
      </c>
      <c r="K11" s="133">
        <f t="shared" ref="K11:K21" si="6">I11-J11</f>
        <v>-50.33</v>
      </c>
      <c r="L11" s="133">
        <f t="shared" ref="L11:L21" si="7">H11+K11</f>
        <v>90.84</v>
      </c>
    </row>
    <row r="12" s="3" customFormat="1" ht="22" customHeight="1" spans="1:12">
      <c r="A12" s="32">
        <v>601004</v>
      </c>
      <c r="B12" s="31" t="s">
        <v>18</v>
      </c>
      <c r="C12" s="32">
        <v>1323</v>
      </c>
      <c r="D12" s="14">
        <v>1633</v>
      </c>
      <c r="E12" s="60">
        <v>0.3</v>
      </c>
      <c r="F12" s="16">
        <f t="shared" si="3"/>
        <v>470.3</v>
      </c>
      <c r="G12" s="16">
        <f t="shared" si="4"/>
        <v>281.01</v>
      </c>
      <c r="H12" s="133">
        <f t="shared" si="5"/>
        <v>189.29</v>
      </c>
      <c r="I12" s="16">
        <v>222.63</v>
      </c>
      <c r="J12" s="133">
        <v>288.16</v>
      </c>
      <c r="K12" s="133">
        <f t="shared" si="6"/>
        <v>-65.53</v>
      </c>
      <c r="L12" s="133">
        <f t="shared" si="7"/>
        <v>123.76</v>
      </c>
    </row>
    <row r="13" s="3" customFormat="1" ht="22" customHeight="1" spans="1:12">
      <c r="A13" s="32">
        <v>601005</v>
      </c>
      <c r="B13" s="31" t="s">
        <v>19</v>
      </c>
      <c r="C13" s="32">
        <v>519</v>
      </c>
      <c r="D13" s="14">
        <v>575</v>
      </c>
      <c r="E13" s="60">
        <v>0.3</v>
      </c>
      <c r="F13" s="16">
        <f t="shared" si="3"/>
        <v>165.6</v>
      </c>
      <c r="G13" s="16">
        <f t="shared" si="4"/>
        <v>110.24</v>
      </c>
      <c r="H13" s="133">
        <f t="shared" si="5"/>
        <v>55.36</v>
      </c>
      <c r="I13" s="16">
        <v>68.44</v>
      </c>
      <c r="J13" s="133">
        <v>84.85</v>
      </c>
      <c r="K13" s="133">
        <f t="shared" si="6"/>
        <v>-16.41</v>
      </c>
      <c r="L13" s="133">
        <f t="shared" si="7"/>
        <v>38.95</v>
      </c>
    </row>
    <row r="14" s="3" customFormat="1" ht="22" customHeight="1" spans="1:12">
      <c r="A14" s="32">
        <v>601006</v>
      </c>
      <c r="B14" s="31" t="s">
        <v>20</v>
      </c>
      <c r="C14" s="32">
        <v>395</v>
      </c>
      <c r="D14" s="14">
        <v>443</v>
      </c>
      <c r="E14" s="60">
        <v>0.3</v>
      </c>
      <c r="F14" s="16">
        <f t="shared" si="3"/>
        <v>127.58</v>
      </c>
      <c r="G14" s="16">
        <f t="shared" si="4"/>
        <v>83.9</v>
      </c>
      <c r="H14" s="133">
        <f t="shared" si="5"/>
        <v>43.68</v>
      </c>
      <c r="I14" s="16">
        <v>53.64</v>
      </c>
      <c r="J14" s="133">
        <v>73.84</v>
      </c>
      <c r="K14" s="133">
        <f t="shared" si="6"/>
        <v>-20.2</v>
      </c>
      <c r="L14" s="133">
        <f t="shared" si="7"/>
        <v>23.48</v>
      </c>
    </row>
    <row r="15" s="3" customFormat="1" ht="22" customHeight="1" spans="1:12">
      <c r="A15" s="32">
        <v>601007</v>
      </c>
      <c r="B15" s="31" t="s">
        <v>21</v>
      </c>
      <c r="C15" s="32">
        <v>161</v>
      </c>
      <c r="D15" s="14">
        <v>202</v>
      </c>
      <c r="E15" s="60">
        <v>0.3</v>
      </c>
      <c r="F15" s="16">
        <f t="shared" si="3"/>
        <v>58.18</v>
      </c>
      <c r="G15" s="16">
        <f t="shared" si="4"/>
        <v>34.2</v>
      </c>
      <c r="H15" s="133">
        <f t="shared" si="5"/>
        <v>23.98</v>
      </c>
      <c r="I15" s="16">
        <v>28.04</v>
      </c>
      <c r="J15" s="133">
        <v>24.21</v>
      </c>
      <c r="K15" s="133">
        <f t="shared" si="6"/>
        <v>3.83</v>
      </c>
      <c r="L15" s="133">
        <f t="shared" si="7"/>
        <v>27.81</v>
      </c>
    </row>
    <row r="16" s="3" customFormat="1" ht="22" customHeight="1" spans="1:12">
      <c r="A16" s="32">
        <v>601008</v>
      </c>
      <c r="B16" s="31" t="s">
        <v>22</v>
      </c>
      <c r="C16" s="32">
        <v>254</v>
      </c>
      <c r="D16" s="14">
        <v>283</v>
      </c>
      <c r="E16" s="60">
        <v>0.3</v>
      </c>
      <c r="F16" s="16">
        <f t="shared" si="3"/>
        <v>81.5</v>
      </c>
      <c r="G16" s="16">
        <f t="shared" si="4"/>
        <v>53.95</v>
      </c>
      <c r="H16" s="133">
        <f t="shared" si="5"/>
        <v>27.55</v>
      </c>
      <c r="I16" s="16">
        <v>33.95</v>
      </c>
      <c r="J16" s="133">
        <v>45.36</v>
      </c>
      <c r="K16" s="133">
        <f t="shared" si="6"/>
        <v>-11.41</v>
      </c>
      <c r="L16" s="133">
        <f t="shared" si="7"/>
        <v>16.14</v>
      </c>
    </row>
    <row r="17" s="3" customFormat="1" ht="22" customHeight="1" spans="1:12">
      <c r="A17" s="32">
        <v>601009</v>
      </c>
      <c r="B17" s="31" t="s">
        <v>23</v>
      </c>
      <c r="C17" s="32">
        <v>153</v>
      </c>
      <c r="D17" s="14">
        <v>163</v>
      </c>
      <c r="E17" s="60">
        <v>0.3</v>
      </c>
      <c r="F17" s="16">
        <f t="shared" si="3"/>
        <v>46.94</v>
      </c>
      <c r="G17" s="16">
        <f t="shared" si="4"/>
        <v>32.5</v>
      </c>
      <c r="H17" s="133">
        <f t="shared" si="5"/>
        <v>14.44</v>
      </c>
      <c r="I17" s="16">
        <v>18.3</v>
      </c>
      <c r="J17" s="133">
        <v>30.06</v>
      </c>
      <c r="K17" s="133">
        <f t="shared" si="6"/>
        <v>-11.76</v>
      </c>
      <c r="L17" s="133">
        <f t="shared" si="7"/>
        <v>2.68</v>
      </c>
    </row>
    <row r="18" s="3" customFormat="1" ht="22" customHeight="1" spans="1:12">
      <c r="A18" s="32">
        <v>601010</v>
      </c>
      <c r="B18" s="31" t="s">
        <v>24</v>
      </c>
      <c r="C18" s="32">
        <v>118</v>
      </c>
      <c r="D18" s="14">
        <v>136</v>
      </c>
      <c r="E18" s="60">
        <v>0.3</v>
      </c>
      <c r="F18" s="16">
        <f t="shared" si="3"/>
        <v>39.17</v>
      </c>
      <c r="G18" s="16">
        <f t="shared" si="4"/>
        <v>25.06</v>
      </c>
      <c r="H18" s="133">
        <f t="shared" si="5"/>
        <v>14.11</v>
      </c>
      <c r="I18" s="16">
        <v>17.08</v>
      </c>
      <c r="J18" s="133">
        <v>17.78</v>
      </c>
      <c r="K18" s="133">
        <f t="shared" si="6"/>
        <v>-0.700000000000003</v>
      </c>
      <c r="L18" s="133">
        <f t="shared" si="7"/>
        <v>13.41</v>
      </c>
    </row>
    <row r="19" s="3" customFormat="1" ht="22" customHeight="1" spans="1:12">
      <c r="A19" s="32">
        <v>601012</v>
      </c>
      <c r="B19" s="31" t="s">
        <v>25</v>
      </c>
      <c r="C19" s="32">
        <v>99</v>
      </c>
      <c r="D19" s="14">
        <v>107</v>
      </c>
      <c r="E19" s="60">
        <v>0.3</v>
      </c>
      <c r="F19" s="16">
        <f t="shared" si="3"/>
        <v>30.82</v>
      </c>
      <c r="G19" s="16">
        <f t="shared" si="4"/>
        <v>21.03</v>
      </c>
      <c r="H19" s="133">
        <f t="shared" si="5"/>
        <v>9.79</v>
      </c>
      <c r="I19" s="16">
        <v>12.29</v>
      </c>
      <c r="J19" s="133">
        <v>22.59</v>
      </c>
      <c r="K19" s="133">
        <f t="shared" si="6"/>
        <v>-10.3</v>
      </c>
      <c r="L19" s="133">
        <f t="shared" si="7"/>
        <v>-0.510000000000002</v>
      </c>
    </row>
    <row r="20" s="3" customFormat="1" ht="22" customHeight="1" spans="1:12">
      <c r="A20" s="32">
        <v>601013</v>
      </c>
      <c r="B20" s="31" t="s">
        <v>26</v>
      </c>
      <c r="C20" s="32">
        <v>119</v>
      </c>
      <c r="D20" s="14">
        <v>150</v>
      </c>
      <c r="E20" s="60">
        <v>0.3</v>
      </c>
      <c r="F20" s="16">
        <f t="shared" si="3"/>
        <v>43.2</v>
      </c>
      <c r="G20" s="16">
        <f t="shared" si="4"/>
        <v>25.28</v>
      </c>
      <c r="H20" s="133">
        <f t="shared" si="5"/>
        <v>17.92</v>
      </c>
      <c r="I20" s="16">
        <v>20.92</v>
      </c>
      <c r="J20" s="133">
        <v>32.56</v>
      </c>
      <c r="K20" s="133">
        <f t="shared" si="6"/>
        <v>-11.64</v>
      </c>
      <c r="L20" s="133">
        <f t="shared" si="7"/>
        <v>6.28</v>
      </c>
    </row>
    <row r="21" s="3" customFormat="1" ht="22" customHeight="1" spans="1:12">
      <c r="A21" s="32"/>
      <c r="B21" s="18" t="s">
        <v>27</v>
      </c>
      <c r="C21" s="7">
        <v>0</v>
      </c>
      <c r="D21" s="10">
        <v>0</v>
      </c>
      <c r="E21" s="132">
        <v>0.3</v>
      </c>
      <c r="F21" s="131">
        <f t="shared" si="3"/>
        <v>0</v>
      </c>
      <c r="G21" s="131">
        <f>ROUND(C21*0.3*450*12/10000,2)</f>
        <v>0</v>
      </c>
      <c r="H21" s="131">
        <f t="shared" si="5"/>
        <v>0</v>
      </c>
      <c r="I21" s="13">
        <f>VLOOKUP(B21,'2022年结算表（死亡）'!A:J,8,0)</f>
        <v>0</v>
      </c>
      <c r="J21" s="131">
        <v>0</v>
      </c>
      <c r="K21" s="131">
        <f t="shared" si="6"/>
        <v>0</v>
      </c>
      <c r="L21" s="131">
        <f t="shared" si="7"/>
        <v>0</v>
      </c>
    </row>
    <row r="22" s="3" customFormat="1" ht="22" customHeight="1" spans="1:245">
      <c r="A22" s="32">
        <v>603</v>
      </c>
      <c r="B22" s="18" t="s">
        <v>28</v>
      </c>
      <c r="C22" s="10">
        <f t="shared" ref="C22:L22" si="8">SUM(C23,C26:C28)</f>
        <v>514</v>
      </c>
      <c r="D22" s="10">
        <f t="shared" si="8"/>
        <v>562</v>
      </c>
      <c r="E22" s="132"/>
      <c r="F22" s="10">
        <f t="shared" si="8"/>
        <v>161.85</v>
      </c>
      <c r="G22" s="10">
        <f t="shared" si="8"/>
        <v>109.17</v>
      </c>
      <c r="H22" s="10">
        <f t="shared" si="8"/>
        <v>52.68</v>
      </c>
      <c r="I22" s="10">
        <f t="shared" si="8"/>
        <v>65.63</v>
      </c>
      <c r="J22" s="10">
        <f t="shared" si="8"/>
        <v>74.31</v>
      </c>
      <c r="K22" s="10">
        <f t="shared" si="8"/>
        <v>-8.68</v>
      </c>
      <c r="L22" s="10">
        <f t="shared" si="8"/>
        <v>44</v>
      </c>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row>
    <row r="23" s="3" customFormat="1" ht="22" customHeight="1" spans="1:13">
      <c r="A23" s="32">
        <v>603001</v>
      </c>
      <c r="B23" s="10" t="s">
        <v>29</v>
      </c>
      <c r="C23" s="7">
        <v>18</v>
      </c>
      <c r="D23" s="10">
        <v>23</v>
      </c>
      <c r="E23" s="60">
        <v>0.3</v>
      </c>
      <c r="F23" s="131">
        <f t="shared" ref="F23:F28" si="9">ROUND(D23*800*12*E23/10000,2)</f>
        <v>6.62</v>
      </c>
      <c r="G23" s="13">
        <f t="shared" ref="G23:G28" si="10">ROUND(C23*0.3*590*12/10000,2)</f>
        <v>3.82</v>
      </c>
      <c r="H23" s="131">
        <f t="shared" ref="H23:H28" si="11">F23-G23</f>
        <v>2.8</v>
      </c>
      <c r="I23" s="13">
        <v>3.25</v>
      </c>
      <c r="J23" s="133">
        <v>-2.37</v>
      </c>
      <c r="K23" s="131">
        <f>I23-J23</f>
        <v>5.62</v>
      </c>
      <c r="L23" s="131">
        <f t="shared" ref="L23:L28" si="12">H23+K23</f>
        <v>8.42</v>
      </c>
      <c r="M23" s="43"/>
    </row>
    <row r="24" s="3" customFormat="1" ht="22" customHeight="1" spans="1:13">
      <c r="A24" s="32"/>
      <c r="B24" s="18" t="s">
        <v>30</v>
      </c>
      <c r="C24" s="7">
        <v>18</v>
      </c>
      <c r="D24" s="10">
        <v>19</v>
      </c>
      <c r="E24" s="62">
        <v>0.3</v>
      </c>
      <c r="F24" s="131">
        <f t="shared" si="9"/>
        <v>5.47</v>
      </c>
      <c r="G24" s="13">
        <f t="shared" si="10"/>
        <v>3.82</v>
      </c>
      <c r="H24" s="131">
        <f t="shared" si="11"/>
        <v>1.65</v>
      </c>
      <c r="I24" s="13">
        <v>2.1</v>
      </c>
      <c r="J24" s="137">
        <v>1.69</v>
      </c>
      <c r="K24" s="131">
        <v>0.41</v>
      </c>
      <c r="L24" s="131">
        <f t="shared" si="12"/>
        <v>2.06</v>
      </c>
      <c r="M24" s="43"/>
    </row>
    <row r="25" s="3" customFormat="1" ht="22" customHeight="1" spans="1:13">
      <c r="A25" s="32"/>
      <c r="B25" s="18" t="s">
        <v>31</v>
      </c>
      <c r="C25" s="7">
        <v>0</v>
      </c>
      <c r="D25" s="10">
        <v>4</v>
      </c>
      <c r="E25" s="62">
        <v>0.3</v>
      </c>
      <c r="F25" s="131">
        <f t="shared" si="9"/>
        <v>1.15</v>
      </c>
      <c r="G25" s="13">
        <f t="shared" si="10"/>
        <v>0</v>
      </c>
      <c r="H25" s="131">
        <f t="shared" si="11"/>
        <v>1.15</v>
      </c>
      <c r="I25" s="13">
        <v>1.15</v>
      </c>
      <c r="J25" s="131">
        <v>0</v>
      </c>
      <c r="K25" s="131">
        <v>1.15</v>
      </c>
      <c r="L25" s="131">
        <f t="shared" si="12"/>
        <v>2.3</v>
      </c>
      <c r="M25" s="43"/>
    </row>
    <row r="26" s="3" customFormat="1" ht="22" customHeight="1" spans="1:13">
      <c r="A26" s="32">
        <v>603002</v>
      </c>
      <c r="B26" s="31" t="s">
        <v>32</v>
      </c>
      <c r="C26" s="32">
        <v>360</v>
      </c>
      <c r="D26" s="14">
        <v>394</v>
      </c>
      <c r="E26" s="60">
        <v>0.3</v>
      </c>
      <c r="F26" s="133">
        <f t="shared" si="9"/>
        <v>113.47</v>
      </c>
      <c r="G26" s="16">
        <f t="shared" si="10"/>
        <v>76.46</v>
      </c>
      <c r="H26" s="133">
        <f t="shared" si="11"/>
        <v>37.01</v>
      </c>
      <c r="I26" s="16">
        <v>46.08</v>
      </c>
      <c r="J26" s="133">
        <v>52.95</v>
      </c>
      <c r="K26" s="133">
        <f>I26-J26</f>
        <v>-6.87</v>
      </c>
      <c r="L26" s="133">
        <f t="shared" si="12"/>
        <v>30.14</v>
      </c>
      <c r="M26" s="43"/>
    </row>
    <row r="27" s="3" customFormat="1" ht="22" customHeight="1" spans="1:13">
      <c r="A27" s="32">
        <v>603003</v>
      </c>
      <c r="B27" s="31" t="s">
        <v>33</v>
      </c>
      <c r="C27" s="32">
        <v>82</v>
      </c>
      <c r="D27" s="14">
        <v>89</v>
      </c>
      <c r="E27" s="60">
        <v>0.3</v>
      </c>
      <c r="F27" s="133">
        <f t="shared" si="9"/>
        <v>25.63</v>
      </c>
      <c r="G27" s="16">
        <f t="shared" si="10"/>
        <v>17.42</v>
      </c>
      <c r="H27" s="133">
        <f t="shared" si="11"/>
        <v>8.21</v>
      </c>
      <c r="I27" s="16">
        <v>10.28</v>
      </c>
      <c r="J27" s="133">
        <v>11.79</v>
      </c>
      <c r="K27" s="133">
        <f>I27-J27</f>
        <v>-1.51</v>
      </c>
      <c r="L27" s="133">
        <f t="shared" si="12"/>
        <v>6.7</v>
      </c>
      <c r="M27" s="43"/>
    </row>
    <row r="28" s="3" customFormat="1" ht="22" customHeight="1" spans="1:13">
      <c r="A28" s="32">
        <v>603004</v>
      </c>
      <c r="B28" s="31" t="s">
        <v>34</v>
      </c>
      <c r="C28" s="32">
        <v>54</v>
      </c>
      <c r="D28" s="14">
        <v>56</v>
      </c>
      <c r="E28" s="60">
        <v>0.3</v>
      </c>
      <c r="F28" s="133">
        <f t="shared" si="9"/>
        <v>16.13</v>
      </c>
      <c r="G28" s="16">
        <f t="shared" si="10"/>
        <v>11.47</v>
      </c>
      <c r="H28" s="133">
        <f t="shared" si="11"/>
        <v>4.66</v>
      </c>
      <c r="I28" s="16">
        <v>6.02</v>
      </c>
      <c r="J28" s="133">
        <v>11.94</v>
      </c>
      <c r="K28" s="133">
        <f>I28-J28</f>
        <v>-5.92</v>
      </c>
      <c r="L28" s="133">
        <f t="shared" si="12"/>
        <v>-1.26</v>
      </c>
      <c r="M28" s="43"/>
    </row>
    <row r="29" s="3" customFormat="1" ht="22" customHeight="1" spans="1:245">
      <c r="A29" s="32">
        <v>604</v>
      </c>
      <c r="B29" s="18" t="s">
        <v>35</v>
      </c>
      <c r="C29" s="10">
        <f>SUM(C30:C35)</f>
        <v>654</v>
      </c>
      <c r="D29" s="10">
        <f>SUM(D30:D35)</f>
        <v>687</v>
      </c>
      <c r="E29" s="132"/>
      <c r="F29" s="131">
        <f t="shared" ref="F29:L29" si="13">SUM(F30:F35)</f>
        <v>564.92</v>
      </c>
      <c r="G29" s="131">
        <f t="shared" si="13"/>
        <v>138.91</v>
      </c>
      <c r="H29" s="131">
        <f t="shared" si="13"/>
        <v>426.01</v>
      </c>
      <c r="I29" s="131">
        <f t="shared" si="13"/>
        <v>442.49</v>
      </c>
      <c r="J29" s="131">
        <f t="shared" si="13"/>
        <v>419.94</v>
      </c>
      <c r="K29" s="131">
        <f t="shared" si="13"/>
        <v>22.55</v>
      </c>
      <c r="L29" s="131">
        <f t="shared" si="13"/>
        <v>448.56</v>
      </c>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c r="EZ29" s="24"/>
      <c r="FA29" s="24"/>
      <c r="FB29" s="24"/>
      <c r="FC29" s="24"/>
      <c r="FD29" s="24"/>
      <c r="FE29" s="24"/>
      <c r="FF29" s="24"/>
      <c r="FG29" s="24"/>
      <c r="FH29" s="24"/>
      <c r="FI29" s="24"/>
      <c r="FJ29" s="24"/>
      <c r="FK29" s="24"/>
      <c r="FL29" s="24"/>
      <c r="FM29" s="24"/>
      <c r="FN29" s="24"/>
      <c r="FO29" s="24"/>
      <c r="FP29" s="24"/>
      <c r="FQ29" s="24"/>
      <c r="FR29" s="24"/>
      <c r="FS29" s="24"/>
      <c r="FT29" s="24"/>
      <c r="FU29" s="24"/>
      <c r="FV29" s="24"/>
      <c r="FW29" s="24"/>
      <c r="FX29" s="24"/>
      <c r="FY29" s="24"/>
      <c r="FZ29" s="24"/>
      <c r="GA29" s="24"/>
      <c r="GB29" s="24"/>
      <c r="GC29" s="24"/>
      <c r="GD29" s="24"/>
      <c r="GE29" s="24"/>
      <c r="GF29" s="24"/>
      <c r="GG29" s="24"/>
      <c r="GH29" s="24"/>
      <c r="GI29" s="24"/>
      <c r="GJ29" s="24"/>
      <c r="GK29" s="24"/>
      <c r="GL29" s="24"/>
      <c r="GM29" s="24"/>
      <c r="GN29" s="24"/>
      <c r="GO29" s="24"/>
      <c r="GP29" s="24"/>
      <c r="GQ29" s="24"/>
      <c r="GR29" s="24"/>
      <c r="GS29" s="24"/>
      <c r="GT29" s="24"/>
      <c r="GU29" s="24"/>
      <c r="GV29" s="24"/>
      <c r="GW29" s="24"/>
      <c r="GX29" s="24"/>
      <c r="GY29" s="24"/>
      <c r="GZ29" s="24"/>
      <c r="HA29" s="24"/>
      <c r="HB29" s="24"/>
      <c r="HC29" s="24"/>
      <c r="HD29" s="24"/>
      <c r="HE29" s="24"/>
      <c r="HF29" s="24"/>
      <c r="HG29" s="24"/>
      <c r="HH29" s="24"/>
      <c r="HI29" s="24"/>
      <c r="HJ29" s="24"/>
      <c r="HK29" s="24"/>
      <c r="HL29" s="24"/>
      <c r="HM29" s="24"/>
      <c r="HN29" s="24"/>
      <c r="HO29" s="24"/>
      <c r="HP29" s="24"/>
      <c r="HQ29" s="24"/>
      <c r="HR29" s="24"/>
      <c r="HS29" s="24"/>
      <c r="HT29" s="24"/>
      <c r="HU29" s="24"/>
      <c r="HV29" s="24"/>
      <c r="HW29" s="24"/>
      <c r="HX29" s="24"/>
      <c r="HY29" s="24"/>
      <c r="HZ29" s="24"/>
      <c r="IA29" s="24"/>
      <c r="IB29" s="24"/>
      <c r="IC29" s="24"/>
      <c r="ID29" s="24"/>
      <c r="IE29" s="24"/>
      <c r="IF29" s="24"/>
      <c r="IG29" s="24"/>
      <c r="IH29" s="24"/>
      <c r="II29" s="24"/>
      <c r="IJ29" s="24"/>
      <c r="IK29" s="24"/>
    </row>
    <row r="30" s="3" customFormat="1" ht="22" customHeight="1" spans="1:12">
      <c r="A30" s="32">
        <v>604002</v>
      </c>
      <c r="B30" s="31" t="s">
        <v>36</v>
      </c>
      <c r="C30" s="32">
        <v>129</v>
      </c>
      <c r="D30" s="14">
        <v>131</v>
      </c>
      <c r="E30" s="60">
        <v>0.85</v>
      </c>
      <c r="F30" s="16">
        <f t="shared" ref="F30:F35" si="14">ROUND(D30*800*12*E30/10000,2)</f>
        <v>106.9</v>
      </c>
      <c r="G30" s="16">
        <f t="shared" ref="G30:G35" si="15">ROUND(C30*0.3*590*12/10000,2)</f>
        <v>27.4</v>
      </c>
      <c r="H30" s="133">
        <f t="shared" ref="H30:H35" si="16">F30-G30</f>
        <v>79.5</v>
      </c>
      <c r="I30" s="16">
        <v>82.75</v>
      </c>
      <c r="J30" s="133">
        <v>82.88</v>
      </c>
      <c r="K30" s="133">
        <f t="shared" ref="K30:K35" si="17">I30-J30</f>
        <v>-0.129999999999995</v>
      </c>
      <c r="L30" s="133">
        <f t="shared" ref="L26:L48" si="18">H30+K30</f>
        <v>79.37</v>
      </c>
    </row>
    <row r="31" s="3" customFormat="1" ht="22" customHeight="1" spans="1:12">
      <c r="A31" s="32">
        <v>604003</v>
      </c>
      <c r="B31" s="31" t="s">
        <v>37</v>
      </c>
      <c r="C31" s="32">
        <v>409</v>
      </c>
      <c r="D31" s="14">
        <v>436</v>
      </c>
      <c r="E31" s="60">
        <v>0.85</v>
      </c>
      <c r="F31" s="16">
        <f t="shared" si="14"/>
        <v>355.78</v>
      </c>
      <c r="G31" s="16">
        <f t="shared" si="15"/>
        <v>86.87</v>
      </c>
      <c r="H31" s="133">
        <f t="shared" si="16"/>
        <v>268.91</v>
      </c>
      <c r="I31" s="16">
        <v>279.22</v>
      </c>
      <c r="J31" s="133">
        <v>256.37</v>
      </c>
      <c r="K31" s="133">
        <f t="shared" si="17"/>
        <v>22.85</v>
      </c>
      <c r="L31" s="133">
        <f t="shared" si="18"/>
        <v>291.76</v>
      </c>
    </row>
    <row r="32" s="3" customFormat="1" ht="22" customHeight="1" spans="1:12">
      <c r="A32" s="32">
        <v>604004</v>
      </c>
      <c r="B32" s="31" t="s">
        <v>38</v>
      </c>
      <c r="C32" s="32">
        <v>7</v>
      </c>
      <c r="D32" s="14">
        <v>7</v>
      </c>
      <c r="E32" s="60">
        <v>0.85</v>
      </c>
      <c r="F32" s="16">
        <f t="shared" si="14"/>
        <v>5.71</v>
      </c>
      <c r="G32" s="16">
        <f t="shared" si="15"/>
        <v>1.49</v>
      </c>
      <c r="H32" s="133">
        <f t="shared" si="16"/>
        <v>4.22</v>
      </c>
      <c r="I32" s="16">
        <v>4.4</v>
      </c>
      <c r="J32" s="133">
        <v>3.43</v>
      </c>
      <c r="K32" s="133">
        <f t="shared" si="17"/>
        <v>0.97</v>
      </c>
      <c r="L32" s="133">
        <f t="shared" si="18"/>
        <v>5.19</v>
      </c>
    </row>
    <row r="33" s="3" customFormat="1" ht="22" customHeight="1" spans="1:12">
      <c r="A33" s="32">
        <v>604005</v>
      </c>
      <c r="B33" s="31" t="s">
        <v>39</v>
      </c>
      <c r="C33" s="32">
        <v>16</v>
      </c>
      <c r="D33" s="14">
        <v>17</v>
      </c>
      <c r="E33" s="60">
        <v>1</v>
      </c>
      <c r="F33" s="16">
        <f t="shared" si="14"/>
        <v>16.32</v>
      </c>
      <c r="G33" s="16">
        <f t="shared" si="15"/>
        <v>3.4</v>
      </c>
      <c r="H33" s="133">
        <f t="shared" si="16"/>
        <v>12.92</v>
      </c>
      <c r="I33" s="16">
        <v>13.32</v>
      </c>
      <c r="J33" s="133">
        <v>13.89</v>
      </c>
      <c r="K33" s="133">
        <f t="shared" si="17"/>
        <v>-0.57</v>
      </c>
      <c r="L33" s="133">
        <f t="shared" si="18"/>
        <v>12.35</v>
      </c>
    </row>
    <row r="34" s="3" customFormat="1" ht="22" customHeight="1" spans="1:12">
      <c r="A34" s="32">
        <v>604006</v>
      </c>
      <c r="B34" s="31" t="s">
        <v>40</v>
      </c>
      <c r="C34" s="32">
        <v>12</v>
      </c>
      <c r="D34" s="14">
        <v>13</v>
      </c>
      <c r="E34" s="60">
        <v>1</v>
      </c>
      <c r="F34" s="16">
        <f t="shared" si="14"/>
        <v>12.48</v>
      </c>
      <c r="G34" s="16">
        <f t="shared" si="15"/>
        <v>2.55</v>
      </c>
      <c r="H34" s="133">
        <f t="shared" si="16"/>
        <v>9.93</v>
      </c>
      <c r="I34" s="16">
        <v>10.23</v>
      </c>
      <c r="J34" s="133">
        <v>9.58</v>
      </c>
      <c r="K34" s="133">
        <f t="shared" si="17"/>
        <v>0.65</v>
      </c>
      <c r="L34" s="133">
        <f t="shared" si="18"/>
        <v>10.58</v>
      </c>
    </row>
    <row r="35" s="3" customFormat="1" ht="22" customHeight="1" spans="1:12">
      <c r="A35" s="32">
        <v>604007</v>
      </c>
      <c r="B35" s="31" t="s">
        <v>41</v>
      </c>
      <c r="C35" s="32">
        <v>81</v>
      </c>
      <c r="D35" s="14">
        <v>83</v>
      </c>
      <c r="E35" s="60">
        <v>0.85</v>
      </c>
      <c r="F35" s="16">
        <f t="shared" si="14"/>
        <v>67.73</v>
      </c>
      <c r="G35" s="16">
        <f t="shared" si="15"/>
        <v>17.2</v>
      </c>
      <c r="H35" s="133">
        <f t="shared" si="16"/>
        <v>50.53</v>
      </c>
      <c r="I35" s="16">
        <v>52.57</v>
      </c>
      <c r="J35" s="133">
        <v>53.79</v>
      </c>
      <c r="K35" s="133">
        <f t="shared" si="17"/>
        <v>-1.22</v>
      </c>
      <c r="L35" s="133">
        <f t="shared" si="18"/>
        <v>49.31</v>
      </c>
    </row>
    <row r="36" s="3" customFormat="1" ht="22" customHeight="1" spans="1:245">
      <c r="A36" s="32">
        <v>605</v>
      </c>
      <c r="B36" s="18" t="s">
        <v>42</v>
      </c>
      <c r="C36" s="10">
        <f>SUM(C37:C41)</f>
        <v>1580</v>
      </c>
      <c r="D36" s="10">
        <f>SUM(D37:D41)</f>
        <v>1741</v>
      </c>
      <c r="E36" s="132"/>
      <c r="F36" s="131">
        <f t="shared" ref="F36:L36" si="19">SUM(F37:F41)</f>
        <v>501.41</v>
      </c>
      <c r="G36" s="131">
        <f t="shared" si="19"/>
        <v>335.58</v>
      </c>
      <c r="H36" s="131">
        <f t="shared" si="19"/>
        <v>165.83</v>
      </c>
      <c r="I36" s="131">
        <f t="shared" si="19"/>
        <v>205.63</v>
      </c>
      <c r="J36" s="131">
        <f t="shared" si="19"/>
        <v>221.4</v>
      </c>
      <c r="K36" s="131">
        <f t="shared" si="19"/>
        <v>-15.77</v>
      </c>
      <c r="L36" s="131">
        <f t="shared" si="19"/>
        <v>150.06</v>
      </c>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row>
    <row r="37" s="3" customFormat="1" ht="22" customHeight="1" spans="1:12">
      <c r="A37" s="32">
        <v>605002</v>
      </c>
      <c r="B37" s="31" t="s">
        <v>43</v>
      </c>
      <c r="C37" s="32">
        <v>530</v>
      </c>
      <c r="D37" s="14">
        <v>558</v>
      </c>
      <c r="E37" s="60">
        <v>0.3</v>
      </c>
      <c r="F37" s="16">
        <f>ROUND(D37*800*12*E37/10000,2)</f>
        <v>160.7</v>
      </c>
      <c r="G37" s="16">
        <f t="shared" ref="G37:G41" si="20">ROUND(C37*0.3*590*12/10000,2)</f>
        <v>112.57</v>
      </c>
      <c r="H37" s="133">
        <f>F37-G37</f>
        <v>48.13</v>
      </c>
      <c r="I37" s="16">
        <v>61.48</v>
      </c>
      <c r="J37" s="133">
        <v>65.45</v>
      </c>
      <c r="K37" s="133">
        <f>I37-J37</f>
        <v>-3.97000000000001</v>
      </c>
      <c r="L37" s="133">
        <f t="shared" si="18"/>
        <v>44.16</v>
      </c>
    </row>
    <row r="38" s="3" customFormat="1" ht="22" customHeight="1" spans="1:12">
      <c r="A38" s="32">
        <v>605003</v>
      </c>
      <c r="B38" s="31" t="s">
        <v>44</v>
      </c>
      <c r="C38" s="32">
        <v>314</v>
      </c>
      <c r="D38" s="14">
        <v>341</v>
      </c>
      <c r="E38" s="60">
        <v>0.3</v>
      </c>
      <c r="F38" s="16">
        <f>ROUND(D38*800*12*E38/10000,2)</f>
        <v>98.21</v>
      </c>
      <c r="G38" s="16">
        <f t="shared" si="20"/>
        <v>66.69</v>
      </c>
      <c r="H38" s="133">
        <f>F38-G38</f>
        <v>31.52</v>
      </c>
      <c r="I38" s="16">
        <v>39.43</v>
      </c>
      <c r="J38" s="133">
        <v>45.34</v>
      </c>
      <c r="K38" s="133">
        <f>I38-J38</f>
        <v>-5.91</v>
      </c>
      <c r="L38" s="133">
        <f t="shared" si="18"/>
        <v>25.61</v>
      </c>
    </row>
    <row r="39" s="3" customFormat="1" ht="22" customHeight="1" spans="1:12">
      <c r="A39" s="32"/>
      <c r="B39" s="31" t="s">
        <v>45</v>
      </c>
      <c r="C39" s="32">
        <v>430</v>
      </c>
      <c r="D39" s="14">
        <v>491</v>
      </c>
      <c r="E39" s="60">
        <v>0.3</v>
      </c>
      <c r="F39" s="16">
        <f>ROUND(D39*800*12*E39/10000,2)</f>
        <v>141.41</v>
      </c>
      <c r="G39" s="16">
        <f t="shared" si="20"/>
        <v>91.33</v>
      </c>
      <c r="H39" s="133">
        <f>F39-G39</f>
        <v>50.08</v>
      </c>
      <c r="I39" s="16">
        <v>60.91</v>
      </c>
      <c r="J39" s="133">
        <v>63.63</v>
      </c>
      <c r="K39" s="133">
        <f>I39-J39</f>
        <v>-2.72000000000001</v>
      </c>
      <c r="L39" s="133">
        <f t="shared" si="18"/>
        <v>47.36</v>
      </c>
    </row>
    <row r="40" s="3" customFormat="1" ht="22" customHeight="1" spans="1:12">
      <c r="A40" s="32">
        <v>605005</v>
      </c>
      <c r="B40" s="31" t="s">
        <v>46</v>
      </c>
      <c r="C40" s="32">
        <v>217</v>
      </c>
      <c r="D40" s="14">
        <v>244</v>
      </c>
      <c r="E40" s="60">
        <v>0.3</v>
      </c>
      <c r="F40" s="16">
        <f>ROUND(D40*800*12*E40/10000,2)</f>
        <v>70.27</v>
      </c>
      <c r="G40" s="16">
        <f t="shared" si="20"/>
        <v>46.09</v>
      </c>
      <c r="H40" s="133">
        <f>F40-G40</f>
        <v>24.18</v>
      </c>
      <c r="I40" s="16">
        <v>29.65</v>
      </c>
      <c r="J40" s="133">
        <v>34.23</v>
      </c>
      <c r="K40" s="133">
        <f>I40-J40</f>
        <v>-4.58</v>
      </c>
      <c r="L40" s="133">
        <f t="shared" si="18"/>
        <v>19.6</v>
      </c>
    </row>
    <row r="41" s="3" customFormat="1" ht="22" customHeight="1" spans="1:12">
      <c r="A41" s="32">
        <v>605006</v>
      </c>
      <c r="B41" s="31" t="s">
        <v>47</v>
      </c>
      <c r="C41" s="32">
        <v>89</v>
      </c>
      <c r="D41" s="14">
        <v>107</v>
      </c>
      <c r="E41" s="60">
        <v>0.3</v>
      </c>
      <c r="F41" s="16">
        <f>ROUND(D41*800*12*E41/10000,2)</f>
        <v>30.82</v>
      </c>
      <c r="G41" s="16">
        <f t="shared" si="20"/>
        <v>18.9</v>
      </c>
      <c r="H41" s="133">
        <f>F41-G41</f>
        <v>11.92</v>
      </c>
      <c r="I41" s="16">
        <v>14.16</v>
      </c>
      <c r="J41" s="133">
        <v>12.75</v>
      </c>
      <c r="K41" s="133">
        <f>I41-J41</f>
        <v>1.41</v>
      </c>
      <c r="L41" s="133">
        <f t="shared" si="18"/>
        <v>13.33</v>
      </c>
    </row>
    <row r="42" s="3" customFormat="1" ht="22" customHeight="1" spans="1:245">
      <c r="A42" s="32">
        <v>606</v>
      </c>
      <c r="B42" s="18" t="s">
        <v>48</v>
      </c>
      <c r="C42" s="10">
        <f>SUM(C43:C48)</f>
        <v>1032</v>
      </c>
      <c r="D42" s="10">
        <f>SUM(D43:D48)</f>
        <v>1103</v>
      </c>
      <c r="E42" s="132"/>
      <c r="F42" s="131">
        <f t="shared" ref="F42:L42" si="21">SUM(F43:F48)</f>
        <v>900.04</v>
      </c>
      <c r="G42" s="131">
        <f t="shared" si="21"/>
        <v>219.19</v>
      </c>
      <c r="H42" s="131">
        <f t="shared" si="21"/>
        <v>680.85</v>
      </c>
      <c r="I42" s="131">
        <f t="shared" si="21"/>
        <v>706.86</v>
      </c>
      <c r="J42" s="131">
        <f t="shared" si="21"/>
        <v>693.91</v>
      </c>
      <c r="K42" s="131">
        <f t="shared" si="21"/>
        <v>12.95</v>
      </c>
      <c r="L42" s="131">
        <f t="shared" si="21"/>
        <v>693.8</v>
      </c>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4"/>
      <c r="GQ42" s="24"/>
      <c r="GR42" s="24"/>
      <c r="GS42" s="24"/>
      <c r="GT42" s="24"/>
      <c r="GU42" s="24"/>
      <c r="GV42" s="24"/>
      <c r="GW42" s="24"/>
      <c r="GX42" s="24"/>
      <c r="GY42" s="24"/>
      <c r="GZ42" s="24"/>
      <c r="HA42" s="24"/>
      <c r="HB42" s="24"/>
      <c r="HC42" s="24"/>
      <c r="HD42" s="24"/>
      <c r="HE42" s="24"/>
      <c r="HF42" s="24"/>
      <c r="HG42" s="24"/>
      <c r="HH42" s="24"/>
      <c r="HI42" s="24"/>
      <c r="HJ42" s="24"/>
      <c r="HK42" s="24"/>
      <c r="HL42" s="24"/>
      <c r="HM42" s="24"/>
      <c r="HN42" s="24"/>
      <c r="HO42" s="24"/>
      <c r="HP42" s="24"/>
      <c r="HQ42" s="24"/>
      <c r="HR42" s="24"/>
      <c r="HS42" s="24"/>
      <c r="HT42" s="24"/>
      <c r="HU42" s="24"/>
      <c r="HV42" s="24"/>
      <c r="HW42" s="24"/>
      <c r="HX42" s="24"/>
      <c r="HY42" s="24"/>
      <c r="HZ42" s="24"/>
      <c r="IA42" s="24"/>
      <c r="IB42" s="24"/>
      <c r="IC42" s="24"/>
      <c r="ID42" s="24"/>
      <c r="IE42" s="24"/>
      <c r="IF42" s="24"/>
      <c r="IG42" s="24"/>
      <c r="IH42" s="24"/>
      <c r="II42" s="24"/>
      <c r="IJ42" s="24"/>
      <c r="IK42" s="24"/>
    </row>
    <row r="43" s="3" customFormat="1" ht="22" customHeight="1" spans="1:12">
      <c r="A43" s="32">
        <v>606002</v>
      </c>
      <c r="B43" s="31" t="s">
        <v>49</v>
      </c>
      <c r="C43" s="32">
        <v>253</v>
      </c>
      <c r="D43" s="14">
        <v>270</v>
      </c>
      <c r="E43" s="60">
        <v>0.85</v>
      </c>
      <c r="F43" s="16">
        <f t="shared" ref="F43:F48" si="22">ROUND(D43*800*12*E43/10000,2)</f>
        <v>220.32</v>
      </c>
      <c r="G43" s="16">
        <f t="shared" ref="G43:G48" si="23">ROUND(C43*0.3*590*12/10000,2)</f>
        <v>53.74</v>
      </c>
      <c r="H43" s="133">
        <f t="shared" ref="H43:H48" si="24">F43-G43</f>
        <v>166.58</v>
      </c>
      <c r="I43" s="16">
        <v>172.96</v>
      </c>
      <c r="J43" s="133">
        <v>170.33</v>
      </c>
      <c r="K43" s="133">
        <f t="shared" ref="K43:K48" si="25">I43-J43</f>
        <v>2.63</v>
      </c>
      <c r="L43" s="133">
        <f t="shared" si="18"/>
        <v>169.21</v>
      </c>
    </row>
    <row r="44" s="3" customFormat="1" ht="22" customHeight="1" spans="1:12">
      <c r="A44" s="32">
        <v>606003</v>
      </c>
      <c r="B44" s="31" t="s">
        <v>50</v>
      </c>
      <c r="C44" s="32">
        <v>360</v>
      </c>
      <c r="D44" s="14">
        <v>382</v>
      </c>
      <c r="E44" s="60">
        <v>0.85</v>
      </c>
      <c r="F44" s="16">
        <f t="shared" si="22"/>
        <v>311.71</v>
      </c>
      <c r="G44" s="16">
        <f t="shared" si="23"/>
        <v>76.46</v>
      </c>
      <c r="H44" s="133">
        <f t="shared" si="24"/>
        <v>235.25</v>
      </c>
      <c r="I44" s="16">
        <v>244.32</v>
      </c>
      <c r="J44" s="133">
        <v>240.13</v>
      </c>
      <c r="K44" s="133">
        <f t="shared" si="25"/>
        <v>4.19</v>
      </c>
      <c r="L44" s="133">
        <f t="shared" si="18"/>
        <v>239.44</v>
      </c>
    </row>
    <row r="45" s="3" customFormat="1" ht="22" customHeight="1" spans="1:12">
      <c r="A45" s="32">
        <v>606004</v>
      </c>
      <c r="B45" s="31" t="s">
        <v>51</v>
      </c>
      <c r="C45" s="32">
        <v>167</v>
      </c>
      <c r="D45" s="14">
        <v>178</v>
      </c>
      <c r="E45" s="60">
        <v>0.85</v>
      </c>
      <c r="F45" s="16">
        <f t="shared" si="22"/>
        <v>145.25</v>
      </c>
      <c r="G45" s="16">
        <f t="shared" si="23"/>
        <v>35.47</v>
      </c>
      <c r="H45" s="133">
        <f t="shared" si="24"/>
        <v>109.78</v>
      </c>
      <c r="I45" s="16">
        <v>113.99</v>
      </c>
      <c r="J45" s="133">
        <v>117.67</v>
      </c>
      <c r="K45" s="133">
        <f t="shared" si="25"/>
        <v>-3.68000000000001</v>
      </c>
      <c r="L45" s="133">
        <f t="shared" si="18"/>
        <v>106.1</v>
      </c>
    </row>
    <row r="46" s="3" customFormat="1" ht="22" customHeight="1" spans="1:12">
      <c r="A46" s="32">
        <v>606005</v>
      </c>
      <c r="B46" s="31" t="s">
        <v>52</v>
      </c>
      <c r="C46" s="32">
        <v>63</v>
      </c>
      <c r="D46" s="14">
        <v>67</v>
      </c>
      <c r="E46" s="60">
        <v>0.85</v>
      </c>
      <c r="F46" s="16">
        <f t="shared" si="22"/>
        <v>54.67</v>
      </c>
      <c r="G46" s="16">
        <f t="shared" si="23"/>
        <v>13.38</v>
      </c>
      <c r="H46" s="133">
        <f t="shared" si="24"/>
        <v>41.29</v>
      </c>
      <c r="I46" s="16">
        <v>42.88</v>
      </c>
      <c r="J46" s="133">
        <v>37.61</v>
      </c>
      <c r="K46" s="133">
        <f t="shared" si="25"/>
        <v>5.27</v>
      </c>
      <c r="L46" s="133">
        <f t="shared" si="18"/>
        <v>46.56</v>
      </c>
    </row>
    <row r="47" s="3" customFormat="1" ht="22" customHeight="1" spans="1:12">
      <c r="A47" s="32">
        <v>606008</v>
      </c>
      <c r="B47" s="31" t="s">
        <v>53</v>
      </c>
      <c r="C47" s="32">
        <v>26</v>
      </c>
      <c r="D47" s="14">
        <v>27</v>
      </c>
      <c r="E47" s="60">
        <v>0.85</v>
      </c>
      <c r="F47" s="16">
        <f t="shared" si="22"/>
        <v>22.03</v>
      </c>
      <c r="G47" s="16">
        <f t="shared" si="23"/>
        <v>5.52</v>
      </c>
      <c r="H47" s="133">
        <f t="shared" si="24"/>
        <v>16.51</v>
      </c>
      <c r="I47" s="16">
        <v>17.16</v>
      </c>
      <c r="J47" s="133">
        <v>17.33</v>
      </c>
      <c r="K47" s="133">
        <f t="shared" si="25"/>
        <v>-0.169999999999998</v>
      </c>
      <c r="L47" s="133">
        <f t="shared" si="18"/>
        <v>16.34</v>
      </c>
    </row>
    <row r="48" s="3" customFormat="1" ht="22" customHeight="1" spans="1:12">
      <c r="A48" s="32">
        <v>606010</v>
      </c>
      <c r="B48" s="31" t="s">
        <v>54</v>
      </c>
      <c r="C48" s="32">
        <v>163</v>
      </c>
      <c r="D48" s="14">
        <v>179</v>
      </c>
      <c r="E48" s="60">
        <v>0.85</v>
      </c>
      <c r="F48" s="16">
        <f t="shared" si="22"/>
        <v>146.06</v>
      </c>
      <c r="G48" s="16">
        <f t="shared" si="23"/>
        <v>34.62</v>
      </c>
      <c r="H48" s="133">
        <f t="shared" si="24"/>
        <v>111.44</v>
      </c>
      <c r="I48" s="16">
        <v>115.55</v>
      </c>
      <c r="J48" s="133">
        <v>110.84</v>
      </c>
      <c r="K48" s="133">
        <f t="shared" si="25"/>
        <v>4.70999999999999</v>
      </c>
      <c r="L48" s="133">
        <f t="shared" si="18"/>
        <v>116.15</v>
      </c>
    </row>
    <row r="49" s="3" customFormat="1" ht="22" customHeight="1" spans="1:245">
      <c r="A49" s="32">
        <v>607</v>
      </c>
      <c r="B49" s="18" t="s">
        <v>55</v>
      </c>
      <c r="C49" s="10">
        <f t="shared" ref="C49:L49" si="26">SUM(C50,C52:C54)</f>
        <v>73</v>
      </c>
      <c r="D49" s="10">
        <f t="shared" si="26"/>
        <v>79</v>
      </c>
      <c r="E49" s="132"/>
      <c r="F49" s="10">
        <f t="shared" si="26"/>
        <v>67.78</v>
      </c>
      <c r="G49" s="10">
        <f t="shared" si="26"/>
        <v>15.51</v>
      </c>
      <c r="H49" s="10">
        <f t="shared" si="26"/>
        <v>52.27</v>
      </c>
      <c r="I49" s="10">
        <f t="shared" si="26"/>
        <v>54.11</v>
      </c>
      <c r="J49" s="10">
        <f t="shared" si="26"/>
        <v>52.07</v>
      </c>
      <c r="K49" s="10">
        <f t="shared" si="26"/>
        <v>2.04</v>
      </c>
      <c r="L49" s="10">
        <f t="shared" si="26"/>
        <v>54.31</v>
      </c>
      <c r="M49" s="24" t="s">
        <v>210</v>
      </c>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c r="IK49" s="24"/>
    </row>
    <row r="50" s="3" customFormat="1" ht="22" customHeight="1" spans="1:245">
      <c r="A50" s="32"/>
      <c r="B50" s="64" t="s">
        <v>56</v>
      </c>
      <c r="C50" s="32">
        <v>5</v>
      </c>
      <c r="D50" s="14">
        <v>5</v>
      </c>
      <c r="E50" s="60">
        <v>0.85</v>
      </c>
      <c r="F50" s="133">
        <f>ROUND(D50*800*12*E50/10000,2)</f>
        <v>4.08</v>
      </c>
      <c r="G50" s="16">
        <f>ROUND(C50*0.3*590*12/10000,2)</f>
        <v>1.06</v>
      </c>
      <c r="H50" s="133">
        <f>F50-G50</f>
        <v>3.02</v>
      </c>
      <c r="I50" s="16">
        <v>3.14</v>
      </c>
      <c r="J50" s="133">
        <v>3.59</v>
      </c>
      <c r="K50" s="133">
        <f>I50-J50</f>
        <v>-0.45</v>
      </c>
      <c r="L50" s="133">
        <f>H50+K50</f>
        <v>2.57</v>
      </c>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c r="IK50" s="24"/>
    </row>
    <row r="51" s="3" customFormat="1" ht="22" customHeight="1" spans="1:245">
      <c r="A51" s="32"/>
      <c r="B51" s="9" t="s">
        <v>57</v>
      </c>
      <c r="C51" s="7">
        <v>5</v>
      </c>
      <c r="D51" s="10">
        <v>5</v>
      </c>
      <c r="E51" s="62">
        <v>0.85</v>
      </c>
      <c r="F51" s="131">
        <v>4.08</v>
      </c>
      <c r="G51" s="13">
        <v>1.06</v>
      </c>
      <c r="H51" s="131">
        <v>3.02</v>
      </c>
      <c r="I51" s="13">
        <v>3.14</v>
      </c>
      <c r="J51" s="131">
        <v>3.59</v>
      </c>
      <c r="K51" s="131">
        <v>-0.45</v>
      </c>
      <c r="L51" s="131">
        <v>2.57</v>
      </c>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24"/>
      <c r="DY51" s="24"/>
      <c r="DZ51" s="24"/>
      <c r="EA51" s="24"/>
      <c r="EB51" s="24"/>
      <c r="EC51" s="24"/>
      <c r="ED51" s="24"/>
      <c r="EE51" s="24"/>
      <c r="EF51" s="24"/>
      <c r="EG51" s="24"/>
      <c r="EH51" s="24"/>
      <c r="EI51" s="24"/>
      <c r="EJ51" s="24"/>
      <c r="EK51" s="24"/>
      <c r="EL51" s="24"/>
      <c r="EM51" s="24"/>
      <c r="EN51" s="24"/>
      <c r="EO51" s="24"/>
      <c r="EP51" s="24"/>
      <c r="EQ51" s="24"/>
      <c r="ER51" s="24"/>
      <c r="ES51" s="24"/>
      <c r="ET51" s="24"/>
      <c r="EU51" s="24"/>
      <c r="EV51" s="24"/>
      <c r="EW51" s="24"/>
      <c r="EX51" s="24"/>
      <c r="EY51" s="24"/>
      <c r="EZ51" s="24"/>
      <c r="FA51" s="24"/>
      <c r="FB51" s="24"/>
      <c r="FC51" s="24"/>
      <c r="FD51" s="24"/>
      <c r="FE51" s="24"/>
      <c r="FF51" s="24"/>
      <c r="FG51" s="24"/>
      <c r="FH51" s="24"/>
      <c r="FI51" s="24"/>
      <c r="FJ51" s="24"/>
      <c r="FK51" s="24"/>
      <c r="FL51" s="24"/>
      <c r="FM51" s="24"/>
      <c r="FN51" s="24"/>
      <c r="FO51" s="24"/>
      <c r="FP51" s="24"/>
      <c r="FQ51" s="24"/>
      <c r="FR51" s="24"/>
      <c r="FS51" s="24"/>
      <c r="FT51" s="24"/>
      <c r="FU51" s="24"/>
      <c r="FV51" s="24"/>
      <c r="FW51" s="24"/>
      <c r="FX51" s="24"/>
      <c r="FY51" s="24"/>
      <c r="FZ51" s="24"/>
      <c r="GA51" s="24"/>
      <c r="GB51" s="24"/>
      <c r="GC51" s="24"/>
      <c r="GD51" s="24"/>
      <c r="GE51" s="24"/>
      <c r="GF51" s="24"/>
      <c r="GG51" s="24"/>
      <c r="GH51" s="24"/>
      <c r="GI51" s="24"/>
      <c r="GJ51" s="24"/>
      <c r="GK51" s="24"/>
      <c r="GL51" s="24"/>
      <c r="GM51" s="24"/>
      <c r="GN51" s="24"/>
      <c r="GO51" s="24"/>
      <c r="GP51" s="24"/>
      <c r="GQ51" s="24"/>
      <c r="GR51" s="24"/>
      <c r="GS51" s="24"/>
      <c r="GT51" s="24"/>
      <c r="GU51" s="24"/>
      <c r="GV51" s="24"/>
      <c r="GW51" s="24"/>
      <c r="GX51" s="24"/>
      <c r="GY51" s="24"/>
      <c r="GZ51" s="24"/>
      <c r="HA51" s="24"/>
      <c r="HB51" s="24"/>
      <c r="HC51" s="24"/>
      <c r="HD51" s="24"/>
      <c r="HE51" s="24"/>
      <c r="HF51" s="24"/>
      <c r="HG51" s="24"/>
      <c r="HH51" s="24"/>
      <c r="HI51" s="24"/>
      <c r="HJ51" s="24"/>
      <c r="HK51" s="24"/>
      <c r="HL51" s="24"/>
      <c r="HM51" s="24"/>
      <c r="HN51" s="24"/>
      <c r="HO51" s="24"/>
      <c r="HP51" s="24"/>
      <c r="HQ51" s="24"/>
      <c r="HR51" s="24"/>
      <c r="HS51" s="24"/>
      <c r="HT51" s="24"/>
      <c r="HU51" s="24"/>
      <c r="HV51" s="24"/>
      <c r="HW51" s="24"/>
      <c r="HX51" s="24"/>
      <c r="HY51" s="24"/>
      <c r="HZ51" s="24"/>
      <c r="IA51" s="24"/>
      <c r="IB51" s="24"/>
      <c r="IC51" s="24"/>
      <c r="ID51" s="24"/>
      <c r="IE51" s="24"/>
      <c r="IF51" s="24"/>
      <c r="IG51" s="24"/>
      <c r="IH51" s="24"/>
      <c r="II51" s="24"/>
      <c r="IJ51" s="24"/>
      <c r="IK51" s="24"/>
    </row>
    <row r="52" s="3" customFormat="1" ht="22" customHeight="1" spans="1:12">
      <c r="A52" s="32">
        <v>607002</v>
      </c>
      <c r="B52" s="64" t="s">
        <v>58</v>
      </c>
      <c r="C52" s="32">
        <v>25</v>
      </c>
      <c r="D52" s="14">
        <v>28</v>
      </c>
      <c r="E52" s="60">
        <v>0.85</v>
      </c>
      <c r="F52" s="133">
        <f>ROUND(D52*800*12*E52/10000,2)</f>
        <v>22.85</v>
      </c>
      <c r="G52" s="16">
        <f>ROUND(C52*0.3*590*12/10000,2)</f>
        <v>5.31</v>
      </c>
      <c r="H52" s="133">
        <f>F52-G52</f>
        <v>17.54</v>
      </c>
      <c r="I52" s="16">
        <v>18.17</v>
      </c>
      <c r="J52" s="133">
        <v>18.96</v>
      </c>
      <c r="K52" s="133">
        <f>I52-J52</f>
        <v>-0.789999999999999</v>
      </c>
      <c r="L52" s="133">
        <f>H52+K52</f>
        <v>16.75</v>
      </c>
    </row>
    <row r="53" s="3" customFormat="1" ht="22" customHeight="1" spans="1:12">
      <c r="A53" s="32">
        <v>607003</v>
      </c>
      <c r="B53" s="64" t="s">
        <v>59</v>
      </c>
      <c r="C53" s="32">
        <v>23</v>
      </c>
      <c r="D53" s="14">
        <v>23</v>
      </c>
      <c r="E53" s="60">
        <v>1</v>
      </c>
      <c r="F53" s="133">
        <f>ROUND(D53*800*12*E53/10000,2)</f>
        <v>22.08</v>
      </c>
      <c r="G53" s="16">
        <f>ROUND(C53*0.3*590*12/10000,2)</f>
        <v>4.89</v>
      </c>
      <c r="H53" s="133">
        <f>F53-G53</f>
        <v>17.19</v>
      </c>
      <c r="I53" s="16">
        <v>17.77</v>
      </c>
      <c r="J53" s="133">
        <v>16.76</v>
      </c>
      <c r="K53" s="133">
        <f>I53-J53</f>
        <v>1.01</v>
      </c>
      <c r="L53" s="133">
        <f>H53+K53</f>
        <v>18.2</v>
      </c>
    </row>
    <row r="54" s="3" customFormat="1" ht="22" customHeight="1" spans="1:12">
      <c r="A54" s="32">
        <v>607004</v>
      </c>
      <c r="B54" s="64" t="s">
        <v>60</v>
      </c>
      <c r="C54" s="32">
        <v>20</v>
      </c>
      <c r="D54" s="14">
        <v>23</v>
      </c>
      <c r="E54" s="60">
        <v>0.85</v>
      </c>
      <c r="F54" s="133">
        <f>ROUND(D54*800*12*E54/10000,2)</f>
        <v>18.77</v>
      </c>
      <c r="G54" s="16">
        <f>ROUND(C54*0.3*590*12/10000,2)</f>
        <v>4.25</v>
      </c>
      <c r="H54" s="133">
        <f>F54-G54</f>
        <v>14.52</v>
      </c>
      <c r="I54" s="16">
        <v>15.03</v>
      </c>
      <c r="J54" s="133">
        <v>12.76</v>
      </c>
      <c r="K54" s="133">
        <f>I54-J54</f>
        <v>2.27</v>
      </c>
      <c r="L54" s="133">
        <f>H54+K54</f>
        <v>16.79</v>
      </c>
    </row>
    <row r="55" s="3" customFormat="1" ht="22" customHeight="1" spans="1:245">
      <c r="A55" s="32">
        <v>608</v>
      </c>
      <c r="B55" s="18" t="s">
        <v>61</v>
      </c>
      <c r="C55" s="10">
        <f>SUM(C56:C59)</f>
        <v>323</v>
      </c>
      <c r="D55" s="10">
        <f>SUM(D56:D59)</f>
        <v>348</v>
      </c>
      <c r="E55" s="132"/>
      <c r="F55" s="131">
        <f>SUM(F56:F59)</f>
        <v>334.08</v>
      </c>
      <c r="G55" s="131">
        <f t="shared" ref="G55:L55" si="27">SUM(G56:G59)</f>
        <v>68.6</v>
      </c>
      <c r="H55" s="131">
        <f t="shared" si="27"/>
        <v>265.48</v>
      </c>
      <c r="I55" s="131">
        <f t="shared" si="27"/>
        <v>273.61</v>
      </c>
      <c r="J55" s="131">
        <f t="shared" si="27"/>
        <v>263.56</v>
      </c>
      <c r="K55" s="131">
        <f t="shared" si="27"/>
        <v>10.05</v>
      </c>
      <c r="L55" s="131">
        <f t="shared" si="27"/>
        <v>275.53</v>
      </c>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row>
    <row r="56" s="3" customFormat="1" ht="22" customHeight="1" spans="1:12">
      <c r="A56" s="32">
        <v>608002</v>
      </c>
      <c r="B56" s="31" t="s">
        <v>62</v>
      </c>
      <c r="C56" s="32">
        <v>180</v>
      </c>
      <c r="D56" s="14">
        <v>198</v>
      </c>
      <c r="E56" s="60">
        <v>1</v>
      </c>
      <c r="F56" s="16">
        <f>ROUND(D56*800*12*E56/10000,2)</f>
        <v>190.08</v>
      </c>
      <c r="G56" s="16">
        <f t="shared" ref="G56:G59" si="28">ROUND(C56*0.3*590*12/10000,2)</f>
        <v>38.23</v>
      </c>
      <c r="H56" s="133">
        <f>F56-G56</f>
        <v>151.85</v>
      </c>
      <c r="I56" s="16">
        <v>156.38</v>
      </c>
      <c r="J56" s="133">
        <v>147.18</v>
      </c>
      <c r="K56" s="133">
        <f>I56-J56</f>
        <v>9.19999999999999</v>
      </c>
      <c r="L56" s="133">
        <f>H56+K56</f>
        <v>161.05</v>
      </c>
    </row>
    <row r="57" s="3" customFormat="1" ht="22" customHeight="1" spans="1:12">
      <c r="A57" s="32">
        <v>608004</v>
      </c>
      <c r="B57" s="31" t="s">
        <v>63</v>
      </c>
      <c r="C57" s="32">
        <v>67</v>
      </c>
      <c r="D57" s="14">
        <v>72</v>
      </c>
      <c r="E57" s="60">
        <v>1</v>
      </c>
      <c r="F57" s="16">
        <f>ROUND(D57*800*12*E57/10000,2)</f>
        <v>69.12</v>
      </c>
      <c r="G57" s="16">
        <f t="shared" si="28"/>
        <v>14.23</v>
      </c>
      <c r="H57" s="133">
        <f>F57-G57</f>
        <v>54.89</v>
      </c>
      <c r="I57" s="16">
        <v>56.58</v>
      </c>
      <c r="J57" s="133">
        <v>54.76</v>
      </c>
      <c r="K57" s="133">
        <f>I57-J57</f>
        <v>1.82</v>
      </c>
      <c r="L57" s="133">
        <f>H57+K57</f>
        <v>56.71</v>
      </c>
    </row>
    <row r="58" s="3" customFormat="1" ht="22" customHeight="1" spans="1:12">
      <c r="A58" s="32">
        <v>608005</v>
      </c>
      <c r="B58" s="31" t="s">
        <v>64</v>
      </c>
      <c r="C58" s="32">
        <v>33</v>
      </c>
      <c r="D58" s="14">
        <v>35</v>
      </c>
      <c r="E58" s="60">
        <v>1</v>
      </c>
      <c r="F58" s="16">
        <f>ROUND(D58*800*12*E58/10000,2)</f>
        <v>33.6</v>
      </c>
      <c r="G58" s="16">
        <f t="shared" si="28"/>
        <v>7.01</v>
      </c>
      <c r="H58" s="133">
        <f>F58-G58</f>
        <v>26.59</v>
      </c>
      <c r="I58" s="16">
        <v>27.42</v>
      </c>
      <c r="J58" s="133">
        <v>26.5</v>
      </c>
      <c r="K58" s="133">
        <f>I58-J58</f>
        <v>0.920000000000002</v>
      </c>
      <c r="L58" s="133">
        <f>H58+K58</f>
        <v>27.51</v>
      </c>
    </row>
    <row r="59" s="3" customFormat="1" ht="22" customHeight="1" spans="1:12">
      <c r="A59" s="32">
        <v>608006</v>
      </c>
      <c r="B59" s="31" t="s">
        <v>65</v>
      </c>
      <c r="C59" s="32">
        <v>43</v>
      </c>
      <c r="D59" s="14">
        <v>43</v>
      </c>
      <c r="E59" s="60">
        <v>1</v>
      </c>
      <c r="F59" s="16">
        <f>ROUND(D59*800*12*E59/10000,2)</f>
        <v>41.28</v>
      </c>
      <c r="G59" s="16">
        <f t="shared" si="28"/>
        <v>9.13</v>
      </c>
      <c r="H59" s="133">
        <f>F59-G59</f>
        <v>32.15</v>
      </c>
      <c r="I59" s="16">
        <v>33.23</v>
      </c>
      <c r="J59" s="133">
        <v>35.12</v>
      </c>
      <c r="K59" s="133">
        <f>I59-J59</f>
        <v>-1.89</v>
      </c>
      <c r="L59" s="133">
        <f>H59+K59</f>
        <v>30.26</v>
      </c>
    </row>
    <row r="60" s="3" customFormat="1" ht="22" customHeight="1" spans="1:245">
      <c r="A60" s="32">
        <v>609</v>
      </c>
      <c r="B60" s="18" t="s">
        <v>66</v>
      </c>
      <c r="C60" s="10">
        <f t="shared" ref="C60:L60" si="29">SUM(C61,C64:C67)</f>
        <v>361</v>
      </c>
      <c r="D60" s="10">
        <f t="shared" si="29"/>
        <v>399</v>
      </c>
      <c r="E60" s="132"/>
      <c r="F60" s="10">
        <f t="shared" si="29"/>
        <v>266.16</v>
      </c>
      <c r="G60" s="10">
        <f t="shared" si="29"/>
        <v>76.68</v>
      </c>
      <c r="H60" s="10">
        <f t="shared" si="29"/>
        <v>189.48</v>
      </c>
      <c r="I60" s="10">
        <f t="shared" si="29"/>
        <v>198.58</v>
      </c>
      <c r="J60" s="10">
        <f t="shared" si="29"/>
        <v>190.89</v>
      </c>
      <c r="K60" s="10">
        <f t="shared" si="29"/>
        <v>7.69</v>
      </c>
      <c r="L60" s="10">
        <f t="shared" si="29"/>
        <v>197.17</v>
      </c>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4"/>
      <c r="GQ60" s="24"/>
      <c r="GR60" s="24"/>
      <c r="GS60" s="24"/>
      <c r="GT60" s="24"/>
      <c r="GU60" s="24"/>
      <c r="GV60" s="24"/>
      <c r="GW60" s="24"/>
      <c r="GX60" s="24"/>
      <c r="GY60" s="24"/>
      <c r="GZ60" s="24"/>
      <c r="HA60" s="24"/>
      <c r="HB60" s="24"/>
      <c r="HC60" s="24"/>
      <c r="HD60" s="24"/>
      <c r="HE60" s="24"/>
      <c r="HF60" s="24"/>
      <c r="HG60" s="24"/>
      <c r="HH60" s="24"/>
      <c r="HI60" s="24"/>
      <c r="HJ60" s="24"/>
      <c r="HK60" s="24"/>
      <c r="HL60" s="24"/>
      <c r="HM60" s="24"/>
      <c r="HN60" s="24"/>
      <c r="HO60" s="24"/>
      <c r="HP60" s="24"/>
      <c r="HQ60" s="24"/>
      <c r="HR60" s="24"/>
      <c r="HS60" s="24"/>
      <c r="HT60" s="24"/>
      <c r="HU60" s="24"/>
      <c r="HV60" s="24"/>
      <c r="HW60" s="24"/>
      <c r="HX60" s="24"/>
      <c r="HY60" s="24"/>
      <c r="HZ60" s="24"/>
      <c r="IA60" s="24"/>
      <c r="IB60" s="24"/>
      <c r="IC60" s="24"/>
      <c r="ID60" s="24"/>
      <c r="IE60" s="24"/>
      <c r="IF60" s="24"/>
      <c r="IG60" s="24"/>
      <c r="IH60" s="24"/>
      <c r="II60" s="24"/>
      <c r="IJ60" s="24"/>
      <c r="IK60" s="24"/>
    </row>
    <row r="61" s="3" customFormat="1" ht="22" customHeight="1" spans="1:12">
      <c r="A61" s="32">
        <v>609001</v>
      </c>
      <c r="B61" s="65" t="s">
        <v>67</v>
      </c>
      <c r="C61" s="32">
        <v>38</v>
      </c>
      <c r="D61" s="14">
        <v>45</v>
      </c>
      <c r="E61" s="60">
        <v>0.65</v>
      </c>
      <c r="F61" s="133">
        <f t="shared" ref="F61:F67" si="30">ROUND(D61*800*12*E61/10000,2)</f>
        <v>28.08</v>
      </c>
      <c r="G61" s="16">
        <f t="shared" ref="G61:G67" si="31">ROUND(C61*0.3*590*12/10000,2)</f>
        <v>8.07</v>
      </c>
      <c r="H61" s="133">
        <f t="shared" ref="H61:H67" si="32">F61-G61</f>
        <v>20.01</v>
      </c>
      <c r="I61" s="16">
        <v>20.97</v>
      </c>
      <c r="J61" s="133">
        <v>20.38</v>
      </c>
      <c r="K61" s="133">
        <f t="shared" ref="K61:K67" si="33">I61-J61</f>
        <v>0.59</v>
      </c>
      <c r="L61" s="133">
        <f t="shared" ref="L61:L67" si="34">H61+K61</f>
        <v>20.6</v>
      </c>
    </row>
    <row r="62" s="3" customFormat="1" ht="22" customHeight="1" spans="1:12">
      <c r="A62" s="32"/>
      <c r="B62" s="21" t="s">
        <v>68</v>
      </c>
      <c r="C62" s="10">
        <v>26</v>
      </c>
      <c r="D62" s="10">
        <v>32</v>
      </c>
      <c r="E62" s="62">
        <v>0.65</v>
      </c>
      <c r="F62" s="131">
        <f t="shared" si="30"/>
        <v>19.97</v>
      </c>
      <c r="G62" s="13">
        <f t="shared" si="31"/>
        <v>5.52</v>
      </c>
      <c r="H62" s="131">
        <f t="shared" si="32"/>
        <v>14.45</v>
      </c>
      <c r="I62" s="13">
        <v>15.1</v>
      </c>
      <c r="J62" s="137">
        <v>14.51</v>
      </c>
      <c r="K62" s="131">
        <f t="shared" si="33"/>
        <v>0.59</v>
      </c>
      <c r="L62" s="131">
        <f t="shared" si="34"/>
        <v>15.04</v>
      </c>
    </row>
    <row r="63" s="3" customFormat="1" ht="22" customHeight="1" spans="1:12">
      <c r="A63" s="32"/>
      <c r="B63" s="21" t="s">
        <v>69</v>
      </c>
      <c r="C63" s="10">
        <v>12</v>
      </c>
      <c r="D63" s="10">
        <v>13</v>
      </c>
      <c r="E63" s="62">
        <v>0.65</v>
      </c>
      <c r="F63" s="131">
        <f t="shared" si="30"/>
        <v>8.11</v>
      </c>
      <c r="G63" s="13">
        <f t="shared" si="31"/>
        <v>2.55</v>
      </c>
      <c r="H63" s="131">
        <f t="shared" si="32"/>
        <v>5.56</v>
      </c>
      <c r="I63" s="13">
        <v>5.86</v>
      </c>
      <c r="J63" s="137">
        <v>5.87</v>
      </c>
      <c r="K63" s="131">
        <f t="shared" si="33"/>
        <v>-0.00999999999999979</v>
      </c>
      <c r="L63" s="131">
        <f t="shared" si="34"/>
        <v>5.55</v>
      </c>
    </row>
    <row r="64" s="3" customFormat="1" ht="22" customHeight="1" spans="1:12">
      <c r="A64" s="32">
        <v>609002</v>
      </c>
      <c r="B64" s="31" t="s">
        <v>70</v>
      </c>
      <c r="C64" s="32">
        <v>237</v>
      </c>
      <c r="D64" s="14">
        <v>261</v>
      </c>
      <c r="E64" s="60">
        <v>0.65</v>
      </c>
      <c r="F64" s="133">
        <f t="shared" si="30"/>
        <v>162.86</v>
      </c>
      <c r="G64" s="16">
        <f t="shared" si="31"/>
        <v>50.34</v>
      </c>
      <c r="H64" s="133">
        <f t="shared" si="32"/>
        <v>112.52</v>
      </c>
      <c r="I64" s="16">
        <v>118.49</v>
      </c>
      <c r="J64" s="133">
        <v>111.07</v>
      </c>
      <c r="K64" s="133">
        <f t="shared" si="33"/>
        <v>7.42</v>
      </c>
      <c r="L64" s="133">
        <f t="shared" si="34"/>
        <v>119.94</v>
      </c>
    </row>
    <row r="65" s="3" customFormat="1" ht="22" customHeight="1" spans="1:12">
      <c r="A65" s="32">
        <v>609003</v>
      </c>
      <c r="B65" s="31" t="s">
        <v>71</v>
      </c>
      <c r="C65" s="32">
        <v>28</v>
      </c>
      <c r="D65" s="14">
        <v>32</v>
      </c>
      <c r="E65" s="60">
        <v>0.65</v>
      </c>
      <c r="F65" s="133">
        <f t="shared" si="30"/>
        <v>19.97</v>
      </c>
      <c r="G65" s="16">
        <f t="shared" si="31"/>
        <v>5.95</v>
      </c>
      <c r="H65" s="133">
        <f t="shared" si="32"/>
        <v>14.02</v>
      </c>
      <c r="I65" s="16">
        <v>14.73</v>
      </c>
      <c r="J65" s="133">
        <v>13.42</v>
      </c>
      <c r="K65" s="133">
        <f t="shared" si="33"/>
        <v>1.31</v>
      </c>
      <c r="L65" s="133">
        <f t="shared" si="34"/>
        <v>15.33</v>
      </c>
    </row>
    <row r="66" s="3" customFormat="1" ht="22" customHeight="1" spans="1:12">
      <c r="A66" s="32">
        <v>609004</v>
      </c>
      <c r="B66" s="31" t="s">
        <v>72</v>
      </c>
      <c r="C66" s="32">
        <v>36</v>
      </c>
      <c r="D66" s="14">
        <v>38</v>
      </c>
      <c r="E66" s="60">
        <v>1</v>
      </c>
      <c r="F66" s="133">
        <f t="shared" si="30"/>
        <v>36.48</v>
      </c>
      <c r="G66" s="16">
        <f t="shared" si="31"/>
        <v>7.65</v>
      </c>
      <c r="H66" s="133">
        <f t="shared" si="32"/>
        <v>28.83</v>
      </c>
      <c r="I66" s="16">
        <v>29.74</v>
      </c>
      <c r="J66" s="133">
        <v>30.65</v>
      </c>
      <c r="K66" s="133">
        <f t="shared" si="33"/>
        <v>-0.91</v>
      </c>
      <c r="L66" s="133">
        <f t="shared" si="34"/>
        <v>27.92</v>
      </c>
    </row>
    <row r="67" s="3" customFormat="1" ht="22" customHeight="1" spans="1:12">
      <c r="A67" s="32">
        <v>609006</v>
      </c>
      <c r="B67" s="31" t="s">
        <v>73</v>
      </c>
      <c r="C67" s="32">
        <v>22</v>
      </c>
      <c r="D67" s="14">
        <v>23</v>
      </c>
      <c r="E67" s="60">
        <v>0.85</v>
      </c>
      <c r="F67" s="133">
        <f t="shared" si="30"/>
        <v>18.77</v>
      </c>
      <c r="G67" s="16">
        <f t="shared" si="31"/>
        <v>4.67</v>
      </c>
      <c r="H67" s="133">
        <f t="shared" si="32"/>
        <v>14.1</v>
      </c>
      <c r="I67" s="16">
        <v>14.65</v>
      </c>
      <c r="J67" s="133">
        <v>15.37</v>
      </c>
      <c r="K67" s="133">
        <f t="shared" si="33"/>
        <v>-0.719999999999999</v>
      </c>
      <c r="L67" s="133">
        <f t="shared" si="34"/>
        <v>13.38</v>
      </c>
    </row>
    <row r="68" s="3" customFormat="1" ht="22" customHeight="1" spans="1:245">
      <c r="A68" s="32">
        <v>610</v>
      </c>
      <c r="B68" s="18" t="s">
        <v>74</v>
      </c>
      <c r="C68" s="10">
        <f t="shared" ref="C68:L68" si="35">SUM(C69,C72)</f>
        <v>8</v>
      </c>
      <c r="D68" s="10">
        <f t="shared" si="35"/>
        <v>9</v>
      </c>
      <c r="E68" s="132"/>
      <c r="F68" s="10">
        <f t="shared" si="35"/>
        <v>8.64</v>
      </c>
      <c r="G68" s="10">
        <f t="shared" si="35"/>
        <v>1.69</v>
      </c>
      <c r="H68" s="10">
        <f t="shared" si="35"/>
        <v>6.95</v>
      </c>
      <c r="I68" s="10">
        <f t="shared" si="35"/>
        <v>7.15</v>
      </c>
      <c r="J68" s="10">
        <f t="shared" si="35"/>
        <v>6.39</v>
      </c>
      <c r="K68" s="10">
        <f t="shared" si="35"/>
        <v>0.76</v>
      </c>
      <c r="L68" s="10">
        <f t="shared" si="35"/>
        <v>7.71</v>
      </c>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c r="DV68" s="24"/>
      <c r="DW68" s="24"/>
      <c r="DX68" s="24"/>
      <c r="DY68" s="24"/>
      <c r="DZ68" s="24"/>
      <c r="EA68" s="24"/>
      <c r="EB68" s="24"/>
      <c r="EC68" s="24"/>
      <c r="ED68" s="24"/>
      <c r="EE68" s="24"/>
      <c r="EF68" s="24"/>
      <c r="EG68" s="24"/>
      <c r="EH68" s="24"/>
      <c r="EI68" s="24"/>
      <c r="EJ68" s="24"/>
      <c r="EK68" s="24"/>
      <c r="EL68" s="24"/>
      <c r="EM68" s="24"/>
      <c r="EN68" s="24"/>
      <c r="EO68" s="24"/>
      <c r="EP68" s="24"/>
      <c r="EQ68" s="24"/>
      <c r="ER68" s="24"/>
      <c r="ES68" s="24"/>
      <c r="ET68" s="24"/>
      <c r="EU68" s="24"/>
      <c r="EV68" s="24"/>
      <c r="EW68" s="24"/>
      <c r="EX68" s="24"/>
      <c r="EY68" s="24"/>
      <c r="EZ68" s="24"/>
      <c r="FA68" s="24"/>
      <c r="FB68" s="24"/>
      <c r="FC68" s="24"/>
      <c r="FD68" s="24"/>
      <c r="FE68" s="24"/>
      <c r="FF68" s="24"/>
      <c r="FG68" s="24"/>
      <c r="FH68" s="24"/>
      <c r="FI68" s="24"/>
      <c r="FJ68" s="24"/>
      <c r="FK68" s="24"/>
      <c r="FL68" s="24"/>
      <c r="FM68" s="24"/>
      <c r="FN68" s="24"/>
      <c r="FO68" s="24"/>
      <c r="FP68" s="24"/>
      <c r="FQ68" s="24"/>
      <c r="FR68" s="24"/>
      <c r="FS68" s="24"/>
      <c r="FT68" s="24"/>
      <c r="FU68" s="24"/>
      <c r="FV68" s="24"/>
      <c r="FW68" s="24"/>
      <c r="FX68" s="24"/>
      <c r="FY68" s="24"/>
      <c r="FZ68" s="24"/>
      <c r="GA68" s="24"/>
      <c r="GB68" s="24"/>
      <c r="GC68" s="24"/>
      <c r="GD68" s="24"/>
      <c r="GE68" s="24"/>
      <c r="GF68" s="24"/>
      <c r="GG68" s="24"/>
      <c r="GH68" s="24"/>
      <c r="GI68" s="24"/>
      <c r="GJ68" s="24"/>
      <c r="GK68" s="24"/>
      <c r="GL68" s="24"/>
      <c r="GM68" s="24"/>
      <c r="GN68" s="24"/>
      <c r="GO68" s="24"/>
      <c r="GP68" s="24"/>
      <c r="GQ68" s="24"/>
      <c r="GR68" s="24"/>
      <c r="GS68" s="24"/>
      <c r="GT68" s="24"/>
      <c r="GU68" s="24"/>
      <c r="GV68" s="24"/>
      <c r="GW68" s="24"/>
      <c r="GX68" s="24"/>
      <c r="GY68" s="24"/>
      <c r="GZ68" s="24"/>
      <c r="HA68" s="24"/>
      <c r="HB68" s="24"/>
      <c r="HC68" s="24"/>
      <c r="HD68" s="24"/>
      <c r="HE68" s="24"/>
      <c r="HF68" s="24"/>
      <c r="HG68" s="24"/>
      <c r="HH68" s="24"/>
      <c r="HI68" s="24"/>
      <c r="HJ68" s="24"/>
      <c r="HK68" s="24"/>
      <c r="HL68" s="24"/>
      <c r="HM68" s="24"/>
      <c r="HN68" s="24"/>
      <c r="HO68" s="24"/>
      <c r="HP68" s="24"/>
      <c r="HQ68" s="24"/>
      <c r="HR68" s="24"/>
      <c r="HS68" s="24"/>
      <c r="HT68" s="24"/>
      <c r="HU68" s="24"/>
      <c r="HV68" s="24"/>
      <c r="HW68" s="24"/>
      <c r="HX68" s="24"/>
      <c r="HY68" s="24"/>
      <c r="HZ68" s="24"/>
      <c r="IA68" s="24"/>
      <c r="IB68" s="24"/>
      <c r="IC68" s="24"/>
      <c r="ID68" s="24"/>
      <c r="IE68" s="24"/>
      <c r="IF68" s="24"/>
      <c r="IG68" s="24"/>
      <c r="IH68" s="24"/>
      <c r="II68" s="24"/>
      <c r="IJ68" s="24"/>
      <c r="IK68" s="24"/>
    </row>
    <row r="69" s="3" customFormat="1" ht="22" customHeight="1" spans="1:12">
      <c r="A69" s="32">
        <v>610001</v>
      </c>
      <c r="B69" s="65" t="s">
        <v>75</v>
      </c>
      <c r="C69" s="32">
        <v>2</v>
      </c>
      <c r="D69" s="14">
        <v>2</v>
      </c>
      <c r="E69" s="60">
        <v>1</v>
      </c>
      <c r="F69" s="133">
        <f t="shared" ref="F69:F74" si="36">ROUND(D69*800*12*E69/10000,2)</f>
        <v>1.92</v>
      </c>
      <c r="G69" s="16">
        <f>ROUND(C69*0.3*590*12/10000,2)</f>
        <v>0.42</v>
      </c>
      <c r="H69" s="133">
        <f t="shared" ref="H69:H74" si="37">F69-G69</f>
        <v>1.5</v>
      </c>
      <c r="I69" s="16">
        <v>1.55</v>
      </c>
      <c r="J69" s="133">
        <v>1.6</v>
      </c>
      <c r="K69" s="133">
        <f t="shared" ref="K69:K74" si="38">I69-J69</f>
        <v>-0.05</v>
      </c>
      <c r="L69" s="133">
        <f>H69+K69</f>
        <v>1.45</v>
      </c>
    </row>
    <row r="70" s="3" customFormat="1" ht="22" customHeight="1" spans="1:12">
      <c r="A70" s="32"/>
      <c r="B70" s="30" t="s">
        <v>76</v>
      </c>
      <c r="C70" s="10">
        <v>1</v>
      </c>
      <c r="D70" s="10">
        <v>1</v>
      </c>
      <c r="E70" s="62">
        <v>1</v>
      </c>
      <c r="F70" s="131">
        <f t="shared" si="36"/>
        <v>0.96</v>
      </c>
      <c r="G70" s="13">
        <f>ROUND(C70*0.3*590*12/10000,2)</f>
        <v>0.21</v>
      </c>
      <c r="H70" s="131">
        <f t="shared" si="37"/>
        <v>0.75</v>
      </c>
      <c r="I70" s="13">
        <v>0.77</v>
      </c>
      <c r="J70" s="139">
        <v>0.8</v>
      </c>
      <c r="K70" s="131">
        <f t="shared" si="38"/>
        <v>-0.03</v>
      </c>
      <c r="L70" s="131">
        <f>H70+K70</f>
        <v>0.72</v>
      </c>
    </row>
    <row r="71" s="3" customFormat="1" ht="22" customHeight="1" spans="1:12">
      <c r="A71" s="32"/>
      <c r="B71" s="30" t="s">
        <v>77</v>
      </c>
      <c r="C71" s="10">
        <v>1</v>
      </c>
      <c r="D71" s="10">
        <v>1</v>
      </c>
      <c r="E71" s="62">
        <v>1</v>
      </c>
      <c r="F71" s="131">
        <f t="shared" si="36"/>
        <v>0.96</v>
      </c>
      <c r="G71" s="13">
        <f>ROUND(C71*0.3*590*12/10000,2)</f>
        <v>0.21</v>
      </c>
      <c r="H71" s="131">
        <f t="shared" si="37"/>
        <v>0.75</v>
      </c>
      <c r="I71" s="13">
        <v>0.77</v>
      </c>
      <c r="J71" s="139">
        <v>0.8</v>
      </c>
      <c r="K71" s="131">
        <f t="shared" si="38"/>
        <v>-0.03</v>
      </c>
      <c r="L71" s="131">
        <f>H71+K71</f>
        <v>0.72</v>
      </c>
    </row>
    <row r="72" s="3" customFormat="1" ht="22" customHeight="1" spans="1:12">
      <c r="A72" s="32">
        <v>610002</v>
      </c>
      <c r="B72" s="31" t="s">
        <v>78</v>
      </c>
      <c r="C72" s="32">
        <v>6</v>
      </c>
      <c r="D72" s="14">
        <v>7</v>
      </c>
      <c r="E72" s="60">
        <v>1</v>
      </c>
      <c r="F72" s="133">
        <f t="shared" si="36"/>
        <v>6.72</v>
      </c>
      <c r="G72" s="16">
        <f t="shared" ref="G72:G82" si="39">ROUND(C72*0.3*590*12/10000,2)</f>
        <v>1.27</v>
      </c>
      <c r="H72" s="133">
        <f t="shared" si="37"/>
        <v>5.45</v>
      </c>
      <c r="I72" s="16">
        <v>5.6</v>
      </c>
      <c r="J72" s="133">
        <v>4.79</v>
      </c>
      <c r="K72" s="133">
        <f t="shared" si="38"/>
        <v>0.81</v>
      </c>
      <c r="L72" s="133">
        <f t="shared" ref="L72:L82" si="40">H72+K72</f>
        <v>6.26</v>
      </c>
    </row>
    <row r="73" s="3" customFormat="1" ht="22" customHeight="1" spans="1:245">
      <c r="A73" s="32">
        <v>611001</v>
      </c>
      <c r="B73" s="18" t="s">
        <v>79</v>
      </c>
      <c r="C73" s="7">
        <v>373</v>
      </c>
      <c r="D73" s="10">
        <v>402</v>
      </c>
      <c r="E73" s="132">
        <v>0.3</v>
      </c>
      <c r="F73" s="131">
        <f t="shared" si="36"/>
        <v>115.78</v>
      </c>
      <c r="G73" s="131">
        <f>ROUND(C73*0.3*450*12/10000,2)</f>
        <v>60.43</v>
      </c>
      <c r="H73" s="131">
        <f t="shared" si="37"/>
        <v>55.35</v>
      </c>
      <c r="I73" s="13">
        <v>45.95</v>
      </c>
      <c r="J73" s="131">
        <v>49.93</v>
      </c>
      <c r="K73" s="131">
        <f t="shared" si="38"/>
        <v>-3.98</v>
      </c>
      <c r="L73" s="131">
        <f t="shared" si="40"/>
        <v>51.37</v>
      </c>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24"/>
      <c r="DU73" s="24"/>
      <c r="DV73" s="24"/>
      <c r="DW73" s="24"/>
      <c r="DX73" s="24"/>
      <c r="DY73" s="24"/>
      <c r="DZ73" s="24"/>
      <c r="EA73" s="24"/>
      <c r="EB73" s="24"/>
      <c r="EC73" s="24"/>
      <c r="ED73" s="24"/>
      <c r="EE73" s="24"/>
      <c r="EF73" s="24"/>
      <c r="EG73" s="24"/>
      <c r="EH73" s="24"/>
      <c r="EI73" s="24"/>
      <c r="EJ73" s="24"/>
      <c r="EK73" s="24"/>
      <c r="EL73" s="24"/>
      <c r="EM73" s="24"/>
      <c r="EN73" s="24"/>
      <c r="EO73" s="24"/>
      <c r="EP73" s="24"/>
      <c r="EQ73" s="24"/>
      <c r="ER73" s="24"/>
      <c r="ES73" s="24"/>
      <c r="ET73" s="24"/>
      <c r="EU73" s="24"/>
      <c r="EV73" s="24"/>
      <c r="EW73" s="24"/>
      <c r="EX73" s="24"/>
      <c r="EY73" s="24"/>
      <c r="EZ73" s="24"/>
      <c r="FA73" s="24"/>
      <c r="FB73" s="24"/>
      <c r="FC73" s="24"/>
      <c r="FD73" s="24"/>
      <c r="FE73" s="24"/>
      <c r="FF73" s="24"/>
      <c r="FG73" s="24"/>
      <c r="FH73" s="24"/>
      <c r="FI73" s="24"/>
      <c r="FJ73" s="24"/>
      <c r="FK73" s="24"/>
      <c r="FL73" s="24"/>
      <c r="FM73" s="24"/>
      <c r="FN73" s="24"/>
      <c r="FO73" s="24"/>
      <c r="FP73" s="24"/>
      <c r="FQ73" s="24"/>
      <c r="FR73" s="24"/>
      <c r="FS73" s="24"/>
      <c r="FT73" s="24"/>
      <c r="FU73" s="24"/>
      <c r="FV73" s="24"/>
      <c r="FW73" s="24"/>
      <c r="FX73" s="24"/>
      <c r="FY73" s="24"/>
      <c r="FZ73" s="24"/>
      <c r="GA73" s="24"/>
      <c r="GB73" s="24"/>
      <c r="GC73" s="24"/>
      <c r="GD73" s="24"/>
      <c r="GE73" s="24"/>
      <c r="GF73" s="24"/>
      <c r="GG73" s="24"/>
      <c r="GH73" s="24"/>
      <c r="GI73" s="24"/>
      <c r="GJ73" s="24"/>
      <c r="GK73" s="24"/>
      <c r="GL73" s="24"/>
      <c r="GM73" s="24"/>
      <c r="GN73" s="24"/>
      <c r="GO73" s="24"/>
      <c r="GP73" s="24"/>
      <c r="GQ73" s="24"/>
      <c r="GR73" s="24"/>
      <c r="GS73" s="24"/>
      <c r="GT73" s="24"/>
      <c r="GU73" s="24"/>
      <c r="GV73" s="24"/>
      <c r="GW73" s="24"/>
      <c r="GX73" s="24"/>
      <c r="GY73" s="24"/>
      <c r="GZ73" s="24"/>
      <c r="HA73" s="24"/>
      <c r="HB73" s="24"/>
      <c r="HC73" s="24"/>
      <c r="HD73" s="24"/>
      <c r="HE73" s="24"/>
      <c r="HF73" s="24"/>
      <c r="HG73" s="24"/>
      <c r="HH73" s="24"/>
      <c r="HI73" s="24"/>
      <c r="HJ73" s="24"/>
      <c r="HK73" s="24"/>
      <c r="HL73" s="24"/>
      <c r="HM73" s="24"/>
      <c r="HN73" s="24"/>
      <c r="HO73" s="24"/>
      <c r="HP73" s="24"/>
      <c r="HQ73" s="24"/>
      <c r="HR73" s="24"/>
      <c r="HS73" s="24"/>
      <c r="HT73" s="24"/>
      <c r="HU73" s="24"/>
      <c r="HV73" s="24"/>
      <c r="HW73" s="24"/>
      <c r="HX73" s="24"/>
      <c r="HY73" s="24"/>
      <c r="HZ73" s="24"/>
      <c r="IA73" s="24"/>
      <c r="IB73" s="24"/>
      <c r="IC73" s="24"/>
      <c r="ID73" s="24"/>
      <c r="IE73" s="24"/>
      <c r="IF73" s="24"/>
      <c r="IG73" s="24"/>
      <c r="IH73" s="24"/>
      <c r="II73" s="24"/>
      <c r="IJ73" s="24"/>
      <c r="IK73" s="24"/>
    </row>
    <row r="74" s="3" customFormat="1" ht="22" customHeight="1" spans="1:245">
      <c r="A74" s="32">
        <v>612001</v>
      </c>
      <c r="B74" s="18" t="s">
        <v>80</v>
      </c>
      <c r="C74" s="7">
        <v>479</v>
      </c>
      <c r="D74" s="10">
        <v>517</v>
      </c>
      <c r="E74" s="132">
        <v>0.3</v>
      </c>
      <c r="F74" s="131">
        <f t="shared" si="36"/>
        <v>148.9</v>
      </c>
      <c r="G74" s="131">
        <f>ROUND(C74*0.3*450*12/10000,2)</f>
        <v>77.6</v>
      </c>
      <c r="H74" s="131">
        <f t="shared" si="37"/>
        <v>71.3</v>
      </c>
      <c r="I74" s="13">
        <v>59.23</v>
      </c>
      <c r="J74" s="131">
        <v>64.7</v>
      </c>
      <c r="K74" s="131">
        <f t="shared" si="38"/>
        <v>-5.47000000000001</v>
      </c>
      <c r="L74" s="131">
        <f t="shared" si="40"/>
        <v>65.83</v>
      </c>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c r="CZ74" s="24"/>
      <c r="DA74" s="24"/>
      <c r="DB74" s="24"/>
      <c r="DC74" s="24"/>
      <c r="DD74" s="24"/>
      <c r="DE74" s="24"/>
      <c r="DF74" s="24"/>
      <c r="DG74" s="24"/>
      <c r="DH74" s="24"/>
      <c r="DI74" s="24"/>
      <c r="DJ74" s="24"/>
      <c r="DK74" s="24"/>
      <c r="DL74" s="24"/>
      <c r="DM74" s="24"/>
      <c r="DN74" s="24"/>
      <c r="DO74" s="24"/>
      <c r="DP74" s="24"/>
      <c r="DQ74" s="24"/>
      <c r="DR74" s="24"/>
      <c r="DS74" s="24"/>
      <c r="DT74" s="24"/>
      <c r="DU74" s="24"/>
      <c r="DV74" s="24"/>
      <c r="DW74" s="24"/>
      <c r="DX74" s="24"/>
      <c r="DY74" s="24"/>
      <c r="DZ74" s="24"/>
      <c r="EA74" s="24"/>
      <c r="EB74" s="24"/>
      <c r="EC74" s="24"/>
      <c r="ED74" s="24"/>
      <c r="EE74" s="24"/>
      <c r="EF74" s="24"/>
      <c r="EG74" s="24"/>
      <c r="EH74" s="24"/>
      <c r="EI74" s="24"/>
      <c r="EJ74" s="24"/>
      <c r="EK74" s="24"/>
      <c r="EL74" s="24"/>
      <c r="EM74" s="24"/>
      <c r="EN74" s="24"/>
      <c r="EO74" s="24"/>
      <c r="EP74" s="24"/>
      <c r="EQ74" s="24"/>
      <c r="ER74" s="24"/>
      <c r="ES74" s="24"/>
      <c r="ET74" s="24"/>
      <c r="EU74" s="24"/>
      <c r="EV74" s="24"/>
      <c r="EW74" s="24"/>
      <c r="EX74" s="24"/>
      <c r="EY74" s="24"/>
      <c r="EZ74" s="24"/>
      <c r="FA74" s="24"/>
      <c r="FB74" s="24"/>
      <c r="FC74" s="24"/>
      <c r="FD74" s="24"/>
      <c r="FE74" s="24"/>
      <c r="FF74" s="24"/>
      <c r="FG74" s="24"/>
      <c r="FH74" s="24"/>
      <c r="FI74" s="24"/>
      <c r="FJ74" s="24"/>
      <c r="FK74" s="24"/>
      <c r="FL74" s="24"/>
      <c r="FM74" s="24"/>
      <c r="FN74" s="24"/>
      <c r="FO74" s="24"/>
      <c r="FP74" s="24"/>
      <c r="FQ74" s="24"/>
      <c r="FR74" s="24"/>
      <c r="FS74" s="24"/>
      <c r="FT74" s="24"/>
      <c r="FU74" s="24"/>
      <c r="FV74" s="24"/>
      <c r="FW74" s="24"/>
      <c r="FX74" s="24"/>
      <c r="FY74" s="24"/>
      <c r="FZ74" s="24"/>
      <c r="GA74" s="24"/>
      <c r="GB74" s="24"/>
      <c r="GC74" s="24"/>
      <c r="GD74" s="24"/>
      <c r="GE74" s="24"/>
      <c r="GF74" s="24"/>
      <c r="GG74" s="24"/>
      <c r="GH74" s="24"/>
      <c r="GI74" s="24"/>
      <c r="GJ74" s="24"/>
      <c r="GK74" s="24"/>
      <c r="GL74" s="24"/>
      <c r="GM74" s="24"/>
      <c r="GN74" s="24"/>
      <c r="GO74" s="24"/>
      <c r="GP74" s="24"/>
      <c r="GQ74" s="24"/>
      <c r="GR74" s="24"/>
      <c r="GS74" s="24"/>
      <c r="GT74" s="24"/>
      <c r="GU74" s="24"/>
      <c r="GV74" s="24"/>
      <c r="GW74" s="24"/>
      <c r="GX74" s="24"/>
      <c r="GY74" s="24"/>
      <c r="GZ74" s="24"/>
      <c r="HA74" s="24"/>
      <c r="HB74" s="24"/>
      <c r="HC74" s="24"/>
      <c r="HD74" s="24"/>
      <c r="HE74" s="24"/>
      <c r="HF74" s="24"/>
      <c r="HG74" s="24"/>
      <c r="HH74" s="24"/>
      <c r="HI74" s="24"/>
      <c r="HJ74" s="24"/>
      <c r="HK74" s="24"/>
      <c r="HL74" s="24"/>
      <c r="HM74" s="24"/>
      <c r="HN74" s="24"/>
      <c r="HO74" s="24"/>
      <c r="HP74" s="24"/>
      <c r="HQ74" s="24"/>
      <c r="HR74" s="24"/>
      <c r="HS74" s="24"/>
      <c r="HT74" s="24"/>
      <c r="HU74" s="24"/>
      <c r="HV74" s="24"/>
      <c r="HW74" s="24"/>
      <c r="HX74" s="24"/>
      <c r="HY74" s="24"/>
      <c r="HZ74" s="24"/>
      <c r="IA74" s="24"/>
      <c r="IB74" s="24"/>
      <c r="IC74" s="24"/>
      <c r="ID74" s="24"/>
      <c r="IE74" s="24"/>
      <c r="IF74" s="24"/>
      <c r="IG74" s="24"/>
      <c r="IH74" s="24"/>
      <c r="II74" s="24"/>
      <c r="IJ74" s="24"/>
      <c r="IK74" s="24"/>
    </row>
    <row r="75" s="3" customFormat="1" ht="22" customHeight="1" spans="1:245">
      <c r="A75" s="32">
        <v>613</v>
      </c>
      <c r="B75" s="18" t="s">
        <v>81</v>
      </c>
      <c r="C75" s="10">
        <f>SUM(C76:C82)</f>
        <v>1502</v>
      </c>
      <c r="D75" s="10">
        <f>SUM(D76:D82)</f>
        <v>1659</v>
      </c>
      <c r="E75" s="132"/>
      <c r="F75" s="131">
        <f t="shared" ref="F75:L75" si="41">SUM(F76:F82)</f>
        <v>748.27</v>
      </c>
      <c r="G75" s="131">
        <f t="shared" si="41"/>
        <v>319.02</v>
      </c>
      <c r="H75" s="131">
        <f t="shared" si="41"/>
        <v>429.25</v>
      </c>
      <c r="I75" s="131">
        <f t="shared" si="41"/>
        <v>467.1</v>
      </c>
      <c r="J75" s="131">
        <f t="shared" si="41"/>
        <v>446.91</v>
      </c>
      <c r="K75" s="131">
        <f t="shared" si="41"/>
        <v>20.19</v>
      </c>
      <c r="L75" s="131">
        <f t="shared" si="41"/>
        <v>449.44</v>
      </c>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DE75" s="24"/>
      <c r="DF75" s="24"/>
      <c r="DG75" s="24"/>
      <c r="DH75" s="24"/>
      <c r="DI75" s="24"/>
      <c r="DJ75" s="24"/>
      <c r="DK75" s="24"/>
      <c r="DL75" s="24"/>
      <c r="DM75" s="24"/>
      <c r="DN75" s="24"/>
      <c r="DO75" s="24"/>
      <c r="DP75" s="24"/>
      <c r="DQ75" s="24"/>
      <c r="DR75" s="24"/>
      <c r="DS75" s="24"/>
      <c r="DT75" s="24"/>
      <c r="DU75" s="24"/>
      <c r="DV75" s="24"/>
      <c r="DW75" s="24"/>
      <c r="DX75" s="24"/>
      <c r="DY75" s="24"/>
      <c r="DZ75" s="24"/>
      <c r="EA75" s="24"/>
      <c r="EB75" s="24"/>
      <c r="EC75" s="24"/>
      <c r="ED75" s="24"/>
      <c r="EE75" s="24"/>
      <c r="EF75" s="24"/>
      <c r="EG75" s="24"/>
      <c r="EH75" s="24"/>
      <c r="EI75" s="24"/>
      <c r="EJ75" s="24"/>
      <c r="EK75" s="24"/>
      <c r="EL75" s="24"/>
      <c r="EM75" s="24"/>
      <c r="EN75" s="24"/>
      <c r="EO75" s="24"/>
      <c r="EP75" s="24"/>
      <c r="EQ75" s="24"/>
      <c r="ER75" s="24"/>
      <c r="ES75" s="24"/>
      <c r="ET75" s="24"/>
      <c r="EU75" s="24"/>
      <c r="EV75" s="24"/>
      <c r="EW75" s="24"/>
      <c r="EX75" s="24"/>
      <c r="EY75" s="24"/>
      <c r="EZ75" s="24"/>
      <c r="FA75" s="24"/>
      <c r="FB75" s="24"/>
      <c r="FC75" s="24"/>
      <c r="FD75" s="24"/>
      <c r="FE75" s="24"/>
      <c r="FF75" s="24"/>
      <c r="FG75" s="24"/>
      <c r="FH75" s="24"/>
      <c r="FI75" s="24"/>
      <c r="FJ75" s="24"/>
      <c r="FK75" s="24"/>
      <c r="FL75" s="24"/>
      <c r="FM75" s="24"/>
      <c r="FN75" s="24"/>
      <c r="FO75" s="24"/>
      <c r="FP75" s="24"/>
      <c r="FQ75" s="24"/>
      <c r="FR75" s="24"/>
      <c r="FS75" s="24"/>
      <c r="FT75" s="24"/>
      <c r="FU75" s="24"/>
      <c r="FV75" s="24"/>
      <c r="FW75" s="24"/>
      <c r="FX75" s="24"/>
      <c r="FY75" s="24"/>
      <c r="FZ75" s="24"/>
      <c r="GA75" s="24"/>
      <c r="GB75" s="24"/>
      <c r="GC75" s="24"/>
      <c r="GD75" s="24"/>
      <c r="GE75" s="24"/>
      <c r="GF75" s="24"/>
      <c r="GG75" s="24"/>
      <c r="GH75" s="24"/>
      <c r="GI75" s="24"/>
      <c r="GJ75" s="24"/>
      <c r="GK75" s="24"/>
      <c r="GL75" s="24"/>
      <c r="GM75" s="24"/>
      <c r="GN75" s="24"/>
      <c r="GO75" s="24"/>
      <c r="GP75" s="24"/>
      <c r="GQ75" s="24"/>
      <c r="GR75" s="24"/>
      <c r="GS75" s="24"/>
      <c r="GT75" s="24"/>
      <c r="GU75" s="24"/>
      <c r="GV75" s="24"/>
      <c r="GW75" s="24"/>
      <c r="GX75" s="24"/>
      <c r="GY75" s="24"/>
      <c r="GZ75" s="24"/>
      <c r="HA75" s="24"/>
      <c r="HB75" s="24"/>
      <c r="HC75" s="24"/>
      <c r="HD75" s="24"/>
      <c r="HE75" s="24"/>
      <c r="HF75" s="24"/>
      <c r="HG75" s="24"/>
      <c r="HH75" s="24"/>
      <c r="HI75" s="24"/>
      <c r="HJ75" s="24"/>
      <c r="HK75" s="24"/>
      <c r="HL75" s="24"/>
      <c r="HM75" s="24"/>
      <c r="HN75" s="24"/>
      <c r="HO75" s="24"/>
      <c r="HP75" s="24"/>
      <c r="HQ75" s="24"/>
      <c r="HR75" s="24"/>
      <c r="HS75" s="24"/>
      <c r="HT75" s="24"/>
      <c r="HU75" s="24"/>
      <c r="HV75" s="24"/>
      <c r="HW75" s="24"/>
      <c r="HX75" s="24"/>
      <c r="HY75" s="24"/>
      <c r="HZ75" s="24"/>
      <c r="IA75" s="24"/>
      <c r="IB75" s="24"/>
      <c r="IC75" s="24"/>
      <c r="ID75" s="24"/>
      <c r="IE75" s="24"/>
      <c r="IF75" s="24"/>
      <c r="IG75" s="24"/>
      <c r="IH75" s="24"/>
      <c r="II75" s="24"/>
      <c r="IJ75" s="24"/>
      <c r="IK75" s="24"/>
    </row>
    <row r="76" s="3" customFormat="1" ht="22" customHeight="1" spans="1:12">
      <c r="A76" s="32">
        <v>613002</v>
      </c>
      <c r="B76" s="31" t="s">
        <v>82</v>
      </c>
      <c r="C76" s="32">
        <v>386</v>
      </c>
      <c r="D76" s="14">
        <v>414</v>
      </c>
      <c r="E76" s="60">
        <v>0.3</v>
      </c>
      <c r="F76" s="16">
        <f>ROUND(D76*800*12*E76/10000,2)</f>
        <v>119.23</v>
      </c>
      <c r="G76" s="16">
        <f t="shared" si="39"/>
        <v>81.99</v>
      </c>
      <c r="H76" s="133">
        <f>F76-G76</f>
        <v>37.24</v>
      </c>
      <c r="I76" s="16">
        <v>46.97</v>
      </c>
      <c r="J76" s="133">
        <v>48.26</v>
      </c>
      <c r="K76" s="133">
        <f>I76-J76</f>
        <v>-1.29</v>
      </c>
      <c r="L76" s="133">
        <f t="shared" si="40"/>
        <v>35.95</v>
      </c>
    </row>
    <row r="77" s="3" customFormat="1" ht="22" customHeight="1" spans="1:12">
      <c r="A77" s="32">
        <v>613003</v>
      </c>
      <c r="B77" s="31" t="s">
        <v>83</v>
      </c>
      <c r="C77" s="32">
        <v>88</v>
      </c>
      <c r="D77" s="14">
        <v>92</v>
      </c>
      <c r="E77" s="60">
        <v>0.3</v>
      </c>
      <c r="F77" s="16">
        <f t="shared" ref="F77:F82" si="42">ROUND(D77*800*12*E77/10000,2)</f>
        <v>26.5</v>
      </c>
      <c r="G77" s="16">
        <f t="shared" si="39"/>
        <v>18.69</v>
      </c>
      <c r="H77" s="133">
        <f t="shared" ref="H77:H82" si="43">F77-G77</f>
        <v>7.81</v>
      </c>
      <c r="I77" s="16">
        <v>10.03</v>
      </c>
      <c r="J77" s="133">
        <v>11.73</v>
      </c>
      <c r="K77" s="133">
        <f t="shared" ref="K77:K82" si="44">I77-J77</f>
        <v>-1.7</v>
      </c>
      <c r="L77" s="133">
        <f t="shared" si="40"/>
        <v>6.11</v>
      </c>
    </row>
    <row r="78" s="3" customFormat="1" ht="22" customHeight="1" spans="1:12">
      <c r="A78" s="32">
        <v>613004</v>
      </c>
      <c r="B78" s="31" t="s">
        <v>84</v>
      </c>
      <c r="C78" s="32">
        <v>318</v>
      </c>
      <c r="D78" s="14">
        <v>348</v>
      </c>
      <c r="E78" s="60">
        <v>0.3</v>
      </c>
      <c r="F78" s="16">
        <f t="shared" si="42"/>
        <v>100.22</v>
      </c>
      <c r="G78" s="16">
        <f t="shared" si="39"/>
        <v>67.54</v>
      </c>
      <c r="H78" s="133">
        <f t="shared" si="43"/>
        <v>32.68</v>
      </c>
      <c r="I78" s="16">
        <v>40.69</v>
      </c>
      <c r="J78" s="133">
        <v>44.03</v>
      </c>
      <c r="K78" s="133">
        <f t="shared" si="44"/>
        <v>-3.34</v>
      </c>
      <c r="L78" s="133">
        <f t="shared" si="40"/>
        <v>29.34</v>
      </c>
    </row>
    <row r="79" s="3" customFormat="1" ht="22" customHeight="1" spans="1:12">
      <c r="A79" s="32">
        <v>613005</v>
      </c>
      <c r="B79" s="31" t="s">
        <v>85</v>
      </c>
      <c r="C79" s="32">
        <v>326</v>
      </c>
      <c r="D79" s="14">
        <v>404</v>
      </c>
      <c r="E79" s="60">
        <v>0.65</v>
      </c>
      <c r="F79" s="16">
        <f t="shared" si="42"/>
        <v>252.1</v>
      </c>
      <c r="G79" s="16">
        <f t="shared" si="39"/>
        <v>69.24</v>
      </c>
      <c r="H79" s="133">
        <f t="shared" si="43"/>
        <v>182.86</v>
      </c>
      <c r="I79" s="16">
        <v>191.07</v>
      </c>
      <c r="J79" s="133">
        <v>161.12</v>
      </c>
      <c r="K79" s="133">
        <f t="shared" si="44"/>
        <v>29.95</v>
      </c>
      <c r="L79" s="133">
        <f t="shared" si="40"/>
        <v>212.81</v>
      </c>
    </row>
    <row r="80" s="3" customFormat="1" ht="22" customHeight="1" spans="1:12">
      <c r="A80" s="32">
        <v>613006</v>
      </c>
      <c r="B80" s="31" t="s">
        <v>86</v>
      </c>
      <c r="C80" s="32">
        <v>171</v>
      </c>
      <c r="D80" s="14">
        <v>175</v>
      </c>
      <c r="E80" s="60">
        <v>0.65</v>
      </c>
      <c r="F80" s="16">
        <f t="shared" si="42"/>
        <v>109.2</v>
      </c>
      <c r="G80" s="16">
        <f t="shared" si="39"/>
        <v>36.32</v>
      </c>
      <c r="H80" s="133">
        <f t="shared" si="43"/>
        <v>72.88</v>
      </c>
      <c r="I80" s="16">
        <v>77.19</v>
      </c>
      <c r="J80" s="133">
        <v>83.44</v>
      </c>
      <c r="K80" s="133">
        <f t="shared" si="44"/>
        <v>-6.25</v>
      </c>
      <c r="L80" s="133">
        <f t="shared" si="40"/>
        <v>66.63</v>
      </c>
    </row>
    <row r="81" s="3" customFormat="1" ht="22" customHeight="1" spans="1:12">
      <c r="A81" s="32">
        <v>613007</v>
      </c>
      <c r="B81" s="31" t="s">
        <v>87</v>
      </c>
      <c r="C81" s="32">
        <v>118</v>
      </c>
      <c r="D81" s="14">
        <v>120</v>
      </c>
      <c r="E81" s="60">
        <v>0.65</v>
      </c>
      <c r="F81" s="16">
        <f t="shared" si="42"/>
        <v>74.88</v>
      </c>
      <c r="G81" s="16">
        <f t="shared" si="39"/>
        <v>25.06</v>
      </c>
      <c r="H81" s="133">
        <f t="shared" si="43"/>
        <v>49.82</v>
      </c>
      <c r="I81" s="16">
        <v>52.79</v>
      </c>
      <c r="J81" s="133">
        <v>54.88</v>
      </c>
      <c r="K81" s="133">
        <f t="shared" si="44"/>
        <v>-2.09</v>
      </c>
      <c r="L81" s="133">
        <f t="shared" si="40"/>
        <v>47.73</v>
      </c>
    </row>
    <row r="82" s="3" customFormat="1" ht="22" customHeight="1" spans="1:12">
      <c r="A82" s="32">
        <v>613008</v>
      </c>
      <c r="B82" s="31" t="s">
        <v>88</v>
      </c>
      <c r="C82" s="32">
        <v>95</v>
      </c>
      <c r="D82" s="14">
        <v>106</v>
      </c>
      <c r="E82" s="60">
        <v>0.65</v>
      </c>
      <c r="F82" s="16">
        <f t="shared" si="42"/>
        <v>66.14</v>
      </c>
      <c r="G82" s="16">
        <f t="shared" si="39"/>
        <v>20.18</v>
      </c>
      <c r="H82" s="133">
        <f t="shared" si="43"/>
        <v>45.96</v>
      </c>
      <c r="I82" s="16">
        <v>48.36</v>
      </c>
      <c r="J82" s="133">
        <v>43.45</v>
      </c>
      <c r="K82" s="133">
        <f t="shared" si="44"/>
        <v>4.91</v>
      </c>
      <c r="L82" s="133">
        <f t="shared" si="40"/>
        <v>50.87</v>
      </c>
    </row>
    <row r="83" s="3" customFormat="1" ht="22" customHeight="1" spans="1:245">
      <c r="A83" s="32">
        <v>614</v>
      </c>
      <c r="B83" s="18" t="s">
        <v>89</v>
      </c>
      <c r="C83" s="10">
        <f t="shared" ref="C83:L83" si="45">SUM(C84,C87:C89)</f>
        <v>144</v>
      </c>
      <c r="D83" s="10">
        <f t="shared" si="45"/>
        <v>151</v>
      </c>
      <c r="E83" s="132"/>
      <c r="F83" s="10">
        <f t="shared" si="45"/>
        <v>123.22</v>
      </c>
      <c r="G83" s="10">
        <f t="shared" si="45"/>
        <v>30.58</v>
      </c>
      <c r="H83" s="10">
        <f t="shared" si="45"/>
        <v>92.64</v>
      </c>
      <c r="I83" s="10">
        <f t="shared" si="45"/>
        <v>96.26</v>
      </c>
      <c r="J83" s="10">
        <f t="shared" si="45"/>
        <v>94.98</v>
      </c>
      <c r="K83" s="10">
        <f t="shared" si="45"/>
        <v>1.28</v>
      </c>
      <c r="L83" s="10">
        <f t="shared" si="45"/>
        <v>93.92</v>
      </c>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24"/>
      <c r="IK83" s="24"/>
    </row>
    <row r="84" s="3" customFormat="1" ht="22" customHeight="1" spans="1:12">
      <c r="A84" s="32">
        <v>614001</v>
      </c>
      <c r="B84" s="31" t="s">
        <v>90</v>
      </c>
      <c r="C84" s="32">
        <v>6</v>
      </c>
      <c r="D84" s="14">
        <v>8</v>
      </c>
      <c r="E84" s="60">
        <v>0.85</v>
      </c>
      <c r="F84" s="16">
        <f t="shared" ref="F84:F89" si="46">ROUND(D84*800*12*E84/10000,2)</f>
        <v>6.53</v>
      </c>
      <c r="G84" s="16">
        <f t="shared" ref="G84:G89" si="47">ROUND(C84*0.3*590*12/10000,2)</f>
        <v>1.27</v>
      </c>
      <c r="H84" s="133">
        <f t="shared" ref="H84:H89" si="48">F84-G84</f>
        <v>5.26</v>
      </c>
      <c r="I84" s="16">
        <v>5.41</v>
      </c>
      <c r="J84" s="133">
        <v>2.61</v>
      </c>
      <c r="K84" s="133">
        <f>I84-J84</f>
        <v>2.8</v>
      </c>
      <c r="L84" s="133">
        <f t="shared" ref="L84:L89" si="49">H84+K84</f>
        <v>8.06</v>
      </c>
    </row>
    <row r="85" s="3" customFormat="1" ht="22" customHeight="1" spans="1:12">
      <c r="A85" s="32"/>
      <c r="B85" s="30" t="s">
        <v>91</v>
      </c>
      <c r="C85" s="10">
        <v>4</v>
      </c>
      <c r="D85" s="10">
        <v>6</v>
      </c>
      <c r="E85" s="62">
        <v>0.85</v>
      </c>
      <c r="F85" s="13">
        <f t="shared" si="46"/>
        <v>4.9</v>
      </c>
      <c r="G85" s="13">
        <f t="shared" si="47"/>
        <v>0.85</v>
      </c>
      <c r="H85" s="131">
        <f t="shared" si="48"/>
        <v>4.05</v>
      </c>
      <c r="I85" s="13">
        <v>4.15</v>
      </c>
      <c r="J85" s="137">
        <v>1.31</v>
      </c>
      <c r="K85" s="131">
        <v>2.84</v>
      </c>
      <c r="L85" s="131">
        <f t="shared" si="49"/>
        <v>6.89</v>
      </c>
    </row>
    <row r="86" s="3" customFormat="1" ht="22" customHeight="1" spans="1:12">
      <c r="A86" s="32"/>
      <c r="B86" s="30" t="s">
        <v>92</v>
      </c>
      <c r="C86" s="10">
        <v>2</v>
      </c>
      <c r="D86" s="10">
        <v>2</v>
      </c>
      <c r="E86" s="62">
        <v>0.85</v>
      </c>
      <c r="F86" s="13">
        <f t="shared" si="46"/>
        <v>1.63</v>
      </c>
      <c r="G86" s="13">
        <f t="shared" si="47"/>
        <v>0.42</v>
      </c>
      <c r="H86" s="131">
        <f t="shared" si="48"/>
        <v>1.21</v>
      </c>
      <c r="I86" s="13">
        <v>1.26</v>
      </c>
      <c r="J86" s="139">
        <v>1.3</v>
      </c>
      <c r="K86" s="131">
        <v>-0.0400000000000003</v>
      </c>
      <c r="L86" s="131">
        <f t="shared" si="49"/>
        <v>1.17</v>
      </c>
    </row>
    <row r="87" s="3" customFormat="1" ht="22" customHeight="1" spans="1:12">
      <c r="A87" s="32">
        <v>614002</v>
      </c>
      <c r="B87" s="31" t="s">
        <v>93</v>
      </c>
      <c r="C87" s="32">
        <v>97</v>
      </c>
      <c r="D87" s="14">
        <v>103</v>
      </c>
      <c r="E87" s="60">
        <v>0.85</v>
      </c>
      <c r="F87" s="16">
        <f t="shared" si="46"/>
        <v>84.05</v>
      </c>
      <c r="G87" s="16">
        <f t="shared" si="47"/>
        <v>20.6</v>
      </c>
      <c r="H87" s="133">
        <f t="shared" si="48"/>
        <v>63.45</v>
      </c>
      <c r="I87" s="16">
        <v>65.89</v>
      </c>
      <c r="J87" s="133">
        <v>65.23</v>
      </c>
      <c r="K87" s="133">
        <f>I87-J87</f>
        <v>0.659999999999997</v>
      </c>
      <c r="L87" s="133">
        <f t="shared" si="49"/>
        <v>64.11</v>
      </c>
    </row>
    <row r="88" s="3" customFormat="1" ht="22" customHeight="1" spans="1:12">
      <c r="A88" s="32">
        <v>614005</v>
      </c>
      <c r="B88" s="31" t="s">
        <v>94</v>
      </c>
      <c r="C88" s="32">
        <v>16</v>
      </c>
      <c r="D88" s="14">
        <v>16</v>
      </c>
      <c r="E88" s="60">
        <v>0.85</v>
      </c>
      <c r="F88" s="16">
        <f t="shared" si="46"/>
        <v>13.06</v>
      </c>
      <c r="G88" s="16">
        <f t="shared" si="47"/>
        <v>3.4</v>
      </c>
      <c r="H88" s="133">
        <f t="shared" si="48"/>
        <v>9.66</v>
      </c>
      <c r="I88" s="16">
        <v>10.06</v>
      </c>
      <c r="J88" s="133">
        <v>10.63</v>
      </c>
      <c r="K88" s="133">
        <f>I88-J88</f>
        <v>-0.57</v>
      </c>
      <c r="L88" s="133">
        <f t="shared" si="49"/>
        <v>9.09</v>
      </c>
    </row>
    <row r="89" s="3" customFormat="1" ht="22" customHeight="1" spans="1:12">
      <c r="A89" s="32">
        <v>614004</v>
      </c>
      <c r="B89" s="31" t="s">
        <v>95</v>
      </c>
      <c r="C89" s="32">
        <v>25</v>
      </c>
      <c r="D89" s="14">
        <v>24</v>
      </c>
      <c r="E89" s="60">
        <v>0.85</v>
      </c>
      <c r="F89" s="16">
        <f t="shared" si="46"/>
        <v>19.58</v>
      </c>
      <c r="G89" s="16">
        <f t="shared" si="47"/>
        <v>5.31</v>
      </c>
      <c r="H89" s="133">
        <f t="shared" si="48"/>
        <v>14.27</v>
      </c>
      <c r="I89" s="16">
        <v>14.9</v>
      </c>
      <c r="J89" s="133">
        <v>16.51</v>
      </c>
      <c r="K89" s="133">
        <f>I89-J89</f>
        <v>-1.61</v>
      </c>
      <c r="L89" s="133">
        <f t="shared" si="49"/>
        <v>12.66</v>
      </c>
    </row>
    <row r="90" s="3" customFormat="1" ht="22" customHeight="1" spans="1:245">
      <c r="A90" s="32">
        <v>615</v>
      </c>
      <c r="B90" s="18" t="s">
        <v>96</v>
      </c>
      <c r="C90" s="10">
        <f t="shared" ref="C90:L90" si="50">SUM(C91,C94:C99)</f>
        <v>494</v>
      </c>
      <c r="D90" s="10">
        <f t="shared" si="50"/>
        <v>518</v>
      </c>
      <c r="E90" s="132"/>
      <c r="F90" s="10">
        <f t="shared" si="50"/>
        <v>422.7</v>
      </c>
      <c r="G90" s="10">
        <f t="shared" si="50"/>
        <v>104.91</v>
      </c>
      <c r="H90" s="10">
        <f t="shared" si="50"/>
        <v>317.79</v>
      </c>
      <c r="I90" s="10">
        <f t="shared" si="50"/>
        <v>330.22</v>
      </c>
      <c r="J90" s="10">
        <f t="shared" si="50"/>
        <v>324.04</v>
      </c>
      <c r="K90" s="10">
        <f t="shared" si="50"/>
        <v>6.18000000000001</v>
      </c>
      <c r="L90" s="10">
        <f t="shared" si="50"/>
        <v>323.97</v>
      </c>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c r="CA90" s="24"/>
      <c r="CB90" s="24"/>
      <c r="CC90" s="24"/>
      <c r="CD90" s="24"/>
      <c r="CE90" s="24"/>
      <c r="CF90" s="24"/>
      <c r="CG90" s="24"/>
      <c r="CH90" s="24"/>
      <c r="CI90" s="24"/>
      <c r="CJ90" s="24"/>
      <c r="CK90" s="24"/>
      <c r="CL90" s="24"/>
      <c r="CM90" s="24"/>
      <c r="CN90" s="24"/>
      <c r="CO90" s="24"/>
      <c r="CP90" s="24"/>
      <c r="CQ90" s="24"/>
      <c r="CR90" s="24"/>
      <c r="CS90" s="24"/>
      <c r="CT90" s="24"/>
      <c r="CU90" s="24"/>
      <c r="CV90" s="24"/>
      <c r="CW90" s="24"/>
      <c r="CX90" s="24"/>
      <c r="CY90" s="24"/>
      <c r="CZ90" s="24"/>
      <c r="DA90" s="24"/>
      <c r="DB90" s="24"/>
      <c r="DC90" s="24"/>
      <c r="DD90" s="24"/>
      <c r="DE90" s="24"/>
      <c r="DF90" s="24"/>
      <c r="DG90" s="24"/>
      <c r="DH90" s="24"/>
      <c r="DI90" s="24"/>
      <c r="DJ90" s="24"/>
      <c r="DK90" s="24"/>
      <c r="DL90" s="24"/>
      <c r="DM90" s="24"/>
      <c r="DN90" s="24"/>
      <c r="DO90" s="24"/>
      <c r="DP90" s="24"/>
      <c r="DQ90" s="24"/>
      <c r="DR90" s="24"/>
      <c r="DS90" s="24"/>
      <c r="DT90" s="24"/>
      <c r="DU90" s="24"/>
      <c r="DV90" s="24"/>
      <c r="DW90" s="24"/>
      <c r="DX90" s="24"/>
      <c r="DY90" s="24"/>
      <c r="DZ90" s="24"/>
      <c r="EA90" s="24"/>
      <c r="EB90" s="24"/>
      <c r="EC90" s="24"/>
      <c r="ED90" s="24"/>
      <c r="EE90" s="24"/>
      <c r="EF90" s="24"/>
      <c r="EG90" s="24"/>
      <c r="EH90" s="24"/>
      <c r="EI90" s="24"/>
      <c r="EJ90" s="24"/>
      <c r="EK90" s="24"/>
      <c r="EL90" s="24"/>
      <c r="EM90" s="24"/>
      <c r="EN90" s="24"/>
      <c r="EO90" s="24"/>
      <c r="EP90" s="24"/>
      <c r="EQ90" s="24"/>
      <c r="ER90" s="24"/>
      <c r="ES90" s="24"/>
      <c r="ET90" s="24"/>
      <c r="EU90" s="24"/>
      <c r="EV90" s="24"/>
      <c r="EW90" s="24"/>
      <c r="EX90" s="24"/>
      <c r="EY90" s="24"/>
      <c r="EZ90" s="24"/>
      <c r="FA90" s="24"/>
      <c r="FB90" s="24"/>
      <c r="FC90" s="24"/>
      <c r="FD90" s="24"/>
      <c r="FE90" s="24"/>
      <c r="FF90" s="24"/>
      <c r="FG90" s="24"/>
      <c r="FH90" s="24"/>
      <c r="FI90" s="24"/>
      <c r="FJ90" s="24"/>
      <c r="FK90" s="24"/>
      <c r="FL90" s="24"/>
      <c r="FM90" s="24"/>
      <c r="FN90" s="24"/>
      <c r="FO90" s="24"/>
      <c r="FP90" s="24"/>
      <c r="FQ90" s="24"/>
      <c r="FR90" s="24"/>
      <c r="FS90" s="24"/>
      <c r="FT90" s="24"/>
      <c r="FU90" s="24"/>
      <c r="FV90" s="24"/>
      <c r="FW90" s="24"/>
      <c r="FX90" s="24"/>
      <c r="FY90" s="24"/>
      <c r="FZ90" s="24"/>
      <c r="GA90" s="24"/>
      <c r="GB90" s="24"/>
      <c r="GC90" s="24"/>
      <c r="GD90" s="24"/>
      <c r="GE90" s="24"/>
      <c r="GF90" s="24"/>
      <c r="GG90" s="24"/>
      <c r="GH90" s="24"/>
      <c r="GI90" s="24"/>
      <c r="GJ90" s="24"/>
      <c r="GK90" s="24"/>
      <c r="GL90" s="24"/>
      <c r="GM90" s="24"/>
      <c r="GN90" s="24"/>
      <c r="GO90" s="24"/>
      <c r="GP90" s="24"/>
      <c r="GQ90" s="24"/>
      <c r="GR90" s="24"/>
      <c r="GS90" s="24"/>
      <c r="GT90" s="24"/>
      <c r="GU90" s="24"/>
      <c r="GV90" s="24"/>
      <c r="GW90" s="24"/>
      <c r="GX90" s="24"/>
      <c r="GY90" s="24"/>
      <c r="GZ90" s="24"/>
      <c r="HA90" s="24"/>
      <c r="HB90" s="24"/>
      <c r="HC90" s="24"/>
      <c r="HD90" s="24"/>
      <c r="HE90" s="24"/>
      <c r="HF90" s="24"/>
      <c r="HG90" s="24"/>
      <c r="HH90" s="24"/>
      <c r="HI90" s="24"/>
      <c r="HJ90" s="24"/>
      <c r="HK90" s="24"/>
      <c r="HL90" s="24"/>
      <c r="HM90" s="24"/>
      <c r="HN90" s="24"/>
      <c r="HO90" s="24"/>
      <c r="HP90" s="24"/>
      <c r="HQ90" s="24"/>
      <c r="HR90" s="24"/>
      <c r="HS90" s="24"/>
      <c r="HT90" s="24"/>
      <c r="HU90" s="24"/>
      <c r="HV90" s="24"/>
      <c r="HW90" s="24"/>
      <c r="HX90" s="24"/>
      <c r="HY90" s="24"/>
      <c r="HZ90" s="24"/>
      <c r="IA90" s="24"/>
      <c r="IB90" s="24"/>
      <c r="IC90" s="24"/>
      <c r="ID90" s="24"/>
      <c r="IE90" s="24"/>
      <c r="IF90" s="24"/>
      <c r="IG90" s="24"/>
      <c r="IH90" s="24"/>
      <c r="II90" s="24"/>
      <c r="IJ90" s="24"/>
      <c r="IK90" s="24"/>
    </row>
    <row r="91" s="3" customFormat="1" ht="22" customHeight="1" spans="1:12">
      <c r="A91" s="32">
        <v>615001</v>
      </c>
      <c r="B91" s="31" t="s">
        <v>97</v>
      </c>
      <c r="C91" s="32">
        <v>26</v>
      </c>
      <c r="D91" s="14">
        <v>30</v>
      </c>
      <c r="E91" s="60">
        <v>0.85</v>
      </c>
      <c r="F91" s="133">
        <f>ROUND(D91*800*12*E91/10000,2)</f>
        <v>24.48</v>
      </c>
      <c r="G91" s="16">
        <f>ROUND(C91*0.3*590*12/10000,2)</f>
        <v>5.52</v>
      </c>
      <c r="H91" s="133">
        <f>F91-G91</f>
        <v>18.96</v>
      </c>
      <c r="I91" s="16">
        <v>19.61</v>
      </c>
      <c r="J91" s="133">
        <v>17.17</v>
      </c>
      <c r="K91" s="133">
        <f>I91-J91</f>
        <v>2.44</v>
      </c>
      <c r="L91" s="133">
        <f>H91+K91</f>
        <v>21.4</v>
      </c>
    </row>
    <row r="92" s="3" customFormat="1" ht="22" customHeight="1" spans="1:12">
      <c r="A92" s="32"/>
      <c r="B92" s="30" t="s">
        <v>98</v>
      </c>
      <c r="C92" s="7">
        <v>23</v>
      </c>
      <c r="D92" s="10">
        <v>26</v>
      </c>
      <c r="E92" s="62">
        <v>0.85</v>
      </c>
      <c r="F92" s="131">
        <f>ROUND(D92*800*12*E92/10000,2)</f>
        <v>21.22</v>
      </c>
      <c r="G92" s="13">
        <f>ROUND(C92*0.3*590*12/10000,2)</f>
        <v>4.89</v>
      </c>
      <c r="H92" s="131">
        <f>F92-G92</f>
        <v>16.33</v>
      </c>
      <c r="I92" s="13">
        <v>16.91</v>
      </c>
      <c r="J92" s="137">
        <v>15.86</v>
      </c>
      <c r="K92" s="131">
        <v>1.05</v>
      </c>
      <c r="L92" s="131">
        <f>H92+K92</f>
        <v>17.38</v>
      </c>
    </row>
    <row r="93" s="3" customFormat="1" ht="22" customHeight="1" spans="1:12">
      <c r="A93" s="32"/>
      <c r="B93" s="30" t="s">
        <v>99</v>
      </c>
      <c r="C93" s="7">
        <v>3</v>
      </c>
      <c r="D93" s="10">
        <v>4</v>
      </c>
      <c r="E93" s="62">
        <v>0.85</v>
      </c>
      <c r="F93" s="131">
        <f>ROUND(D93*800*12*E93/10000,2)</f>
        <v>3.26</v>
      </c>
      <c r="G93" s="13">
        <f>ROUND(C93*0.3*590*12/10000,2)</f>
        <v>0.64</v>
      </c>
      <c r="H93" s="131">
        <f>F93-G93</f>
        <v>2.62</v>
      </c>
      <c r="I93" s="13">
        <v>2.7</v>
      </c>
      <c r="J93" s="137">
        <v>1.31</v>
      </c>
      <c r="K93" s="131">
        <v>1.39</v>
      </c>
      <c r="L93" s="131">
        <f>H93+K93</f>
        <v>4.01</v>
      </c>
    </row>
    <row r="94" s="3" customFormat="1" ht="22" customHeight="1" spans="1:12">
      <c r="A94" s="32">
        <v>615002</v>
      </c>
      <c r="B94" s="31" t="s">
        <v>100</v>
      </c>
      <c r="C94" s="32">
        <v>164</v>
      </c>
      <c r="D94" s="14">
        <v>163</v>
      </c>
      <c r="E94" s="60">
        <v>0.85</v>
      </c>
      <c r="F94" s="133">
        <f t="shared" ref="F94:F99" si="51">ROUND(D94*800*12*E94/10000,2)</f>
        <v>133.01</v>
      </c>
      <c r="G94" s="16">
        <f t="shared" ref="G94:G99" si="52">ROUND(C94*0.3*590*12/10000,2)</f>
        <v>34.83</v>
      </c>
      <c r="H94" s="133">
        <f t="shared" ref="H94:H99" si="53">F94-G94</f>
        <v>98.18</v>
      </c>
      <c r="I94" s="16">
        <v>102.31</v>
      </c>
      <c r="J94" s="133">
        <v>108.57</v>
      </c>
      <c r="K94" s="133">
        <f t="shared" ref="K94:K99" si="54">I94-J94</f>
        <v>-6.25999999999999</v>
      </c>
      <c r="L94" s="133">
        <f t="shared" ref="L94:L99" si="55">H94+K94</f>
        <v>91.92</v>
      </c>
    </row>
    <row r="95" s="3" customFormat="1" ht="22" customHeight="1" spans="1:12">
      <c r="A95" s="32">
        <v>615003</v>
      </c>
      <c r="B95" s="31" t="s">
        <v>101</v>
      </c>
      <c r="C95" s="32">
        <v>227</v>
      </c>
      <c r="D95" s="14">
        <v>238</v>
      </c>
      <c r="E95" s="60">
        <v>0.85</v>
      </c>
      <c r="F95" s="133">
        <f t="shared" si="51"/>
        <v>194.21</v>
      </c>
      <c r="G95" s="16">
        <f t="shared" si="52"/>
        <v>48.21</v>
      </c>
      <c r="H95" s="133">
        <f t="shared" si="53"/>
        <v>146</v>
      </c>
      <c r="I95" s="16">
        <v>151.72</v>
      </c>
      <c r="J95" s="133">
        <v>146.16</v>
      </c>
      <c r="K95" s="133">
        <f t="shared" si="54"/>
        <v>5.56</v>
      </c>
      <c r="L95" s="133">
        <f t="shared" si="55"/>
        <v>151.56</v>
      </c>
    </row>
    <row r="96" s="3" customFormat="1" ht="22" customHeight="1" spans="1:12">
      <c r="A96" s="32">
        <v>615004</v>
      </c>
      <c r="B96" s="31" t="s">
        <v>102</v>
      </c>
      <c r="C96" s="32">
        <v>26</v>
      </c>
      <c r="D96" s="14">
        <v>31</v>
      </c>
      <c r="E96" s="60">
        <v>0.85</v>
      </c>
      <c r="F96" s="133">
        <f t="shared" si="51"/>
        <v>25.3</v>
      </c>
      <c r="G96" s="16">
        <f t="shared" si="52"/>
        <v>5.52</v>
      </c>
      <c r="H96" s="133">
        <f t="shared" si="53"/>
        <v>19.78</v>
      </c>
      <c r="I96" s="16">
        <v>20.43</v>
      </c>
      <c r="J96" s="133">
        <v>18.96</v>
      </c>
      <c r="K96" s="133">
        <f t="shared" si="54"/>
        <v>1.47</v>
      </c>
      <c r="L96" s="133">
        <f t="shared" si="55"/>
        <v>21.25</v>
      </c>
    </row>
    <row r="97" s="3" customFormat="1" ht="22" customHeight="1" spans="1:12">
      <c r="A97" s="32">
        <v>615005</v>
      </c>
      <c r="B97" s="31" t="s">
        <v>103</v>
      </c>
      <c r="C97" s="32">
        <v>14</v>
      </c>
      <c r="D97" s="14">
        <v>16</v>
      </c>
      <c r="E97" s="60">
        <v>0.85</v>
      </c>
      <c r="F97" s="133">
        <f t="shared" si="51"/>
        <v>13.06</v>
      </c>
      <c r="G97" s="16">
        <f t="shared" si="52"/>
        <v>2.97</v>
      </c>
      <c r="H97" s="133">
        <f t="shared" si="53"/>
        <v>10.09</v>
      </c>
      <c r="I97" s="16">
        <v>10.44</v>
      </c>
      <c r="J97" s="133">
        <v>9.31</v>
      </c>
      <c r="K97" s="133">
        <f t="shared" si="54"/>
        <v>1.13</v>
      </c>
      <c r="L97" s="133">
        <f t="shared" si="55"/>
        <v>11.22</v>
      </c>
    </row>
    <row r="98" s="3" customFormat="1" ht="22" customHeight="1" spans="1:12">
      <c r="A98" s="32">
        <v>615008</v>
      </c>
      <c r="B98" s="31" t="s">
        <v>104</v>
      </c>
      <c r="C98" s="32">
        <v>26</v>
      </c>
      <c r="D98" s="14">
        <v>27</v>
      </c>
      <c r="E98" s="60">
        <v>0.85</v>
      </c>
      <c r="F98" s="133">
        <f t="shared" si="51"/>
        <v>22.03</v>
      </c>
      <c r="G98" s="16">
        <f t="shared" si="52"/>
        <v>5.52</v>
      </c>
      <c r="H98" s="133">
        <f t="shared" si="53"/>
        <v>16.51</v>
      </c>
      <c r="I98" s="16">
        <v>17.16</v>
      </c>
      <c r="J98" s="133">
        <v>6.72</v>
      </c>
      <c r="K98" s="133">
        <f t="shared" si="54"/>
        <v>10.44</v>
      </c>
      <c r="L98" s="133">
        <f t="shared" si="55"/>
        <v>26.95</v>
      </c>
    </row>
    <row r="99" s="3" customFormat="1" ht="22" customHeight="1" spans="1:12">
      <c r="A99" s="32">
        <v>615009</v>
      </c>
      <c r="B99" s="31" t="s">
        <v>105</v>
      </c>
      <c r="C99" s="32">
        <v>11</v>
      </c>
      <c r="D99" s="14">
        <v>13</v>
      </c>
      <c r="E99" s="60">
        <v>0.85</v>
      </c>
      <c r="F99" s="133">
        <f t="shared" si="51"/>
        <v>10.61</v>
      </c>
      <c r="G99" s="16">
        <f t="shared" si="52"/>
        <v>2.34</v>
      </c>
      <c r="H99" s="133">
        <f t="shared" si="53"/>
        <v>8.27</v>
      </c>
      <c r="I99" s="16">
        <v>8.55</v>
      </c>
      <c r="J99" s="133">
        <v>17.15</v>
      </c>
      <c r="K99" s="133">
        <f t="shared" si="54"/>
        <v>-8.6</v>
      </c>
      <c r="L99" s="133">
        <f t="shared" si="55"/>
        <v>-0.329999999999998</v>
      </c>
    </row>
    <row r="100" s="3" customFormat="1" ht="22" customHeight="1" spans="1:245">
      <c r="A100" s="32">
        <v>616</v>
      </c>
      <c r="B100" s="18" t="s">
        <v>106</v>
      </c>
      <c r="C100" s="10">
        <f t="shared" ref="C100:L100" si="56">SUM(C101,C104:C106)</f>
        <v>205</v>
      </c>
      <c r="D100" s="10">
        <f t="shared" si="56"/>
        <v>213</v>
      </c>
      <c r="E100" s="132"/>
      <c r="F100" s="10">
        <f t="shared" si="56"/>
        <v>173.8</v>
      </c>
      <c r="G100" s="10">
        <f t="shared" si="56"/>
        <v>43.54</v>
      </c>
      <c r="H100" s="10">
        <f t="shared" si="56"/>
        <v>130.26</v>
      </c>
      <c r="I100" s="10">
        <f t="shared" si="56"/>
        <v>135.42</v>
      </c>
      <c r="J100" s="10">
        <f t="shared" si="56"/>
        <v>135.34</v>
      </c>
      <c r="K100" s="10">
        <f t="shared" si="56"/>
        <v>0.0800000000000125</v>
      </c>
      <c r="L100" s="10">
        <f t="shared" si="56"/>
        <v>130.34</v>
      </c>
      <c r="M100" s="24" t="s">
        <v>210</v>
      </c>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c r="DJ100" s="24"/>
      <c r="DK100" s="24"/>
      <c r="DL100" s="24"/>
      <c r="DM100" s="24"/>
      <c r="DN100" s="24"/>
      <c r="DO100" s="24"/>
      <c r="DP100" s="24"/>
      <c r="DQ100" s="24"/>
      <c r="DR100" s="24"/>
      <c r="DS100" s="24"/>
      <c r="DT100" s="24"/>
      <c r="DU100" s="24"/>
      <c r="DV100" s="24"/>
      <c r="DW100" s="24"/>
      <c r="DX100" s="24"/>
      <c r="DY100" s="24"/>
      <c r="DZ100" s="24"/>
      <c r="EA100" s="24"/>
      <c r="EB100" s="24"/>
      <c r="EC100" s="24"/>
      <c r="ED100" s="24"/>
      <c r="EE100" s="24"/>
      <c r="EF100" s="24"/>
      <c r="EG100" s="24"/>
      <c r="EH100" s="24"/>
      <c r="EI100" s="24"/>
      <c r="EJ100" s="24"/>
      <c r="EK100" s="24"/>
      <c r="EL100" s="24"/>
      <c r="EM100" s="24"/>
      <c r="EN100" s="24"/>
      <c r="EO100" s="24"/>
      <c r="EP100" s="24"/>
      <c r="EQ100" s="24"/>
      <c r="ER100" s="24"/>
      <c r="ES100" s="24"/>
      <c r="ET100" s="24"/>
      <c r="EU100" s="24"/>
      <c r="EV100" s="24"/>
      <c r="EW100" s="24"/>
      <c r="EX100" s="24"/>
      <c r="EY100" s="24"/>
      <c r="EZ100" s="24"/>
      <c r="FA100" s="24"/>
      <c r="FB100" s="24"/>
      <c r="FC100" s="24"/>
      <c r="FD100" s="24"/>
      <c r="FE100" s="24"/>
      <c r="FF100" s="24"/>
      <c r="FG100" s="24"/>
      <c r="FH100" s="24"/>
      <c r="FI100" s="24"/>
      <c r="FJ100" s="24"/>
      <c r="FK100" s="24"/>
      <c r="FL100" s="24"/>
      <c r="FM100" s="24"/>
      <c r="FN100" s="24"/>
      <c r="FO100" s="24"/>
      <c r="FP100" s="24"/>
      <c r="FQ100" s="24"/>
      <c r="FR100" s="24"/>
      <c r="FS100" s="24"/>
      <c r="FT100" s="24"/>
      <c r="FU100" s="24"/>
      <c r="FV100" s="24"/>
      <c r="FW100" s="24"/>
      <c r="FX100" s="24"/>
      <c r="FY100" s="24"/>
      <c r="FZ100" s="24"/>
      <c r="GA100" s="24"/>
      <c r="GB100" s="24"/>
      <c r="GC100" s="24"/>
      <c r="GD100" s="24"/>
      <c r="GE100" s="24"/>
      <c r="GF100" s="24"/>
      <c r="GG100" s="24"/>
      <c r="GH100" s="24"/>
      <c r="GI100" s="24"/>
      <c r="GJ100" s="24"/>
      <c r="GK100" s="24"/>
      <c r="GL100" s="24"/>
      <c r="GM100" s="24"/>
      <c r="GN100" s="24"/>
      <c r="GO100" s="24"/>
      <c r="GP100" s="24"/>
      <c r="GQ100" s="24"/>
      <c r="GR100" s="24"/>
      <c r="GS100" s="24"/>
      <c r="GT100" s="24"/>
      <c r="GU100" s="24"/>
      <c r="GV100" s="24"/>
      <c r="GW100" s="24"/>
      <c r="GX100" s="24"/>
      <c r="GY100" s="24"/>
      <c r="GZ100" s="24"/>
      <c r="HA100" s="24"/>
      <c r="HB100" s="24"/>
      <c r="HC100" s="24"/>
      <c r="HD100" s="24"/>
      <c r="HE100" s="24"/>
      <c r="HF100" s="24"/>
      <c r="HG100" s="24"/>
      <c r="HH100" s="24"/>
      <c r="HI100" s="24"/>
      <c r="HJ100" s="24"/>
      <c r="HK100" s="24"/>
      <c r="HL100" s="24"/>
      <c r="HM100" s="24"/>
      <c r="HN100" s="24"/>
      <c r="HO100" s="24"/>
      <c r="HP100" s="24"/>
      <c r="HQ100" s="24"/>
      <c r="HR100" s="24"/>
      <c r="HS100" s="24"/>
      <c r="HT100" s="24"/>
      <c r="HU100" s="24"/>
      <c r="HV100" s="24"/>
      <c r="HW100" s="24"/>
      <c r="HX100" s="24"/>
      <c r="HY100" s="24"/>
      <c r="HZ100" s="24"/>
      <c r="IA100" s="24"/>
      <c r="IB100" s="24"/>
      <c r="IC100" s="24"/>
      <c r="ID100" s="24"/>
      <c r="IE100" s="24"/>
      <c r="IF100" s="24"/>
      <c r="IG100" s="24"/>
      <c r="IH100" s="24"/>
      <c r="II100" s="24"/>
      <c r="IJ100" s="24"/>
      <c r="IK100" s="24"/>
    </row>
    <row r="101" s="3" customFormat="1" ht="22" customHeight="1" spans="1:245">
      <c r="A101" s="32"/>
      <c r="B101" s="31" t="s">
        <v>107</v>
      </c>
      <c r="C101" s="14">
        <v>0</v>
      </c>
      <c r="D101" s="14">
        <v>0</v>
      </c>
      <c r="E101" s="138">
        <v>0.85</v>
      </c>
      <c r="F101" s="133">
        <f>ROUND(D101*800*12*E101/10000,2)</f>
        <v>0</v>
      </c>
      <c r="G101" s="16">
        <f>ROUND(C101*0.3*590*12/10000,2)</f>
        <v>0</v>
      </c>
      <c r="H101" s="133">
        <f t="shared" ref="H101:K101" si="57">F101-G101</f>
        <v>0</v>
      </c>
      <c r="I101" s="16">
        <v>0</v>
      </c>
      <c r="J101" s="133">
        <v>0</v>
      </c>
      <c r="K101" s="133">
        <f t="shared" si="57"/>
        <v>0</v>
      </c>
      <c r="L101" s="133">
        <f>H101+K101</f>
        <v>0</v>
      </c>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4"/>
      <c r="CD101" s="24"/>
      <c r="CE101" s="24"/>
      <c r="CF101" s="24"/>
      <c r="CG101" s="24"/>
      <c r="CH101" s="24"/>
      <c r="CI101" s="24"/>
      <c r="CJ101" s="24"/>
      <c r="CK101" s="24"/>
      <c r="CL101" s="24"/>
      <c r="CM101" s="24"/>
      <c r="CN101" s="24"/>
      <c r="CO101" s="24"/>
      <c r="CP101" s="24"/>
      <c r="CQ101" s="24"/>
      <c r="CR101" s="24"/>
      <c r="CS101" s="24"/>
      <c r="CT101" s="24"/>
      <c r="CU101" s="24"/>
      <c r="CV101" s="24"/>
      <c r="CW101" s="24"/>
      <c r="CX101" s="24"/>
      <c r="CY101" s="24"/>
      <c r="CZ101" s="24"/>
      <c r="DA101" s="24"/>
      <c r="DB101" s="24"/>
      <c r="DC101" s="24"/>
      <c r="DD101" s="24"/>
      <c r="DE101" s="24"/>
      <c r="DF101" s="24"/>
      <c r="DG101" s="24"/>
      <c r="DH101" s="24"/>
      <c r="DI101" s="24"/>
      <c r="DJ101" s="24"/>
      <c r="DK101" s="24"/>
      <c r="DL101" s="24"/>
      <c r="DM101" s="24"/>
      <c r="DN101" s="24"/>
      <c r="DO101" s="24"/>
      <c r="DP101" s="24"/>
      <c r="DQ101" s="24"/>
      <c r="DR101" s="24"/>
      <c r="DS101" s="24"/>
      <c r="DT101" s="24"/>
      <c r="DU101" s="24"/>
      <c r="DV101" s="24"/>
      <c r="DW101" s="24"/>
      <c r="DX101" s="24"/>
      <c r="DY101" s="24"/>
      <c r="DZ101" s="24"/>
      <c r="EA101" s="24"/>
      <c r="EB101" s="24"/>
      <c r="EC101" s="24"/>
      <c r="ED101" s="24"/>
      <c r="EE101" s="24"/>
      <c r="EF101" s="24"/>
      <c r="EG101" s="24"/>
      <c r="EH101" s="24"/>
      <c r="EI101" s="24"/>
      <c r="EJ101" s="24"/>
      <c r="EK101" s="24"/>
      <c r="EL101" s="24"/>
      <c r="EM101" s="24"/>
      <c r="EN101" s="24"/>
      <c r="EO101" s="24"/>
      <c r="EP101" s="24"/>
      <c r="EQ101" s="24"/>
      <c r="ER101" s="24"/>
      <c r="ES101" s="24"/>
      <c r="ET101" s="24"/>
      <c r="EU101" s="24"/>
      <c r="EV101" s="24"/>
      <c r="EW101" s="24"/>
      <c r="EX101" s="24"/>
      <c r="EY101" s="24"/>
      <c r="EZ101" s="24"/>
      <c r="FA101" s="24"/>
      <c r="FB101" s="24"/>
      <c r="FC101" s="24"/>
      <c r="FD101" s="24"/>
      <c r="FE101" s="24"/>
      <c r="FF101" s="24"/>
      <c r="FG101" s="24"/>
      <c r="FH101" s="24"/>
      <c r="FI101" s="24"/>
      <c r="FJ101" s="24"/>
      <c r="FK101" s="24"/>
      <c r="FL101" s="24"/>
      <c r="FM101" s="24"/>
      <c r="FN101" s="24"/>
      <c r="FO101" s="24"/>
      <c r="FP101" s="24"/>
      <c r="FQ101" s="24"/>
      <c r="FR101" s="24"/>
      <c r="FS101" s="24"/>
      <c r="FT101" s="24"/>
      <c r="FU101" s="24"/>
      <c r="FV101" s="24"/>
      <c r="FW101" s="24"/>
      <c r="FX101" s="24"/>
      <c r="FY101" s="24"/>
      <c r="FZ101" s="24"/>
      <c r="GA101" s="24"/>
      <c r="GB101" s="24"/>
      <c r="GC101" s="24"/>
      <c r="GD101" s="24"/>
      <c r="GE101" s="24"/>
      <c r="GF101" s="24"/>
      <c r="GG101" s="24"/>
      <c r="GH101" s="24"/>
      <c r="GI101" s="24"/>
      <c r="GJ101" s="24"/>
      <c r="GK101" s="24"/>
      <c r="GL101" s="24"/>
      <c r="GM101" s="24"/>
      <c r="GN101" s="24"/>
      <c r="GO101" s="24"/>
      <c r="GP101" s="24"/>
      <c r="GQ101" s="24"/>
      <c r="GR101" s="24"/>
      <c r="GS101" s="24"/>
      <c r="GT101" s="24"/>
      <c r="GU101" s="24"/>
      <c r="GV101" s="24"/>
      <c r="GW101" s="24"/>
      <c r="GX101" s="24"/>
      <c r="GY101" s="24"/>
      <c r="GZ101" s="24"/>
      <c r="HA101" s="24"/>
      <c r="HB101" s="24"/>
      <c r="HC101" s="24"/>
      <c r="HD101" s="24"/>
      <c r="HE101" s="24"/>
      <c r="HF101" s="24"/>
      <c r="HG101" s="24"/>
      <c r="HH101" s="24"/>
      <c r="HI101" s="24"/>
      <c r="HJ101" s="24"/>
      <c r="HK101" s="24"/>
      <c r="HL101" s="24"/>
      <c r="HM101" s="24"/>
      <c r="HN101" s="24"/>
      <c r="HO101" s="24"/>
      <c r="HP101" s="24"/>
      <c r="HQ101" s="24"/>
      <c r="HR101" s="24"/>
      <c r="HS101" s="24"/>
      <c r="HT101" s="24"/>
      <c r="HU101" s="24"/>
      <c r="HV101" s="24"/>
      <c r="HW101" s="24"/>
      <c r="HX101" s="24"/>
      <c r="HY101" s="24"/>
      <c r="HZ101" s="24"/>
      <c r="IA101" s="24"/>
      <c r="IB101" s="24"/>
      <c r="IC101" s="24"/>
      <c r="ID101" s="24"/>
      <c r="IE101" s="24"/>
      <c r="IF101" s="24"/>
      <c r="IG101" s="24"/>
      <c r="IH101" s="24"/>
      <c r="II101" s="24"/>
      <c r="IJ101" s="24"/>
      <c r="IK101" s="24"/>
    </row>
    <row r="102" s="3" customFormat="1" ht="22" customHeight="1" spans="1:245">
      <c r="A102" s="32"/>
      <c r="B102" s="30" t="s">
        <v>108</v>
      </c>
      <c r="C102" s="10">
        <v>0</v>
      </c>
      <c r="D102" s="10">
        <v>0</v>
      </c>
      <c r="E102" s="132">
        <v>0.85</v>
      </c>
      <c r="F102" s="131">
        <v>0</v>
      </c>
      <c r="G102" s="13">
        <v>0</v>
      </c>
      <c r="H102" s="131">
        <v>0</v>
      </c>
      <c r="I102" s="13">
        <v>0</v>
      </c>
      <c r="J102" s="131">
        <v>0</v>
      </c>
      <c r="K102" s="131">
        <v>0</v>
      </c>
      <c r="L102" s="131">
        <v>0</v>
      </c>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c r="CQ102" s="24"/>
      <c r="CR102" s="24"/>
      <c r="CS102" s="24"/>
      <c r="CT102" s="24"/>
      <c r="CU102" s="24"/>
      <c r="CV102" s="24"/>
      <c r="CW102" s="24"/>
      <c r="CX102" s="24"/>
      <c r="CY102" s="24"/>
      <c r="CZ102" s="24"/>
      <c r="DA102" s="24"/>
      <c r="DB102" s="24"/>
      <c r="DC102" s="24"/>
      <c r="DD102" s="24"/>
      <c r="DE102" s="24"/>
      <c r="DF102" s="24"/>
      <c r="DG102" s="24"/>
      <c r="DH102" s="24"/>
      <c r="DI102" s="24"/>
      <c r="DJ102" s="24"/>
      <c r="DK102" s="24"/>
      <c r="DL102" s="24"/>
      <c r="DM102" s="24"/>
      <c r="DN102" s="24"/>
      <c r="DO102" s="24"/>
      <c r="DP102" s="24"/>
      <c r="DQ102" s="24"/>
      <c r="DR102" s="24"/>
      <c r="DS102" s="24"/>
      <c r="DT102" s="24"/>
      <c r="DU102" s="24"/>
      <c r="DV102" s="24"/>
      <c r="DW102" s="24"/>
      <c r="DX102" s="24"/>
      <c r="DY102" s="24"/>
      <c r="DZ102" s="24"/>
      <c r="EA102" s="24"/>
      <c r="EB102" s="24"/>
      <c r="EC102" s="24"/>
      <c r="ED102" s="24"/>
      <c r="EE102" s="24"/>
      <c r="EF102" s="24"/>
      <c r="EG102" s="24"/>
      <c r="EH102" s="24"/>
      <c r="EI102" s="24"/>
      <c r="EJ102" s="24"/>
      <c r="EK102" s="24"/>
      <c r="EL102" s="24"/>
      <c r="EM102" s="24"/>
      <c r="EN102" s="24"/>
      <c r="EO102" s="24"/>
      <c r="EP102" s="24"/>
      <c r="EQ102" s="24"/>
      <c r="ER102" s="24"/>
      <c r="ES102" s="24"/>
      <c r="ET102" s="24"/>
      <c r="EU102" s="24"/>
      <c r="EV102" s="24"/>
      <c r="EW102" s="24"/>
      <c r="EX102" s="24"/>
      <c r="EY102" s="24"/>
      <c r="EZ102" s="24"/>
      <c r="FA102" s="24"/>
      <c r="FB102" s="24"/>
      <c r="FC102" s="24"/>
      <c r="FD102" s="24"/>
      <c r="FE102" s="24"/>
      <c r="FF102" s="24"/>
      <c r="FG102" s="24"/>
      <c r="FH102" s="24"/>
      <c r="FI102" s="24"/>
      <c r="FJ102" s="24"/>
      <c r="FK102" s="24"/>
      <c r="FL102" s="24"/>
      <c r="FM102" s="24"/>
      <c r="FN102" s="24"/>
      <c r="FO102" s="24"/>
      <c r="FP102" s="24"/>
      <c r="FQ102" s="24"/>
      <c r="FR102" s="24"/>
      <c r="FS102" s="24"/>
      <c r="FT102" s="24"/>
      <c r="FU102" s="24"/>
      <c r="FV102" s="24"/>
      <c r="FW102" s="24"/>
      <c r="FX102" s="24"/>
      <c r="FY102" s="24"/>
      <c r="FZ102" s="24"/>
      <c r="GA102" s="24"/>
      <c r="GB102" s="24"/>
      <c r="GC102" s="24"/>
      <c r="GD102" s="24"/>
      <c r="GE102" s="24"/>
      <c r="GF102" s="24"/>
      <c r="GG102" s="24"/>
      <c r="GH102" s="24"/>
      <c r="GI102" s="24"/>
      <c r="GJ102" s="24"/>
      <c r="GK102" s="24"/>
      <c r="GL102" s="24"/>
      <c r="GM102" s="24"/>
      <c r="GN102" s="24"/>
      <c r="GO102" s="24"/>
      <c r="GP102" s="24"/>
      <c r="GQ102" s="24"/>
      <c r="GR102" s="24"/>
      <c r="GS102" s="24"/>
      <c r="GT102" s="24"/>
      <c r="GU102" s="24"/>
      <c r="GV102" s="24"/>
      <c r="GW102" s="24"/>
      <c r="GX102" s="24"/>
      <c r="GY102" s="24"/>
      <c r="GZ102" s="24"/>
      <c r="HA102" s="24"/>
      <c r="HB102" s="24"/>
      <c r="HC102" s="24"/>
      <c r="HD102" s="24"/>
      <c r="HE102" s="24"/>
      <c r="HF102" s="24"/>
      <c r="HG102" s="24"/>
      <c r="HH102" s="24"/>
      <c r="HI102" s="24"/>
      <c r="HJ102" s="24"/>
      <c r="HK102" s="24"/>
      <c r="HL102" s="24"/>
      <c r="HM102" s="24"/>
      <c r="HN102" s="24"/>
      <c r="HO102" s="24"/>
      <c r="HP102" s="24"/>
      <c r="HQ102" s="24"/>
      <c r="HR102" s="24"/>
      <c r="HS102" s="24"/>
      <c r="HT102" s="24"/>
      <c r="HU102" s="24"/>
      <c r="HV102" s="24"/>
      <c r="HW102" s="24"/>
      <c r="HX102" s="24"/>
      <c r="HY102" s="24"/>
      <c r="HZ102" s="24"/>
      <c r="IA102" s="24"/>
      <c r="IB102" s="24"/>
      <c r="IC102" s="24"/>
      <c r="ID102" s="24"/>
      <c r="IE102" s="24"/>
      <c r="IF102" s="24"/>
      <c r="IG102" s="24"/>
      <c r="IH102" s="24"/>
      <c r="II102" s="24"/>
      <c r="IJ102" s="24"/>
      <c r="IK102" s="24"/>
    </row>
    <row r="103" s="3" customFormat="1" ht="22" customHeight="1" spans="1:245">
      <c r="A103" s="32"/>
      <c r="B103" s="30" t="s">
        <v>109</v>
      </c>
      <c r="C103" s="10">
        <v>0</v>
      </c>
      <c r="D103" s="10">
        <v>0</v>
      </c>
      <c r="E103" s="132">
        <v>0.85</v>
      </c>
      <c r="F103" s="131">
        <v>0</v>
      </c>
      <c r="G103" s="13">
        <v>0</v>
      </c>
      <c r="H103" s="131">
        <v>0</v>
      </c>
      <c r="I103" s="13">
        <v>0</v>
      </c>
      <c r="J103" s="131">
        <v>0</v>
      </c>
      <c r="K103" s="131">
        <v>0</v>
      </c>
      <c r="L103" s="131">
        <v>0</v>
      </c>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c r="CB103" s="24"/>
      <c r="CC103" s="24"/>
      <c r="CD103" s="24"/>
      <c r="CE103" s="24"/>
      <c r="CF103" s="24"/>
      <c r="CG103" s="24"/>
      <c r="CH103" s="24"/>
      <c r="CI103" s="24"/>
      <c r="CJ103" s="24"/>
      <c r="CK103" s="24"/>
      <c r="CL103" s="24"/>
      <c r="CM103" s="24"/>
      <c r="CN103" s="24"/>
      <c r="CO103" s="24"/>
      <c r="CP103" s="24"/>
      <c r="CQ103" s="24"/>
      <c r="CR103" s="24"/>
      <c r="CS103" s="24"/>
      <c r="CT103" s="24"/>
      <c r="CU103" s="24"/>
      <c r="CV103" s="24"/>
      <c r="CW103" s="24"/>
      <c r="CX103" s="24"/>
      <c r="CY103" s="24"/>
      <c r="CZ103" s="24"/>
      <c r="DA103" s="24"/>
      <c r="DB103" s="24"/>
      <c r="DC103" s="24"/>
      <c r="DD103" s="24"/>
      <c r="DE103" s="24"/>
      <c r="DF103" s="24"/>
      <c r="DG103" s="24"/>
      <c r="DH103" s="24"/>
      <c r="DI103" s="24"/>
      <c r="DJ103" s="24"/>
      <c r="DK103" s="24"/>
      <c r="DL103" s="24"/>
      <c r="DM103" s="24"/>
      <c r="DN103" s="24"/>
      <c r="DO103" s="24"/>
      <c r="DP103" s="24"/>
      <c r="DQ103" s="24"/>
      <c r="DR103" s="24"/>
      <c r="DS103" s="24"/>
      <c r="DT103" s="24"/>
      <c r="DU103" s="24"/>
      <c r="DV103" s="24"/>
      <c r="DW103" s="24"/>
      <c r="DX103" s="24"/>
      <c r="DY103" s="24"/>
      <c r="DZ103" s="24"/>
      <c r="EA103" s="24"/>
      <c r="EB103" s="24"/>
      <c r="EC103" s="24"/>
      <c r="ED103" s="24"/>
      <c r="EE103" s="24"/>
      <c r="EF103" s="24"/>
      <c r="EG103" s="24"/>
      <c r="EH103" s="24"/>
      <c r="EI103" s="24"/>
      <c r="EJ103" s="24"/>
      <c r="EK103" s="24"/>
      <c r="EL103" s="24"/>
      <c r="EM103" s="24"/>
      <c r="EN103" s="24"/>
      <c r="EO103" s="24"/>
      <c r="EP103" s="24"/>
      <c r="EQ103" s="24"/>
      <c r="ER103" s="24"/>
      <c r="ES103" s="24"/>
      <c r="ET103" s="24"/>
      <c r="EU103" s="24"/>
      <c r="EV103" s="24"/>
      <c r="EW103" s="24"/>
      <c r="EX103" s="24"/>
      <c r="EY103" s="24"/>
      <c r="EZ103" s="24"/>
      <c r="FA103" s="24"/>
      <c r="FB103" s="24"/>
      <c r="FC103" s="24"/>
      <c r="FD103" s="24"/>
      <c r="FE103" s="24"/>
      <c r="FF103" s="24"/>
      <c r="FG103" s="24"/>
      <c r="FH103" s="24"/>
      <c r="FI103" s="24"/>
      <c r="FJ103" s="24"/>
      <c r="FK103" s="24"/>
      <c r="FL103" s="24"/>
      <c r="FM103" s="24"/>
      <c r="FN103" s="24"/>
      <c r="FO103" s="24"/>
      <c r="FP103" s="24"/>
      <c r="FQ103" s="24"/>
      <c r="FR103" s="24"/>
      <c r="FS103" s="24"/>
      <c r="FT103" s="24"/>
      <c r="FU103" s="24"/>
      <c r="FV103" s="24"/>
      <c r="FW103" s="24"/>
      <c r="FX103" s="24"/>
      <c r="FY103" s="24"/>
      <c r="FZ103" s="24"/>
      <c r="GA103" s="24"/>
      <c r="GB103" s="24"/>
      <c r="GC103" s="24"/>
      <c r="GD103" s="24"/>
      <c r="GE103" s="24"/>
      <c r="GF103" s="24"/>
      <c r="GG103" s="24"/>
      <c r="GH103" s="24"/>
      <c r="GI103" s="24"/>
      <c r="GJ103" s="24"/>
      <c r="GK103" s="24"/>
      <c r="GL103" s="24"/>
      <c r="GM103" s="24"/>
      <c r="GN103" s="24"/>
      <c r="GO103" s="24"/>
      <c r="GP103" s="24"/>
      <c r="GQ103" s="24"/>
      <c r="GR103" s="24"/>
      <c r="GS103" s="24"/>
      <c r="GT103" s="24"/>
      <c r="GU103" s="24"/>
      <c r="GV103" s="24"/>
      <c r="GW103" s="24"/>
      <c r="GX103" s="24"/>
      <c r="GY103" s="24"/>
      <c r="GZ103" s="24"/>
      <c r="HA103" s="24"/>
      <c r="HB103" s="24"/>
      <c r="HC103" s="24"/>
      <c r="HD103" s="24"/>
      <c r="HE103" s="24"/>
      <c r="HF103" s="24"/>
      <c r="HG103" s="24"/>
      <c r="HH103" s="24"/>
      <c r="HI103" s="24"/>
      <c r="HJ103" s="24"/>
      <c r="HK103" s="24"/>
      <c r="HL103" s="24"/>
      <c r="HM103" s="24"/>
      <c r="HN103" s="24"/>
      <c r="HO103" s="24"/>
      <c r="HP103" s="24"/>
      <c r="HQ103" s="24"/>
      <c r="HR103" s="24"/>
      <c r="HS103" s="24"/>
      <c r="HT103" s="24"/>
      <c r="HU103" s="24"/>
      <c r="HV103" s="24"/>
      <c r="HW103" s="24"/>
      <c r="HX103" s="24"/>
      <c r="HY103" s="24"/>
      <c r="HZ103" s="24"/>
      <c r="IA103" s="24"/>
      <c r="IB103" s="24"/>
      <c r="IC103" s="24"/>
      <c r="ID103" s="24"/>
      <c r="IE103" s="24"/>
      <c r="IF103" s="24"/>
      <c r="IG103" s="24"/>
      <c r="IH103" s="24"/>
      <c r="II103" s="24"/>
      <c r="IJ103" s="24"/>
      <c r="IK103" s="24"/>
    </row>
    <row r="104" s="3" customFormat="1" ht="22" customHeight="1" spans="1:12">
      <c r="A104" s="32">
        <v>616002</v>
      </c>
      <c r="B104" s="81" t="s">
        <v>110</v>
      </c>
      <c r="C104" s="32">
        <v>147</v>
      </c>
      <c r="D104" s="14">
        <v>152</v>
      </c>
      <c r="E104" s="60">
        <v>0.85</v>
      </c>
      <c r="F104" s="16">
        <f>ROUND(D104*800*12*E104/10000,2)</f>
        <v>124.03</v>
      </c>
      <c r="G104" s="16">
        <f t="shared" ref="G104:G106" si="58">ROUND(C104*0.3*590*12/10000,2)</f>
        <v>31.22</v>
      </c>
      <c r="H104" s="133">
        <f>F104-G104</f>
        <v>92.81</v>
      </c>
      <c r="I104" s="16">
        <v>96.51</v>
      </c>
      <c r="J104" s="133">
        <v>98.57</v>
      </c>
      <c r="K104" s="133">
        <f>I104-J104</f>
        <v>-2.05999999999999</v>
      </c>
      <c r="L104" s="133">
        <f t="shared" ref="L104:L120" si="59">H104+K104</f>
        <v>90.75</v>
      </c>
    </row>
    <row r="105" s="3" customFormat="1" ht="22" customHeight="1" spans="1:12">
      <c r="A105" s="32">
        <v>616007</v>
      </c>
      <c r="B105" s="81" t="s">
        <v>111</v>
      </c>
      <c r="C105" s="32">
        <v>29</v>
      </c>
      <c r="D105" s="14">
        <v>32</v>
      </c>
      <c r="E105" s="60">
        <v>0.85</v>
      </c>
      <c r="F105" s="16">
        <f>ROUND(D105*800*12*E105/10000,2)</f>
        <v>26.11</v>
      </c>
      <c r="G105" s="16">
        <f t="shared" si="58"/>
        <v>6.16</v>
      </c>
      <c r="H105" s="133">
        <f>F105-G105</f>
        <v>19.95</v>
      </c>
      <c r="I105" s="16">
        <v>20.68</v>
      </c>
      <c r="J105" s="133">
        <v>19.45</v>
      </c>
      <c r="K105" s="133">
        <f>I105-J105</f>
        <v>1.23</v>
      </c>
      <c r="L105" s="133">
        <f t="shared" si="59"/>
        <v>21.18</v>
      </c>
    </row>
    <row r="106" s="3" customFormat="1" ht="22" customHeight="1" spans="1:12">
      <c r="A106" s="32">
        <v>616004</v>
      </c>
      <c r="B106" s="81" t="s">
        <v>112</v>
      </c>
      <c r="C106" s="32">
        <v>29</v>
      </c>
      <c r="D106" s="14">
        <v>29</v>
      </c>
      <c r="E106" s="60">
        <v>0.85</v>
      </c>
      <c r="F106" s="16">
        <f>ROUND(D106*800*12*E106/10000,2)</f>
        <v>23.66</v>
      </c>
      <c r="G106" s="16">
        <f t="shared" si="58"/>
        <v>6.16</v>
      </c>
      <c r="H106" s="133">
        <f>F106-G106</f>
        <v>17.5</v>
      </c>
      <c r="I106" s="16">
        <v>18.23</v>
      </c>
      <c r="J106" s="133">
        <v>17.32</v>
      </c>
      <c r="K106" s="133">
        <f>I106-J106</f>
        <v>0.91</v>
      </c>
      <c r="L106" s="133">
        <f t="shared" si="59"/>
        <v>18.41</v>
      </c>
    </row>
    <row r="107" s="3" customFormat="1" ht="22" customHeight="1" spans="1:245">
      <c r="A107" s="32">
        <v>617</v>
      </c>
      <c r="B107" s="18" t="s">
        <v>113</v>
      </c>
      <c r="C107" s="10">
        <f>SUM(C108:C111)</f>
        <v>470</v>
      </c>
      <c r="D107" s="10">
        <f>SUM(D108:D111)</f>
        <v>491</v>
      </c>
      <c r="E107" s="132"/>
      <c r="F107" s="131">
        <f>SUM(F108:F111)</f>
        <v>306.39</v>
      </c>
      <c r="G107" s="131">
        <f t="shared" ref="G107:L107" si="60">SUM(G108:G111)</f>
        <v>99.83</v>
      </c>
      <c r="H107" s="131">
        <f t="shared" si="60"/>
        <v>206.56</v>
      </c>
      <c r="I107" s="131">
        <f t="shared" si="60"/>
        <v>218.41</v>
      </c>
      <c r="J107" s="131">
        <f t="shared" si="60"/>
        <v>217.61</v>
      </c>
      <c r="K107" s="131">
        <f t="shared" si="60"/>
        <v>0.800000000000013</v>
      </c>
      <c r="L107" s="131">
        <f t="shared" si="60"/>
        <v>207.36</v>
      </c>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c r="CE107" s="24"/>
      <c r="CF107" s="24"/>
      <c r="CG107" s="24"/>
      <c r="CH107" s="24"/>
      <c r="CI107" s="24"/>
      <c r="CJ107" s="24"/>
      <c r="CK107" s="24"/>
      <c r="CL107" s="24"/>
      <c r="CM107" s="24"/>
      <c r="CN107" s="24"/>
      <c r="CO107" s="24"/>
      <c r="CP107" s="24"/>
      <c r="CQ107" s="24"/>
      <c r="CR107" s="24"/>
      <c r="CS107" s="24"/>
      <c r="CT107" s="24"/>
      <c r="CU107" s="24"/>
      <c r="CV107" s="24"/>
      <c r="CW107" s="24"/>
      <c r="CX107" s="24"/>
      <c r="CY107" s="24"/>
      <c r="CZ107" s="24"/>
      <c r="DA107" s="24"/>
      <c r="DB107" s="24"/>
      <c r="DC107" s="24"/>
      <c r="DD107" s="24"/>
      <c r="DE107" s="24"/>
      <c r="DF107" s="24"/>
      <c r="DG107" s="24"/>
      <c r="DH107" s="24"/>
      <c r="DI107" s="24"/>
      <c r="DJ107" s="24"/>
      <c r="DK107" s="24"/>
      <c r="DL107" s="24"/>
      <c r="DM107" s="24"/>
      <c r="DN107" s="24"/>
      <c r="DO107" s="24"/>
      <c r="DP107" s="24"/>
      <c r="DQ107" s="24"/>
      <c r="DR107" s="24"/>
      <c r="DS107" s="24"/>
      <c r="DT107" s="24"/>
      <c r="DU107" s="24"/>
      <c r="DV107" s="24"/>
      <c r="DW107" s="24"/>
      <c r="DX107" s="24"/>
      <c r="DY107" s="24"/>
      <c r="DZ107" s="24"/>
      <c r="EA107" s="24"/>
      <c r="EB107" s="24"/>
      <c r="EC107" s="24"/>
      <c r="ED107" s="24"/>
      <c r="EE107" s="24"/>
      <c r="EF107" s="24"/>
      <c r="EG107" s="24"/>
      <c r="EH107" s="24"/>
      <c r="EI107" s="24"/>
      <c r="EJ107" s="24"/>
      <c r="EK107" s="24"/>
      <c r="EL107" s="24"/>
      <c r="EM107" s="24"/>
      <c r="EN107" s="24"/>
      <c r="EO107" s="24"/>
      <c r="EP107" s="24"/>
      <c r="EQ107" s="24"/>
      <c r="ER107" s="24"/>
      <c r="ES107" s="24"/>
      <c r="ET107" s="24"/>
      <c r="EU107" s="24"/>
      <c r="EV107" s="24"/>
      <c r="EW107" s="24"/>
      <c r="EX107" s="24"/>
      <c r="EY107" s="24"/>
      <c r="EZ107" s="24"/>
      <c r="FA107" s="24"/>
      <c r="FB107" s="24"/>
      <c r="FC107" s="24"/>
      <c r="FD107" s="24"/>
      <c r="FE107" s="24"/>
      <c r="FF107" s="24"/>
      <c r="FG107" s="24"/>
      <c r="FH107" s="24"/>
      <c r="FI107" s="24"/>
      <c r="FJ107" s="24"/>
      <c r="FK107" s="24"/>
      <c r="FL107" s="24"/>
      <c r="FM107" s="24"/>
      <c r="FN107" s="24"/>
      <c r="FO107" s="24"/>
      <c r="FP107" s="24"/>
      <c r="FQ107" s="24"/>
      <c r="FR107" s="24"/>
      <c r="FS107" s="24"/>
      <c r="FT107" s="24"/>
      <c r="FU107" s="24"/>
      <c r="FV107" s="24"/>
      <c r="FW107" s="24"/>
      <c r="FX107" s="24"/>
      <c r="FY107" s="24"/>
      <c r="FZ107" s="24"/>
      <c r="GA107" s="24"/>
      <c r="GB107" s="24"/>
      <c r="GC107" s="24"/>
      <c r="GD107" s="24"/>
      <c r="GE107" s="24"/>
      <c r="GF107" s="24"/>
      <c r="GG107" s="24"/>
      <c r="GH107" s="24"/>
      <c r="GI107" s="24"/>
      <c r="GJ107" s="24"/>
      <c r="GK107" s="24"/>
      <c r="GL107" s="24"/>
      <c r="GM107" s="24"/>
      <c r="GN107" s="24"/>
      <c r="GO107" s="24"/>
      <c r="GP107" s="24"/>
      <c r="GQ107" s="24"/>
      <c r="GR107" s="24"/>
      <c r="GS107" s="24"/>
      <c r="GT107" s="24"/>
      <c r="GU107" s="24"/>
      <c r="GV107" s="24"/>
      <c r="GW107" s="24"/>
      <c r="GX107" s="24"/>
      <c r="GY107" s="24"/>
      <c r="GZ107" s="24"/>
      <c r="HA107" s="24"/>
      <c r="HB107" s="24"/>
      <c r="HC107" s="24"/>
      <c r="HD107" s="24"/>
      <c r="HE107" s="24"/>
      <c r="HF107" s="24"/>
      <c r="HG107" s="24"/>
      <c r="HH107" s="24"/>
      <c r="HI107" s="24"/>
      <c r="HJ107" s="24"/>
      <c r="HK107" s="24"/>
      <c r="HL107" s="24"/>
      <c r="HM107" s="24"/>
      <c r="HN107" s="24"/>
      <c r="HO107" s="24"/>
      <c r="HP107" s="24"/>
      <c r="HQ107" s="24"/>
      <c r="HR107" s="24"/>
      <c r="HS107" s="24"/>
      <c r="HT107" s="24"/>
      <c r="HU107" s="24"/>
      <c r="HV107" s="24"/>
      <c r="HW107" s="24"/>
      <c r="HX107" s="24"/>
      <c r="HY107" s="24"/>
      <c r="HZ107" s="24"/>
      <c r="IA107" s="24"/>
      <c r="IB107" s="24"/>
      <c r="IC107" s="24"/>
      <c r="ID107" s="24"/>
      <c r="IE107" s="24"/>
      <c r="IF107" s="24"/>
      <c r="IG107" s="24"/>
      <c r="IH107" s="24"/>
      <c r="II107" s="24"/>
      <c r="IJ107" s="24"/>
      <c r="IK107" s="24"/>
    </row>
    <row r="108" s="3" customFormat="1" ht="22" customHeight="1" spans="1:12">
      <c r="A108" s="32">
        <v>617002</v>
      </c>
      <c r="B108" s="31" t="s">
        <v>114</v>
      </c>
      <c r="C108" s="32">
        <v>298</v>
      </c>
      <c r="D108" s="14">
        <v>312</v>
      </c>
      <c r="E108" s="60">
        <v>0.65</v>
      </c>
      <c r="F108" s="16">
        <f>ROUND(D108*800*12*E108/10000,2)</f>
        <v>194.69</v>
      </c>
      <c r="G108" s="16">
        <f t="shared" ref="G108:G111" si="61">ROUND(C108*0.3*590*12/10000,2)</f>
        <v>63.3</v>
      </c>
      <c r="H108" s="133">
        <f>F108-G108</f>
        <v>131.39</v>
      </c>
      <c r="I108" s="16">
        <v>138.9</v>
      </c>
      <c r="J108" s="133">
        <v>139.32</v>
      </c>
      <c r="K108" s="133">
        <f>I108-J108</f>
        <v>-0.419999999999987</v>
      </c>
      <c r="L108" s="133">
        <f t="shared" si="59"/>
        <v>130.97</v>
      </c>
    </row>
    <row r="109" s="3" customFormat="1" ht="22" customHeight="1" spans="1:12">
      <c r="A109" s="32">
        <v>617003</v>
      </c>
      <c r="B109" s="31" t="s">
        <v>115</v>
      </c>
      <c r="C109" s="32">
        <v>14</v>
      </c>
      <c r="D109" s="14">
        <v>15</v>
      </c>
      <c r="E109" s="60">
        <v>0.65</v>
      </c>
      <c r="F109" s="16">
        <f>ROUND(D109*800*12*E109/10000,2)</f>
        <v>9.36</v>
      </c>
      <c r="G109" s="16">
        <f t="shared" si="61"/>
        <v>2.97</v>
      </c>
      <c r="H109" s="133">
        <f>F109-G109</f>
        <v>6.39</v>
      </c>
      <c r="I109" s="16">
        <v>6.74</v>
      </c>
      <c r="J109" s="133">
        <v>5.84</v>
      </c>
      <c r="K109" s="133">
        <f>I109-J109</f>
        <v>0.9</v>
      </c>
      <c r="L109" s="133">
        <f t="shared" si="59"/>
        <v>7.29</v>
      </c>
    </row>
    <row r="110" s="3" customFormat="1" ht="22" customHeight="1" spans="1:12">
      <c r="A110" s="32">
        <v>617005</v>
      </c>
      <c r="B110" s="31" t="s">
        <v>116</v>
      </c>
      <c r="C110" s="32">
        <v>38</v>
      </c>
      <c r="D110" s="14">
        <v>39</v>
      </c>
      <c r="E110" s="60">
        <v>0.65</v>
      </c>
      <c r="F110" s="16">
        <f>ROUND(D110*800*12*E110/10000,2)</f>
        <v>24.34</v>
      </c>
      <c r="G110" s="16">
        <f t="shared" si="61"/>
        <v>8.07</v>
      </c>
      <c r="H110" s="133">
        <f>F110-G110</f>
        <v>16.27</v>
      </c>
      <c r="I110" s="16">
        <v>17.23</v>
      </c>
      <c r="J110" s="133">
        <v>17.26</v>
      </c>
      <c r="K110" s="133">
        <f>I110-J110</f>
        <v>-0.0300000000000011</v>
      </c>
      <c r="L110" s="133">
        <f t="shared" si="59"/>
        <v>16.24</v>
      </c>
    </row>
    <row r="111" s="3" customFormat="1" ht="22" customHeight="1" spans="1:12">
      <c r="A111" s="32">
        <v>617004</v>
      </c>
      <c r="B111" s="31" t="s">
        <v>117</v>
      </c>
      <c r="C111" s="32">
        <v>120</v>
      </c>
      <c r="D111" s="14">
        <v>125</v>
      </c>
      <c r="E111" s="60">
        <v>0.65</v>
      </c>
      <c r="F111" s="16">
        <f>ROUND(D111*800*12*E111/10000,2)</f>
        <v>78</v>
      </c>
      <c r="G111" s="16">
        <f t="shared" si="61"/>
        <v>25.49</v>
      </c>
      <c r="H111" s="133">
        <f>F111-G111</f>
        <v>52.51</v>
      </c>
      <c r="I111" s="16">
        <v>55.54</v>
      </c>
      <c r="J111" s="133">
        <v>55.19</v>
      </c>
      <c r="K111" s="133">
        <f>I111-J111</f>
        <v>0.350000000000001</v>
      </c>
      <c r="L111" s="133">
        <f t="shared" si="59"/>
        <v>52.86</v>
      </c>
    </row>
    <row r="112" s="3" customFormat="1" ht="22" customHeight="1" spans="1:245">
      <c r="A112" s="32">
        <v>618</v>
      </c>
      <c r="B112" s="18" t="s">
        <v>118</v>
      </c>
      <c r="C112" s="10">
        <f>SUM(C113:C117)</f>
        <v>429</v>
      </c>
      <c r="D112" s="10">
        <f>SUM(D113:D117)</f>
        <v>475</v>
      </c>
      <c r="E112" s="132"/>
      <c r="F112" s="131">
        <f t="shared" ref="F112:L112" si="62">SUM(F113:F117)</f>
        <v>387.6</v>
      </c>
      <c r="G112" s="131">
        <f t="shared" si="62"/>
        <v>91.12</v>
      </c>
      <c r="H112" s="131">
        <f t="shared" si="62"/>
        <v>296.48</v>
      </c>
      <c r="I112" s="131">
        <f t="shared" si="62"/>
        <v>307.28</v>
      </c>
      <c r="J112" s="131">
        <f t="shared" si="62"/>
        <v>289.35</v>
      </c>
      <c r="K112" s="131">
        <f t="shared" si="62"/>
        <v>17.93</v>
      </c>
      <c r="L112" s="131">
        <f t="shared" si="62"/>
        <v>314.41</v>
      </c>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c r="DJ112" s="24"/>
      <c r="DK112" s="24"/>
      <c r="DL112" s="24"/>
      <c r="DM112" s="24"/>
      <c r="DN112" s="24"/>
      <c r="DO112" s="24"/>
      <c r="DP112" s="24"/>
      <c r="DQ112" s="24"/>
      <c r="DR112" s="24"/>
      <c r="DS112" s="24"/>
      <c r="DT112" s="24"/>
      <c r="DU112" s="24"/>
      <c r="DV112" s="24"/>
      <c r="DW112" s="24"/>
      <c r="DX112" s="24"/>
      <c r="DY112" s="24"/>
      <c r="DZ112" s="24"/>
      <c r="EA112" s="24"/>
      <c r="EB112" s="24"/>
      <c r="EC112" s="24"/>
      <c r="ED112" s="24"/>
      <c r="EE112" s="24"/>
      <c r="EF112" s="24"/>
      <c r="EG112" s="24"/>
      <c r="EH112" s="24"/>
      <c r="EI112" s="24"/>
      <c r="EJ112" s="24"/>
      <c r="EK112" s="24"/>
      <c r="EL112" s="24"/>
      <c r="EM112" s="24"/>
      <c r="EN112" s="24"/>
      <c r="EO112" s="24"/>
      <c r="EP112" s="24"/>
      <c r="EQ112" s="24"/>
      <c r="ER112" s="24"/>
      <c r="ES112" s="24"/>
      <c r="ET112" s="24"/>
      <c r="EU112" s="24"/>
      <c r="EV112" s="24"/>
      <c r="EW112" s="24"/>
      <c r="EX112" s="24"/>
      <c r="EY112" s="24"/>
      <c r="EZ112" s="24"/>
      <c r="FA112" s="24"/>
      <c r="FB112" s="24"/>
      <c r="FC112" s="24"/>
      <c r="FD112" s="24"/>
      <c r="FE112" s="24"/>
      <c r="FF112" s="24"/>
      <c r="FG112" s="24"/>
      <c r="FH112" s="24"/>
      <c r="FI112" s="24"/>
      <c r="FJ112" s="24"/>
      <c r="FK112" s="24"/>
      <c r="FL112" s="24"/>
      <c r="FM112" s="24"/>
      <c r="FN112" s="24"/>
      <c r="FO112" s="24"/>
      <c r="FP112" s="24"/>
      <c r="FQ112" s="24"/>
      <c r="FR112" s="24"/>
      <c r="FS112" s="24"/>
      <c r="FT112" s="24"/>
      <c r="FU112" s="24"/>
      <c r="FV112" s="24"/>
      <c r="FW112" s="24"/>
      <c r="FX112" s="24"/>
      <c r="FY112" s="24"/>
      <c r="FZ112" s="24"/>
      <c r="GA112" s="24"/>
      <c r="GB112" s="24"/>
      <c r="GC112" s="24"/>
      <c r="GD112" s="24"/>
      <c r="GE112" s="24"/>
      <c r="GF112" s="24"/>
      <c r="GG112" s="24"/>
      <c r="GH112" s="24"/>
      <c r="GI112" s="24"/>
      <c r="GJ112" s="24"/>
      <c r="GK112" s="24"/>
      <c r="GL112" s="24"/>
      <c r="GM112" s="24"/>
      <c r="GN112" s="24"/>
      <c r="GO112" s="24"/>
      <c r="GP112" s="24"/>
      <c r="GQ112" s="24"/>
      <c r="GR112" s="24"/>
      <c r="GS112" s="24"/>
      <c r="GT112" s="24"/>
      <c r="GU112" s="24"/>
      <c r="GV112" s="24"/>
      <c r="GW112" s="24"/>
      <c r="GX112" s="24"/>
      <c r="GY112" s="24"/>
      <c r="GZ112" s="24"/>
      <c r="HA112" s="24"/>
      <c r="HB112" s="24"/>
      <c r="HC112" s="24"/>
      <c r="HD112" s="24"/>
      <c r="HE112" s="24"/>
      <c r="HF112" s="24"/>
      <c r="HG112" s="24"/>
      <c r="HH112" s="24"/>
      <c r="HI112" s="24"/>
      <c r="HJ112" s="24"/>
      <c r="HK112" s="24"/>
      <c r="HL112" s="24"/>
      <c r="HM112" s="24"/>
      <c r="HN112" s="24"/>
      <c r="HO112" s="24"/>
      <c r="HP112" s="24"/>
      <c r="HQ112" s="24"/>
      <c r="HR112" s="24"/>
      <c r="HS112" s="24"/>
      <c r="HT112" s="24"/>
      <c r="HU112" s="24"/>
      <c r="HV112" s="24"/>
      <c r="HW112" s="24"/>
      <c r="HX112" s="24"/>
      <c r="HY112" s="24"/>
      <c r="HZ112" s="24"/>
      <c r="IA112" s="24"/>
      <c r="IB112" s="24"/>
      <c r="IC112" s="24"/>
      <c r="ID112" s="24"/>
      <c r="IE112" s="24"/>
      <c r="IF112" s="24"/>
      <c r="IG112" s="24"/>
      <c r="IH112" s="24"/>
      <c r="II112" s="24"/>
      <c r="IJ112" s="24"/>
      <c r="IK112" s="24"/>
    </row>
    <row r="113" s="3" customFormat="1" ht="22" customHeight="1" spans="1:12">
      <c r="A113" s="32">
        <v>618002</v>
      </c>
      <c r="B113" s="31" t="s">
        <v>119</v>
      </c>
      <c r="C113" s="32">
        <v>191</v>
      </c>
      <c r="D113" s="14">
        <v>204</v>
      </c>
      <c r="E113" s="60">
        <v>0.85</v>
      </c>
      <c r="F113" s="16">
        <f>ROUND(D113*800*12*E113/10000,2)</f>
        <v>166.46</v>
      </c>
      <c r="G113" s="16">
        <f t="shared" ref="G113:G117" si="63">ROUND(C113*0.3*590*12/10000,2)</f>
        <v>40.57</v>
      </c>
      <c r="H113" s="133">
        <f>F113-G113</f>
        <v>125.89</v>
      </c>
      <c r="I113" s="16">
        <v>130.7</v>
      </c>
      <c r="J113" s="133">
        <v>127.02</v>
      </c>
      <c r="K113" s="133">
        <f>I113-J113</f>
        <v>3.67999999999999</v>
      </c>
      <c r="L113" s="133">
        <f t="shared" si="59"/>
        <v>129.57</v>
      </c>
    </row>
    <row r="114" s="3" customFormat="1" ht="22" customHeight="1" spans="1:12">
      <c r="A114" s="32">
        <v>618003</v>
      </c>
      <c r="B114" s="31" t="s">
        <v>120</v>
      </c>
      <c r="C114" s="32">
        <v>38</v>
      </c>
      <c r="D114" s="14">
        <v>40</v>
      </c>
      <c r="E114" s="60">
        <v>0.85</v>
      </c>
      <c r="F114" s="16">
        <f>ROUND(D114*800*12*E114/10000,2)</f>
        <v>32.64</v>
      </c>
      <c r="G114" s="16">
        <f t="shared" si="63"/>
        <v>8.07</v>
      </c>
      <c r="H114" s="133">
        <f>F114-G114</f>
        <v>24.57</v>
      </c>
      <c r="I114" s="16">
        <v>25.53</v>
      </c>
      <c r="J114" s="133">
        <v>21.75</v>
      </c>
      <c r="K114" s="133">
        <f>I114-J114</f>
        <v>3.78</v>
      </c>
      <c r="L114" s="133">
        <f t="shared" si="59"/>
        <v>28.35</v>
      </c>
    </row>
    <row r="115" s="3" customFormat="1" ht="22" customHeight="1" spans="1:12">
      <c r="A115" s="32">
        <v>618005</v>
      </c>
      <c r="B115" s="31" t="s">
        <v>121</v>
      </c>
      <c r="C115" s="32">
        <v>26</v>
      </c>
      <c r="D115" s="14">
        <v>31</v>
      </c>
      <c r="E115" s="60">
        <v>0.85</v>
      </c>
      <c r="F115" s="16">
        <f>ROUND(D115*800*12*E115/10000,2)</f>
        <v>25.3</v>
      </c>
      <c r="G115" s="16">
        <f t="shared" si="63"/>
        <v>5.52</v>
      </c>
      <c r="H115" s="133">
        <f>F115-G115</f>
        <v>19.78</v>
      </c>
      <c r="I115" s="16">
        <v>20.43</v>
      </c>
      <c r="J115" s="133">
        <v>21.4</v>
      </c>
      <c r="K115" s="133">
        <f>I115-J115</f>
        <v>-0.969999999999999</v>
      </c>
      <c r="L115" s="133">
        <f t="shared" si="59"/>
        <v>18.81</v>
      </c>
    </row>
    <row r="116" s="3" customFormat="1" ht="22" customHeight="1" spans="1:12">
      <c r="A116" s="32">
        <v>618006</v>
      </c>
      <c r="B116" s="31" t="s">
        <v>122</v>
      </c>
      <c r="C116" s="32">
        <v>69</v>
      </c>
      <c r="D116" s="14">
        <v>76</v>
      </c>
      <c r="E116" s="60">
        <v>0.85</v>
      </c>
      <c r="F116" s="16">
        <f>ROUND(D116*800*12*E116/10000,2)</f>
        <v>62.02</v>
      </c>
      <c r="G116" s="16">
        <f t="shared" si="63"/>
        <v>14.66</v>
      </c>
      <c r="H116" s="133">
        <f>F116-G116</f>
        <v>47.36</v>
      </c>
      <c r="I116" s="16">
        <v>49.1</v>
      </c>
      <c r="J116" s="133">
        <v>45.29</v>
      </c>
      <c r="K116" s="133">
        <f>I116-J116</f>
        <v>3.81</v>
      </c>
      <c r="L116" s="133">
        <f t="shared" si="59"/>
        <v>51.17</v>
      </c>
    </row>
    <row r="117" s="3" customFormat="1" ht="22" customHeight="1" spans="1:12">
      <c r="A117" s="32">
        <v>618009</v>
      </c>
      <c r="B117" s="31" t="s">
        <v>123</v>
      </c>
      <c r="C117" s="32">
        <v>105</v>
      </c>
      <c r="D117" s="14">
        <v>124</v>
      </c>
      <c r="E117" s="60">
        <v>0.85</v>
      </c>
      <c r="F117" s="16">
        <f>ROUND(D117*800*12*E117/10000,2)</f>
        <v>101.18</v>
      </c>
      <c r="G117" s="16">
        <f t="shared" si="63"/>
        <v>22.3</v>
      </c>
      <c r="H117" s="133">
        <f>F117-G117</f>
        <v>78.88</v>
      </c>
      <c r="I117" s="16">
        <v>81.52</v>
      </c>
      <c r="J117" s="133">
        <v>73.89</v>
      </c>
      <c r="K117" s="133">
        <f>I117-J117</f>
        <v>7.63</v>
      </c>
      <c r="L117" s="133">
        <f t="shared" si="59"/>
        <v>86.51</v>
      </c>
    </row>
    <row r="118" s="24" customFormat="1" ht="22" customHeight="1" spans="1:249">
      <c r="A118" s="32">
        <v>619</v>
      </c>
      <c r="B118" s="18" t="s">
        <v>124</v>
      </c>
      <c r="C118" s="10">
        <f t="shared" ref="C118:L118" si="64">SUM(C119,C121:C122)</f>
        <v>325</v>
      </c>
      <c r="D118" s="10">
        <f t="shared" si="64"/>
        <v>330</v>
      </c>
      <c r="E118" s="132"/>
      <c r="F118" s="10">
        <f t="shared" si="64"/>
        <v>269.28</v>
      </c>
      <c r="G118" s="10">
        <f t="shared" si="64"/>
        <v>69.03</v>
      </c>
      <c r="H118" s="10">
        <f t="shared" si="64"/>
        <v>200.25</v>
      </c>
      <c r="I118" s="10">
        <f t="shared" si="64"/>
        <v>208.44</v>
      </c>
      <c r="J118" s="10">
        <f t="shared" si="64"/>
        <v>214.01</v>
      </c>
      <c r="K118" s="10">
        <f t="shared" si="64"/>
        <v>-5.56999999999998</v>
      </c>
      <c r="L118" s="10">
        <f t="shared" si="64"/>
        <v>194.68</v>
      </c>
      <c r="M118" s="3" t="s">
        <v>210</v>
      </c>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row>
    <row r="119" s="3" customFormat="1" ht="22" customHeight="1" spans="1:12">
      <c r="A119" s="32">
        <v>619001</v>
      </c>
      <c r="B119" s="31" t="s">
        <v>125</v>
      </c>
      <c r="C119" s="32">
        <v>15</v>
      </c>
      <c r="D119" s="14">
        <v>20</v>
      </c>
      <c r="E119" s="60">
        <v>0.85</v>
      </c>
      <c r="F119" s="133">
        <f>ROUND(D119*800*12*E119/10000,2)</f>
        <v>16.32</v>
      </c>
      <c r="G119" s="16">
        <f>ROUND(C119*0.3*590*12/10000,2)</f>
        <v>3.19</v>
      </c>
      <c r="H119" s="133">
        <f>F119-G119</f>
        <v>13.13</v>
      </c>
      <c r="I119" s="16">
        <v>13.51</v>
      </c>
      <c r="J119" s="133">
        <v>9.81</v>
      </c>
      <c r="K119" s="133">
        <f>I119-J119</f>
        <v>3.7</v>
      </c>
      <c r="L119" s="133">
        <f t="shared" si="59"/>
        <v>16.83</v>
      </c>
    </row>
    <row r="120" s="3" customFormat="1" ht="22" customHeight="1" spans="1:12">
      <c r="A120" s="32"/>
      <c r="B120" s="30" t="s">
        <v>126</v>
      </c>
      <c r="C120" s="7">
        <v>15</v>
      </c>
      <c r="D120" s="10">
        <v>20</v>
      </c>
      <c r="E120" s="62">
        <v>0.85</v>
      </c>
      <c r="F120" s="131">
        <v>16.32</v>
      </c>
      <c r="G120" s="13">
        <v>3.19</v>
      </c>
      <c r="H120" s="131">
        <v>13.13</v>
      </c>
      <c r="I120" s="13">
        <v>13.51</v>
      </c>
      <c r="J120" s="131">
        <v>9.81</v>
      </c>
      <c r="K120" s="131">
        <v>3.7</v>
      </c>
      <c r="L120" s="131">
        <v>16.83</v>
      </c>
    </row>
    <row r="121" s="3" customFormat="1" ht="22" customHeight="1" spans="1:12">
      <c r="A121" s="32">
        <v>619002</v>
      </c>
      <c r="B121" s="31" t="s">
        <v>127</v>
      </c>
      <c r="C121" s="32">
        <v>252</v>
      </c>
      <c r="D121" s="14">
        <v>254</v>
      </c>
      <c r="E121" s="60">
        <v>0.85</v>
      </c>
      <c r="F121" s="133">
        <f>ROUND(D121*800*12*E121/10000,2)</f>
        <v>207.26</v>
      </c>
      <c r="G121" s="16">
        <f>ROUND(C121*0.3*590*12/10000,2)</f>
        <v>53.52</v>
      </c>
      <c r="H121" s="133">
        <f>F121-G121</f>
        <v>153.74</v>
      </c>
      <c r="I121" s="16">
        <v>160.09</v>
      </c>
      <c r="J121" s="133">
        <v>165.29</v>
      </c>
      <c r="K121" s="133">
        <f>I121-J121</f>
        <v>-5.19999999999999</v>
      </c>
      <c r="L121" s="133">
        <f>H121+K121</f>
        <v>148.54</v>
      </c>
    </row>
    <row r="122" s="3" customFormat="1" ht="22" customHeight="1" spans="1:12">
      <c r="A122" s="32">
        <v>619004</v>
      </c>
      <c r="B122" s="31" t="s">
        <v>128</v>
      </c>
      <c r="C122" s="32">
        <v>58</v>
      </c>
      <c r="D122" s="14">
        <v>56</v>
      </c>
      <c r="E122" s="60">
        <v>0.85</v>
      </c>
      <c r="F122" s="133">
        <f>ROUND(D122*800*12*E122/10000,2)</f>
        <v>45.7</v>
      </c>
      <c r="G122" s="16">
        <f>ROUND(C122*0.3*590*12/10000,2)</f>
        <v>12.32</v>
      </c>
      <c r="H122" s="133">
        <f>F122-G122</f>
        <v>33.38</v>
      </c>
      <c r="I122" s="16">
        <v>34.84</v>
      </c>
      <c r="J122" s="133">
        <v>38.91</v>
      </c>
      <c r="K122" s="133">
        <f>I122-J122</f>
        <v>-4.06999999999999</v>
      </c>
      <c r="L122" s="133">
        <f t="shared" ref="L122:L167" si="65">H122+K122</f>
        <v>29.31</v>
      </c>
    </row>
    <row r="123" s="3" customFormat="1" ht="22" customHeight="1" spans="1:245">
      <c r="A123" s="32">
        <v>620</v>
      </c>
      <c r="B123" s="18" t="s">
        <v>129</v>
      </c>
      <c r="C123" s="10">
        <f>SUM(C124:C126)</f>
        <v>68</v>
      </c>
      <c r="D123" s="10">
        <f>SUM(D124:D126)</f>
        <v>69</v>
      </c>
      <c r="E123" s="132"/>
      <c r="F123" s="131">
        <f t="shared" ref="F123:L123" si="66">SUM(F124:F126)</f>
        <v>56.3</v>
      </c>
      <c r="G123" s="131">
        <f t="shared" si="66"/>
        <v>14.44</v>
      </c>
      <c r="H123" s="131">
        <f t="shared" si="66"/>
        <v>41.86</v>
      </c>
      <c r="I123" s="131">
        <f t="shared" si="66"/>
        <v>43.58</v>
      </c>
      <c r="J123" s="131">
        <f t="shared" si="66"/>
        <v>45.11</v>
      </c>
      <c r="K123" s="131">
        <f t="shared" si="66"/>
        <v>-1.53</v>
      </c>
      <c r="L123" s="131">
        <f t="shared" si="66"/>
        <v>40.33</v>
      </c>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c r="CC123" s="24"/>
      <c r="CD123" s="24"/>
      <c r="CE123" s="24"/>
      <c r="CF123" s="24"/>
      <c r="CG123" s="24"/>
      <c r="CH123" s="24"/>
      <c r="CI123" s="24"/>
      <c r="CJ123" s="24"/>
      <c r="CK123" s="24"/>
      <c r="CL123" s="24"/>
      <c r="CM123" s="24"/>
      <c r="CN123" s="24"/>
      <c r="CO123" s="24"/>
      <c r="CP123" s="24"/>
      <c r="CQ123" s="24"/>
      <c r="CR123" s="24"/>
      <c r="CS123" s="24"/>
      <c r="CT123" s="24"/>
      <c r="CU123" s="24"/>
      <c r="CV123" s="24"/>
      <c r="CW123" s="24"/>
      <c r="CX123" s="24"/>
      <c r="CY123" s="24"/>
      <c r="CZ123" s="24"/>
      <c r="DA123" s="24"/>
      <c r="DB123" s="24"/>
      <c r="DC123" s="24"/>
      <c r="DD123" s="24"/>
      <c r="DE123" s="24"/>
      <c r="DF123" s="24"/>
      <c r="DG123" s="24"/>
      <c r="DH123" s="24"/>
      <c r="DI123" s="24"/>
      <c r="DJ123" s="24"/>
      <c r="DK123" s="24"/>
      <c r="DL123" s="24"/>
      <c r="DM123" s="24"/>
      <c r="DN123" s="24"/>
      <c r="DO123" s="24"/>
      <c r="DP123" s="24"/>
      <c r="DQ123" s="24"/>
      <c r="DR123" s="24"/>
      <c r="DS123" s="24"/>
      <c r="DT123" s="24"/>
      <c r="DU123" s="24"/>
      <c r="DV123" s="24"/>
      <c r="DW123" s="24"/>
      <c r="DX123" s="24"/>
      <c r="DY123" s="24"/>
      <c r="DZ123" s="24"/>
      <c r="EA123" s="24"/>
      <c r="EB123" s="24"/>
      <c r="EC123" s="24"/>
      <c r="ED123" s="24"/>
      <c r="EE123" s="24"/>
      <c r="EF123" s="24"/>
      <c r="EG123" s="24"/>
      <c r="EH123" s="24"/>
      <c r="EI123" s="24"/>
      <c r="EJ123" s="24"/>
      <c r="EK123" s="24"/>
      <c r="EL123" s="24"/>
      <c r="EM123" s="24"/>
      <c r="EN123" s="24"/>
      <c r="EO123" s="24"/>
      <c r="EP123" s="24"/>
      <c r="EQ123" s="24"/>
      <c r="ER123" s="24"/>
      <c r="ES123" s="24"/>
      <c r="ET123" s="24"/>
      <c r="EU123" s="24"/>
      <c r="EV123" s="24"/>
      <c r="EW123" s="24"/>
      <c r="EX123" s="24"/>
      <c r="EY123" s="24"/>
      <c r="EZ123" s="24"/>
      <c r="FA123" s="24"/>
      <c r="FB123" s="24"/>
      <c r="FC123" s="24"/>
      <c r="FD123" s="24"/>
      <c r="FE123" s="24"/>
      <c r="FF123" s="24"/>
      <c r="FG123" s="24"/>
      <c r="FH123" s="24"/>
      <c r="FI123" s="24"/>
      <c r="FJ123" s="24"/>
      <c r="FK123" s="24"/>
      <c r="FL123" s="24"/>
      <c r="FM123" s="24"/>
      <c r="FN123" s="24"/>
      <c r="FO123" s="24"/>
      <c r="FP123" s="24"/>
      <c r="FQ123" s="24"/>
      <c r="FR123" s="24"/>
      <c r="FS123" s="24"/>
      <c r="FT123" s="24"/>
      <c r="FU123" s="24"/>
      <c r="FV123" s="24"/>
      <c r="FW123" s="24"/>
      <c r="FX123" s="24"/>
      <c r="FY123" s="24"/>
      <c r="FZ123" s="24"/>
      <c r="GA123" s="24"/>
      <c r="GB123" s="24"/>
      <c r="GC123" s="24"/>
      <c r="GD123" s="24"/>
      <c r="GE123" s="24"/>
      <c r="GF123" s="24"/>
      <c r="GG123" s="24"/>
      <c r="GH123" s="24"/>
      <c r="GI123" s="24"/>
      <c r="GJ123" s="24"/>
      <c r="GK123" s="24"/>
      <c r="GL123" s="24"/>
      <c r="GM123" s="24"/>
      <c r="GN123" s="24"/>
      <c r="GO123" s="24"/>
      <c r="GP123" s="24"/>
      <c r="GQ123" s="24"/>
      <c r="GR123" s="24"/>
      <c r="GS123" s="24"/>
      <c r="GT123" s="24"/>
      <c r="GU123" s="24"/>
      <c r="GV123" s="24"/>
      <c r="GW123" s="24"/>
      <c r="GX123" s="24"/>
      <c r="GY123" s="24"/>
      <c r="GZ123" s="24"/>
      <c r="HA123" s="24"/>
      <c r="HB123" s="24"/>
      <c r="HC123" s="24"/>
      <c r="HD123" s="24"/>
      <c r="HE123" s="24"/>
      <c r="HF123" s="24"/>
      <c r="HG123" s="24"/>
      <c r="HH123" s="24"/>
      <c r="HI123" s="24"/>
      <c r="HJ123" s="24"/>
      <c r="HK123" s="24"/>
      <c r="HL123" s="24"/>
      <c r="HM123" s="24"/>
      <c r="HN123" s="24"/>
      <c r="HO123" s="24"/>
      <c r="HP123" s="24"/>
      <c r="HQ123" s="24"/>
      <c r="HR123" s="24"/>
      <c r="HS123" s="24"/>
      <c r="HT123" s="24"/>
      <c r="HU123" s="24"/>
      <c r="HV123" s="24"/>
      <c r="HW123" s="24"/>
      <c r="HX123" s="24"/>
      <c r="HY123" s="24"/>
      <c r="HZ123" s="24"/>
      <c r="IA123" s="24"/>
      <c r="IB123" s="24"/>
      <c r="IC123" s="24"/>
      <c r="ID123" s="24"/>
      <c r="IE123" s="24"/>
      <c r="IF123" s="24"/>
      <c r="IG123" s="24"/>
      <c r="IH123" s="24"/>
      <c r="II123" s="24"/>
      <c r="IJ123" s="24"/>
      <c r="IK123" s="24"/>
    </row>
    <row r="124" s="3" customFormat="1" ht="22" customHeight="1" spans="1:12">
      <c r="A124" s="32">
        <v>620001</v>
      </c>
      <c r="B124" s="31" t="s">
        <v>130</v>
      </c>
      <c r="C124" s="32">
        <v>6</v>
      </c>
      <c r="D124" s="14">
        <v>0</v>
      </c>
      <c r="E124" s="60">
        <v>0.85</v>
      </c>
      <c r="F124" s="133">
        <f>ROUND(D124*800*12*E124/10000,2)</f>
        <v>0</v>
      </c>
      <c r="G124" s="16">
        <f t="shared" ref="G124:G126" si="67">ROUND(C124*0.3*590*12/10000,2)</f>
        <v>1.27</v>
      </c>
      <c r="H124" s="133">
        <f>F124-G124</f>
        <v>-1.27</v>
      </c>
      <c r="I124" s="16">
        <v>-1.12</v>
      </c>
      <c r="J124" s="133">
        <v>3.77</v>
      </c>
      <c r="K124" s="133">
        <f>I124-J124</f>
        <v>-4.89</v>
      </c>
      <c r="L124" s="133">
        <f t="shared" si="65"/>
        <v>-6.16</v>
      </c>
    </row>
    <row r="125" s="3" customFormat="1" ht="22" customHeight="1" spans="1:12">
      <c r="A125" s="32">
        <v>620002</v>
      </c>
      <c r="B125" s="31" t="s">
        <v>131</v>
      </c>
      <c r="C125" s="32">
        <v>45</v>
      </c>
      <c r="D125" s="14">
        <v>52</v>
      </c>
      <c r="E125" s="60">
        <v>0.85</v>
      </c>
      <c r="F125" s="133">
        <f>ROUND(D125*800*12*E125/10000,2)</f>
        <v>42.43</v>
      </c>
      <c r="G125" s="16">
        <f t="shared" si="67"/>
        <v>9.56</v>
      </c>
      <c r="H125" s="133">
        <f>F125-G125</f>
        <v>32.87</v>
      </c>
      <c r="I125" s="16">
        <v>34.01</v>
      </c>
      <c r="J125" s="133">
        <v>29.58</v>
      </c>
      <c r="K125" s="133">
        <f>I125-J125</f>
        <v>4.43</v>
      </c>
      <c r="L125" s="133">
        <f t="shared" si="65"/>
        <v>37.3</v>
      </c>
    </row>
    <row r="126" s="3" customFormat="1" ht="22" customHeight="1" spans="1:12">
      <c r="A126" s="32">
        <v>620003</v>
      </c>
      <c r="B126" s="31" t="s">
        <v>132</v>
      </c>
      <c r="C126" s="32">
        <v>17</v>
      </c>
      <c r="D126" s="14">
        <v>17</v>
      </c>
      <c r="E126" s="60">
        <v>0.85</v>
      </c>
      <c r="F126" s="133">
        <f>ROUND(D126*800*12*E126/10000,2)</f>
        <v>13.87</v>
      </c>
      <c r="G126" s="16">
        <f t="shared" si="67"/>
        <v>3.61</v>
      </c>
      <c r="H126" s="133">
        <f>F126-G126</f>
        <v>10.26</v>
      </c>
      <c r="I126" s="16">
        <v>10.69</v>
      </c>
      <c r="J126" s="133">
        <v>11.76</v>
      </c>
      <c r="K126" s="133">
        <f>I126-J126</f>
        <v>-1.07</v>
      </c>
      <c r="L126" s="133">
        <f t="shared" si="65"/>
        <v>9.19</v>
      </c>
    </row>
    <row r="127" s="3" customFormat="1" ht="22" customHeight="1" spans="1:245">
      <c r="A127" s="32">
        <v>621</v>
      </c>
      <c r="B127" s="18" t="s">
        <v>133</v>
      </c>
      <c r="C127" s="10">
        <f>SUM(C128:C130)</f>
        <v>123</v>
      </c>
      <c r="D127" s="10">
        <f>SUM(D128:D130)</f>
        <v>131</v>
      </c>
      <c r="E127" s="132"/>
      <c r="F127" s="131">
        <f t="shared" ref="F127:L127" si="68">SUM(F128:F130)</f>
        <v>106.9</v>
      </c>
      <c r="G127" s="131">
        <f t="shared" si="68"/>
        <v>26.13</v>
      </c>
      <c r="H127" s="131">
        <f t="shared" si="68"/>
        <v>80.77</v>
      </c>
      <c r="I127" s="131">
        <f t="shared" si="68"/>
        <v>83.87</v>
      </c>
      <c r="J127" s="131">
        <f t="shared" si="68"/>
        <v>79.93</v>
      </c>
      <c r="K127" s="131">
        <f t="shared" si="68"/>
        <v>3.94</v>
      </c>
      <c r="L127" s="131">
        <f t="shared" si="68"/>
        <v>84.71</v>
      </c>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c r="CA127" s="24"/>
      <c r="CB127" s="24"/>
      <c r="CC127" s="24"/>
      <c r="CD127" s="24"/>
      <c r="CE127" s="24"/>
      <c r="CF127" s="24"/>
      <c r="CG127" s="24"/>
      <c r="CH127" s="24"/>
      <c r="CI127" s="24"/>
      <c r="CJ127" s="24"/>
      <c r="CK127" s="24"/>
      <c r="CL127" s="24"/>
      <c r="CM127" s="24"/>
      <c r="CN127" s="24"/>
      <c r="CO127" s="24"/>
      <c r="CP127" s="24"/>
      <c r="CQ127" s="24"/>
      <c r="CR127" s="24"/>
      <c r="CS127" s="24"/>
      <c r="CT127" s="24"/>
      <c r="CU127" s="24"/>
      <c r="CV127" s="24"/>
      <c r="CW127" s="24"/>
      <c r="CX127" s="24"/>
      <c r="CY127" s="24"/>
      <c r="CZ127" s="24"/>
      <c r="DA127" s="24"/>
      <c r="DB127" s="24"/>
      <c r="DC127" s="24"/>
      <c r="DD127" s="24"/>
      <c r="DE127" s="24"/>
      <c r="DF127" s="24"/>
      <c r="DG127" s="24"/>
      <c r="DH127" s="24"/>
      <c r="DI127" s="24"/>
      <c r="DJ127" s="24"/>
      <c r="DK127" s="24"/>
      <c r="DL127" s="24"/>
      <c r="DM127" s="24"/>
      <c r="DN127" s="24"/>
      <c r="DO127" s="24"/>
      <c r="DP127" s="24"/>
      <c r="DQ127" s="24"/>
      <c r="DR127" s="24"/>
      <c r="DS127" s="24"/>
      <c r="DT127" s="24"/>
      <c r="DU127" s="24"/>
      <c r="DV127" s="24"/>
      <c r="DW127" s="24"/>
      <c r="DX127" s="24"/>
      <c r="DY127" s="24"/>
      <c r="DZ127" s="24"/>
      <c r="EA127" s="24"/>
      <c r="EB127" s="24"/>
      <c r="EC127" s="24"/>
      <c r="ED127" s="24"/>
      <c r="EE127" s="24"/>
      <c r="EF127" s="24"/>
      <c r="EG127" s="24"/>
      <c r="EH127" s="24"/>
      <c r="EI127" s="24"/>
      <c r="EJ127" s="24"/>
      <c r="EK127" s="24"/>
      <c r="EL127" s="24"/>
      <c r="EM127" s="24"/>
      <c r="EN127" s="24"/>
      <c r="EO127" s="24"/>
      <c r="EP127" s="24"/>
      <c r="EQ127" s="24"/>
      <c r="ER127" s="24"/>
      <c r="ES127" s="24"/>
      <c r="ET127" s="24"/>
      <c r="EU127" s="24"/>
      <c r="EV127" s="24"/>
      <c r="EW127" s="24"/>
      <c r="EX127" s="24"/>
      <c r="EY127" s="24"/>
      <c r="EZ127" s="24"/>
      <c r="FA127" s="24"/>
      <c r="FB127" s="24"/>
      <c r="FC127" s="24"/>
      <c r="FD127" s="24"/>
      <c r="FE127" s="24"/>
      <c r="FF127" s="24"/>
      <c r="FG127" s="24"/>
      <c r="FH127" s="24"/>
      <c r="FI127" s="24"/>
      <c r="FJ127" s="24"/>
      <c r="FK127" s="24"/>
      <c r="FL127" s="24"/>
      <c r="FM127" s="24"/>
      <c r="FN127" s="24"/>
      <c r="FO127" s="24"/>
      <c r="FP127" s="24"/>
      <c r="FQ127" s="24"/>
      <c r="FR127" s="24"/>
      <c r="FS127" s="24"/>
      <c r="FT127" s="24"/>
      <c r="FU127" s="24"/>
      <c r="FV127" s="24"/>
      <c r="FW127" s="24"/>
      <c r="FX127" s="24"/>
      <c r="FY127" s="24"/>
      <c r="FZ127" s="24"/>
      <c r="GA127" s="24"/>
      <c r="GB127" s="24"/>
      <c r="GC127" s="24"/>
      <c r="GD127" s="24"/>
      <c r="GE127" s="24"/>
      <c r="GF127" s="24"/>
      <c r="GG127" s="24"/>
      <c r="GH127" s="24"/>
      <c r="GI127" s="24"/>
      <c r="GJ127" s="24"/>
      <c r="GK127" s="24"/>
      <c r="GL127" s="24"/>
      <c r="GM127" s="24"/>
      <c r="GN127" s="24"/>
      <c r="GO127" s="24"/>
      <c r="GP127" s="24"/>
      <c r="GQ127" s="24"/>
      <c r="GR127" s="24"/>
      <c r="GS127" s="24"/>
      <c r="GT127" s="24"/>
      <c r="GU127" s="24"/>
      <c r="GV127" s="24"/>
      <c r="GW127" s="24"/>
      <c r="GX127" s="24"/>
      <c r="GY127" s="24"/>
      <c r="GZ127" s="24"/>
      <c r="HA127" s="24"/>
      <c r="HB127" s="24"/>
      <c r="HC127" s="24"/>
      <c r="HD127" s="24"/>
      <c r="HE127" s="24"/>
      <c r="HF127" s="24"/>
      <c r="HG127" s="24"/>
      <c r="HH127" s="24"/>
      <c r="HI127" s="24"/>
      <c r="HJ127" s="24"/>
      <c r="HK127" s="24"/>
      <c r="HL127" s="24"/>
      <c r="HM127" s="24"/>
      <c r="HN127" s="24"/>
      <c r="HO127" s="24"/>
      <c r="HP127" s="24"/>
      <c r="HQ127" s="24"/>
      <c r="HR127" s="24"/>
      <c r="HS127" s="24"/>
      <c r="HT127" s="24"/>
      <c r="HU127" s="24"/>
      <c r="HV127" s="24"/>
      <c r="HW127" s="24"/>
      <c r="HX127" s="24"/>
      <c r="HY127" s="24"/>
      <c r="HZ127" s="24"/>
      <c r="IA127" s="24"/>
      <c r="IB127" s="24"/>
      <c r="IC127" s="24"/>
      <c r="ID127" s="24"/>
      <c r="IE127" s="24"/>
      <c r="IF127" s="24"/>
      <c r="IG127" s="24"/>
      <c r="IH127" s="24"/>
      <c r="II127" s="24"/>
      <c r="IJ127" s="24"/>
      <c r="IK127" s="24"/>
    </row>
    <row r="128" s="3" customFormat="1" ht="22" customHeight="1" spans="1:12">
      <c r="A128" s="32">
        <v>621002</v>
      </c>
      <c r="B128" s="31" t="s">
        <v>134</v>
      </c>
      <c r="C128" s="32">
        <v>48</v>
      </c>
      <c r="D128" s="14">
        <v>53</v>
      </c>
      <c r="E128" s="60">
        <v>0.85</v>
      </c>
      <c r="F128" s="16">
        <f>ROUND(D128*800*12*E128/10000,2)</f>
        <v>43.25</v>
      </c>
      <c r="G128" s="16">
        <f t="shared" ref="G128:G130" si="69">ROUND(C128*0.3*590*12/10000,2)</f>
        <v>10.2</v>
      </c>
      <c r="H128" s="133">
        <f>F128-G128</f>
        <v>33.05</v>
      </c>
      <c r="I128" s="16">
        <v>34.26</v>
      </c>
      <c r="J128" s="133">
        <v>32.04</v>
      </c>
      <c r="K128" s="133">
        <f>I128-J128</f>
        <v>2.22</v>
      </c>
      <c r="L128" s="133">
        <f t="shared" si="65"/>
        <v>35.27</v>
      </c>
    </row>
    <row r="129" s="3" customFormat="1" ht="22" customHeight="1" spans="1:12">
      <c r="A129" s="32">
        <v>621005</v>
      </c>
      <c r="B129" s="31" t="s">
        <v>135</v>
      </c>
      <c r="C129" s="32">
        <v>17</v>
      </c>
      <c r="D129" s="14">
        <v>17</v>
      </c>
      <c r="E129" s="60">
        <v>0.85</v>
      </c>
      <c r="F129" s="16">
        <f>ROUND(D129*800*12*E129/10000,2)</f>
        <v>13.87</v>
      </c>
      <c r="G129" s="16">
        <f t="shared" si="69"/>
        <v>3.61</v>
      </c>
      <c r="H129" s="133">
        <f>F129-G129</f>
        <v>10.26</v>
      </c>
      <c r="I129" s="16">
        <v>10.69</v>
      </c>
      <c r="J129" s="133">
        <v>9.8</v>
      </c>
      <c r="K129" s="133">
        <f>I129-J129</f>
        <v>0.889999999999999</v>
      </c>
      <c r="L129" s="133">
        <f t="shared" si="65"/>
        <v>11.15</v>
      </c>
    </row>
    <row r="130" s="3" customFormat="1" ht="22" customHeight="1" spans="1:12">
      <c r="A130" s="32">
        <v>621006</v>
      </c>
      <c r="B130" s="31" t="s">
        <v>136</v>
      </c>
      <c r="C130" s="32">
        <v>58</v>
      </c>
      <c r="D130" s="14">
        <v>61</v>
      </c>
      <c r="E130" s="60">
        <v>0.85</v>
      </c>
      <c r="F130" s="16">
        <f>ROUND(D130*800*12*E130/10000,2)</f>
        <v>49.78</v>
      </c>
      <c r="G130" s="16">
        <f t="shared" si="69"/>
        <v>12.32</v>
      </c>
      <c r="H130" s="133">
        <f>F130-G130</f>
        <v>37.46</v>
      </c>
      <c r="I130" s="16">
        <v>38.92</v>
      </c>
      <c r="J130" s="133">
        <v>38.09</v>
      </c>
      <c r="K130" s="133">
        <f>I130-J130</f>
        <v>0.829999999999998</v>
      </c>
      <c r="L130" s="133">
        <f t="shared" si="65"/>
        <v>38.29</v>
      </c>
    </row>
    <row r="131" s="3" customFormat="1" ht="22" customHeight="1" spans="1:245">
      <c r="A131" s="32"/>
      <c r="B131" s="30" t="s">
        <v>137</v>
      </c>
      <c r="C131" s="10">
        <f>SUM(C132:C167)</f>
        <v>1546</v>
      </c>
      <c r="D131" s="10">
        <f>SUM(D132:D167)</f>
        <v>1645</v>
      </c>
      <c r="E131" s="132"/>
      <c r="F131" s="131">
        <f t="shared" ref="F131:L131" si="70">SUM(F132:F167)</f>
        <v>1405.91</v>
      </c>
      <c r="G131" s="131">
        <f t="shared" si="70"/>
        <v>328.38</v>
      </c>
      <c r="H131" s="131">
        <f t="shared" si="70"/>
        <v>1077.53</v>
      </c>
      <c r="I131" s="131">
        <f t="shared" si="70"/>
        <v>1116.48</v>
      </c>
      <c r="J131" s="131">
        <f t="shared" si="70"/>
        <v>1068.89</v>
      </c>
      <c r="K131" s="131">
        <f t="shared" si="70"/>
        <v>47.59</v>
      </c>
      <c r="L131" s="131">
        <f t="shared" si="70"/>
        <v>1125.12</v>
      </c>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c r="CA131" s="24"/>
      <c r="CB131" s="24"/>
      <c r="CC131" s="24"/>
      <c r="CD131" s="24"/>
      <c r="CE131" s="24"/>
      <c r="CF131" s="24"/>
      <c r="CG131" s="24"/>
      <c r="CH131" s="24"/>
      <c r="CI131" s="24"/>
      <c r="CJ131" s="24"/>
      <c r="CK131" s="24"/>
      <c r="CL131" s="24"/>
      <c r="CM131" s="24"/>
      <c r="CN131" s="24"/>
      <c r="CO131" s="24"/>
      <c r="CP131" s="24"/>
      <c r="CQ131" s="24"/>
      <c r="CR131" s="24"/>
      <c r="CS131" s="24"/>
      <c r="CT131" s="24"/>
      <c r="CU131" s="24"/>
      <c r="CV131" s="24"/>
      <c r="CW131" s="24"/>
      <c r="CX131" s="24"/>
      <c r="CY131" s="24"/>
      <c r="CZ131" s="24"/>
      <c r="DA131" s="24"/>
      <c r="DB131" s="24"/>
      <c r="DC131" s="24"/>
      <c r="DD131" s="24"/>
      <c r="DE131" s="24"/>
      <c r="DF131" s="24"/>
      <c r="DG131" s="24"/>
      <c r="DH131" s="24"/>
      <c r="DI131" s="24"/>
      <c r="DJ131" s="24"/>
      <c r="DK131" s="24"/>
      <c r="DL131" s="24"/>
      <c r="DM131" s="24"/>
      <c r="DN131" s="24"/>
      <c r="DO131" s="24"/>
      <c r="DP131" s="24"/>
      <c r="DQ131" s="24"/>
      <c r="DR131" s="24"/>
      <c r="DS131" s="24"/>
      <c r="DT131" s="24"/>
      <c r="DU131" s="24"/>
      <c r="DV131" s="24"/>
      <c r="DW131" s="24"/>
      <c r="DX131" s="24"/>
      <c r="DY131" s="24"/>
      <c r="DZ131" s="24"/>
      <c r="EA131" s="24"/>
      <c r="EB131" s="24"/>
      <c r="EC131" s="24"/>
      <c r="ED131" s="24"/>
      <c r="EE131" s="24"/>
      <c r="EF131" s="24"/>
      <c r="EG131" s="24"/>
      <c r="EH131" s="24"/>
      <c r="EI131" s="24"/>
      <c r="EJ131" s="24"/>
      <c r="EK131" s="24"/>
      <c r="EL131" s="24"/>
      <c r="EM131" s="24"/>
      <c r="EN131" s="24"/>
      <c r="EO131" s="24"/>
      <c r="EP131" s="24"/>
      <c r="EQ131" s="24"/>
      <c r="ER131" s="24"/>
      <c r="ES131" s="24"/>
      <c r="ET131" s="24"/>
      <c r="EU131" s="24"/>
      <c r="EV131" s="24"/>
      <c r="EW131" s="24"/>
      <c r="EX131" s="24"/>
      <c r="EY131" s="24"/>
      <c r="EZ131" s="24"/>
      <c r="FA131" s="24"/>
      <c r="FB131" s="24"/>
      <c r="FC131" s="24"/>
      <c r="FD131" s="24"/>
      <c r="FE131" s="24"/>
      <c r="FF131" s="24"/>
      <c r="FG131" s="24"/>
      <c r="FH131" s="24"/>
      <c r="FI131" s="24"/>
      <c r="FJ131" s="24"/>
      <c r="FK131" s="24"/>
      <c r="FL131" s="24"/>
      <c r="FM131" s="24"/>
      <c r="FN131" s="24"/>
      <c r="FO131" s="24"/>
      <c r="FP131" s="24"/>
      <c r="FQ131" s="24"/>
      <c r="FR131" s="24"/>
      <c r="FS131" s="24"/>
      <c r="FT131" s="24"/>
      <c r="FU131" s="24"/>
      <c r="FV131" s="24"/>
      <c r="FW131" s="24"/>
      <c r="FX131" s="24"/>
      <c r="FY131" s="24"/>
      <c r="FZ131" s="24"/>
      <c r="GA131" s="24"/>
      <c r="GB131" s="24"/>
      <c r="GC131" s="24"/>
      <c r="GD131" s="24"/>
      <c r="GE131" s="24"/>
      <c r="GF131" s="24"/>
      <c r="GG131" s="24"/>
      <c r="GH131" s="24"/>
      <c r="GI131" s="24"/>
      <c r="GJ131" s="24"/>
      <c r="GK131" s="24"/>
      <c r="GL131" s="24"/>
      <c r="GM131" s="24"/>
      <c r="GN131" s="24"/>
      <c r="GO131" s="24"/>
      <c r="GP131" s="24"/>
      <c r="GQ131" s="24"/>
      <c r="GR131" s="24"/>
      <c r="GS131" s="24"/>
      <c r="GT131" s="24"/>
      <c r="GU131" s="24"/>
      <c r="GV131" s="24"/>
      <c r="GW131" s="24"/>
      <c r="GX131" s="24"/>
      <c r="GY131" s="24"/>
      <c r="GZ131" s="24"/>
      <c r="HA131" s="24"/>
      <c r="HB131" s="24"/>
      <c r="HC131" s="24"/>
      <c r="HD131" s="24"/>
      <c r="HE131" s="24"/>
      <c r="HF131" s="24"/>
      <c r="HG131" s="24"/>
      <c r="HH131" s="24"/>
      <c r="HI131" s="24"/>
      <c r="HJ131" s="24"/>
      <c r="HK131" s="24"/>
      <c r="HL131" s="24"/>
      <c r="HM131" s="24"/>
      <c r="HN131" s="24"/>
      <c r="HO131" s="24"/>
      <c r="HP131" s="24"/>
      <c r="HQ131" s="24"/>
      <c r="HR131" s="24"/>
      <c r="HS131" s="24"/>
      <c r="HT131" s="24"/>
      <c r="HU131" s="24"/>
      <c r="HV131" s="24"/>
      <c r="HW131" s="24"/>
      <c r="HX131" s="24"/>
      <c r="HY131" s="24"/>
      <c r="HZ131" s="24"/>
      <c r="IA131" s="24"/>
      <c r="IB131" s="24"/>
      <c r="IC131" s="24"/>
      <c r="ID131" s="24"/>
      <c r="IE131" s="24"/>
      <c r="IF131" s="24"/>
      <c r="IG131" s="24"/>
      <c r="IH131" s="24"/>
      <c r="II131" s="24"/>
      <c r="IJ131" s="24"/>
      <c r="IK131" s="24"/>
    </row>
    <row r="132" s="3" customFormat="1" ht="22" customHeight="1" spans="1:17">
      <c r="A132" s="32">
        <v>604008</v>
      </c>
      <c r="B132" s="31" t="s">
        <v>138</v>
      </c>
      <c r="C132" s="32">
        <v>12</v>
      </c>
      <c r="D132" s="14">
        <v>12</v>
      </c>
      <c r="E132" s="60">
        <v>0.85</v>
      </c>
      <c r="F132" s="16">
        <f>ROUND(D132*800*12*E132/10000,2)</f>
        <v>9.79</v>
      </c>
      <c r="G132" s="16">
        <f t="shared" ref="G132:G167" si="71">ROUND(C132*0.3*590*12/10000,2)</f>
        <v>2.55</v>
      </c>
      <c r="H132" s="133">
        <f t="shared" ref="H122:H167" si="72">F132-G132</f>
        <v>7.24</v>
      </c>
      <c r="I132" s="16">
        <v>7.54</v>
      </c>
      <c r="J132" s="133">
        <v>8.33</v>
      </c>
      <c r="K132" s="133">
        <f t="shared" ref="K122:K167" si="73">I132-J132</f>
        <v>-0.79</v>
      </c>
      <c r="L132" s="133">
        <f t="shared" si="65"/>
        <v>6.45</v>
      </c>
      <c r="N132" s="43"/>
      <c r="O132" s="43"/>
      <c r="P132" s="43"/>
      <c r="Q132" s="43"/>
    </row>
    <row r="133" s="3" customFormat="1" ht="22" customHeight="1" spans="1:12">
      <c r="A133" s="32">
        <v>606006</v>
      </c>
      <c r="B133" s="31" t="s">
        <v>139</v>
      </c>
      <c r="C133" s="32">
        <v>116</v>
      </c>
      <c r="D133" s="14">
        <v>124</v>
      </c>
      <c r="E133" s="60">
        <v>1</v>
      </c>
      <c r="F133" s="16">
        <f t="shared" ref="F133:F167" si="74">ROUND(D133*800*12*E133/10000,2)</f>
        <v>119.04</v>
      </c>
      <c r="G133" s="16">
        <f t="shared" si="71"/>
        <v>24.64</v>
      </c>
      <c r="H133" s="133">
        <f t="shared" si="72"/>
        <v>94.4</v>
      </c>
      <c r="I133" s="16">
        <v>97.32</v>
      </c>
      <c r="J133" s="133">
        <v>86.05</v>
      </c>
      <c r="K133" s="133">
        <f t="shared" si="73"/>
        <v>11.27</v>
      </c>
      <c r="L133" s="133">
        <f t="shared" si="65"/>
        <v>105.67</v>
      </c>
    </row>
    <row r="134" s="3" customFormat="1" ht="22" customHeight="1" spans="1:12">
      <c r="A134" s="32">
        <v>606007</v>
      </c>
      <c r="B134" s="31" t="s">
        <v>140</v>
      </c>
      <c r="C134" s="32">
        <v>52</v>
      </c>
      <c r="D134" s="14">
        <v>56</v>
      </c>
      <c r="E134" s="60">
        <v>0.85</v>
      </c>
      <c r="F134" s="16">
        <f t="shared" si="74"/>
        <v>45.7</v>
      </c>
      <c r="G134" s="16">
        <f t="shared" si="71"/>
        <v>11.04</v>
      </c>
      <c r="H134" s="133">
        <f t="shared" si="72"/>
        <v>34.66</v>
      </c>
      <c r="I134" s="16">
        <v>35.97</v>
      </c>
      <c r="J134" s="133">
        <v>35.14</v>
      </c>
      <c r="K134" s="133">
        <f t="shared" si="73"/>
        <v>0.829999999999998</v>
      </c>
      <c r="L134" s="133">
        <f t="shared" si="65"/>
        <v>35.49</v>
      </c>
    </row>
    <row r="135" s="3" customFormat="1" ht="22" customHeight="1" spans="1:12">
      <c r="A135" s="32">
        <v>606009</v>
      </c>
      <c r="B135" s="20" t="s">
        <v>141</v>
      </c>
      <c r="C135" s="32">
        <v>45</v>
      </c>
      <c r="D135" s="14">
        <v>48</v>
      </c>
      <c r="E135" s="60">
        <v>1</v>
      </c>
      <c r="F135" s="16">
        <f t="shared" si="74"/>
        <v>46.08</v>
      </c>
      <c r="G135" s="16">
        <f t="shared" si="71"/>
        <v>9.56</v>
      </c>
      <c r="H135" s="133">
        <f t="shared" si="72"/>
        <v>36.52</v>
      </c>
      <c r="I135" s="16">
        <v>37.66</v>
      </c>
      <c r="J135" s="133">
        <v>36.07</v>
      </c>
      <c r="K135" s="133">
        <f t="shared" si="73"/>
        <v>1.59</v>
      </c>
      <c r="L135" s="133">
        <f t="shared" si="65"/>
        <v>38.11</v>
      </c>
    </row>
    <row r="136" s="3" customFormat="1" ht="22" customHeight="1" spans="1:12">
      <c r="A136" s="32">
        <v>606011</v>
      </c>
      <c r="B136" s="31" t="s">
        <v>142</v>
      </c>
      <c r="C136" s="32">
        <v>55</v>
      </c>
      <c r="D136" s="14">
        <v>65</v>
      </c>
      <c r="E136" s="60">
        <v>0.85</v>
      </c>
      <c r="F136" s="16">
        <f t="shared" si="74"/>
        <v>53.04</v>
      </c>
      <c r="G136" s="16">
        <f t="shared" si="71"/>
        <v>11.68</v>
      </c>
      <c r="H136" s="133">
        <f t="shared" si="72"/>
        <v>41.36</v>
      </c>
      <c r="I136" s="16">
        <v>42.74</v>
      </c>
      <c r="J136" s="133">
        <v>37.44</v>
      </c>
      <c r="K136" s="133">
        <f t="shared" si="73"/>
        <v>5.3</v>
      </c>
      <c r="L136" s="133">
        <f t="shared" si="65"/>
        <v>46.66</v>
      </c>
    </row>
    <row r="137" s="3" customFormat="1" ht="22" customHeight="1" spans="1:12">
      <c r="A137" s="32">
        <v>607005</v>
      </c>
      <c r="B137" s="64" t="s">
        <v>143</v>
      </c>
      <c r="C137" s="32">
        <v>12</v>
      </c>
      <c r="D137" s="14">
        <v>11</v>
      </c>
      <c r="E137" s="60">
        <v>1</v>
      </c>
      <c r="F137" s="16">
        <f t="shared" si="74"/>
        <v>10.56</v>
      </c>
      <c r="G137" s="16">
        <f t="shared" si="71"/>
        <v>2.55</v>
      </c>
      <c r="H137" s="133">
        <f t="shared" si="72"/>
        <v>8.01</v>
      </c>
      <c r="I137" s="16">
        <v>8.31</v>
      </c>
      <c r="J137" s="133">
        <v>9.58</v>
      </c>
      <c r="K137" s="133">
        <f t="shared" si="73"/>
        <v>-1.27</v>
      </c>
      <c r="L137" s="133">
        <f t="shared" si="65"/>
        <v>6.74</v>
      </c>
    </row>
    <row r="138" s="3" customFormat="1" ht="22" customHeight="1" spans="1:12">
      <c r="A138" s="32">
        <v>607006</v>
      </c>
      <c r="B138" s="64" t="s">
        <v>144</v>
      </c>
      <c r="C138" s="32">
        <v>28</v>
      </c>
      <c r="D138" s="14">
        <v>28</v>
      </c>
      <c r="E138" s="60">
        <v>1</v>
      </c>
      <c r="F138" s="16">
        <f t="shared" si="74"/>
        <v>26.88</v>
      </c>
      <c r="G138" s="16">
        <f t="shared" si="71"/>
        <v>5.95</v>
      </c>
      <c r="H138" s="133">
        <f t="shared" si="72"/>
        <v>20.93</v>
      </c>
      <c r="I138" s="16">
        <v>21.64</v>
      </c>
      <c r="J138" s="133">
        <v>22.34</v>
      </c>
      <c r="K138" s="133">
        <f t="shared" si="73"/>
        <v>-0.699999999999999</v>
      </c>
      <c r="L138" s="133">
        <f t="shared" si="65"/>
        <v>20.23</v>
      </c>
    </row>
    <row r="139" s="3" customFormat="1" ht="22" customHeight="1" spans="1:12">
      <c r="A139" s="32">
        <v>607007</v>
      </c>
      <c r="B139" s="64" t="s">
        <v>145</v>
      </c>
      <c r="C139" s="32">
        <v>43</v>
      </c>
      <c r="D139" s="14">
        <v>42</v>
      </c>
      <c r="E139" s="60">
        <v>1</v>
      </c>
      <c r="F139" s="16">
        <f t="shared" si="74"/>
        <v>40.32</v>
      </c>
      <c r="G139" s="16">
        <f t="shared" si="71"/>
        <v>9.13</v>
      </c>
      <c r="H139" s="133">
        <f t="shared" si="72"/>
        <v>31.19</v>
      </c>
      <c r="I139" s="16">
        <v>32.27</v>
      </c>
      <c r="J139" s="133">
        <v>34.16</v>
      </c>
      <c r="K139" s="133">
        <f t="shared" si="73"/>
        <v>-1.88999999999999</v>
      </c>
      <c r="L139" s="133">
        <f t="shared" si="65"/>
        <v>29.3</v>
      </c>
    </row>
    <row r="140" s="3" customFormat="1" ht="22" customHeight="1" spans="1:12">
      <c r="A140" s="32">
        <v>608003</v>
      </c>
      <c r="B140" s="31" t="s">
        <v>146</v>
      </c>
      <c r="C140" s="32">
        <v>70</v>
      </c>
      <c r="D140" s="14">
        <v>72</v>
      </c>
      <c r="E140" s="60">
        <v>1</v>
      </c>
      <c r="F140" s="16">
        <f t="shared" si="74"/>
        <v>69.12</v>
      </c>
      <c r="G140" s="16">
        <f t="shared" si="71"/>
        <v>14.87</v>
      </c>
      <c r="H140" s="133">
        <f t="shared" si="72"/>
        <v>54.25</v>
      </c>
      <c r="I140" s="16">
        <v>56.02</v>
      </c>
      <c r="J140" s="133">
        <v>53.63</v>
      </c>
      <c r="K140" s="133">
        <f t="shared" si="73"/>
        <v>2.39</v>
      </c>
      <c r="L140" s="133">
        <f t="shared" si="65"/>
        <v>56.64</v>
      </c>
    </row>
    <row r="141" s="3" customFormat="1" ht="22" customHeight="1" spans="1:12">
      <c r="A141" s="32">
        <v>608007</v>
      </c>
      <c r="B141" s="31" t="s">
        <v>147</v>
      </c>
      <c r="C141" s="32">
        <v>7</v>
      </c>
      <c r="D141" s="14">
        <v>9</v>
      </c>
      <c r="E141" s="60">
        <v>1</v>
      </c>
      <c r="F141" s="16">
        <f t="shared" si="74"/>
        <v>8.64</v>
      </c>
      <c r="G141" s="16">
        <f t="shared" si="71"/>
        <v>1.49</v>
      </c>
      <c r="H141" s="133">
        <f t="shared" si="72"/>
        <v>7.15</v>
      </c>
      <c r="I141" s="16">
        <v>7.33</v>
      </c>
      <c r="J141" s="133">
        <v>8.3</v>
      </c>
      <c r="K141" s="133">
        <f t="shared" si="73"/>
        <v>-0.970000000000001</v>
      </c>
      <c r="L141" s="133">
        <f t="shared" si="65"/>
        <v>6.18</v>
      </c>
    </row>
    <row r="142" s="3" customFormat="1" ht="22" customHeight="1" spans="1:12">
      <c r="A142" s="32">
        <v>608008</v>
      </c>
      <c r="B142" s="31" t="s">
        <v>148</v>
      </c>
      <c r="C142" s="32">
        <v>49</v>
      </c>
      <c r="D142" s="14">
        <v>51</v>
      </c>
      <c r="E142" s="60">
        <v>1</v>
      </c>
      <c r="F142" s="16">
        <f t="shared" si="74"/>
        <v>48.96</v>
      </c>
      <c r="G142" s="16">
        <f t="shared" si="71"/>
        <v>10.41</v>
      </c>
      <c r="H142" s="133">
        <f t="shared" si="72"/>
        <v>38.55</v>
      </c>
      <c r="I142" s="16">
        <v>39.79</v>
      </c>
      <c r="J142" s="133">
        <v>41.52</v>
      </c>
      <c r="K142" s="133">
        <f t="shared" si="73"/>
        <v>-1.73</v>
      </c>
      <c r="L142" s="133">
        <f t="shared" si="65"/>
        <v>36.82</v>
      </c>
    </row>
    <row r="143" s="3" customFormat="1" ht="22" customHeight="1" spans="1:12">
      <c r="A143" s="32">
        <v>608009</v>
      </c>
      <c r="B143" s="31" t="s">
        <v>149</v>
      </c>
      <c r="C143" s="32">
        <v>32</v>
      </c>
      <c r="D143" s="14">
        <v>36</v>
      </c>
      <c r="E143" s="60">
        <v>1</v>
      </c>
      <c r="F143" s="16">
        <f t="shared" si="74"/>
        <v>34.56</v>
      </c>
      <c r="G143" s="16">
        <f t="shared" si="71"/>
        <v>6.8</v>
      </c>
      <c r="H143" s="133">
        <f t="shared" si="72"/>
        <v>27.76</v>
      </c>
      <c r="I143" s="16">
        <v>28.57</v>
      </c>
      <c r="J143" s="133">
        <v>22.34</v>
      </c>
      <c r="K143" s="133">
        <f t="shared" si="73"/>
        <v>6.23</v>
      </c>
      <c r="L143" s="133">
        <f t="shared" si="65"/>
        <v>33.99</v>
      </c>
    </row>
    <row r="144" s="3" customFormat="1" ht="22" customHeight="1" spans="1:12">
      <c r="A144" s="32">
        <v>609005</v>
      </c>
      <c r="B144" s="31" t="s">
        <v>150</v>
      </c>
      <c r="C144" s="32">
        <v>103</v>
      </c>
      <c r="D144" s="14">
        <v>106</v>
      </c>
      <c r="E144" s="60">
        <v>0.65</v>
      </c>
      <c r="F144" s="16">
        <f t="shared" si="74"/>
        <v>66.14</v>
      </c>
      <c r="G144" s="16">
        <f t="shared" si="71"/>
        <v>21.88</v>
      </c>
      <c r="H144" s="133">
        <f t="shared" si="72"/>
        <v>44.26</v>
      </c>
      <c r="I144" s="16">
        <v>46.86</v>
      </c>
      <c r="J144" s="133">
        <v>47.5</v>
      </c>
      <c r="K144" s="133">
        <f t="shared" si="73"/>
        <v>-0.640000000000001</v>
      </c>
      <c r="L144" s="133">
        <f t="shared" si="65"/>
        <v>43.62</v>
      </c>
    </row>
    <row r="145" s="3" customFormat="1" ht="22" customHeight="1" spans="1:12">
      <c r="A145" s="32">
        <v>610003</v>
      </c>
      <c r="B145" s="31" t="s">
        <v>151</v>
      </c>
      <c r="C145" s="32">
        <v>5</v>
      </c>
      <c r="D145" s="14">
        <v>4</v>
      </c>
      <c r="E145" s="60">
        <v>1</v>
      </c>
      <c r="F145" s="16">
        <f t="shared" si="74"/>
        <v>3.84</v>
      </c>
      <c r="G145" s="16">
        <f t="shared" si="71"/>
        <v>1.06</v>
      </c>
      <c r="H145" s="133">
        <f t="shared" si="72"/>
        <v>2.78</v>
      </c>
      <c r="I145" s="16">
        <v>2.9</v>
      </c>
      <c r="J145" s="133">
        <v>3.99</v>
      </c>
      <c r="K145" s="133">
        <f t="shared" si="73"/>
        <v>-1.09</v>
      </c>
      <c r="L145" s="133">
        <f t="shared" si="65"/>
        <v>1.69</v>
      </c>
    </row>
    <row r="146" s="3" customFormat="1" ht="22" customHeight="1" spans="1:12">
      <c r="A146" s="32">
        <v>610004</v>
      </c>
      <c r="B146" s="31" t="s">
        <v>152</v>
      </c>
      <c r="C146" s="32">
        <v>0</v>
      </c>
      <c r="D146" s="14">
        <v>0</v>
      </c>
      <c r="E146" s="60">
        <v>1</v>
      </c>
      <c r="F146" s="16">
        <f t="shared" si="74"/>
        <v>0</v>
      </c>
      <c r="G146" s="16">
        <f t="shared" si="71"/>
        <v>0</v>
      </c>
      <c r="H146" s="133">
        <f t="shared" si="72"/>
        <v>0</v>
      </c>
      <c r="I146" s="16">
        <v>0</v>
      </c>
      <c r="J146" s="133">
        <v>0</v>
      </c>
      <c r="K146" s="133">
        <f t="shared" si="73"/>
        <v>0</v>
      </c>
      <c r="L146" s="133">
        <f t="shared" si="65"/>
        <v>0</v>
      </c>
    </row>
    <row r="147" s="3" customFormat="1" ht="22" customHeight="1" spans="1:12">
      <c r="A147" s="32">
        <v>610005</v>
      </c>
      <c r="B147" s="31" t="s">
        <v>153</v>
      </c>
      <c r="C147" s="32">
        <v>6</v>
      </c>
      <c r="D147" s="14">
        <v>6</v>
      </c>
      <c r="E147" s="60">
        <v>1</v>
      </c>
      <c r="F147" s="16">
        <f t="shared" si="74"/>
        <v>5.76</v>
      </c>
      <c r="G147" s="16">
        <f t="shared" si="71"/>
        <v>1.27</v>
      </c>
      <c r="H147" s="133">
        <f t="shared" si="72"/>
        <v>4.49</v>
      </c>
      <c r="I147" s="16">
        <v>4.64</v>
      </c>
      <c r="J147" s="133">
        <v>4.79</v>
      </c>
      <c r="K147" s="133">
        <f t="shared" si="73"/>
        <v>-0.15</v>
      </c>
      <c r="L147" s="133">
        <f t="shared" si="65"/>
        <v>4.34</v>
      </c>
    </row>
    <row r="148" s="3" customFormat="1" ht="22" customHeight="1" spans="1:12">
      <c r="A148" s="32">
        <v>614003</v>
      </c>
      <c r="B148" s="31" t="s">
        <v>154</v>
      </c>
      <c r="C148" s="32">
        <v>124</v>
      </c>
      <c r="D148" s="14">
        <v>132</v>
      </c>
      <c r="E148" s="60">
        <v>0.85</v>
      </c>
      <c r="F148" s="16">
        <f t="shared" si="74"/>
        <v>107.71</v>
      </c>
      <c r="G148" s="16">
        <f t="shared" si="71"/>
        <v>26.34</v>
      </c>
      <c r="H148" s="133">
        <f t="shared" si="72"/>
        <v>81.37</v>
      </c>
      <c r="I148" s="16">
        <v>84.5</v>
      </c>
      <c r="J148" s="133">
        <v>79.93</v>
      </c>
      <c r="K148" s="133">
        <f t="shared" si="73"/>
        <v>4.56999999999999</v>
      </c>
      <c r="L148" s="133">
        <f t="shared" si="65"/>
        <v>85.94</v>
      </c>
    </row>
    <row r="149" s="3" customFormat="1" ht="22" customHeight="1" spans="1:12">
      <c r="A149" s="32">
        <v>615006</v>
      </c>
      <c r="B149" s="31" t="s">
        <v>155</v>
      </c>
      <c r="C149" s="32">
        <v>16</v>
      </c>
      <c r="D149" s="14">
        <v>16</v>
      </c>
      <c r="E149" s="60">
        <v>0.85</v>
      </c>
      <c r="F149" s="16">
        <f t="shared" si="74"/>
        <v>13.06</v>
      </c>
      <c r="G149" s="16">
        <f t="shared" si="71"/>
        <v>3.4</v>
      </c>
      <c r="H149" s="133">
        <f t="shared" si="72"/>
        <v>9.66</v>
      </c>
      <c r="I149" s="16">
        <v>10.06</v>
      </c>
      <c r="J149" s="133">
        <v>11.76</v>
      </c>
      <c r="K149" s="133">
        <f t="shared" si="73"/>
        <v>-1.7</v>
      </c>
      <c r="L149" s="133">
        <f t="shared" si="65"/>
        <v>7.96</v>
      </c>
    </row>
    <row r="150" s="3" customFormat="1" ht="22" customHeight="1" spans="1:12">
      <c r="A150" s="32">
        <v>615007</v>
      </c>
      <c r="B150" s="31" t="s">
        <v>156</v>
      </c>
      <c r="C150" s="32">
        <v>39</v>
      </c>
      <c r="D150" s="14">
        <v>40</v>
      </c>
      <c r="E150" s="60">
        <v>0.85</v>
      </c>
      <c r="F150" s="16">
        <f t="shared" si="74"/>
        <v>32.64</v>
      </c>
      <c r="G150" s="16">
        <f t="shared" si="71"/>
        <v>8.28</v>
      </c>
      <c r="H150" s="133">
        <f t="shared" si="72"/>
        <v>24.36</v>
      </c>
      <c r="I150" s="16">
        <v>25.34</v>
      </c>
      <c r="J150" s="133">
        <v>25.5</v>
      </c>
      <c r="K150" s="133">
        <f t="shared" si="73"/>
        <v>-0.16</v>
      </c>
      <c r="L150" s="133">
        <f t="shared" si="65"/>
        <v>24.2</v>
      </c>
    </row>
    <row r="151" s="3" customFormat="1" ht="22" customHeight="1" spans="1:12">
      <c r="A151" s="32">
        <v>615010</v>
      </c>
      <c r="B151" s="31" t="s">
        <v>157</v>
      </c>
      <c r="C151" s="32">
        <v>26</v>
      </c>
      <c r="D151" s="14">
        <v>27</v>
      </c>
      <c r="E151" s="60">
        <v>0.85</v>
      </c>
      <c r="F151" s="16">
        <f t="shared" si="74"/>
        <v>22.03</v>
      </c>
      <c r="G151" s="16">
        <f t="shared" si="71"/>
        <v>5.52</v>
      </c>
      <c r="H151" s="133">
        <f t="shared" si="72"/>
        <v>16.51</v>
      </c>
      <c r="I151" s="16">
        <v>17.16</v>
      </c>
      <c r="J151" s="133">
        <v>17.82</v>
      </c>
      <c r="K151" s="133">
        <f t="shared" si="73"/>
        <v>-0.66</v>
      </c>
      <c r="L151" s="133">
        <f t="shared" si="65"/>
        <v>15.85</v>
      </c>
    </row>
    <row r="152" s="3" customFormat="1" ht="22" customHeight="1" spans="1:12">
      <c r="A152" s="32">
        <v>616005</v>
      </c>
      <c r="B152" s="81" t="s">
        <v>158</v>
      </c>
      <c r="C152" s="32">
        <v>80</v>
      </c>
      <c r="D152" s="14">
        <v>84</v>
      </c>
      <c r="E152" s="60">
        <v>0.85</v>
      </c>
      <c r="F152" s="16">
        <f t="shared" si="74"/>
        <v>68.54</v>
      </c>
      <c r="G152" s="16">
        <f t="shared" si="71"/>
        <v>16.99</v>
      </c>
      <c r="H152" s="133">
        <f t="shared" si="72"/>
        <v>51.55</v>
      </c>
      <c r="I152" s="16">
        <v>53.56</v>
      </c>
      <c r="J152" s="133">
        <v>53.28</v>
      </c>
      <c r="K152" s="133">
        <f t="shared" si="73"/>
        <v>0.280000000000001</v>
      </c>
      <c r="L152" s="133">
        <f t="shared" si="65"/>
        <v>51.83</v>
      </c>
    </row>
    <row r="153" s="3" customFormat="1" ht="22" customHeight="1" spans="1:12">
      <c r="A153" s="32">
        <v>616006</v>
      </c>
      <c r="B153" s="81" t="s">
        <v>159</v>
      </c>
      <c r="C153" s="32">
        <v>30</v>
      </c>
      <c r="D153" s="14">
        <v>34</v>
      </c>
      <c r="E153" s="60">
        <v>0.85</v>
      </c>
      <c r="F153" s="16">
        <f t="shared" si="74"/>
        <v>27.74</v>
      </c>
      <c r="G153" s="16">
        <f t="shared" si="71"/>
        <v>6.37</v>
      </c>
      <c r="H153" s="133">
        <f t="shared" si="72"/>
        <v>21.37</v>
      </c>
      <c r="I153" s="16">
        <v>22.12</v>
      </c>
      <c r="J153" s="133">
        <v>19.62</v>
      </c>
      <c r="K153" s="133">
        <f t="shared" si="73"/>
        <v>2.5</v>
      </c>
      <c r="L153" s="133">
        <f t="shared" si="65"/>
        <v>23.87</v>
      </c>
    </row>
    <row r="154" s="3" customFormat="1" ht="22" customHeight="1" spans="1:12">
      <c r="A154" s="32">
        <v>617006</v>
      </c>
      <c r="B154" s="31" t="s">
        <v>160</v>
      </c>
      <c r="C154" s="32">
        <v>70</v>
      </c>
      <c r="D154" s="14">
        <v>69</v>
      </c>
      <c r="E154" s="60">
        <v>0.85</v>
      </c>
      <c r="F154" s="16">
        <f t="shared" si="74"/>
        <v>56.3</v>
      </c>
      <c r="G154" s="16">
        <f t="shared" si="71"/>
        <v>14.87</v>
      </c>
      <c r="H154" s="133">
        <f t="shared" si="72"/>
        <v>41.43</v>
      </c>
      <c r="I154" s="16">
        <v>43.2</v>
      </c>
      <c r="J154" s="133">
        <v>46.26</v>
      </c>
      <c r="K154" s="133">
        <f t="shared" si="73"/>
        <v>-3.05999999999999</v>
      </c>
      <c r="L154" s="133">
        <f t="shared" si="65"/>
        <v>38.37</v>
      </c>
    </row>
    <row r="155" s="3" customFormat="1" ht="22" customHeight="1" spans="1:12">
      <c r="A155" s="32">
        <v>617007</v>
      </c>
      <c r="B155" s="31" t="s">
        <v>161</v>
      </c>
      <c r="C155" s="32">
        <v>23</v>
      </c>
      <c r="D155" s="14">
        <v>27</v>
      </c>
      <c r="E155" s="60">
        <v>0.85</v>
      </c>
      <c r="F155" s="16">
        <f t="shared" si="74"/>
        <v>22.03</v>
      </c>
      <c r="G155" s="16">
        <f t="shared" si="71"/>
        <v>4.89</v>
      </c>
      <c r="H155" s="133">
        <f t="shared" si="72"/>
        <v>17.14</v>
      </c>
      <c r="I155" s="16">
        <v>17.72</v>
      </c>
      <c r="J155" s="133">
        <v>16.02</v>
      </c>
      <c r="K155" s="133">
        <f t="shared" si="73"/>
        <v>1.7</v>
      </c>
      <c r="L155" s="133">
        <f t="shared" si="65"/>
        <v>18.84</v>
      </c>
    </row>
    <row r="156" s="3" customFormat="1" ht="22" customHeight="1" spans="1:12">
      <c r="A156" s="32">
        <v>617008</v>
      </c>
      <c r="B156" s="31" t="s">
        <v>162</v>
      </c>
      <c r="C156" s="32">
        <v>47</v>
      </c>
      <c r="D156" s="14">
        <v>61</v>
      </c>
      <c r="E156" s="60">
        <v>0.85</v>
      </c>
      <c r="F156" s="16">
        <f t="shared" si="74"/>
        <v>49.78</v>
      </c>
      <c r="G156" s="16">
        <f t="shared" si="71"/>
        <v>9.98</v>
      </c>
      <c r="H156" s="133">
        <f t="shared" si="72"/>
        <v>39.8</v>
      </c>
      <c r="I156" s="16">
        <v>40.98</v>
      </c>
      <c r="J156" s="133">
        <v>30.57</v>
      </c>
      <c r="K156" s="133">
        <f t="shared" si="73"/>
        <v>10.41</v>
      </c>
      <c r="L156" s="133">
        <f t="shared" si="65"/>
        <v>50.21</v>
      </c>
    </row>
    <row r="157" s="3" customFormat="1" ht="22" customHeight="1" spans="1:12">
      <c r="A157" s="32">
        <v>617009</v>
      </c>
      <c r="B157" s="31" t="s">
        <v>163</v>
      </c>
      <c r="C157" s="32">
        <v>58</v>
      </c>
      <c r="D157" s="14">
        <v>63</v>
      </c>
      <c r="E157" s="60">
        <v>0.85</v>
      </c>
      <c r="F157" s="16">
        <f t="shared" si="74"/>
        <v>51.41</v>
      </c>
      <c r="G157" s="16">
        <f t="shared" si="71"/>
        <v>12.32</v>
      </c>
      <c r="H157" s="133">
        <f t="shared" si="72"/>
        <v>39.09</v>
      </c>
      <c r="I157" s="16">
        <v>40.55</v>
      </c>
      <c r="J157" s="133">
        <v>38.57</v>
      </c>
      <c r="K157" s="133">
        <f t="shared" si="73"/>
        <v>1.98</v>
      </c>
      <c r="L157" s="133">
        <f t="shared" si="65"/>
        <v>41.07</v>
      </c>
    </row>
    <row r="158" s="3" customFormat="1" ht="22" customHeight="1" spans="1:12">
      <c r="A158" s="32">
        <v>618004</v>
      </c>
      <c r="B158" s="31" t="s">
        <v>164</v>
      </c>
      <c r="C158" s="32">
        <v>101</v>
      </c>
      <c r="D158" s="14">
        <v>112</v>
      </c>
      <c r="E158" s="60">
        <v>0.85</v>
      </c>
      <c r="F158" s="16">
        <f t="shared" si="74"/>
        <v>91.39</v>
      </c>
      <c r="G158" s="16">
        <f t="shared" si="71"/>
        <v>21.45</v>
      </c>
      <c r="H158" s="133">
        <f t="shared" si="72"/>
        <v>69.94</v>
      </c>
      <c r="I158" s="16">
        <v>72.48</v>
      </c>
      <c r="J158" s="133">
        <v>67.19</v>
      </c>
      <c r="K158" s="133">
        <f t="shared" si="73"/>
        <v>5.29000000000001</v>
      </c>
      <c r="L158" s="133">
        <f t="shared" si="65"/>
        <v>75.23</v>
      </c>
    </row>
    <row r="159" s="3" customFormat="1" ht="22" customHeight="1" spans="1:12">
      <c r="A159" s="32">
        <v>618007</v>
      </c>
      <c r="B159" s="20" t="s">
        <v>165</v>
      </c>
      <c r="C159" s="32">
        <v>17</v>
      </c>
      <c r="D159" s="14">
        <v>17</v>
      </c>
      <c r="E159" s="60">
        <v>1</v>
      </c>
      <c r="F159" s="16">
        <f t="shared" si="74"/>
        <v>16.32</v>
      </c>
      <c r="G159" s="16">
        <f t="shared" si="71"/>
        <v>3.61</v>
      </c>
      <c r="H159" s="133">
        <f t="shared" si="72"/>
        <v>12.71</v>
      </c>
      <c r="I159" s="16">
        <v>13.14</v>
      </c>
      <c r="J159" s="133">
        <v>12.77</v>
      </c>
      <c r="K159" s="133">
        <f t="shared" si="73"/>
        <v>0.370000000000001</v>
      </c>
      <c r="L159" s="133">
        <f t="shared" si="65"/>
        <v>13.08</v>
      </c>
    </row>
    <row r="160" s="3" customFormat="1" ht="22" customHeight="1" spans="1:12">
      <c r="A160" s="32">
        <v>618008</v>
      </c>
      <c r="B160" s="20" t="s">
        <v>166</v>
      </c>
      <c r="C160" s="32">
        <v>28</v>
      </c>
      <c r="D160" s="14">
        <v>33</v>
      </c>
      <c r="E160" s="60">
        <v>1</v>
      </c>
      <c r="F160" s="16">
        <f t="shared" si="74"/>
        <v>31.68</v>
      </c>
      <c r="G160" s="16">
        <f t="shared" si="71"/>
        <v>5.95</v>
      </c>
      <c r="H160" s="133">
        <f t="shared" si="72"/>
        <v>25.73</v>
      </c>
      <c r="I160" s="16">
        <v>26.44</v>
      </c>
      <c r="J160" s="133">
        <v>25.72</v>
      </c>
      <c r="K160" s="133">
        <f t="shared" si="73"/>
        <v>0.720000000000002</v>
      </c>
      <c r="L160" s="133">
        <f t="shared" si="65"/>
        <v>26.45</v>
      </c>
    </row>
    <row r="161" s="3" customFormat="1" ht="22" customHeight="1" spans="1:12">
      <c r="A161" s="32">
        <v>619003</v>
      </c>
      <c r="B161" s="31" t="s">
        <v>167</v>
      </c>
      <c r="C161" s="32">
        <v>83</v>
      </c>
      <c r="D161" s="14">
        <v>89</v>
      </c>
      <c r="E161" s="60">
        <v>1</v>
      </c>
      <c r="F161" s="16">
        <f t="shared" si="74"/>
        <v>85.44</v>
      </c>
      <c r="G161" s="16">
        <f t="shared" si="71"/>
        <v>17.63</v>
      </c>
      <c r="H161" s="133">
        <f t="shared" si="72"/>
        <v>67.81</v>
      </c>
      <c r="I161" s="16">
        <v>69.9</v>
      </c>
      <c r="J161" s="133">
        <v>67.84</v>
      </c>
      <c r="K161" s="133">
        <f t="shared" si="73"/>
        <v>2.06</v>
      </c>
      <c r="L161" s="133">
        <f t="shared" si="65"/>
        <v>69.87</v>
      </c>
    </row>
    <row r="162" s="3" customFormat="1" ht="22" customHeight="1" spans="1:12">
      <c r="A162" s="32">
        <v>620004</v>
      </c>
      <c r="B162" s="31" t="s">
        <v>168</v>
      </c>
      <c r="C162" s="32">
        <v>8</v>
      </c>
      <c r="D162" s="14">
        <v>8</v>
      </c>
      <c r="E162" s="60">
        <v>1</v>
      </c>
      <c r="F162" s="16">
        <f t="shared" si="74"/>
        <v>7.68</v>
      </c>
      <c r="G162" s="16">
        <f t="shared" si="71"/>
        <v>1.7</v>
      </c>
      <c r="H162" s="133">
        <f t="shared" si="72"/>
        <v>5.98</v>
      </c>
      <c r="I162" s="16">
        <v>6.18</v>
      </c>
      <c r="J162" s="133">
        <v>4.95</v>
      </c>
      <c r="K162" s="133">
        <f t="shared" si="73"/>
        <v>1.23</v>
      </c>
      <c r="L162" s="133">
        <f t="shared" si="65"/>
        <v>7.21</v>
      </c>
    </row>
    <row r="163" s="3" customFormat="1" ht="22" customHeight="1" spans="1:12">
      <c r="A163" s="32">
        <v>620005</v>
      </c>
      <c r="B163" s="31" t="s">
        <v>169</v>
      </c>
      <c r="C163" s="32">
        <v>13</v>
      </c>
      <c r="D163" s="14">
        <v>12</v>
      </c>
      <c r="E163" s="60">
        <v>1</v>
      </c>
      <c r="F163" s="16">
        <f t="shared" si="74"/>
        <v>11.52</v>
      </c>
      <c r="G163" s="16">
        <f t="shared" si="71"/>
        <v>2.76</v>
      </c>
      <c r="H163" s="133">
        <f t="shared" si="72"/>
        <v>8.76</v>
      </c>
      <c r="I163" s="16">
        <v>9.09</v>
      </c>
      <c r="J163" s="133">
        <v>9.9</v>
      </c>
      <c r="K163" s="133">
        <f t="shared" si="73"/>
        <v>-0.81</v>
      </c>
      <c r="L163" s="133">
        <f t="shared" si="65"/>
        <v>7.95</v>
      </c>
    </row>
    <row r="164" s="3" customFormat="1" ht="22" customHeight="1" spans="1:12">
      <c r="A164" s="32">
        <v>620006</v>
      </c>
      <c r="B164" s="140" t="s">
        <v>170</v>
      </c>
      <c r="C164" s="32">
        <v>4</v>
      </c>
      <c r="D164" s="14">
        <v>4</v>
      </c>
      <c r="E164" s="60">
        <v>1</v>
      </c>
      <c r="F164" s="16">
        <f t="shared" si="74"/>
        <v>3.84</v>
      </c>
      <c r="G164" s="16">
        <f t="shared" si="71"/>
        <v>0.85</v>
      </c>
      <c r="H164" s="133">
        <f t="shared" si="72"/>
        <v>2.99</v>
      </c>
      <c r="I164" s="16">
        <v>3.09</v>
      </c>
      <c r="J164" s="133">
        <v>3.52</v>
      </c>
      <c r="K164" s="133">
        <f t="shared" si="73"/>
        <v>-0.43</v>
      </c>
      <c r="L164" s="133">
        <f t="shared" si="65"/>
        <v>2.56</v>
      </c>
    </row>
    <row r="165" s="3" customFormat="1" ht="22" customHeight="1" spans="1:12">
      <c r="A165" s="32">
        <v>621003</v>
      </c>
      <c r="B165" s="31" t="s">
        <v>171</v>
      </c>
      <c r="C165" s="32">
        <v>83</v>
      </c>
      <c r="D165" s="14">
        <v>88</v>
      </c>
      <c r="E165" s="60">
        <v>0.85</v>
      </c>
      <c r="F165" s="16">
        <f t="shared" si="74"/>
        <v>71.81</v>
      </c>
      <c r="G165" s="16">
        <f t="shared" si="71"/>
        <v>17.63</v>
      </c>
      <c r="H165" s="133">
        <f t="shared" si="72"/>
        <v>54.18</v>
      </c>
      <c r="I165" s="16">
        <v>56.27</v>
      </c>
      <c r="J165" s="133">
        <v>49.87</v>
      </c>
      <c r="K165" s="133">
        <f t="shared" si="73"/>
        <v>6.40000000000001</v>
      </c>
      <c r="L165" s="133">
        <f t="shared" si="65"/>
        <v>60.58</v>
      </c>
    </row>
    <row r="166" s="3" customFormat="1" ht="22" customHeight="1" spans="1:12">
      <c r="A166" s="32">
        <v>621004</v>
      </c>
      <c r="B166" s="31" t="s">
        <v>172</v>
      </c>
      <c r="C166" s="32">
        <v>54</v>
      </c>
      <c r="D166" s="14">
        <v>56</v>
      </c>
      <c r="E166" s="60">
        <v>0.85</v>
      </c>
      <c r="F166" s="16">
        <f t="shared" si="74"/>
        <v>45.7</v>
      </c>
      <c r="G166" s="16">
        <f t="shared" si="71"/>
        <v>11.47</v>
      </c>
      <c r="H166" s="133">
        <f t="shared" si="72"/>
        <v>34.23</v>
      </c>
      <c r="I166" s="16">
        <v>35.59</v>
      </c>
      <c r="J166" s="133">
        <v>36.62</v>
      </c>
      <c r="K166" s="133">
        <f t="shared" si="73"/>
        <v>-1.02999999999999</v>
      </c>
      <c r="L166" s="133">
        <f t="shared" si="65"/>
        <v>33.2</v>
      </c>
    </row>
    <row r="167" s="3" customFormat="1" ht="22" customHeight="1" spans="1:12">
      <c r="A167" s="39"/>
      <c r="B167" s="30" t="s">
        <v>173</v>
      </c>
      <c r="C167" s="7">
        <v>7</v>
      </c>
      <c r="D167" s="10">
        <v>3</v>
      </c>
      <c r="E167" s="62">
        <v>0.3</v>
      </c>
      <c r="F167" s="13">
        <f t="shared" si="74"/>
        <v>0.86</v>
      </c>
      <c r="G167" s="13">
        <f t="shared" si="71"/>
        <v>1.49</v>
      </c>
      <c r="H167" s="131">
        <f t="shared" si="72"/>
        <v>-0.63</v>
      </c>
      <c r="I167" s="13">
        <v>-0.45</v>
      </c>
      <c r="J167" s="131">
        <v>0</v>
      </c>
      <c r="K167" s="131">
        <f t="shared" si="73"/>
        <v>-0.45</v>
      </c>
      <c r="L167" s="131">
        <f t="shared" si="65"/>
        <v>-1.08</v>
      </c>
    </row>
    <row r="168" s="3" customFormat="1" ht="144" customHeight="1" spans="1:12">
      <c r="A168" s="39"/>
      <c r="B168" s="141" t="s">
        <v>230</v>
      </c>
      <c r="C168" s="142"/>
      <c r="D168" s="143"/>
      <c r="E168" s="142"/>
      <c r="F168" s="142"/>
      <c r="G168" s="142"/>
      <c r="H168" s="142"/>
      <c r="I168" s="142"/>
      <c r="J168" s="142"/>
      <c r="K168" s="142"/>
      <c r="L168" s="142"/>
    </row>
    <row r="169" s="3" customFormat="1" spans="1:12">
      <c r="A169" s="39"/>
      <c r="C169" s="114"/>
      <c r="D169" s="115"/>
      <c r="E169" s="116"/>
      <c r="F169" s="117"/>
      <c r="G169" s="117"/>
      <c r="H169" s="117"/>
      <c r="I169" s="118"/>
      <c r="J169" s="118"/>
      <c r="K169" s="25"/>
      <c r="L169" s="25"/>
    </row>
    <row r="170" s="3" customFormat="1" spans="1:12">
      <c r="A170" s="39"/>
      <c r="C170" s="114"/>
      <c r="D170" s="115"/>
      <c r="E170" s="116"/>
      <c r="F170" s="117"/>
      <c r="G170" s="117"/>
      <c r="H170" s="117"/>
      <c r="I170" s="118"/>
      <c r="J170" s="118"/>
      <c r="K170" s="25"/>
      <c r="L170" s="25"/>
    </row>
  </sheetData>
  <mergeCells count="13">
    <mergeCell ref="B2:L2"/>
    <mergeCell ref="B3:F3"/>
    <mergeCell ref="I4:K4"/>
    <mergeCell ref="B168:L168"/>
    <mergeCell ref="A4:A5"/>
    <mergeCell ref="B4:B5"/>
    <mergeCell ref="C4:C5"/>
    <mergeCell ref="D4:D5"/>
    <mergeCell ref="E4:E5"/>
    <mergeCell ref="F4:F5"/>
    <mergeCell ref="G4:G5"/>
    <mergeCell ref="H4:H5"/>
    <mergeCell ref="L4:L5"/>
  </mergeCells>
  <printOptions horizontalCentered="1"/>
  <pageMargins left="0.472222222222222" right="0.472222222222222" top="0.590277777777778" bottom="0.786805555555556" header="0" footer="0.393055555555556"/>
  <pageSetup paperSize="9" scale="94" fitToHeight="0" orientation="landscape" horizontalDpi="600"/>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IG170"/>
  <sheetViews>
    <sheetView workbookViewId="0">
      <pane ySplit="5" topLeftCell="A82" activePane="bottomLeft" state="frozen"/>
      <selection/>
      <selection pane="bottomLeft" activeCell="A1" sqref="A1"/>
    </sheetView>
  </sheetViews>
  <sheetFormatPr defaultColWidth="9" defaultRowHeight="13.5"/>
  <cols>
    <col min="1" max="1" width="19.125" style="1" customWidth="1"/>
    <col min="2" max="2" width="13" style="1" customWidth="1"/>
    <col min="3" max="3" width="10.5" style="3" customWidth="1"/>
    <col min="4" max="4" width="11.125" style="1" customWidth="1"/>
    <col min="5" max="5" width="9" style="1"/>
    <col min="6" max="6" width="13" style="1" customWidth="1"/>
    <col min="7" max="7" width="17" style="3" customWidth="1"/>
    <col min="8" max="8" width="13" style="3" customWidth="1"/>
    <col min="9" max="9" width="12.125" style="3" customWidth="1"/>
    <col min="10" max="10" width="12" style="1" customWidth="1"/>
    <col min="11" max="16384" width="9" style="1"/>
  </cols>
  <sheetData>
    <row r="1" ht="14.25" spans="1:10">
      <c r="A1" s="4" t="s">
        <v>231</v>
      </c>
      <c r="B1" s="3"/>
      <c r="D1" s="3"/>
      <c r="E1" s="3"/>
      <c r="F1" s="3"/>
      <c r="J1" s="3"/>
    </row>
    <row r="2" ht="26" customHeight="1" spans="1:10">
      <c r="A2" s="5" t="s">
        <v>232</v>
      </c>
      <c r="B2" s="5"/>
      <c r="C2" s="5"/>
      <c r="D2" s="5"/>
      <c r="E2" s="5"/>
      <c r="F2" s="5"/>
      <c r="G2" s="5"/>
      <c r="H2" s="5"/>
      <c r="I2" s="5"/>
      <c r="J2" s="5"/>
    </row>
    <row r="3" ht="26" customHeight="1" spans="1:10">
      <c r="A3" s="6"/>
      <c r="B3" s="6"/>
      <c r="C3" s="39"/>
      <c r="D3" s="6"/>
      <c r="E3" s="6"/>
      <c r="F3" s="6"/>
      <c r="G3" s="39"/>
      <c r="H3" s="39"/>
      <c r="J3" s="25" t="s">
        <v>214</v>
      </c>
    </row>
    <row r="4" ht="40.5" spans="1:10">
      <c r="A4" s="8" t="s">
        <v>3</v>
      </c>
      <c r="B4" s="8" t="s">
        <v>178</v>
      </c>
      <c r="C4" s="8" t="s">
        <v>179</v>
      </c>
      <c r="D4" s="9" t="s">
        <v>204</v>
      </c>
      <c r="E4" s="9" t="s">
        <v>215</v>
      </c>
      <c r="F4" s="9" t="s">
        <v>216</v>
      </c>
      <c r="G4" s="9" t="s">
        <v>217</v>
      </c>
      <c r="H4" s="18" t="s">
        <v>218</v>
      </c>
      <c r="I4" s="18" t="s">
        <v>219</v>
      </c>
      <c r="J4" s="18" t="s">
        <v>220</v>
      </c>
    </row>
    <row r="5" s="1" customFormat="1" ht="27" spans="1:10">
      <c r="A5" s="8" t="s">
        <v>189</v>
      </c>
      <c r="B5" s="8" t="s">
        <v>190</v>
      </c>
      <c r="C5" s="8" t="s">
        <v>191</v>
      </c>
      <c r="D5" s="10" t="s">
        <v>192</v>
      </c>
      <c r="E5" s="7" t="s">
        <v>221</v>
      </c>
      <c r="F5" s="18" t="s">
        <v>233</v>
      </c>
      <c r="G5" s="18" t="s">
        <v>234</v>
      </c>
      <c r="H5" s="7" t="s">
        <v>224</v>
      </c>
      <c r="I5" s="7" t="s">
        <v>197</v>
      </c>
      <c r="J5" s="32" t="s">
        <v>198</v>
      </c>
    </row>
    <row r="6" ht="24" customHeight="1" spans="1:10">
      <c r="A6" s="10" t="s">
        <v>4</v>
      </c>
      <c r="B6" s="84">
        <f>SUM(B7,B130)</f>
        <v>16550</v>
      </c>
      <c r="C6" s="85">
        <f>SUM(C7,C130)</f>
        <v>18157</v>
      </c>
      <c r="D6" s="84"/>
      <c r="E6" s="86"/>
      <c r="F6" s="13">
        <f t="shared" ref="F6:J6" si="0">SUM(F7,F130)</f>
        <v>8978.78</v>
      </c>
      <c r="G6" s="13">
        <f t="shared" si="0"/>
        <v>3098.19</v>
      </c>
      <c r="H6" s="13">
        <f t="shared" si="0"/>
        <v>5880.59</v>
      </c>
      <c r="I6" s="13">
        <v>6003.97</v>
      </c>
      <c r="J6" s="13">
        <f t="shared" si="0"/>
        <v>-123.38</v>
      </c>
    </row>
    <row r="7" ht="24" customHeight="1" spans="1:11">
      <c r="A7" s="10" t="s">
        <v>14</v>
      </c>
      <c r="B7" s="84">
        <f>SUM(B8,B20,B21,B28,B35,B41,B48,B54,B59,B67,B72,B73,B74,B82,B89,B99,B106,B111,B117,B122,B126)</f>
        <v>15004</v>
      </c>
      <c r="C7" s="85">
        <f>SUM(C8,C20,C21,C28,C35,C41,C48,C54,C59,C67,C72,C73,C74,C82,C89,C99,C106,C111,C117,C122,C126)</f>
        <v>16512</v>
      </c>
      <c r="D7" s="84"/>
      <c r="E7" s="86"/>
      <c r="F7" s="13">
        <f t="shared" ref="F7:J7" si="1">SUM(F8,F20,F21,F28,F35,F41,F48,F54,F59,F67,F72,F73,F74,F82,F89,F99,F106,F111,F117,F122,F126)</f>
        <v>7572.87</v>
      </c>
      <c r="G7" s="13">
        <f t="shared" si="1"/>
        <v>2808.76</v>
      </c>
      <c r="H7" s="13">
        <f t="shared" si="1"/>
        <v>4764.11</v>
      </c>
      <c r="I7" s="13">
        <f t="shared" si="1"/>
        <v>4935.08</v>
      </c>
      <c r="J7" s="13">
        <f t="shared" si="1"/>
        <v>-170.97</v>
      </c>
      <c r="K7" s="101"/>
    </row>
    <row r="8" ht="24" customHeight="1" spans="1:11">
      <c r="A8" s="10" t="s">
        <v>15</v>
      </c>
      <c r="B8" s="84">
        <v>5847</v>
      </c>
      <c r="C8" s="87">
        <f>SUM(C9:C19)</f>
        <v>6628</v>
      </c>
      <c r="D8" s="88"/>
      <c r="E8" s="86"/>
      <c r="F8" s="13">
        <f t="shared" ref="F8:J8" si="2">SUM(F9:F19)</f>
        <v>1908.85</v>
      </c>
      <c r="G8" s="13">
        <f t="shared" si="2"/>
        <v>1094.56</v>
      </c>
      <c r="H8" s="13">
        <f t="shared" si="2"/>
        <v>814.29</v>
      </c>
      <c r="I8" s="13">
        <f t="shared" si="2"/>
        <v>1050.7</v>
      </c>
      <c r="J8" s="13">
        <f t="shared" si="2"/>
        <v>-236.41</v>
      </c>
      <c r="K8" s="101"/>
    </row>
    <row r="9" ht="24" customHeight="1" spans="1:10">
      <c r="A9" s="14" t="s">
        <v>16</v>
      </c>
      <c r="B9" s="89">
        <v>1231</v>
      </c>
      <c r="C9" s="90">
        <v>1358</v>
      </c>
      <c r="D9" s="91">
        <v>0.3</v>
      </c>
      <c r="E9" s="91">
        <v>0.3</v>
      </c>
      <c r="F9" s="16">
        <f>ROUND(C9*D9*800*12/10000,2)</f>
        <v>391.1</v>
      </c>
      <c r="G9" s="92">
        <f t="shared" ref="G9:G20" si="3">ROUND(B9*E9*(6*450+6*590)/10000,2)</f>
        <v>230.44</v>
      </c>
      <c r="H9" s="16">
        <f>F9-G9</f>
        <v>160.66</v>
      </c>
      <c r="I9" s="16">
        <v>202.62</v>
      </c>
      <c r="J9" s="16">
        <f>H9-I9</f>
        <v>-41.96</v>
      </c>
    </row>
    <row r="10" ht="24" customHeight="1" spans="1:10">
      <c r="A10" s="14" t="s">
        <v>17</v>
      </c>
      <c r="B10" s="89">
        <v>1475</v>
      </c>
      <c r="C10" s="90">
        <v>1578</v>
      </c>
      <c r="D10" s="91">
        <v>0.3</v>
      </c>
      <c r="E10" s="91">
        <v>0.3</v>
      </c>
      <c r="F10" s="16">
        <f t="shared" ref="F9:F20" si="4">ROUND(C10*D10*800*12/10000,2)</f>
        <v>454.46</v>
      </c>
      <c r="G10" s="16">
        <f t="shared" si="3"/>
        <v>276.12</v>
      </c>
      <c r="H10" s="16">
        <f t="shared" ref="H9:H20" si="5">F10-G10</f>
        <v>178.34</v>
      </c>
      <c r="I10" s="16">
        <v>228.67</v>
      </c>
      <c r="J10" s="16">
        <f t="shared" ref="J9:J20" si="6">H10-I10</f>
        <v>-50.33</v>
      </c>
    </row>
    <row r="11" ht="24" customHeight="1" spans="1:10">
      <c r="A11" s="14" t="s">
        <v>18</v>
      </c>
      <c r="B11" s="89">
        <v>1323</v>
      </c>
      <c r="C11" s="90">
        <v>1633</v>
      </c>
      <c r="D11" s="91">
        <v>0.3</v>
      </c>
      <c r="E11" s="91">
        <v>0.3</v>
      </c>
      <c r="F11" s="16">
        <f t="shared" si="4"/>
        <v>470.3</v>
      </c>
      <c r="G11" s="16">
        <f t="shared" si="3"/>
        <v>247.67</v>
      </c>
      <c r="H11" s="16">
        <f t="shared" si="5"/>
        <v>222.63</v>
      </c>
      <c r="I11" s="16">
        <v>288.16</v>
      </c>
      <c r="J11" s="16">
        <f t="shared" si="6"/>
        <v>-65.53</v>
      </c>
    </row>
    <row r="12" ht="24" customHeight="1" spans="1:10">
      <c r="A12" s="14" t="s">
        <v>19</v>
      </c>
      <c r="B12" s="89">
        <v>519</v>
      </c>
      <c r="C12" s="90">
        <v>575</v>
      </c>
      <c r="D12" s="91">
        <v>0.3</v>
      </c>
      <c r="E12" s="91">
        <v>0.3</v>
      </c>
      <c r="F12" s="16">
        <f t="shared" si="4"/>
        <v>165.6</v>
      </c>
      <c r="G12" s="16">
        <f t="shared" si="3"/>
        <v>97.16</v>
      </c>
      <c r="H12" s="16">
        <f t="shared" si="5"/>
        <v>68.44</v>
      </c>
      <c r="I12" s="16">
        <v>84.85</v>
      </c>
      <c r="J12" s="16">
        <f t="shared" si="6"/>
        <v>-16.41</v>
      </c>
    </row>
    <row r="13" ht="24" customHeight="1" spans="1:10">
      <c r="A13" s="14" t="s">
        <v>20</v>
      </c>
      <c r="B13" s="89">
        <v>395</v>
      </c>
      <c r="C13" s="90">
        <v>443</v>
      </c>
      <c r="D13" s="91">
        <v>0.3</v>
      </c>
      <c r="E13" s="91">
        <v>0.3</v>
      </c>
      <c r="F13" s="16">
        <f t="shared" si="4"/>
        <v>127.58</v>
      </c>
      <c r="G13" s="16">
        <f t="shared" si="3"/>
        <v>73.94</v>
      </c>
      <c r="H13" s="16">
        <f t="shared" si="5"/>
        <v>53.64</v>
      </c>
      <c r="I13" s="16">
        <v>73.84</v>
      </c>
      <c r="J13" s="16">
        <f t="shared" si="6"/>
        <v>-20.2</v>
      </c>
    </row>
    <row r="14" ht="24" customHeight="1" spans="1:10">
      <c r="A14" s="14" t="s">
        <v>21</v>
      </c>
      <c r="B14" s="89">
        <v>161</v>
      </c>
      <c r="C14" s="90">
        <v>202</v>
      </c>
      <c r="D14" s="91">
        <v>0.3</v>
      </c>
      <c r="E14" s="91">
        <v>0.3</v>
      </c>
      <c r="F14" s="16">
        <f t="shared" si="4"/>
        <v>58.18</v>
      </c>
      <c r="G14" s="16">
        <f t="shared" si="3"/>
        <v>30.14</v>
      </c>
      <c r="H14" s="16">
        <f t="shared" si="5"/>
        <v>28.04</v>
      </c>
      <c r="I14" s="16">
        <v>24.21</v>
      </c>
      <c r="J14" s="16">
        <f t="shared" si="6"/>
        <v>3.83</v>
      </c>
    </row>
    <row r="15" ht="24" customHeight="1" spans="1:10">
      <c r="A15" s="14" t="s">
        <v>22</v>
      </c>
      <c r="B15" s="89">
        <v>254</v>
      </c>
      <c r="C15" s="90">
        <v>283</v>
      </c>
      <c r="D15" s="91">
        <v>0.3</v>
      </c>
      <c r="E15" s="91">
        <v>0.3</v>
      </c>
      <c r="F15" s="16">
        <f t="shared" si="4"/>
        <v>81.5</v>
      </c>
      <c r="G15" s="16">
        <f t="shared" si="3"/>
        <v>47.55</v>
      </c>
      <c r="H15" s="16">
        <f t="shared" si="5"/>
        <v>33.95</v>
      </c>
      <c r="I15" s="16">
        <v>45.36</v>
      </c>
      <c r="J15" s="16">
        <f t="shared" si="6"/>
        <v>-11.41</v>
      </c>
    </row>
    <row r="16" ht="24" customHeight="1" spans="1:10">
      <c r="A16" s="14" t="s">
        <v>23</v>
      </c>
      <c r="B16" s="89">
        <v>153</v>
      </c>
      <c r="C16" s="90">
        <v>163</v>
      </c>
      <c r="D16" s="91">
        <v>0.3</v>
      </c>
      <c r="E16" s="91">
        <v>0.3</v>
      </c>
      <c r="F16" s="16">
        <f t="shared" si="4"/>
        <v>46.94</v>
      </c>
      <c r="G16" s="16">
        <f t="shared" si="3"/>
        <v>28.64</v>
      </c>
      <c r="H16" s="16">
        <f t="shared" si="5"/>
        <v>18.3</v>
      </c>
      <c r="I16" s="16">
        <v>30.06</v>
      </c>
      <c r="J16" s="16">
        <f t="shared" si="6"/>
        <v>-11.76</v>
      </c>
    </row>
    <row r="17" ht="24" customHeight="1" spans="1:10">
      <c r="A17" s="14" t="s">
        <v>24</v>
      </c>
      <c r="B17" s="89">
        <v>118</v>
      </c>
      <c r="C17" s="90">
        <v>136</v>
      </c>
      <c r="D17" s="91">
        <v>0.3</v>
      </c>
      <c r="E17" s="91">
        <v>0.3</v>
      </c>
      <c r="F17" s="16">
        <f t="shared" si="4"/>
        <v>39.17</v>
      </c>
      <c r="G17" s="16">
        <f t="shared" si="3"/>
        <v>22.09</v>
      </c>
      <c r="H17" s="16">
        <f t="shared" si="5"/>
        <v>17.08</v>
      </c>
      <c r="I17" s="16">
        <v>17.78</v>
      </c>
      <c r="J17" s="16">
        <f t="shared" si="6"/>
        <v>-0.699999999999999</v>
      </c>
    </row>
    <row r="18" ht="24" customHeight="1" spans="1:10">
      <c r="A18" s="14" t="s">
        <v>25</v>
      </c>
      <c r="B18" s="89">
        <v>99</v>
      </c>
      <c r="C18" s="90">
        <v>107</v>
      </c>
      <c r="D18" s="91">
        <v>0.3</v>
      </c>
      <c r="E18" s="91">
        <v>0.3</v>
      </c>
      <c r="F18" s="16">
        <f t="shared" si="4"/>
        <v>30.82</v>
      </c>
      <c r="G18" s="16">
        <f t="shared" si="3"/>
        <v>18.53</v>
      </c>
      <c r="H18" s="16">
        <f t="shared" si="5"/>
        <v>12.29</v>
      </c>
      <c r="I18" s="16">
        <v>22.59</v>
      </c>
      <c r="J18" s="16">
        <f t="shared" si="6"/>
        <v>-10.3</v>
      </c>
    </row>
    <row r="19" ht="24" customHeight="1" spans="1:10">
      <c r="A19" s="14" t="s">
        <v>26</v>
      </c>
      <c r="B19" s="89">
        <v>119</v>
      </c>
      <c r="C19" s="90">
        <v>150</v>
      </c>
      <c r="D19" s="91">
        <v>0.3</v>
      </c>
      <c r="E19" s="91">
        <v>0.3</v>
      </c>
      <c r="F19" s="16">
        <f t="shared" si="4"/>
        <v>43.2</v>
      </c>
      <c r="G19" s="16">
        <f t="shared" si="3"/>
        <v>22.28</v>
      </c>
      <c r="H19" s="16">
        <f t="shared" si="5"/>
        <v>20.92</v>
      </c>
      <c r="I19" s="16">
        <v>32.56</v>
      </c>
      <c r="J19" s="16">
        <f t="shared" si="6"/>
        <v>-11.64</v>
      </c>
    </row>
    <row r="20" ht="34" customHeight="1" spans="1:10">
      <c r="A20" s="9" t="s">
        <v>27</v>
      </c>
      <c r="B20" s="84">
        <v>0</v>
      </c>
      <c r="C20" s="87">
        <v>0</v>
      </c>
      <c r="D20" s="88">
        <v>0.3</v>
      </c>
      <c r="E20" s="88">
        <v>0.3</v>
      </c>
      <c r="F20" s="13">
        <f t="shared" si="4"/>
        <v>0</v>
      </c>
      <c r="G20" s="13">
        <f t="shared" si="3"/>
        <v>0</v>
      </c>
      <c r="H20" s="13">
        <f t="shared" si="5"/>
        <v>0</v>
      </c>
      <c r="I20" s="13">
        <v>0</v>
      </c>
      <c r="J20" s="13">
        <f t="shared" si="6"/>
        <v>0</v>
      </c>
    </row>
    <row r="21" ht="24" customHeight="1" spans="1:10">
      <c r="A21" s="10" t="s">
        <v>28</v>
      </c>
      <c r="B21" s="84">
        <f>SUM(B22,B25:B27)</f>
        <v>514</v>
      </c>
      <c r="C21" s="84">
        <f>SUM(C22,C25:C27)</f>
        <v>562</v>
      </c>
      <c r="D21" s="88"/>
      <c r="E21" s="86"/>
      <c r="F21" s="84">
        <f t="shared" ref="B21:J21" si="7">SUM(F22,F25:F27)</f>
        <v>161.85</v>
      </c>
      <c r="G21" s="84">
        <f t="shared" si="7"/>
        <v>96.22</v>
      </c>
      <c r="H21" s="84">
        <f t="shared" si="7"/>
        <v>65.63</v>
      </c>
      <c r="I21" s="84">
        <f t="shared" si="7"/>
        <v>74.31</v>
      </c>
      <c r="J21" s="84">
        <f t="shared" si="7"/>
        <v>-8.68</v>
      </c>
    </row>
    <row r="22" ht="24" customHeight="1" spans="1:12">
      <c r="A22" s="10" t="s">
        <v>29</v>
      </c>
      <c r="B22" s="84">
        <v>18</v>
      </c>
      <c r="C22" s="87">
        <v>23</v>
      </c>
      <c r="D22" s="88">
        <v>0.3</v>
      </c>
      <c r="E22" s="88">
        <v>0.3</v>
      </c>
      <c r="F22" s="13">
        <f t="shared" ref="F22:F27" si="8">ROUND(C22*D22*800*12/10000,2)</f>
        <v>6.62</v>
      </c>
      <c r="G22" s="16">
        <f t="shared" ref="G22:G27" si="9">ROUND(B22*E22*(6*450+6*590)/10000,2)</f>
        <v>3.37</v>
      </c>
      <c r="H22" s="13">
        <f t="shared" ref="H22:H27" si="10">F22-G22</f>
        <v>3.25</v>
      </c>
      <c r="I22" s="89">
        <v>-2.37</v>
      </c>
      <c r="J22" s="13">
        <f t="shared" ref="J22:J27" si="11">H22-I22</f>
        <v>5.62</v>
      </c>
      <c r="L22" s="13">
        <f>ROUND(18*0.3*450*12/10000,2)</f>
        <v>2.92</v>
      </c>
    </row>
    <row r="23" ht="24" customHeight="1" spans="1:12">
      <c r="A23" s="18" t="s">
        <v>30</v>
      </c>
      <c r="B23" s="84">
        <v>18</v>
      </c>
      <c r="C23" s="87">
        <v>19</v>
      </c>
      <c r="D23" s="88">
        <v>0.3</v>
      </c>
      <c r="E23" s="88">
        <v>0.3</v>
      </c>
      <c r="F23" s="13">
        <f t="shared" si="8"/>
        <v>5.47</v>
      </c>
      <c r="G23" s="13">
        <f t="shared" si="9"/>
        <v>3.37</v>
      </c>
      <c r="H23" s="13">
        <f t="shared" si="10"/>
        <v>2.1</v>
      </c>
      <c r="I23" s="84">
        <v>1.69</v>
      </c>
      <c r="J23" s="13">
        <f t="shared" si="11"/>
        <v>0.41</v>
      </c>
      <c r="L23" s="13">
        <f>ROUND(0*0.3*(6*450+6*590)/10000,2)</f>
        <v>0</v>
      </c>
    </row>
    <row r="24" ht="24" customHeight="1" spans="1:10">
      <c r="A24" s="18" t="s">
        <v>31</v>
      </c>
      <c r="B24" s="84">
        <v>0</v>
      </c>
      <c r="C24" s="87">
        <v>4</v>
      </c>
      <c r="D24" s="88">
        <v>0.3</v>
      </c>
      <c r="E24" s="88">
        <v>0.3</v>
      </c>
      <c r="F24" s="13">
        <f t="shared" si="8"/>
        <v>1.15</v>
      </c>
      <c r="G24" s="13">
        <f t="shared" si="9"/>
        <v>0</v>
      </c>
      <c r="H24" s="13">
        <f t="shared" si="10"/>
        <v>1.15</v>
      </c>
      <c r="I24" s="102">
        <v>0</v>
      </c>
      <c r="J24" s="13">
        <f t="shared" si="11"/>
        <v>1.15</v>
      </c>
    </row>
    <row r="25" ht="24" customHeight="1" spans="1:12">
      <c r="A25" s="14" t="s">
        <v>32</v>
      </c>
      <c r="B25" s="89">
        <v>360</v>
      </c>
      <c r="C25" s="90">
        <v>394</v>
      </c>
      <c r="D25" s="91">
        <v>0.3</v>
      </c>
      <c r="E25" s="91">
        <v>0.3</v>
      </c>
      <c r="F25" s="16">
        <f t="shared" si="8"/>
        <v>113.47</v>
      </c>
      <c r="G25" s="16">
        <f t="shared" si="9"/>
        <v>67.39</v>
      </c>
      <c r="H25" s="16">
        <f t="shared" si="10"/>
        <v>46.08</v>
      </c>
      <c r="I25" s="89">
        <v>52.95</v>
      </c>
      <c r="J25" s="16">
        <f t="shared" si="11"/>
        <v>-6.87</v>
      </c>
      <c r="L25" s="103"/>
    </row>
    <row r="26" ht="24" customHeight="1" spans="1:12">
      <c r="A26" s="14" t="s">
        <v>33</v>
      </c>
      <c r="B26" s="89">
        <v>82</v>
      </c>
      <c r="C26" s="90">
        <v>89</v>
      </c>
      <c r="D26" s="91">
        <v>0.3</v>
      </c>
      <c r="E26" s="91">
        <v>0.3</v>
      </c>
      <c r="F26" s="16">
        <f t="shared" si="8"/>
        <v>25.63</v>
      </c>
      <c r="G26" s="16">
        <f t="shared" si="9"/>
        <v>15.35</v>
      </c>
      <c r="H26" s="16">
        <f t="shared" si="10"/>
        <v>10.28</v>
      </c>
      <c r="I26" s="89">
        <v>11.79</v>
      </c>
      <c r="J26" s="16">
        <f t="shared" si="11"/>
        <v>-1.51</v>
      </c>
      <c r="L26" s="103"/>
    </row>
    <row r="27" ht="24" customHeight="1" spans="1:12">
      <c r="A27" s="14" t="s">
        <v>34</v>
      </c>
      <c r="B27" s="89">
        <v>54</v>
      </c>
      <c r="C27" s="90">
        <v>56</v>
      </c>
      <c r="D27" s="91">
        <v>0.3</v>
      </c>
      <c r="E27" s="91">
        <v>0.3</v>
      </c>
      <c r="F27" s="16">
        <f t="shared" si="8"/>
        <v>16.13</v>
      </c>
      <c r="G27" s="16">
        <f t="shared" si="9"/>
        <v>10.11</v>
      </c>
      <c r="H27" s="16">
        <f t="shared" si="10"/>
        <v>6.02</v>
      </c>
      <c r="I27" s="89">
        <v>11.94</v>
      </c>
      <c r="J27" s="16">
        <f t="shared" si="11"/>
        <v>-5.92</v>
      </c>
      <c r="L27" s="103"/>
    </row>
    <row r="28" ht="24" customHeight="1" spans="1:10">
      <c r="A28" s="10" t="s">
        <v>35</v>
      </c>
      <c r="B28" s="84">
        <f>SUM(B29:B34)</f>
        <v>654</v>
      </c>
      <c r="C28" s="84">
        <f>SUM(C29:C34)</f>
        <v>687</v>
      </c>
      <c r="D28" s="88"/>
      <c r="E28" s="86"/>
      <c r="F28" s="13">
        <f t="shared" ref="F28:J28" si="12">SUM(F29:F34)</f>
        <v>564.92</v>
      </c>
      <c r="G28" s="13">
        <f t="shared" si="12"/>
        <v>122.43</v>
      </c>
      <c r="H28" s="13">
        <f t="shared" si="12"/>
        <v>442.49</v>
      </c>
      <c r="I28" s="13">
        <f t="shared" si="12"/>
        <v>419.94</v>
      </c>
      <c r="J28" s="13">
        <f t="shared" si="12"/>
        <v>22.55</v>
      </c>
    </row>
    <row r="29" ht="24" customHeight="1" spans="1:10">
      <c r="A29" s="14" t="s">
        <v>36</v>
      </c>
      <c r="B29" s="89">
        <v>129</v>
      </c>
      <c r="C29" s="90">
        <v>131</v>
      </c>
      <c r="D29" s="91">
        <v>0.85</v>
      </c>
      <c r="E29" s="91">
        <v>0.3</v>
      </c>
      <c r="F29" s="16">
        <f t="shared" ref="F29:F34" si="13">ROUND(C29*D29*800*12/10000,2)</f>
        <v>106.9</v>
      </c>
      <c r="G29" s="16">
        <f t="shared" ref="G29:G34" si="14">ROUND(B29*E29*(6*450+6*590)/10000,2)</f>
        <v>24.15</v>
      </c>
      <c r="H29" s="16">
        <f t="shared" ref="H29:H34" si="15">F29-G29</f>
        <v>82.75</v>
      </c>
      <c r="I29" s="16">
        <v>82.88</v>
      </c>
      <c r="J29" s="16">
        <f t="shared" ref="J29:J34" si="16">H29-I29</f>
        <v>-0.129999999999995</v>
      </c>
    </row>
    <row r="30" ht="24" customHeight="1" spans="1:10">
      <c r="A30" s="14" t="s">
        <v>37</v>
      </c>
      <c r="B30" s="89">
        <v>409</v>
      </c>
      <c r="C30" s="90">
        <v>436</v>
      </c>
      <c r="D30" s="91">
        <v>0.85</v>
      </c>
      <c r="E30" s="91">
        <v>0.3</v>
      </c>
      <c r="F30" s="16">
        <f t="shared" si="13"/>
        <v>355.78</v>
      </c>
      <c r="G30" s="16">
        <f t="shared" si="14"/>
        <v>76.56</v>
      </c>
      <c r="H30" s="16">
        <f t="shared" si="15"/>
        <v>279.22</v>
      </c>
      <c r="I30" s="16">
        <v>256.37</v>
      </c>
      <c r="J30" s="16">
        <f t="shared" si="16"/>
        <v>22.85</v>
      </c>
    </row>
    <row r="31" ht="24" customHeight="1" spans="1:10">
      <c r="A31" s="14" t="s">
        <v>38</v>
      </c>
      <c r="B31" s="89">
        <v>7</v>
      </c>
      <c r="C31" s="90">
        <v>7</v>
      </c>
      <c r="D31" s="91">
        <v>0.85</v>
      </c>
      <c r="E31" s="91">
        <v>0.3</v>
      </c>
      <c r="F31" s="16">
        <f t="shared" si="13"/>
        <v>5.71</v>
      </c>
      <c r="G31" s="16">
        <f t="shared" si="14"/>
        <v>1.31</v>
      </c>
      <c r="H31" s="16">
        <f t="shared" si="15"/>
        <v>4.4</v>
      </c>
      <c r="I31" s="16">
        <v>3.43</v>
      </c>
      <c r="J31" s="16">
        <f t="shared" si="16"/>
        <v>0.97</v>
      </c>
    </row>
    <row r="32" ht="24" customHeight="1" spans="1:10">
      <c r="A32" s="14" t="s">
        <v>39</v>
      </c>
      <c r="B32" s="89">
        <v>16</v>
      </c>
      <c r="C32" s="90">
        <v>17</v>
      </c>
      <c r="D32" s="91">
        <v>1</v>
      </c>
      <c r="E32" s="91">
        <v>0.3</v>
      </c>
      <c r="F32" s="16">
        <f t="shared" si="13"/>
        <v>16.32</v>
      </c>
      <c r="G32" s="16">
        <f t="shared" si="14"/>
        <v>3</v>
      </c>
      <c r="H32" s="16">
        <f t="shared" si="15"/>
        <v>13.32</v>
      </c>
      <c r="I32" s="16">
        <v>13.89</v>
      </c>
      <c r="J32" s="16">
        <f t="shared" si="16"/>
        <v>-0.57</v>
      </c>
    </row>
    <row r="33" ht="24" customHeight="1" spans="1:10">
      <c r="A33" s="14" t="s">
        <v>40</v>
      </c>
      <c r="B33" s="89">
        <v>12</v>
      </c>
      <c r="C33" s="90">
        <v>13</v>
      </c>
      <c r="D33" s="91">
        <v>1</v>
      </c>
      <c r="E33" s="91">
        <v>0.3</v>
      </c>
      <c r="F33" s="16">
        <f t="shared" si="13"/>
        <v>12.48</v>
      </c>
      <c r="G33" s="16">
        <f t="shared" si="14"/>
        <v>2.25</v>
      </c>
      <c r="H33" s="16">
        <f t="shared" si="15"/>
        <v>10.23</v>
      </c>
      <c r="I33" s="16">
        <v>9.58</v>
      </c>
      <c r="J33" s="16">
        <f t="shared" si="16"/>
        <v>0.65</v>
      </c>
    </row>
    <row r="34" ht="24" customHeight="1" spans="1:10">
      <c r="A34" s="14" t="s">
        <v>41</v>
      </c>
      <c r="B34" s="89">
        <v>81</v>
      </c>
      <c r="C34" s="90">
        <v>83</v>
      </c>
      <c r="D34" s="91">
        <v>0.85</v>
      </c>
      <c r="E34" s="91">
        <v>0.3</v>
      </c>
      <c r="F34" s="16">
        <f t="shared" si="13"/>
        <v>67.73</v>
      </c>
      <c r="G34" s="16">
        <f t="shared" si="14"/>
        <v>15.16</v>
      </c>
      <c r="H34" s="16">
        <f t="shared" si="15"/>
        <v>52.57</v>
      </c>
      <c r="I34" s="16">
        <v>53.79</v>
      </c>
      <c r="J34" s="16">
        <f t="shared" si="16"/>
        <v>-1.21999999999999</v>
      </c>
    </row>
    <row r="35" ht="24" customHeight="1" spans="1:10">
      <c r="A35" s="10" t="s">
        <v>42</v>
      </c>
      <c r="B35" s="84">
        <f>SUM(B36:B40)</f>
        <v>1580</v>
      </c>
      <c r="C35" s="84">
        <f>SUM(C36:C40)</f>
        <v>1741</v>
      </c>
      <c r="D35" s="88"/>
      <c r="E35" s="86"/>
      <c r="F35" s="13">
        <f t="shared" ref="F35:J35" si="17">SUM(F36:F40)</f>
        <v>501.41</v>
      </c>
      <c r="G35" s="13">
        <f t="shared" si="17"/>
        <v>295.78</v>
      </c>
      <c r="H35" s="13">
        <f t="shared" si="17"/>
        <v>205.63</v>
      </c>
      <c r="I35" s="13">
        <f t="shared" si="17"/>
        <v>221.4</v>
      </c>
      <c r="J35" s="13">
        <f t="shared" si="17"/>
        <v>-15.77</v>
      </c>
    </row>
    <row r="36" ht="24" customHeight="1" spans="1:10">
      <c r="A36" s="14" t="s">
        <v>43</v>
      </c>
      <c r="B36" s="89">
        <v>530</v>
      </c>
      <c r="C36" s="90">
        <v>558</v>
      </c>
      <c r="D36" s="91">
        <v>0.3</v>
      </c>
      <c r="E36" s="91">
        <v>0.3</v>
      </c>
      <c r="F36" s="16">
        <f>ROUND(C36*D36*800*12/10000,2)</f>
        <v>160.7</v>
      </c>
      <c r="G36" s="16">
        <f>ROUND(B36*E36*(6*450+6*590)/10000,2)</f>
        <v>99.22</v>
      </c>
      <c r="H36" s="16">
        <f t="shared" ref="H36:H40" si="18">F36-G36</f>
        <v>61.48</v>
      </c>
      <c r="I36" s="16">
        <v>65.45</v>
      </c>
      <c r="J36" s="16">
        <f t="shared" ref="J36:J40" si="19">H36-I36</f>
        <v>-3.97000000000001</v>
      </c>
    </row>
    <row r="37" ht="24" customHeight="1" spans="1:10">
      <c r="A37" s="14" t="s">
        <v>44</v>
      </c>
      <c r="B37" s="89">
        <v>314</v>
      </c>
      <c r="C37" s="90">
        <v>341</v>
      </c>
      <c r="D37" s="91">
        <v>0.3</v>
      </c>
      <c r="E37" s="91">
        <v>0.3</v>
      </c>
      <c r="F37" s="16">
        <f>ROUND(C37*D37*800*12/10000,2)</f>
        <v>98.21</v>
      </c>
      <c r="G37" s="16">
        <f>ROUND(B37*E37*(6*450+6*590)/10000,2)</f>
        <v>58.78</v>
      </c>
      <c r="H37" s="16">
        <f t="shared" si="18"/>
        <v>39.43</v>
      </c>
      <c r="I37" s="16">
        <v>45.34</v>
      </c>
      <c r="J37" s="16">
        <f t="shared" si="19"/>
        <v>-5.91000000000001</v>
      </c>
    </row>
    <row r="38" ht="24" customHeight="1" spans="1:10">
      <c r="A38" s="14" t="s">
        <v>45</v>
      </c>
      <c r="B38" s="89">
        <v>430</v>
      </c>
      <c r="C38" s="90">
        <v>491</v>
      </c>
      <c r="D38" s="91">
        <v>0.3</v>
      </c>
      <c r="E38" s="91">
        <v>0.3</v>
      </c>
      <c r="F38" s="16">
        <f>ROUND(C38*D38*800*12/10000,2)</f>
        <v>141.41</v>
      </c>
      <c r="G38" s="16">
        <f>ROUND(B38*E38*(6*450+6*590)/10000,2)</f>
        <v>80.5</v>
      </c>
      <c r="H38" s="16">
        <f t="shared" si="18"/>
        <v>60.91</v>
      </c>
      <c r="I38" s="16">
        <v>63.63</v>
      </c>
      <c r="J38" s="16">
        <f t="shared" si="19"/>
        <v>-2.72000000000001</v>
      </c>
    </row>
    <row r="39" ht="24" customHeight="1" spans="1:10">
      <c r="A39" s="14" t="s">
        <v>46</v>
      </c>
      <c r="B39" s="89">
        <v>217</v>
      </c>
      <c r="C39" s="90">
        <v>244</v>
      </c>
      <c r="D39" s="91">
        <v>0.3</v>
      </c>
      <c r="E39" s="91">
        <v>0.3</v>
      </c>
      <c r="F39" s="16">
        <f>ROUND(C39*D39*800*12/10000,2)</f>
        <v>70.27</v>
      </c>
      <c r="G39" s="16">
        <f>ROUND(B39*E39*(6*450+6*590)/10000,2)</f>
        <v>40.62</v>
      </c>
      <c r="H39" s="16">
        <f t="shared" si="18"/>
        <v>29.65</v>
      </c>
      <c r="I39" s="16">
        <v>34.23</v>
      </c>
      <c r="J39" s="16">
        <f t="shared" si="19"/>
        <v>-4.58</v>
      </c>
    </row>
    <row r="40" ht="24" customHeight="1" spans="1:10">
      <c r="A40" s="14" t="s">
        <v>47</v>
      </c>
      <c r="B40" s="89">
        <v>89</v>
      </c>
      <c r="C40" s="90">
        <v>107</v>
      </c>
      <c r="D40" s="91">
        <v>0.3</v>
      </c>
      <c r="E40" s="91">
        <v>0.3</v>
      </c>
      <c r="F40" s="16">
        <f>ROUND(C40*D40*800*12/10000,2)</f>
        <v>30.82</v>
      </c>
      <c r="G40" s="16">
        <f>ROUND(B40*E40*(6*450+6*590)/10000,2)</f>
        <v>16.66</v>
      </c>
      <c r="H40" s="16">
        <f t="shared" si="18"/>
        <v>14.16</v>
      </c>
      <c r="I40" s="16">
        <v>12.75</v>
      </c>
      <c r="J40" s="16">
        <f t="shared" si="19"/>
        <v>1.41</v>
      </c>
    </row>
    <row r="41" ht="24" customHeight="1" spans="1:10">
      <c r="A41" s="10" t="s">
        <v>48</v>
      </c>
      <c r="B41" s="84">
        <f>SUM(B42:B47)</f>
        <v>1032</v>
      </c>
      <c r="C41" s="84">
        <f>SUM(C42:C47)</f>
        <v>1103</v>
      </c>
      <c r="D41" s="88"/>
      <c r="E41" s="86"/>
      <c r="F41" s="13">
        <f t="shared" ref="F41:J41" si="20">SUM(F42:F47)</f>
        <v>900.04</v>
      </c>
      <c r="G41" s="13">
        <f t="shared" si="20"/>
        <v>193.18</v>
      </c>
      <c r="H41" s="13">
        <f t="shared" si="20"/>
        <v>706.86</v>
      </c>
      <c r="I41" s="13">
        <f t="shared" si="20"/>
        <v>693.91</v>
      </c>
      <c r="J41" s="13">
        <f t="shared" si="20"/>
        <v>12.95</v>
      </c>
    </row>
    <row r="42" ht="24" customHeight="1" spans="1:10">
      <c r="A42" s="14" t="s">
        <v>49</v>
      </c>
      <c r="B42" s="89">
        <v>253</v>
      </c>
      <c r="C42" s="90">
        <v>270</v>
      </c>
      <c r="D42" s="91">
        <v>0.85</v>
      </c>
      <c r="E42" s="91">
        <v>0.3</v>
      </c>
      <c r="F42" s="16">
        <f t="shared" ref="F42:F47" si="21">ROUND(C42*D42*800*12/10000,2)</f>
        <v>220.32</v>
      </c>
      <c r="G42" s="16">
        <f t="shared" ref="G42:G47" si="22">ROUND(B42*E42*(6*450+6*590)/10000,2)</f>
        <v>47.36</v>
      </c>
      <c r="H42" s="16">
        <f t="shared" ref="H42:H47" si="23">F42-G42</f>
        <v>172.96</v>
      </c>
      <c r="I42" s="16">
        <v>170.33</v>
      </c>
      <c r="J42" s="16">
        <f t="shared" ref="J42:J47" si="24">H42-I42</f>
        <v>2.62999999999997</v>
      </c>
    </row>
    <row r="43" ht="24" customHeight="1" spans="1:10">
      <c r="A43" s="14" t="s">
        <v>50</v>
      </c>
      <c r="B43" s="89">
        <v>360</v>
      </c>
      <c r="C43" s="90">
        <v>382</v>
      </c>
      <c r="D43" s="91">
        <v>0.85</v>
      </c>
      <c r="E43" s="91">
        <v>0.3</v>
      </c>
      <c r="F43" s="16">
        <f t="shared" si="21"/>
        <v>311.71</v>
      </c>
      <c r="G43" s="16">
        <f t="shared" si="22"/>
        <v>67.39</v>
      </c>
      <c r="H43" s="16">
        <f t="shared" si="23"/>
        <v>244.32</v>
      </c>
      <c r="I43" s="16">
        <v>240.13</v>
      </c>
      <c r="J43" s="16">
        <f t="shared" si="24"/>
        <v>4.19</v>
      </c>
    </row>
    <row r="44" ht="24" customHeight="1" spans="1:10">
      <c r="A44" s="14" t="s">
        <v>51</v>
      </c>
      <c r="B44" s="89">
        <v>167</v>
      </c>
      <c r="C44" s="90">
        <v>178</v>
      </c>
      <c r="D44" s="91">
        <v>0.85</v>
      </c>
      <c r="E44" s="91">
        <v>0.3</v>
      </c>
      <c r="F44" s="16">
        <f t="shared" si="21"/>
        <v>145.25</v>
      </c>
      <c r="G44" s="16">
        <f t="shared" si="22"/>
        <v>31.26</v>
      </c>
      <c r="H44" s="16">
        <f t="shared" si="23"/>
        <v>113.99</v>
      </c>
      <c r="I44" s="16">
        <v>117.67</v>
      </c>
      <c r="J44" s="16">
        <f t="shared" si="24"/>
        <v>-3.68000000000001</v>
      </c>
    </row>
    <row r="45" ht="24" customHeight="1" spans="1:10">
      <c r="A45" s="14" t="s">
        <v>52</v>
      </c>
      <c r="B45" s="89">
        <v>63</v>
      </c>
      <c r="C45" s="90">
        <v>67</v>
      </c>
      <c r="D45" s="91">
        <v>0.85</v>
      </c>
      <c r="E45" s="91">
        <v>0.3</v>
      </c>
      <c r="F45" s="16">
        <f t="shared" si="21"/>
        <v>54.67</v>
      </c>
      <c r="G45" s="16">
        <f t="shared" si="22"/>
        <v>11.79</v>
      </c>
      <c r="H45" s="16">
        <f t="shared" si="23"/>
        <v>42.88</v>
      </c>
      <c r="I45" s="16">
        <v>37.61</v>
      </c>
      <c r="J45" s="16">
        <f t="shared" si="24"/>
        <v>5.27</v>
      </c>
    </row>
    <row r="46" ht="24" customHeight="1" spans="1:10">
      <c r="A46" s="14" t="s">
        <v>53</v>
      </c>
      <c r="B46" s="89">
        <v>26</v>
      </c>
      <c r="C46" s="90">
        <v>27</v>
      </c>
      <c r="D46" s="91">
        <v>0.85</v>
      </c>
      <c r="E46" s="91">
        <v>0.3</v>
      </c>
      <c r="F46" s="16">
        <f t="shared" si="21"/>
        <v>22.03</v>
      </c>
      <c r="G46" s="16">
        <f t="shared" si="22"/>
        <v>4.87</v>
      </c>
      <c r="H46" s="16">
        <f t="shared" si="23"/>
        <v>17.16</v>
      </c>
      <c r="I46" s="16">
        <v>17.33</v>
      </c>
      <c r="J46" s="16">
        <f t="shared" si="24"/>
        <v>-0.169999999999998</v>
      </c>
    </row>
    <row r="47" ht="24" customHeight="1" spans="1:10">
      <c r="A47" s="14" t="s">
        <v>54</v>
      </c>
      <c r="B47" s="89">
        <v>163</v>
      </c>
      <c r="C47" s="90">
        <v>179</v>
      </c>
      <c r="D47" s="91">
        <v>0.85</v>
      </c>
      <c r="E47" s="91">
        <v>0.3</v>
      </c>
      <c r="F47" s="16">
        <f t="shared" si="21"/>
        <v>146.06</v>
      </c>
      <c r="G47" s="16">
        <f t="shared" si="22"/>
        <v>30.51</v>
      </c>
      <c r="H47" s="16">
        <f t="shared" si="23"/>
        <v>115.55</v>
      </c>
      <c r="I47" s="16">
        <v>110.84</v>
      </c>
      <c r="J47" s="16">
        <f t="shared" si="24"/>
        <v>4.70999999999999</v>
      </c>
    </row>
    <row r="48" ht="24" customHeight="1" spans="1:11">
      <c r="A48" s="10" t="s">
        <v>55</v>
      </c>
      <c r="B48" s="84">
        <f t="shared" ref="B48:J48" si="25">SUM(B49,B51:B53)</f>
        <v>73</v>
      </c>
      <c r="C48" s="84">
        <f t="shared" si="25"/>
        <v>79</v>
      </c>
      <c r="D48" s="88"/>
      <c r="E48" s="86"/>
      <c r="F48" s="84">
        <f t="shared" si="25"/>
        <v>67.78</v>
      </c>
      <c r="G48" s="84">
        <f t="shared" si="25"/>
        <v>13.67</v>
      </c>
      <c r="H48" s="84">
        <f t="shared" si="25"/>
        <v>54.11</v>
      </c>
      <c r="I48" s="84">
        <f t="shared" si="25"/>
        <v>52.07</v>
      </c>
      <c r="J48" s="84">
        <f t="shared" si="25"/>
        <v>2.04</v>
      </c>
      <c r="K48" s="1" t="s">
        <v>210</v>
      </c>
    </row>
    <row r="49" ht="24" customHeight="1" spans="1:10">
      <c r="A49" s="14" t="s">
        <v>56</v>
      </c>
      <c r="B49" s="89">
        <v>5</v>
      </c>
      <c r="C49" s="90">
        <v>5</v>
      </c>
      <c r="D49" s="91">
        <v>0.85</v>
      </c>
      <c r="E49" s="91">
        <v>0.3</v>
      </c>
      <c r="F49" s="16">
        <f>ROUND(C49*D49*800*12/10000,2)</f>
        <v>4.08</v>
      </c>
      <c r="G49" s="16">
        <f>ROUND(B49*E49*(6*450+6*590)/10000,2)</f>
        <v>0.94</v>
      </c>
      <c r="H49" s="16">
        <f>F49-G49</f>
        <v>3.14</v>
      </c>
      <c r="I49" s="16">
        <v>3.59</v>
      </c>
      <c r="J49" s="16">
        <f>H49-I49</f>
        <v>-0.45</v>
      </c>
    </row>
    <row r="50" ht="24" customHeight="1" spans="1:10">
      <c r="A50" s="9" t="s">
        <v>57</v>
      </c>
      <c r="B50" s="84">
        <v>5</v>
      </c>
      <c r="C50" s="87">
        <v>5</v>
      </c>
      <c r="D50" s="88">
        <v>0.85</v>
      </c>
      <c r="E50" s="88">
        <v>0.3</v>
      </c>
      <c r="F50" s="13">
        <v>4.08</v>
      </c>
      <c r="G50" s="13">
        <v>0.94</v>
      </c>
      <c r="H50" s="13">
        <v>3.14</v>
      </c>
      <c r="I50" s="13">
        <v>3.59</v>
      </c>
      <c r="J50" s="13">
        <v>-0.45</v>
      </c>
    </row>
    <row r="51" ht="24" customHeight="1" spans="1:10">
      <c r="A51" s="14" t="s">
        <v>58</v>
      </c>
      <c r="B51" s="89">
        <v>25</v>
      </c>
      <c r="C51" s="90">
        <v>28</v>
      </c>
      <c r="D51" s="91">
        <v>0.85</v>
      </c>
      <c r="E51" s="91">
        <v>0.3</v>
      </c>
      <c r="F51" s="16">
        <f>ROUND(C51*D51*800*12/10000,2)</f>
        <v>22.85</v>
      </c>
      <c r="G51" s="16">
        <f>ROUND(B51*E51*(6*450+6*590)/10000,2)</f>
        <v>4.68</v>
      </c>
      <c r="H51" s="16">
        <f>F51-G51</f>
        <v>18.17</v>
      </c>
      <c r="I51" s="16">
        <v>18.96</v>
      </c>
      <c r="J51" s="16">
        <f>H51-I51</f>
        <v>-0.789999999999999</v>
      </c>
    </row>
    <row r="52" ht="24" customHeight="1" spans="1:10">
      <c r="A52" s="14" t="s">
        <v>59</v>
      </c>
      <c r="B52" s="89">
        <v>23</v>
      </c>
      <c r="C52" s="90">
        <v>23</v>
      </c>
      <c r="D52" s="91">
        <v>1</v>
      </c>
      <c r="E52" s="91">
        <v>0.3</v>
      </c>
      <c r="F52" s="16">
        <f>ROUND(C52*D52*800*12/10000,2)</f>
        <v>22.08</v>
      </c>
      <c r="G52" s="16">
        <f>ROUND(B52*E52*(6*450+6*590)/10000,2)</f>
        <v>4.31</v>
      </c>
      <c r="H52" s="16">
        <f>F52-G52</f>
        <v>17.77</v>
      </c>
      <c r="I52" s="16">
        <v>16.76</v>
      </c>
      <c r="J52" s="16">
        <f>H52-I52</f>
        <v>1.01</v>
      </c>
    </row>
    <row r="53" ht="24" customHeight="1" spans="1:10">
      <c r="A53" s="93" t="s">
        <v>60</v>
      </c>
      <c r="B53" s="94">
        <v>20</v>
      </c>
      <c r="C53" s="90">
        <v>23</v>
      </c>
      <c r="D53" s="95">
        <v>0.85</v>
      </c>
      <c r="E53" s="95">
        <v>0.3</v>
      </c>
      <c r="F53" s="96">
        <f>ROUND(C53*D53*800*12/10000,2)</f>
        <v>18.77</v>
      </c>
      <c r="G53" s="96">
        <f>ROUND(B53*E53*(6*450+6*590)/10000,2)</f>
        <v>3.74</v>
      </c>
      <c r="H53" s="96">
        <f>F53-G53</f>
        <v>15.03</v>
      </c>
      <c r="I53" s="96">
        <v>12.76</v>
      </c>
      <c r="J53" s="96">
        <f>H53-I53</f>
        <v>2.27</v>
      </c>
    </row>
    <row r="54" s="2" customFormat="1" ht="24" customHeight="1" spans="1:241">
      <c r="A54" s="10" t="s">
        <v>61</v>
      </c>
      <c r="B54" s="84">
        <f>SUM(B55:B58)</f>
        <v>323</v>
      </c>
      <c r="C54" s="84">
        <f>SUM(C55:C58)</f>
        <v>348</v>
      </c>
      <c r="D54" s="88"/>
      <c r="E54" s="86"/>
      <c r="F54" s="13">
        <f t="shared" ref="F54:J54" si="26">SUM(F55:F58)</f>
        <v>334.08</v>
      </c>
      <c r="G54" s="13">
        <f t="shared" si="26"/>
        <v>60.47</v>
      </c>
      <c r="H54" s="13">
        <f t="shared" si="26"/>
        <v>273.61</v>
      </c>
      <c r="I54" s="13">
        <f t="shared" si="26"/>
        <v>263.56</v>
      </c>
      <c r="J54" s="13">
        <f t="shared" si="26"/>
        <v>10.05</v>
      </c>
      <c r="K54" s="104"/>
      <c r="L54" s="105"/>
      <c r="M54" s="106"/>
      <c r="N54" s="106"/>
      <c r="O54" s="106"/>
      <c r="P54" s="107"/>
      <c r="Q54" s="107"/>
      <c r="R54" s="109"/>
      <c r="S54" s="104"/>
      <c r="T54" s="105"/>
      <c r="U54" s="106"/>
      <c r="V54" s="106"/>
      <c r="W54" s="106"/>
      <c r="X54" s="106"/>
      <c r="Y54" s="106"/>
      <c r="Z54" s="107"/>
      <c r="AA54" s="107"/>
      <c r="AB54" s="109"/>
      <c r="AC54" s="104"/>
      <c r="AD54" s="105"/>
      <c r="AE54" s="106"/>
      <c r="AF54" s="106"/>
      <c r="AG54" s="106"/>
      <c r="AH54" s="106"/>
      <c r="AI54" s="106"/>
      <c r="AJ54" s="107"/>
      <c r="AK54" s="107"/>
      <c r="AL54" s="109"/>
      <c r="AM54" s="104"/>
      <c r="AN54" s="105"/>
      <c r="AO54" s="106"/>
      <c r="AP54" s="106"/>
      <c r="AQ54" s="106"/>
      <c r="AR54" s="106"/>
      <c r="AS54" s="106"/>
      <c r="AT54" s="107"/>
      <c r="AU54" s="107"/>
      <c r="AV54" s="109"/>
      <c r="AW54" s="104"/>
      <c r="AX54" s="105"/>
      <c r="AY54" s="106"/>
      <c r="AZ54" s="106"/>
      <c r="BA54" s="106"/>
      <c r="BB54" s="106"/>
      <c r="BC54" s="106"/>
      <c r="BD54" s="107"/>
      <c r="BE54" s="107"/>
      <c r="BF54" s="109"/>
      <c r="BG54" s="104"/>
      <c r="BH54" s="105"/>
      <c r="BI54" s="106"/>
      <c r="BJ54" s="106"/>
      <c r="BK54" s="106"/>
      <c r="BL54" s="106"/>
      <c r="BM54" s="106"/>
      <c r="BN54" s="107"/>
      <c r="BO54" s="107"/>
      <c r="BP54" s="109"/>
      <c r="BQ54" s="104"/>
      <c r="BR54" s="105"/>
      <c r="BS54" s="106"/>
      <c r="BT54" s="106"/>
      <c r="BU54" s="106"/>
      <c r="BV54" s="106"/>
      <c r="BW54" s="106"/>
      <c r="BX54" s="107"/>
      <c r="BY54" s="107"/>
      <c r="BZ54" s="109"/>
      <c r="CA54" s="104"/>
      <c r="CB54" s="105"/>
      <c r="CC54" s="106"/>
      <c r="CD54" s="106"/>
      <c r="CE54" s="106"/>
      <c r="CF54" s="106"/>
      <c r="CG54" s="106"/>
      <c r="CH54" s="107"/>
      <c r="CI54" s="107"/>
      <c r="CJ54" s="109"/>
      <c r="CK54" s="104"/>
      <c r="CL54" s="105"/>
      <c r="CM54" s="106"/>
      <c r="CN54" s="106"/>
      <c r="CO54" s="106"/>
      <c r="CP54" s="106"/>
      <c r="CQ54" s="106"/>
      <c r="CR54" s="107"/>
      <c r="CS54" s="107"/>
      <c r="CT54" s="109"/>
      <c r="CU54" s="104"/>
      <c r="CV54" s="105"/>
      <c r="CW54" s="106"/>
      <c r="CX54" s="106"/>
      <c r="CY54" s="106"/>
      <c r="CZ54" s="106"/>
      <c r="DA54" s="106"/>
      <c r="DB54" s="107"/>
      <c r="DC54" s="107"/>
      <c r="DD54" s="109"/>
      <c r="DE54" s="104"/>
      <c r="DF54" s="105"/>
      <c r="DG54" s="106"/>
      <c r="DH54" s="106"/>
      <c r="DI54" s="106"/>
      <c r="DJ54" s="106"/>
      <c r="DK54" s="106"/>
      <c r="DL54" s="107"/>
      <c r="DM54" s="107"/>
      <c r="DN54" s="109"/>
      <c r="DO54" s="104"/>
      <c r="DP54" s="105"/>
      <c r="DQ54" s="106"/>
      <c r="DR54" s="106"/>
      <c r="DS54" s="106"/>
      <c r="DT54" s="106"/>
      <c r="DU54" s="106"/>
      <c r="DV54" s="107"/>
      <c r="DW54" s="107"/>
      <c r="DX54" s="109"/>
      <c r="DY54" s="104"/>
      <c r="DZ54" s="105"/>
      <c r="EA54" s="106"/>
      <c r="EB54" s="106"/>
      <c r="EC54" s="106"/>
      <c r="ED54" s="106"/>
      <c r="EE54" s="106"/>
      <c r="EF54" s="107"/>
      <c r="EG54" s="107"/>
      <c r="EH54" s="109"/>
      <c r="EI54" s="104"/>
      <c r="EJ54" s="105"/>
      <c r="EK54" s="106"/>
      <c r="EL54" s="106"/>
      <c r="EM54" s="106"/>
      <c r="EN54" s="106"/>
      <c r="EO54" s="106"/>
      <c r="EP54" s="107"/>
      <c r="EQ54" s="107"/>
      <c r="ER54" s="109"/>
      <c r="ES54" s="104"/>
      <c r="ET54" s="105"/>
      <c r="EU54" s="106"/>
      <c r="EV54" s="106"/>
      <c r="EW54" s="106"/>
      <c r="EX54" s="106"/>
      <c r="EY54" s="106"/>
      <c r="EZ54" s="107"/>
      <c r="FA54" s="107"/>
      <c r="FB54" s="109"/>
      <c r="FC54" s="104"/>
      <c r="FD54" s="105"/>
      <c r="FE54" s="106"/>
      <c r="FF54" s="106"/>
      <c r="FG54" s="106"/>
      <c r="FH54" s="106"/>
      <c r="FI54" s="106"/>
      <c r="FJ54" s="107"/>
      <c r="FK54" s="107"/>
      <c r="FL54" s="109"/>
      <c r="FM54" s="104"/>
      <c r="FN54" s="105"/>
      <c r="FO54" s="106"/>
      <c r="FP54" s="106"/>
      <c r="FQ54" s="106"/>
      <c r="FR54" s="106"/>
      <c r="FS54" s="106"/>
      <c r="FT54" s="107"/>
      <c r="FU54" s="107"/>
      <c r="FV54" s="109"/>
      <c r="FW54" s="104"/>
      <c r="FX54" s="105"/>
      <c r="FY54" s="106"/>
      <c r="FZ54" s="106"/>
      <c r="GA54" s="106"/>
      <c r="GB54" s="106"/>
      <c r="GC54" s="106"/>
      <c r="GD54" s="107"/>
      <c r="GE54" s="107"/>
      <c r="GF54" s="109"/>
      <c r="GG54" s="104"/>
      <c r="GH54" s="105"/>
      <c r="GI54" s="106"/>
      <c r="GJ54" s="106"/>
      <c r="GK54" s="106"/>
      <c r="GL54" s="106"/>
      <c r="GM54" s="106"/>
      <c r="GN54" s="107"/>
      <c r="GO54" s="107"/>
      <c r="GP54" s="109"/>
      <c r="GQ54" s="104"/>
      <c r="GR54" s="105"/>
      <c r="GS54" s="106"/>
      <c r="GT54" s="106"/>
      <c r="GU54" s="106"/>
      <c r="GV54" s="106"/>
      <c r="GW54" s="106"/>
      <c r="GX54" s="107"/>
      <c r="GY54" s="107"/>
      <c r="GZ54" s="109"/>
      <c r="HA54" s="104"/>
      <c r="HB54" s="105"/>
      <c r="HC54" s="106"/>
      <c r="HD54" s="106"/>
      <c r="HE54" s="106"/>
      <c r="HF54" s="106"/>
      <c r="HG54" s="106"/>
      <c r="HH54" s="107"/>
      <c r="HI54" s="107"/>
      <c r="HJ54" s="109"/>
      <c r="HK54" s="104"/>
      <c r="HL54" s="105"/>
      <c r="HM54" s="106"/>
      <c r="HN54" s="106"/>
      <c r="HO54" s="106"/>
      <c r="HP54" s="106"/>
      <c r="HQ54" s="106"/>
      <c r="HR54" s="107"/>
      <c r="HS54" s="107"/>
      <c r="HT54" s="109"/>
      <c r="HU54" s="104"/>
      <c r="HV54" s="105"/>
      <c r="HW54" s="106"/>
      <c r="HX54" s="106"/>
      <c r="HY54" s="106"/>
      <c r="HZ54" s="106"/>
      <c r="IA54" s="106"/>
      <c r="IB54" s="107"/>
      <c r="IC54" s="107"/>
      <c r="ID54" s="109"/>
      <c r="IE54" s="104"/>
      <c r="IF54" s="105"/>
      <c r="IG54" s="106"/>
    </row>
    <row r="55" ht="24" customHeight="1" spans="1:10">
      <c r="A55" s="97" t="s">
        <v>62</v>
      </c>
      <c r="B55" s="98">
        <v>180</v>
      </c>
      <c r="C55" s="90">
        <v>198</v>
      </c>
      <c r="D55" s="99">
        <v>1</v>
      </c>
      <c r="E55" s="99">
        <v>0.3</v>
      </c>
      <c r="F55" s="100">
        <f>ROUND(C55*D55*800*12/10000,2)</f>
        <v>190.08</v>
      </c>
      <c r="G55" s="100">
        <f>ROUND(B55*E55*(6*450+6*590)/10000,2)</f>
        <v>33.7</v>
      </c>
      <c r="H55" s="100">
        <f t="shared" ref="H55:H58" si="27">F55-G55</f>
        <v>156.38</v>
      </c>
      <c r="I55" s="100">
        <v>147.18</v>
      </c>
      <c r="J55" s="100">
        <f t="shared" ref="J55:J58" si="28">H55-I55</f>
        <v>9.19999999999999</v>
      </c>
    </row>
    <row r="56" ht="24" customHeight="1" spans="1:10">
      <c r="A56" s="14" t="s">
        <v>63</v>
      </c>
      <c r="B56" s="89">
        <v>67</v>
      </c>
      <c r="C56" s="90">
        <v>72</v>
      </c>
      <c r="D56" s="91">
        <v>1</v>
      </c>
      <c r="E56" s="91">
        <v>0.3</v>
      </c>
      <c r="F56" s="16">
        <f>ROUND(C56*D56*800*12/10000,2)</f>
        <v>69.12</v>
      </c>
      <c r="G56" s="16">
        <f>ROUND(B56*E56*(6*450+6*590)/10000,2)</f>
        <v>12.54</v>
      </c>
      <c r="H56" s="16">
        <f t="shared" si="27"/>
        <v>56.58</v>
      </c>
      <c r="I56" s="16">
        <v>54.76</v>
      </c>
      <c r="J56" s="16">
        <f t="shared" si="28"/>
        <v>1.82000000000001</v>
      </c>
    </row>
    <row r="57" ht="24" customHeight="1" spans="1:10">
      <c r="A57" s="14" t="s">
        <v>64</v>
      </c>
      <c r="B57" s="89">
        <v>33</v>
      </c>
      <c r="C57" s="90">
        <v>35</v>
      </c>
      <c r="D57" s="91">
        <v>1</v>
      </c>
      <c r="E57" s="91">
        <v>0.3</v>
      </c>
      <c r="F57" s="16">
        <f>ROUND(C57*D57*800*12/10000,2)</f>
        <v>33.6</v>
      </c>
      <c r="G57" s="16">
        <f>ROUND(B57*E57*(6*450+6*590)/10000,2)</f>
        <v>6.18</v>
      </c>
      <c r="H57" s="16">
        <f t="shared" si="27"/>
        <v>27.42</v>
      </c>
      <c r="I57" s="16">
        <v>26.5</v>
      </c>
      <c r="J57" s="16">
        <f t="shared" si="28"/>
        <v>0.920000000000002</v>
      </c>
    </row>
    <row r="58" ht="24" customHeight="1" spans="1:10">
      <c r="A58" s="14" t="s">
        <v>65</v>
      </c>
      <c r="B58" s="89">
        <v>43</v>
      </c>
      <c r="C58" s="90">
        <v>43</v>
      </c>
      <c r="D58" s="91">
        <v>1</v>
      </c>
      <c r="E58" s="91">
        <v>0.3</v>
      </c>
      <c r="F58" s="16">
        <f>ROUND(C58*D58*800*12/10000,2)</f>
        <v>41.28</v>
      </c>
      <c r="G58" s="16">
        <f>ROUND(B58*E58*(6*450+6*590)/10000,2)</f>
        <v>8.05</v>
      </c>
      <c r="H58" s="16">
        <f t="shared" si="27"/>
        <v>33.23</v>
      </c>
      <c r="I58" s="16">
        <v>35.12</v>
      </c>
      <c r="J58" s="16">
        <f t="shared" si="28"/>
        <v>-1.88999999999999</v>
      </c>
    </row>
    <row r="59" ht="24" customHeight="1" spans="1:10">
      <c r="A59" s="10" t="s">
        <v>66</v>
      </c>
      <c r="B59" s="84">
        <f t="shared" ref="B59:J59" si="29">SUM(B60,B63:B66)</f>
        <v>361</v>
      </c>
      <c r="C59" s="84">
        <f t="shared" si="29"/>
        <v>399</v>
      </c>
      <c r="D59" s="88"/>
      <c r="E59" s="86"/>
      <c r="F59" s="84">
        <f t="shared" si="29"/>
        <v>266.16</v>
      </c>
      <c r="G59" s="84">
        <f t="shared" si="29"/>
        <v>67.58</v>
      </c>
      <c r="H59" s="84">
        <f t="shared" si="29"/>
        <v>198.58</v>
      </c>
      <c r="I59" s="84">
        <f t="shared" si="29"/>
        <v>190.89</v>
      </c>
      <c r="J59" s="84">
        <f t="shared" si="29"/>
        <v>7.69000000000001</v>
      </c>
    </row>
    <row r="60" ht="24" customHeight="1" spans="1:10">
      <c r="A60" s="20" t="s">
        <v>67</v>
      </c>
      <c r="B60" s="89">
        <v>38</v>
      </c>
      <c r="C60" s="90">
        <v>45</v>
      </c>
      <c r="D60" s="91">
        <v>0.65</v>
      </c>
      <c r="E60" s="91">
        <v>0.3</v>
      </c>
      <c r="F60" s="16">
        <f t="shared" ref="F60:F66" si="30">ROUND(C60*D60*800*12/10000,2)</f>
        <v>28.08</v>
      </c>
      <c r="G60" s="16">
        <f t="shared" ref="G60:G66" si="31">ROUND(B60*E60*(6*450+6*590)/10000,2)</f>
        <v>7.11</v>
      </c>
      <c r="H60" s="16">
        <f t="shared" ref="H60:H66" si="32">F60-G60</f>
        <v>20.97</v>
      </c>
      <c r="I60" s="16">
        <v>20.38</v>
      </c>
      <c r="J60" s="16">
        <f t="shared" ref="J60:J66" si="33">H60-I60</f>
        <v>0.59</v>
      </c>
    </row>
    <row r="61" ht="24" customHeight="1" spans="1:10">
      <c r="A61" s="21" t="s">
        <v>68</v>
      </c>
      <c r="B61" s="84">
        <v>26</v>
      </c>
      <c r="C61" s="87">
        <v>32</v>
      </c>
      <c r="D61" s="88">
        <v>0.65</v>
      </c>
      <c r="E61" s="88">
        <v>0.3</v>
      </c>
      <c r="F61" s="13">
        <f t="shared" si="30"/>
        <v>19.97</v>
      </c>
      <c r="G61" s="13">
        <f t="shared" si="31"/>
        <v>4.87</v>
      </c>
      <c r="H61" s="13">
        <f t="shared" si="32"/>
        <v>15.1</v>
      </c>
      <c r="I61" s="108">
        <v>14.51</v>
      </c>
      <c r="J61" s="13">
        <f t="shared" si="33"/>
        <v>0.589999999999998</v>
      </c>
    </row>
    <row r="62" ht="24" customHeight="1" spans="1:10">
      <c r="A62" s="21" t="s">
        <v>69</v>
      </c>
      <c r="B62" s="84">
        <v>12</v>
      </c>
      <c r="C62" s="87">
        <v>13</v>
      </c>
      <c r="D62" s="88">
        <v>0.65</v>
      </c>
      <c r="E62" s="88">
        <v>0.3</v>
      </c>
      <c r="F62" s="13">
        <f t="shared" si="30"/>
        <v>8.11</v>
      </c>
      <c r="G62" s="13">
        <f t="shared" si="31"/>
        <v>2.25</v>
      </c>
      <c r="H62" s="13">
        <f t="shared" si="32"/>
        <v>5.86</v>
      </c>
      <c r="I62" s="108">
        <v>5.87</v>
      </c>
      <c r="J62" s="13">
        <f t="shared" si="33"/>
        <v>-0.0100000000000007</v>
      </c>
    </row>
    <row r="63" ht="24" customHeight="1" spans="1:10">
      <c r="A63" s="14" t="s">
        <v>70</v>
      </c>
      <c r="B63" s="89">
        <v>237</v>
      </c>
      <c r="C63" s="90">
        <v>261</v>
      </c>
      <c r="D63" s="91">
        <v>0.65</v>
      </c>
      <c r="E63" s="91">
        <v>0.3</v>
      </c>
      <c r="F63" s="16">
        <f t="shared" si="30"/>
        <v>162.86</v>
      </c>
      <c r="G63" s="16">
        <f t="shared" si="31"/>
        <v>44.37</v>
      </c>
      <c r="H63" s="16">
        <f t="shared" si="32"/>
        <v>118.49</v>
      </c>
      <c r="I63" s="16">
        <v>111.07</v>
      </c>
      <c r="J63" s="16">
        <f t="shared" si="33"/>
        <v>7.42000000000002</v>
      </c>
    </row>
    <row r="64" ht="24" customHeight="1" spans="1:10">
      <c r="A64" s="14" t="s">
        <v>71</v>
      </c>
      <c r="B64" s="89">
        <v>28</v>
      </c>
      <c r="C64" s="90">
        <v>32</v>
      </c>
      <c r="D64" s="91">
        <v>0.65</v>
      </c>
      <c r="E64" s="91">
        <v>0.3</v>
      </c>
      <c r="F64" s="16">
        <f t="shared" si="30"/>
        <v>19.97</v>
      </c>
      <c r="G64" s="16">
        <f t="shared" si="31"/>
        <v>5.24</v>
      </c>
      <c r="H64" s="16">
        <f t="shared" si="32"/>
        <v>14.73</v>
      </c>
      <c r="I64" s="16">
        <v>13.42</v>
      </c>
      <c r="J64" s="16">
        <f t="shared" si="33"/>
        <v>1.31</v>
      </c>
    </row>
    <row r="65" ht="24" customHeight="1" spans="1:10">
      <c r="A65" s="14" t="s">
        <v>72</v>
      </c>
      <c r="B65" s="89">
        <v>36</v>
      </c>
      <c r="C65" s="90">
        <v>38</v>
      </c>
      <c r="D65" s="91">
        <v>1</v>
      </c>
      <c r="E65" s="91">
        <v>0.3</v>
      </c>
      <c r="F65" s="16">
        <f t="shared" si="30"/>
        <v>36.48</v>
      </c>
      <c r="G65" s="16">
        <f t="shared" si="31"/>
        <v>6.74</v>
      </c>
      <c r="H65" s="16">
        <f t="shared" si="32"/>
        <v>29.74</v>
      </c>
      <c r="I65" s="16">
        <v>30.65</v>
      </c>
      <c r="J65" s="16">
        <f t="shared" si="33"/>
        <v>-0.910000000000004</v>
      </c>
    </row>
    <row r="66" ht="24" customHeight="1" spans="1:10">
      <c r="A66" s="14" t="s">
        <v>73</v>
      </c>
      <c r="B66" s="89">
        <v>22</v>
      </c>
      <c r="C66" s="90">
        <v>23</v>
      </c>
      <c r="D66" s="91">
        <v>0.85</v>
      </c>
      <c r="E66" s="91">
        <v>0.3</v>
      </c>
      <c r="F66" s="16">
        <f t="shared" si="30"/>
        <v>18.77</v>
      </c>
      <c r="G66" s="16">
        <f t="shared" si="31"/>
        <v>4.12</v>
      </c>
      <c r="H66" s="16">
        <f t="shared" si="32"/>
        <v>14.65</v>
      </c>
      <c r="I66" s="16">
        <v>15.37</v>
      </c>
      <c r="J66" s="16">
        <f t="shared" si="33"/>
        <v>-0.720000000000001</v>
      </c>
    </row>
    <row r="67" ht="24" customHeight="1" spans="1:10">
      <c r="A67" s="10" t="s">
        <v>74</v>
      </c>
      <c r="B67" s="84">
        <f t="shared" ref="B67:J67" si="34">SUM(B68,B71)</f>
        <v>8</v>
      </c>
      <c r="C67" s="84">
        <f t="shared" si="34"/>
        <v>9</v>
      </c>
      <c r="D67" s="88"/>
      <c r="E67" s="86"/>
      <c r="F67" s="84">
        <f t="shared" si="34"/>
        <v>8.64</v>
      </c>
      <c r="G67" s="84">
        <f t="shared" si="34"/>
        <v>1.49</v>
      </c>
      <c r="H67" s="84">
        <f t="shared" si="34"/>
        <v>7.15</v>
      </c>
      <c r="I67" s="84">
        <f t="shared" si="34"/>
        <v>6.39</v>
      </c>
      <c r="J67" s="84">
        <f t="shared" si="34"/>
        <v>0.759999999999999</v>
      </c>
    </row>
    <row r="68" ht="24" customHeight="1" spans="1:10">
      <c r="A68" s="20" t="s">
        <v>75</v>
      </c>
      <c r="B68" s="89">
        <v>2</v>
      </c>
      <c r="C68" s="90">
        <v>2</v>
      </c>
      <c r="D68" s="91">
        <v>1</v>
      </c>
      <c r="E68" s="91">
        <v>0.3</v>
      </c>
      <c r="F68" s="16">
        <f t="shared" ref="F68:F73" si="35">ROUND(C68*D68*800*12/10000,2)</f>
        <v>1.92</v>
      </c>
      <c r="G68" s="16">
        <f t="shared" ref="G68:G73" si="36">ROUND(B68*E68*(6*450+6*590)/10000,2)</f>
        <v>0.37</v>
      </c>
      <c r="H68" s="16">
        <f t="shared" ref="H68:H73" si="37">F68-G68</f>
        <v>1.55</v>
      </c>
      <c r="I68" s="16">
        <v>1.6</v>
      </c>
      <c r="J68" s="16">
        <f t="shared" ref="J68:J73" si="38">H68-I68</f>
        <v>-0.0500000000000003</v>
      </c>
    </row>
    <row r="69" ht="24" customHeight="1" spans="1:10">
      <c r="A69" s="30" t="s">
        <v>76</v>
      </c>
      <c r="B69" s="84">
        <v>1</v>
      </c>
      <c r="C69" s="87">
        <v>1</v>
      </c>
      <c r="D69" s="88">
        <v>1</v>
      </c>
      <c r="E69" s="88">
        <v>0.3</v>
      </c>
      <c r="F69" s="13">
        <f t="shared" si="35"/>
        <v>0.96</v>
      </c>
      <c r="G69" s="13">
        <f t="shared" si="36"/>
        <v>0.19</v>
      </c>
      <c r="H69" s="13">
        <f t="shared" si="37"/>
        <v>0.77</v>
      </c>
      <c r="I69" s="112">
        <v>0.8</v>
      </c>
      <c r="J69" s="13">
        <f t="shared" si="38"/>
        <v>-0.03</v>
      </c>
    </row>
    <row r="70" ht="24" customHeight="1" spans="1:10">
      <c r="A70" s="30" t="s">
        <v>77</v>
      </c>
      <c r="B70" s="84">
        <v>1</v>
      </c>
      <c r="C70" s="87">
        <v>1</v>
      </c>
      <c r="D70" s="88">
        <v>1</v>
      </c>
      <c r="E70" s="88">
        <v>0.3</v>
      </c>
      <c r="F70" s="13">
        <f t="shared" si="35"/>
        <v>0.96</v>
      </c>
      <c r="G70" s="13">
        <f t="shared" si="36"/>
        <v>0.19</v>
      </c>
      <c r="H70" s="13">
        <f t="shared" si="37"/>
        <v>0.77</v>
      </c>
      <c r="I70" s="112">
        <v>0.8</v>
      </c>
      <c r="J70" s="13">
        <f t="shared" si="38"/>
        <v>-0.03</v>
      </c>
    </row>
    <row r="71" ht="24" customHeight="1" spans="1:10">
      <c r="A71" s="14" t="s">
        <v>78</v>
      </c>
      <c r="B71" s="89">
        <v>6</v>
      </c>
      <c r="C71" s="90">
        <v>7</v>
      </c>
      <c r="D71" s="91">
        <v>1</v>
      </c>
      <c r="E71" s="91">
        <v>0.3</v>
      </c>
      <c r="F71" s="16">
        <f t="shared" si="35"/>
        <v>6.72</v>
      </c>
      <c r="G71" s="16">
        <f t="shared" si="36"/>
        <v>1.12</v>
      </c>
      <c r="H71" s="16">
        <f t="shared" si="37"/>
        <v>5.6</v>
      </c>
      <c r="I71" s="16">
        <v>4.79</v>
      </c>
      <c r="J71" s="16">
        <f t="shared" si="38"/>
        <v>0.81</v>
      </c>
    </row>
    <row r="72" ht="24" customHeight="1" spans="1:10">
      <c r="A72" s="10" t="s">
        <v>79</v>
      </c>
      <c r="B72" s="84">
        <v>373</v>
      </c>
      <c r="C72" s="87">
        <v>402</v>
      </c>
      <c r="D72" s="88">
        <v>0.3</v>
      </c>
      <c r="E72" s="86">
        <v>0.3</v>
      </c>
      <c r="F72" s="13">
        <f t="shared" si="35"/>
        <v>115.78</v>
      </c>
      <c r="G72" s="13">
        <f t="shared" si="36"/>
        <v>69.83</v>
      </c>
      <c r="H72" s="13">
        <f t="shared" si="37"/>
        <v>45.95</v>
      </c>
      <c r="I72" s="13">
        <v>49.93</v>
      </c>
      <c r="J72" s="13">
        <f t="shared" si="38"/>
        <v>-3.98</v>
      </c>
    </row>
    <row r="73" ht="24" customHeight="1" spans="1:10">
      <c r="A73" s="10" t="s">
        <v>80</v>
      </c>
      <c r="B73" s="84">
        <v>479</v>
      </c>
      <c r="C73" s="87">
        <v>517</v>
      </c>
      <c r="D73" s="88">
        <v>0.3</v>
      </c>
      <c r="E73" s="86">
        <v>0.3</v>
      </c>
      <c r="F73" s="13">
        <f t="shared" si="35"/>
        <v>148.9</v>
      </c>
      <c r="G73" s="13">
        <f t="shared" si="36"/>
        <v>89.67</v>
      </c>
      <c r="H73" s="13">
        <f t="shared" si="37"/>
        <v>59.23</v>
      </c>
      <c r="I73" s="13">
        <v>64.7</v>
      </c>
      <c r="J73" s="13">
        <f t="shared" si="38"/>
        <v>-5.47</v>
      </c>
    </row>
    <row r="74" ht="24" customHeight="1" spans="1:10">
      <c r="A74" s="10" t="s">
        <v>81</v>
      </c>
      <c r="B74" s="84">
        <f>SUM(B75:B81)</f>
        <v>1502</v>
      </c>
      <c r="C74" s="84">
        <f>SUM(C75:C81)</f>
        <v>1659</v>
      </c>
      <c r="D74" s="88"/>
      <c r="E74" s="86"/>
      <c r="F74" s="13">
        <f t="shared" ref="F74:J74" si="39">SUM(F75:F81)</f>
        <v>748.27</v>
      </c>
      <c r="G74" s="13">
        <f t="shared" si="39"/>
        <v>281.17</v>
      </c>
      <c r="H74" s="13">
        <f t="shared" si="39"/>
        <v>467.1</v>
      </c>
      <c r="I74" s="13">
        <f t="shared" si="39"/>
        <v>446.91</v>
      </c>
      <c r="J74" s="13">
        <f t="shared" si="39"/>
        <v>20.19</v>
      </c>
    </row>
    <row r="75" ht="24" customHeight="1" spans="1:10">
      <c r="A75" s="14" t="s">
        <v>82</v>
      </c>
      <c r="B75" s="89">
        <v>386</v>
      </c>
      <c r="C75" s="90">
        <v>414</v>
      </c>
      <c r="D75" s="91">
        <v>0.3</v>
      </c>
      <c r="E75" s="91">
        <v>0.3</v>
      </c>
      <c r="F75" s="16">
        <f t="shared" ref="F75:F81" si="40">ROUND(C75*D75*800*12/10000,2)</f>
        <v>119.23</v>
      </c>
      <c r="G75" s="16">
        <f t="shared" ref="G75:G81" si="41">ROUND(B75*E75*(6*450+6*590)/10000,2)</f>
        <v>72.26</v>
      </c>
      <c r="H75" s="16">
        <f t="shared" ref="H75:H81" si="42">F75-G75</f>
        <v>46.97</v>
      </c>
      <c r="I75" s="16">
        <v>48.26</v>
      </c>
      <c r="J75" s="16">
        <f t="shared" ref="J75:J81" si="43">H75-I75</f>
        <v>-1.29</v>
      </c>
    </row>
    <row r="76" ht="24" customHeight="1" spans="1:10">
      <c r="A76" s="14" t="s">
        <v>83</v>
      </c>
      <c r="B76" s="89">
        <v>88</v>
      </c>
      <c r="C76" s="90">
        <v>92</v>
      </c>
      <c r="D76" s="91">
        <v>0.3</v>
      </c>
      <c r="E76" s="91">
        <v>0.3</v>
      </c>
      <c r="F76" s="16">
        <f t="shared" si="40"/>
        <v>26.5</v>
      </c>
      <c r="G76" s="16">
        <f t="shared" si="41"/>
        <v>16.47</v>
      </c>
      <c r="H76" s="16">
        <f t="shared" si="42"/>
        <v>10.03</v>
      </c>
      <c r="I76" s="16">
        <v>11.73</v>
      </c>
      <c r="J76" s="16">
        <f t="shared" si="43"/>
        <v>-1.7</v>
      </c>
    </row>
    <row r="77" ht="24" customHeight="1" spans="1:10">
      <c r="A77" s="14" t="s">
        <v>84</v>
      </c>
      <c r="B77" s="89">
        <v>318</v>
      </c>
      <c r="C77" s="90">
        <v>348</v>
      </c>
      <c r="D77" s="91">
        <v>0.3</v>
      </c>
      <c r="E77" s="91">
        <v>0.3</v>
      </c>
      <c r="F77" s="16">
        <f t="shared" si="40"/>
        <v>100.22</v>
      </c>
      <c r="G77" s="16">
        <f t="shared" si="41"/>
        <v>59.53</v>
      </c>
      <c r="H77" s="16">
        <f t="shared" si="42"/>
        <v>40.69</v>
      </c>
      <c r="I77" s="16">
        <v>44.03</v>
      </c>
      <c r="J77" s="16">
        <f t="shared" si="43"/>
        <v>-3.34</v>
      </c>
    </row>
    <row r="78" ht="24" customHeight="1" spans="1:10">
      <c r="A78" s="14" t="s">
        <v>85</v>
      </c>
      <c r="B78" s="89">
        <v>326</v>
      </c>
      <c r="C78" s="90">
        <v>404</v>
      </c>
      <c r="D78" s="91">
        <v>0.65</v>
      </c>
      <c r="E78" s="91">
        <v>0.3</v>
      </c>
      <c r="F78" s="16">
        <f t="shared" si="40"/>
        <v>252.1</v>
      </c>
      <c r="G78" s="16">
        <f t="shared" si="41"/>
        <v>61.03</v>
      </c>
      <c r="H78" s="16">
        <f t="shared" si="42"/>
        <v>191.07</v>
      </c>
      <c r="I78" s="16">
        <v>161.12</v>
      </c>
      <c r="J78" s="16">
        <f t="shared" si="43"/>
        <v>29.95</v>
      </c>
    </row>
    <row r="79" ht="24" customHeight="1" spans="1:10">
      <c r="A79" s="14" t="s">
        <v>86</v>
      </c>
      <c r="B79" s="89">
        <v>171</v>
      </c>
      <c r="C79" s="90">
        <v>175</v>
      </c>
      <c r="D79" s="91">
        <v>0.65</v>
      </c>
      <c r="E79" s="91">
        <v>0.3</v>
      </c>
      <c r="F79" s="16">
        <f t="shared" si="40"/>
        <v>109.2</v>
      </c>
      <c r="G79" s="16">
        <f t="shared" si="41"/>
        <v>32.01</v>
      </c>
      <c r="H79" s="16">
        <f t="shared" si="42"/>
        <v>77.19</v>
      </c>
      <c r="I79" s="16">
        <v>83.44</v>
      </c>
      <c r="J79" s="16">
        <f t="shared" si="43"/>
        <v>-6.25</v>
      </c>
    </row>
    <row r="80" ht="24" customHeight="1" spans="1:10">
      <c r="A80" s="14" t="s">
        <v>87</v>
      </c>
      <c r="B80" s="89">
        <v>118</v>
      </c>
      <c r="C80" s="90">
        <v>120</v>
      </c>
      <c r="D80" s="91">
        <v>0.65</v>
      </c>
      <c r="E80" s="91">
        <v>0.3</v>
      </c>
      <c r="F80" s="16">
        <f t="shared" si="40"/>
        <v>74.88</v>
      </c>
      <c r="G80" s="16">
        <f t="shared" si="41"/>
        <v>22.09</v>
      </c>
      <c r="H80" s="16">
        <f t="shared" si="42"/>
        <v>52.79</v>
      </c>
      <c r="I80" s="16">
        <v>54.88</v>
      </c>
      <c r="J80" s="16">
        <f t="shared" si="43"/>
        <v>-2.09000000000001</v>
      </c>
    </row>
    <row r="81" ht="24" customHeight="1" spans="1:10">
      <c r="A81" s="14" t="s">
        <v>88</v>
      </c>
      <c r="B81" s="89">
        <v>95</v>
      </c>
      <c r="C81" s="90">
        <v>106</v>
      </c>
      <c r="D81" s="91">
        <v>0.65</v>
      </c>
      <c r="E81" s="91">
        <v>0.3</v>
      </c>
      <c r="F81" s="16">
        <f t="shared" si="40"/>
        <v>66.14</v>
      </c>
      <c r="G81" s="16">
        <f t="shared" si="41"/>
        <v>17.78</v>
      </c>
      <c r="H81" s="16">
        <f t="shared" si="42"/>
        <v>48.36</v>
      </c>
      <c r="I81" s="16">
        <v>43.45</v>
      </c>
      <c r="J81" s="16">
        <f t="shared" si="43"/>
        <v>4.91</v>
      </c>
    </row>
    <row r="82" ht="24" customHeight="1" spans="1:10">
      <c r="A82" s="10" t="s">
        <v>89</v>
      </c>
      <c r="B82" s="84">
        <f t="shared" ref="B82:J82" si="44">SUM(B83,B86:B88)</f>
        <v>144</v>
      </c>
      <c r="C82" s="84">
        <f t="shared" si="44"/>
        <v>151</v>
      </c>
      <c r="D82" s="88"/>
      <c r="E82" s="86"/>
      <c r="F82" s="84">
        <f t="shared" si="44"/>
        <v>123.22</v>
      </c>
      <c r="G82" s="84">
        <f t="shared" si="44"/>
        <v>26.96</v>
      </c>
      <c r="H82" s="84">
        <f t="shared" si="44"/>
        <v>96.26</v>
      </c>
      <c r="I82" s="84">
        <f t="shared" si="44"/>
        <v>94.98</v>
      </c>
      <c r="J82" s="84">
        <f t="shared" si="44"/>
        <v>1.27999999999999</v>
      </c>
    </row>
    <row r="83" ht="24" customHeight="1" spans="1:10">
      <c r="A83" s="14" t="s">
        <v>90</v>
      </c>
      <c r="B83" s="89">
        <v>6</v>
      </c>
      <c r="C83" s="90">
        <v>8</v>
      </c>
      <c r="D83" s="91">
        <v>0.85</v>
      </c>
      <c r="E83" s="91">
        <v>0.3</v>
      </c>
      <c r="F83" s="16">
        <f t="shared" ref="F83:F88" si="45">ROUND(C83*D83*800*12/10000,2)</f>
        <v>6.53</v>
      </c>
      <c r="G83" s="16">
        <f t="shared" ref="G83:G88" si="46">ROUND(B83*E83*(6*450+6*590)/10000,2)</f>
        <v>1.12</v>
      </c>
      <c r="H83" s="16">
        <f t="shared" ref="H83:H88" si="47">F83-G83</f>
        <v>5.41</v>
      </c>
      <c r="I83" s="16">
        <v>2.61</v>
      </c>
      <c r="J83" s="16">
        <f t="shared" ref="J83:J88" si="48">H83-I83</f>
        <v>2.8</v>
      </c>
    </row>
    <row r="84" ht="24" customHeight="1" spans="1:10">
      <c r="A84" s="30" t="s">
        <v>91</v>
      </c>
      <c r="B84" s="84">
        <v>4</v>
      </c>
      <c r="C84" s="87">
        <v>6</v>
      </c>
      <c r="D84" s="88">
        <v>0.85</v>
      </c>
      <c r="E84" s="88">
        <v>0.3</v>
      </c>
      <c r="F84" s="13">
        <f t="shared" si="45"/>
        <v>4.9</v>
      </c>
      <c r="G84" s="13">
        <f t="shared" si="46"/>
        <v>0.75</v>
      </c>
      <c r="H84" s="13">
        <f t="shared" si="47"/>
        <v>4.15</v>
      </c>
      <c r="I84" s="108">
        <v>1.31</v>
      </c>
      <c r="J84" s="13">
        <f t="shared" si="48"/>
        <v>2.84</v>
      </c>
    </row>
    <row r="85" ht="24" customHeight="1" spans="1:10">
      <c r="A85" s="30" t="s">
        <v>92</v>
      </c>
      <c r="B85" s="84">
        <v>2</v>
      </c>
      <c r="C85" s="87">
        <v>2</v>
      </c>
      <c r="D85" s="88">
        <v>0.85</v>
      </c>
      <c r="E85" s="88">
        <v>0.3</v>
      </c>
      <c r="F85" s="13">
        <f t="shared" si="45"/>
        <v>1.63</v>
      </c>
      <c r="G85" s="13">
        <f t="shared" si="46"/>
        <v>0.37</v>
      </c>
      <c r="H85" s="13">
        <f t="shared" si="47"/>
        <v>1.26</v>
      </c>
      <c r="I85" s="112">
        <v>1.3</v>
      </c>
      <c r="J85" s="13">
        <f t="shared" si="48"/>
        <v>-0.0400000000000003</v>
      </c>
    </row>
    <row r="86" ht="24" customHeight="1" spans="1:10">
      <c r="A86" s="14" t="s">
        <v>93</v>
      </c>
      <c r="B86" s="89">
        <v>97</v>
      </c>
      <c r="C86" s="90">
        <v>103</v>
      </c>
      <c r="D86" s="91">
        <v>0.85</v>
      </c>
      <c r="E86" s="91">
        <v>0.3</v>
      </c>
      <c r="F86" s="16">
        <f t="shared" si="45"/>
        <v>84.05</v>
      </c>
      <c r="G86" s="16">
        <f t="shared" si="46"/>
        <v>18.16</v>
      </c>
      <c r="H86" s="16">
        <f t="shared" si="47"/>
        <v>65.89</v>
      </c>
      <c r="I86" s="16">
        <v>65.23</v>
      </c>
      <c r="J86" s="16">
        <f t="shared" si="48"/>
        <v>0.659999999999997</v>
      </c>
    </row>
    <row r="87" ht="24" customHeight="1" spans="1:10">
      <c r="A87" s="14" t="s">
        <v>94</v>
      </c>
      <c r="B87" s="89">
        <v>16</v>
      </c>
      <c r="C87" s="90">
        <v>16</v>
      </c>
      <c r="D87" s="91">
        <v>0.85</v>
      </c>
      <c r="E87" s="91">
        <v>0.3</v>
      </c>
      <c r="F87" s="16">
        <f t="shared" si="45"/>
        <v>13.06</v>
      </c>
      <c r="G87" s="16">
        <f t="shared" si="46"/>
        <v>3</v>
      </c>
      <c r="H87" s="16">
        <f t="shared" si="47"/>
        <v>10.06</v>
      </c>
      <c r="I87" s="16">
        <v>10.63</v>
      </c>
      <c r="J87" s="16">
        <f t="shared" si="48"/>
        <v>-0.57</v>
      </c>
    </row>
    <row r="88" ht="24" customHeight="1" spans="1:10">
      <c r="A88" s="14" t="s">
        <v>95</v>
      </c>
      <c r="B88" s="89">
        <v>25</v>
      </c>
      <c r="C88" s="90">
        <v>24</v>
      </c>
      <c r="D88" s="91">
        <v>0.85</v>
      </c>
      <c r="E88" s="91">
        <v>0.3</v>
      </c>
      <c r="F88" s="16">
        <f t="shared" si="45"/>
        <v>19.58</v>
      </c>
      <c r="G88" s="16">
        <f t="shared" si="46"/>
        <v>4.68</v>
      </c>
      <c r="H88" s="16">
        <f t="shared" si="47"/>
        <v>14.9</v>
      </c>
      <c r="I88" s="16">
        <v>16.51</v>
      </c>
      <c r="J88" s="16">
        <f t="shared" si="48"/>
        <v>-1.61</v>
      </c>
    </row>
    <row r="89" ht="24" customHeight="1" spans="1:10">
      <c r="A89" s="10" t="s">
        <v>96</v>
      </c>
      <c r="B89" s="84">
        <f t="shared" ref="B89:J89" si="49">SUM(B90,B93:B98)</f>
        <v>494</v>
      </c>
      <c r="C89" s="84">
        <f t="shared" si="49"/>
        <v>518</v>
      </c>
      <c r="D89" s="88"/>
      <c r="E89" s="86"/>
      <c r="F89" s="84">
        <f t="shared" si="49"/>
        <v>422.7</v>
      </c>
      <c r="G89" s="84">
        <f t="shared" si="49"/>
        <v>92.48</v>
      </c>
      <c r="H89" s="84">
        <f t="shared" si="49"/>
        <v>330.22</v>
      </c>
      <c r="I89" s="84">
        <f t="shared" si="49"/>
        <v>324.04</v>
      </c>
      <c r="J89" s="84">
        <f t="shared" si="49"/>
        <v>6.18</v>
      </c>
    </row>
    <row r="90" ht="24" customHeight="1" spans="1:10">
      <c r="A90" s="14" t="s">
        <v>97</v>
      </c>
      <c r="B90" s="89">
        <v>26</v>
      </c>
      <c r="C90" s="90">
        <v>30</v>
      </c>
      <c r="D90" s="91">
        <v>0.85</v>
      </c>
      <c r="E90" s="91">
        <v>0.3</v>
      </c>
      <c r="F90" s="16">
        <f>ROUND(C90*D90*800*12/10000,2)</f>
        <v>24.48</v>
      </c>
      <c r="G90" s="16">
        <f>ROUND(B90*E90*(6*450+6*590)/10000,2)</f>
        <v>4.87</v>
      </c>
      <c r="H90" s="16">
        <f>F90-G90</f>
        <v>19.61</v>
      </c>
      <c r="I90" s="16">
        <v>17.17</v>
      </c>
      <c r="J90" s="16">
        <f>H90-I90</f>
        <v>2.44</v>
      </c>
    </row>
    <row r="91" ht="24" customHeight="1" spans="1:10">
      <c r="A91" s="30" t="s">
        <v>98</v>
      </c>
      <c r="B91" s="84">
        <v>23</v>
      </c>
      <c r="C91" s="87">
        <v>26</v>
      </c>
      <c r="D91" s="88">
        <v>0.85</v>
      </c>
      <c r="E91" s="88">
        <v>0.3</v>
      </c>
      <c r="F91" s="13">
        <f>ROUND(C91*D91*800*12/10000,2)</f>
        <v>21.22</v>
      </c>
      <c r="G91" s="13">
        <f>ROUND(B91*E91*(6*450+6*590)/10000,2)</f>
        <v>4.31</v>
      </c>
      <c r="H91" s="13">
        <f>F91-G91</f>
        <v>16.91</v>
      </c>
      <c r="I91" s="108">
        <v>15.86</v>
      </c>
      <c r="J91" s="13">
        <f>H91-I91</f>
        <v>1.05</v>
      </c>
    </row>
    <row r="92" ht="24" customHeight="1" spans="1:10">
      <c r="A92" s="30" t="s">
        <v>99</v>
      </c>
      <c r="B92" s="84">
        <v>3</v>
      </c>
      <c r="C92" s="87">
        <v>4</v>
      </c>
      <c r="D92" s="88">
        <v>0.85</v>
      </c>
      <c r="E92" s="88">
        <v>0.3</v>
      </c>
      <c r="F92" s="13">
        <f>ROUND(C92*D92*800*12/10000,2)</f>
        <v>3.26</v>
      </c>
      <c r="G92" s="13">
        <f>ROUND(B92*E92*(6*450+6*590)/10000,2)</f>
        <v>0.56</v>
      </c>
      <c r="H92" s="13">
        <f>F92-G92</f>
        <v>2.7</v>
      </c>
      <c r="I92" s="108">
        <v>1.31</v>
      </c>
      <c r="J92" s="13">
        <f>H92-I92</f>
        <v>1.39</v>
      </c>
    </row>
    <row r="93" ht="24" customHeight="1" spans="1:10">
      <c r="A93" s="14" t="s">
        <v>100</v>
      </c>
      <c r="B93" s="89">
        <v>164</v>
      </c>
      <c r="C93" s="90">
        <v>163</v>
      </c>
      <c r="D93" s="91">
        <v>0.85</v>
      </c>
      <c r="E93" s="91">
        <v>0.3</v>
      </c>
      <c r="F93" s="16">
        <f t="shared" ref="F93:F98" si="50">ROUND(C93*D93*800*12/10000,2)</f>
        <v>133.01</v>
      </c>
      <c r="G93" s="16">
        <f t="shared" ref="G93:G98" si="51">ROUND(B93*E93*(6*450+6*590)/10000,2)</f>
        <v>30.7</v>
      </c>
      <c r="H93" s="16">
        <f t="shared" ref="H93:H98" si="52">F93-G93</f>
        <v>102.31</v>
      </c>
      <c r="I93" s="16">
        <v>108.57</v>
      </c>
      <c r="J93" s="16">
        <f t="shared" ref="J93:J98" si="53">H93-I93</f>
        <v>-6.26000000000001</v>
      </c>
    </row>
    <row r="94" ht="24" customHeight="1" spans="1:10">
      <c r="A94" s="14" t="s">
        <v>101</v>
      </c>
      <c r="B94" s="89">
        <v>227</v>
      </c>
      <c r="C94" s="90">
        <v>238</v>
      </c>
      <c r="D94" s="91">
        <v>0.85</v>
      </c>
      <c r="E94" s="91">
        <v>0.3</v>
      </c>
      <c r="F94" s="16">
        <f t="shared" si="50"/>
        <v>194.21</v>
      </c>
      <c r="G94" s="16">
        <f t="shared" si="51"/>
        <v>42.49</v>
      </c>
      <c r="H94" s="16">
        <f t="shared" si="52"/>
        <v>151.72</v>
      </c>
      <c r="I94" s="16">
        <v>146.16</v>
      </c>
      <c r="J94" s="16">
        <f t="shared" si="53"/>
        <v>5.56</v>
      </c>
    </row>
    <row r="95" ht="24" customHeight="1" spans="1:10">
      <c r="A95" s="14" t="s">
        <v>102</v>
      </c>
      <c r="B95" s="89">
        <v>26</v>
      </c>
      <c r="C95" s="90">
        <v>31</v>
      </c>
      <c r="D95" s="91">
        <v>0.85</v>
      </c>
      <c r="E95" s="91">
        <v>0.3</v>
      </c>
      <c r="F95" s="16">
        <f t="shared" si="50"/>
        <v>25.3</v>
      </c>
      <c r="G95" s="16">
        <f t="shared" si="51"/>
        <v>4.87</v>
      </c>
      <c r="H95" s="16">
        <f t="shared" si="52"/>
        <v>20.43</v>
      </c>
      <c r="I95" s="16">
        <v>18.96</v>
      </c>
      <c r="J95" s="16">
        <f t="shared" si="53"/>
        <v>1.47</v>
      </c>
    </row>
    <row r="96" ht="24" customHeight="1" spans="1:10">
      <c r="A96" s="14" t="s">
        <v>103</v>
      </c>
      <c r="B96" s="89">
        <v>14</v>
      </c>
      <c r="C96" s="90">
        <v>16</v>
      </c>
      <c r="D96" s="91">
        <v>0.85</v>
      </c>
      <c r="E96" s="91">
        <v>0.3</v>
      </c>
      <c r="F96" s="16">
        <f t="shared" si="50"/>
        <v>13.06</v>
      </c>
      <c r="G96" s="16">
        <f t="shared" si="51"/>
        <v>2.62</v>
      </c>
      <c r="H96" s="16">
        <f t="shared" si="52"/>
        <v>10.44</v>
      </c>
      <c r="I96" s="16">
        <v>9.31</v>
      </c>
      <c r="J96" s="16">
        <f t="shared" si="53"/>
        <v>1.13</v>
      </c>
    </row>
    <row r="97" ht="24" customHeight="1" spans="1:10">
      <c r="A97" s="14" t="s">
        <v>104</v>
      </c>
      <c r="B97" s="89">
        <v>26</v>
      </c>
      <c r="C97" s="90">
        <v>27</v>
      </c>
      <c r="D97" s="91">
        <v>0.85</v>
      </c>
      <c r="E97" s="91">
        <v>0.3</v>
      </c>
      <c r="F97" s="16">
        <f t="shared" si="50"/>
        <v>22.03</v>
      </c>
      <c r="G97" s="16">
        <f t="shared" si="51"/>
        <v>4.87</v>
      </c>
      <c r="H97" s="16">
        <f t="shared" si="52"/>
        <v>17.16</v>
      </c>
      <c r="I97" s="16">
        <v>6.72</v>
      </c>
      <c r="J97" s="16">
        <f t="shared" si="53"/>
        <v>10.44</v>
      </c>
    </row>
    <row r="98" ht="24" customHeight="1" spans="1:10">
      <c r="A98" s="14" t="s">
        <v>105</v>
      </c>
      <c r="B98" s="89">
        <v>11</v>
      </c>
      <c r="C98" s="90">
        <v>13</v>
      </c>
      <c r="D98" s="91">
        <v>0.85</v>
      </c>
      <c r="E98" s="91">
        <v>0.3</v>
      </c>
      <c r="F98" s="16">
        <f t="shared" si="50"/>
        <v>10.61</v>
      </c>
      <c r="G98" s="16">
        <f t="shared" si="51"/>
        <v>2.06</v>
      </c>
      <c r="H98" s="16">
        <f t="shared" si="52"/>
        <v>8.55</v>
      </c>
      <c r="I98" s="16">
        <v>17.15</v>
      </c>
      <c r="J98" s="16">
        <f t="shared" si="53"/>
        <v>-8.6</v>
      </c>
    </row>
    <row r="99" ht="24" customHeight="1" spans="1:11">
      <c r="A99" s="10" t="s">
        <v>106</v>
      </c>
      <c r="B99" s="84">
        <f t="shared" ref="B99:J99" si="54">SUM(B100,B103:B105)</f>
        <v>205</v>
      </c>
      <c r="C99" s="84">
        <f t="shared" si="54"/>
        <v>213</v>
      </c>
      <c r="D99" s="84"/>
      <c r="E99" s="84">
        <f t="shared" si="54"/>
        <v>1.2</v>
      </c>
      <c r="F99" s="84">
        <f t="shared" si="54"/>
        <v>173.8</v>
      </c>
      <c r="G99" s="84">
        <f t="shared" si="54"/>
        <v>38.38</v>
      </c>
      <c r="H99" s="84">
        <f t="shared" si="54"/>
        <v>135.42</v>
      </c>
      <c r="I99" s="84">
        <f t="shared" si="54"/>
        <v>135.34</v>
      </c>
      <c r="J99" s="84">
        <f t="shared" si="54"/>
        <v>0.0800000000000125</v>
      </c>
      <c r="K99" s="1" t="s">
        <v>210</v>
      </c>
    </row>
    <row r="100" ht="24" customHeight="1" spans="1:10">
      <c r="A100" s="31" t="s">
        <v>107</v>
      </c>
      <c r="B100" s="89">
        <v>0</v>
      </c>
      <c r="C100" s="90">
        <v>0</v>
      </c>
      <c r="D100" s="110">
        <v>0.85</v>
      </c>
      <c r="E100" s="110">
        <v>0.3</v>
      </c>
      <c r="F100" s="16">
        <f>ROUND(C100*D100*800*12/10000,2)</f>
        <v>0</v>
      </c>
      <c r="G100" s="16">
        <f>ROUND(B100*E100*(6*450+6*590)/10000,2)</f>
        <v>0</v>
      </c>
      <c r="H100" s="16">
        <f>F100-G100</f>
        <v>0</v>
      </c>
      <c r="I100" s="16">
        <v>0</v>
      </c>
      <c r="J100" s="16">
        <f>H100-I100</f>
        <v>0</v>
      </c>
    </row>
    <row r="101" ht="24" customHeight="1" spans="1:10">
      <c r="A101" s="30" t="s">
        <v>108</v>
      </c>
      <c r="B101" s="84">
        <v>0</v>
      </c>
      <c r="C101" s="87">
        <v>0</v>
      </c>
      <c r="D101" s="111">
        <v>0.85</v>
      </c>
      <c r="E101" s="111">
        <v>0.3</v>
      </c>
      <c r="F101" s="13">
        <v>0</v>
      </c>
      <c r="G101" s="13">
        <v>0</v>
      </c>
      <c r="H101" s="13">
        <v>0</v>
      </c>
      <c r="I101" s="13">
        <v>0</v>
      </c>
      <c r="J101" s="13">
        <v>0</v>
      </c>
    </row>
    <row r="102" ht="24" customHeight="1" spans="1:10">
      <c r="A102" s="30" t="s">
        <v>109</v>
      </c>
      <c r="B102" s="84">
        <v>0</v>
      </c>
      <c r="C102" s="87">
        <v>0</v>
      </c>
      <c r="D102" s="111">
        <v>0.85</v>
      </c>
      <c r="E102" s="111">
        <v>0.3</v>
      </c>
      <c r="F102" s="13">
        <v>0</v>
      </c>
      <c r="G102" s="13">
        <v>0</v>
      </c>
      <c r="H102" s="13">
        <v>0</v>
      </c>
      <c r="I102" s="13">
        <v>0</v>
      </c>
      <c r="J102" s="13">
        <v>0</v>
      </c>
    </row>
    <row r="103" ht="24" customHeight="1" spans="1:10">
      <c r="A103" s="14" t="s">
        <v>110</v>
      </c>
      <c r="B103" s="89">
        <v>147</v>
      </c>
      <c r="C103" s="90">
        <v>152</v>
      </c>
      <c r="D103" s="91">
        <v>0.85</v>
      </c>
      <c r="E103" s="91">
        <v>0.3</v>
      </c>
      <c r="F103" s="16">
        <f>ROUND(C103*D103*800*12/10000,2)</f>
        <v>124.03</v>
      </c>
      <c r="G103" s="16">
        <f>ROUND(B103*E103*(6*450+6*590)/10000,2)</f>
        <v>27.52</v>
      </c>
      <c r="H103" s="16">
        <f>F103-G103</f>
        <v>96.51</v>
      </c>
      <c r="I103" s="16">
        <v>98.57</v>
      </c>
      <c r="J103" s="16">
        <f>H103-I103</f>
        <v>-2.05999999999999</v>
      </c>
    </row>
    <row r="104" ht="24" customHeight="1" spans="1:10">
      <c r="A104" s="14" t="s">
        <v>111</v>
      </c>
      <c r="B104" s="89">
        <v>29</v>
      </c>
      <c r="C104" s="90">
        <v>32</v>
      </c>
      <c r="D104" s="91">
        <v>0.85</v>
      </c>
      <c r="E104" s="91">
        <v>0.3</v>
      </c>
      <c r="F104" s="16">
        <f>ROUND(C104*D104*800*12/10000,2)</f>
        <v>26.11</v>
      </c>
      <c r="G104" s="16">
        <f>ROUND(B104*E104*(6*450+6*590)/10000,2)</f>
        <v>5.43</v>
      </c>
      <c r="H104" s="16">
        <f>F104-G104</f>
        <v>20.68</v>
      </c>
      <c r="I104" s="16">
        <v>19.45</v>
      </c>
      <c r="J104" s="16">
        <f>H104-I104</f>
        <v>1.23</v>
      </c>
    </row>
    <row r="105" ht="24" customHeight="1" spans="1:10">
      <c r="A105" s="14" t="s">
        <v>112</v>
      </c>
      <c r="B105" s="89">
        <v>29</v>
      </c>
      <c r="C105" s="90">
        <v>29</v>
      </c>
      <c r="D105" s="91">
        <v>0.85</v>
      </c>
      <c r="E105" s="91">
        <v>0.3</v>
      </c>
      <c r="F105" s="16">
        <f>ROUND(C105*D105*800*12/10000,2)</f>
        <v>23.66</v>
      </c>
      <c r="G105" s="16">
        <f>ROUND(B105*E105*(6*450+6*590)/10000,2)</f>
        <v>5.43</v>
      </c>
      <c r="H105" s="16">
        <f>F105-G105</f>
        <v>18.23</v>
      </c>
      <c r="I105" s="16">
        <v>17.32</v>
      </c>
      <c r="J105" s="16">
        <f>H105-I105</f>
        <v>0.91</v>
      </c>
    </row>
    <row r="106" ht="24" customHeight="1" spans="1:10">
      <c r="A106" s="10" t="s">
        <v>113</v>
      </c>
      <c r="B106" s="84">
        <v>470</v>
      </c>
      <c r="C106" s="87">
        <f>SUM(C107:C110)</f>
        <v>491</v>
      </c>
      <c r="D106" s="88"/>
      <c r="E106" s="86"/>
      <c r="F106" s="13">
        <f t="shared" ref="F106:J106" si="55">SUM(F107:F110)</f>
        <v>306.39</v>
      </c>
      <c r="G106" s="13">
        <f t="shared" si="55"/>
        <v>87.98</v>
      </c>
      <c r="H106" s="13">
        <f t="shared" si="55"/>
        <v>218.41</v>
      </c>
      <c r="I106" s="13">
        <f t="shared" si="55"/>
        <v>217.61</v>
      </c>
      <c r="J106" s="13">
        <f t="shared" si="55"/>
        <v>0.800000000000012</v>
      </c>
    </row>
    <row r="107" ht="24" customHeight="1" spans="1:10">
      <c r="A107" s="14" t="s">
        <v>114</v>
      </c>
      <c r="B107" s="89">
        <v>298</v>
      </c>
      <c r="C107" s="90">
        <v>312</v>
      </c>
      <c r="D107" s="91">
        <v>0.65</v>
      </c>
      <c r="E107" s="91">
        <v>0.3</v>
      </c>
      <c r="F107" s="16">
        <f>ROUND(C107*D107*800*12/10000,2)</f>
        <v>194.69</v>
      </c>
      <c r="G107" s="16">
        <f>ROUND(B107*E107*(6*450+6*590)/10000,2)</f>
        <v>55.79</v>
      </c>
      <c r="H107" s="16">
        <f t="shared" ref="H107:H110" si="56">F107-G107</f>
        <v>138.9</v>
      </c>
      <c r="I107" s="16">
        <v>139.32</v>
      </c>
      <c r="J107" s="16">
        <f t="shared" ref="J107:J110" si="57">H107-I107</f>
        <v>-0.419999999999987</v>
      </c>
    </row>
    <row r="108" ht="24" customHeight="1" spans="1:10">
      <c r="A108" s="14" t="s">
        <v>115</v>
      </c>
      <c r="B108" s="89">
        <v>14</v>
      </c>
      <c r="C108" s="90">
        <v>15</v>
      </c>
      <c r="D108" s="91">
        <v>0.65</v>
      </c>
      <c r="E108" s="91">
        <v>0.3</v>
      </c>
      <c r="F108" s="16">
        <f>ROUND(C108*D108*800*12/10000,2)</f>
        <v>9.36</v>
      </c>
      <c r="G108" s="16">
        <f>ROUND(B108*E108*(6*450+6*590)/10000,2)</f>
        <v>2.62</v>
      </c>
      <c r="H108" s="16">
        <f t="shared" si="56"/>
        <v>6.74</v>
      </c>
      <c r="I108" s="16">
        <v>5.84</v>
      </c>
      <c r="J108" s="16">
        <f t="shared" si="57"/>
        <v>0.899999999999999</v>
      </c>
    </row>
    <row r="109" ht="24" customHeight="1" spans="1:10">
      <c r="A109" s="14" t="s">
        <v>116</v>
      </c>
      <c r="B109" s="89">
        <v>38</v>
      </c>
      <c r="C109" s="90">
        <v>39</v>
      </c>
      <c r="D109" s="91">
        <v>0.65</v>
      </c>
      <c r="E109" s="91">
        <v>0.3</v>
      </c>
      <c r="F109" s="16">
        <f>ROUND(C109*D109*800*12/10000,2)</f>
        <v>24.34</v>
      </c>
      <c r="G109" s="16">
        <f>ROUND(B109*E109*(6*450+6*590)/10000,2)</f>
        <v>7.11</v>
      </c>
      <c r="H109" s="16">
        <f t="shared" si="56"/>
        <v>17.23</v>
      </c>
      <c r="I109" s="16">
        <v>17.26</v>
      </c>
      <c r="J109" s="16">
        <f t="shared" si="57"/>
        <v>-0.0300000000000011</v>
      </c>
    </row>
    <row r="110" ht="24" customHeight="1" spans="1:10">
      <c r="A110" s="14" t="s">
        <v>117</v>
      </c>
      <c r="B110" s="89">
        <v>120</v>
      </c>
      <c r="C110" s="90">
        <v>125</v>
      </c>
      <c r="D110" s="91">
        <v>0.65</v>
      </c>
      <c r="E110" s="91">
        <v>0.3</v>
      </c>
      <c r="F110" s="16">
        <f>ROUND(C110*D110*800*12/10000,2)</f>
        <v>78</v>
      </c>
      <c r="G110" s="16">
        <f>ROUND(B110*E110*(6*450+6*590)/10000,2)</f>
        <v>22.46</v>
      </c>
      <c r="H110" s="16">
        <f t="shared" si="56"/>
        <v>55.54</v>
      </c>
      <c r="I110" s="16">
        <v>55.19</v>
      </c>
      <c r="J110" s="16">
        <f t="shared" si="57"/>
        <v>0.350000000000001</v>
      </c>
    </row>
    <row r="111" ht="24" customHeight="1" spans="1:10">
      <c r="A111" s="10" t="s">
        <v>118</v>
      </c>
      <c r="B111" s="84">
        <v>429</v>
      </c>
      <c r="C111" s="87">
        <f>SUM(C112:C116)</f>
        <v>475</v>
      </c>
      <c r="D111" s="88"/>
      <c r="E111" s="86"/>
      <c r="F111" s="13">
        <f t="shared" ref="F111:J111" si="58">SUM(F112:F116)</f>
        <v>387.6</v>
      </c>
      <c r="G111" s="13">
        <f t="shared" si="58"/>
        <v>80.32</v>
      </c>
      <c r="H111" s="13">
        <f t="shared" si="58"/>
        <v>307.28</v>
      </c>
      <c r="I111" s="13">
        <f t="shared" si="58"/>
        <v>289.35</v>
      </c>
      <c r="J111" s="13">
        <f t="shared" si="58"/>
        <v>17.93</v>
      </c>
    </row>
    <row r="112" ht="24" customHeight="1" spans="1:10">
      <c r="A112" s="14" t="s">
        <v>119</v>
      </c>
      <c r="B112" s="89">
        <v>191</v>
      </c>
      <c r="C112" s="90">
        <v>204</v>
      </c>
      <c r="D112" s="91">
        <v>0.85</v>
      </c>
      <c r="E112" s="91">
        <v>0.3</v>
      </c>
      <c r="F112" s="16">
        <f>ROUND(C112*D112*800*12/10000,2)</f>
        <v>166.46</v>
      </c>
      <c r="G112" s="16">
        <f>ROUND(B112*E112*(6*450+6*590)/10000,2)</f>
        <v>35.76</v>
      </c>
      <c r="H112" s="16">
        <f t="shared" ref="H112:H116" si="59">F112-G112</f>
        <v>130.7</v>
      </c>
      <c r="I112" s="16">
        <v>127.02</v>
      </c>
      <c r="J112" s="16">
        <f t="shared" ref="J112:J116" si="60">H112-I112</f>
        <v>3.68000000000002</v>
      </c>
    </row>
    <row r="113" ht="24" customHeight="1" spans="1:10">
      <c r="A113" s="14" t="s">
        <v>120</v>
      </c>
      <c r="B113" s="89">
        <v>38</v>
      </c>
      <c r="C113" s="90">
        <v>40</v>
      </c>
      <c r="D113" s="91">
        <v>0.85</v>
      </c>
      <c r="E113" s="91">
        <v>0.3</v>
      </c>
      <c r="F113" s="16">
        <f>ROUND(C113*D113*800*12/10000,2)</f>
        <v>32.64</v>
      </c>
      <c r="G113" s="16">
        <f>ROUND(B113*E113*(6*450+6*590)/10000,2)</f>
        <v>7.11</v>
      </c>
      <c r="H113" s="16">
        <f t="shared" si="59"/>
        <v>25.53</v>
      </c>
      <c r="I113" s="16">
        <v>21.75</v>
      </c>
      <c r="J113" s="16">
        <f t="shared" si="60"/>
        <v>3.78</v>
      </c>
    </row>
    <row r="114" ht="24" customHeight="1" spans="1:10">
      <c r="A114" s="14" t="s">
        <v>121</v>
      </c>
      <c r="B114" s="89">
        <v>26</v>
      </c>
      <c r="C114" s="90">
        <v>31</v>
      </c>
      <c r="D114" s="91">
        <v>0.85</v>
      </c>
      <c r="E114" s="91">
        <v>0.3</v>
      </c>
      <c r="F114" s="16">
        <f>ROUND(C114*D114*800*12/10000,2)</f>
        <v>25.3</v>
      </c>
      <c r="G114" s="16">
        <f>ROUND(B114*E114*(6*450+6*590)/10000,2)</f>
        <v>4.87</v>
      </c>
      <c r="H114" s="16">
        <f t="shared" si="59"/>
        <v>20.43</v>
      </c>
      <c r="I114" s="16">
        <v>21.4</v>
      </c>
      <c r="J114" s="16">
        <f t="shared" si="60"/>
        <v>-0.969999999999999</v>
      </c>
    </row>
    <row r="115" ht="24" customHeight="1" spans="1:10">
      <c r="A115" s="14" t="s">
        <v>122</v>
      </c>
      <c r="B115" s="89">
        <v>69</v>
      </c>
      <c r="C115" s="90">
        <v>76</v>
      </c>
      <c r="D115" s="91">
        <v>0.85</v>
      </c>
      <c r="E115" s="91">
        <v>0.3</v>
      </c>
      <c r="F115" s="16">
        <f>ROUND(C115*D115*800*12/10000,2)</f>
        <v>62.02</v>
      </c>
      <c r="G115" s="16">
        <f>ROUND(B115*E115*(6*450+6*590)/10000,2)</f>
        <v>12.92</v>
      </c>
      <c r="H115" s="16">
        <f t="shared" si="59"/>
        <v>49.1</v>
      </c>
      <c r="I115" s="16">
        <v>45.29</v>
      </c>
      <c r="J115" s="16">
        <f t="shared" si="60"/>
        <v>3.81</v>
      </c>
    </row>
    <row r="116" ht="24" customHeight="1" spans="1:10">
      <c r="A116" s="14" t="s">
        <v>123</v>
      </c>
      <c r="B116" s="89">
        <v>105</v>
      </c>
      <c r="C116" s="90">
        <v>124</v>
      </c>
      <c r="D116" s="91">
        <v>0.85</v>
      </c>
      <c r="E116" s="91">
        <v>0.3</v>
      </c>
      <c r="F116" s="16">
        <f>ROUND(C116*D116*800*12/10000,2)</f>
        <v>101.18</v>
      </c>
      <c r="G116" s="16">
        <f>ROUND(B116*E116*(6*450+6*590)/10000,2)</f>
        <v>19.66</v>
      </c>
      <c r="H116" s="16">
        <f t="shared" si="59"/>
        <v>81.52</v>
      </c>
      <c r="I116" s="16">
        <v>73.89</v>
      </c>
      <c r="J116" s="16">
        <f t="shared" si="60"/>
        <v>7.63000000000001</v>
      </c>
    </row>
    <row r="117" ht="24" customHeight="1" spans="1:11">
      <c r="A117" s="10" t="s">
        <v>124</v>
      </c>
      <c r="B117" s="84">
        <f t="shared" ref="B117:J117" si="61">SUM(B118,B120:B121)</f>
        <v>325</v>
      </c>
      <c r="C117" s="84">
        <f t="shared" si="61"/>
        <v>330</v>
      </c>
      <c r="D117" s="88"/>
      <c r="E117" s="86"/>
      <c r="F117" s="84">
        <f t="shared" si="61"/>
        <v>269.28</v>
      </c>
      <c r="G117" s="84">
        <f t="shared" si="61"/>
        <v>60.84</v>
      </c>
      <c r="H117" s="84">
        <f t="shared" si="61"/>
        <v>208.44</v>
      </c>
      <c r="I117" s="84">
        <f t="shared" si="61"/>
        <v>214.01</v>
      </c>
      <c r="J117" s="84">
        <f t="shared" si="61"/>
        <v>-5.57000000000001</v>
      </c>
      <c r="K117" s="1" t="s">
        <v>210</v>
      </c>
    </row>
    <row r="118" ht="24" customHeight="1" spans="1:10">
      <c r="A118" s="14" t="s">
        <v>125</v>
      </c>
      <c r="B118" s="89">
        <v>15</v>
      </c>
      <c r="C118" s="90">
        <v>20</v>
      </c>
      <c r="D118" s="91">
        <v>0.85</v>
      </c>
      <c r="E118" s="91">
        <v>0.3</v>
      </c>
      <c r="F118" s="16">
        <f>ROUND(C118*D118*800*12/10000,2)</f>
        <v>16.32</v>
      </c>
      <c r="G118" s="16">
        <f>ROUND(B118*E118*(6*450+6*590)/10000,2)</f>
        <v>2.81</v>
      </c>
      <c r="H118" s="16">
        <f>F118-G118</f>
        <v>13.51</v>
      </c>
      <c r="I118" s="16">
        <v>9.81</v>
      </c>
      <c r="J118" s="16">
        <f>H118-I118</f>
        <v>3.7</v>
      </c>
    </row>
    <row r="119" ht="24" customHeight="1" spans="1:10">
      <c r="A119" s="30" t="s">
        <v>126</v>
      </c>
      <c r="B119" s="84">
        <v>15</v>
      </c>
      <c r="C119" s="87">
        <v>20</v>
      </c>
      <c r="D119" s="88">
        <v>0.85</v>
      </c>
      <c r="E119" s="88">
        <v>0.3</v>
      </c>
      <c r="F119" s="13">
        <v>16.32</v>
      </c>
      <c r="G119" s="13">
        <v>2.81</v>
      </c>
      <c r="H119" s="13">
        <v>13.51</v>
      </c>
      <c r="I119" s="13">
        <v>9.81</v>
      </c>
      <c r="J119" s="13">
        <v>3.7</v>
      </c>
    </row>
    <row r="120" ht="24" customHeight="1" spans="1:10">
      <c r="A120" s="14" t="s">
        <v>127</v>
      </c>
      <c r="B120" s="89">
        <v>252</v>
      </c>
      <c r="C120" s="90">
        <v>254</v>
      </c>
      <c r="D120" s="91">
        <v>0.85</v>
      </c>
      <c r="E120" s="91">
        <v>0.3</v>
      </c>
      <c r="F120" s="16">
        <f>ROUND(C120*D120*800*12/10000,2)</f>
        <v>207.26</v>
      </c>
      <c r="G120" s="16">
        <f>ROUND(B120*E120*(6*450+6*590)/10000,2)</f>
        <v>47.17</v>
      </c>
      <c r="H120" s="16">
        <f>F120-G120</f>
        <v>160.09</v>
      </c>
      <c r="I120" s="16">
        <v>165.29</v>
      </c>
      <c r="J120" s="16">
        <f>H120-I120</f>
        <v>-5.20000000000002</v>
      </c>
    </row>
    <row r="121" ht="24" customHeight="1" spans="1:10">
      <c r="A121" s="14" t="s">
        <v>128</v>
      </c>
      <c r="B121" s="89">
        <v>58</v>
      </c>
      <c r="C121" s="90">
        <v>56</v>
      </c>
      <c r="D121" s="91">
        <v>0.85</v>
      </c>
      <c r="E121" s="91">
        <v>0.3</v>
      </c>
      <c r="F121" s="16">
        <f>ROUND(C121*D121*800*12/10000,2)</f>
        <v>45.7</v>
      </c>
      <c r="G121" s="16">
        <f>ROUND(B121*E121*(6*450+6*590)/10000,2)</f>
        <v>10.86</v>
      </c>
      <c r="H121" s="16">
        <f>F121-G121</f>
        <v>34.84</v>
      </c>
      <c r="I121" s="16">
        <v>38.91</v>
      </c>
      <c r="J121" s="16">
        <f>H121-I121</f>
        <v>-4.06999999999999</v>
      </c>
    </row>
    <row r="122" ht="24" customHeight="1" spans="1:10">
      <c r="A122" s="10" t="s">
        <v>129</v>
      </c>
      <c r="B122" s="84">
        <v>68</v>
      </c>
      <c r="C122" s="87">
        <f>SUM(C123:C125)</f>
        <v>69</v>
      </c>
      <c r="D122" s="88"/>
      <c r="E122" s="86"/>
      <c r="F122" s="13">
        <f t="shared" ref="F122:J122" si="62">SUM(F123:F125)</f>
        <v>56.3</v>
      </c>
      <c r="G122" s="13">
        <f t="shared" si="62"/>
        <v>12.72</v>
      </c>
      <c r="H122" s="13">
        <f t="shared" si="62"/>
        <v>43.58</v>
      </c>
      <c r="I122" s="13">
        <f t="shared" si="62"/>
        <v>45.11</v>
      </c>
      <c r="J122" s="13">
        <f t="shared" si="62"/>
        <v>-1.53</v>
      </c>
    </row>
    <row r="123" ht="24" customHeight="1" spans="1:10">
      <c r="A123" s="14" t="s">
        <v>130</v>
      </c>
      <c r="B123" s="89">
        <v>6</v>
      </c>
      <c r="C123" s="90">
        <v>0</v>
      </c>
      <c r="D123" s="91">
        <v>0.85</v>
      </c>
      <c r="E123" s="91">
        <v>0.3</v>
      </c>
      <c r="F123" s="16">
        <f>ROUND(C123*D123*800*12/10000,2)</f>
        <v>0</v>
      </c>
      <c r="G123" s="16">
        <f>ROUND(B123*E123*(6*450+6*590)/10000,2)</f>
        <v>1.12</v>
      </c>
      <c r="H123" s="16">
        <f t="shared" ref="H123:H125" si="63">F123-G123</f>
        <v>-1.12</v>
      </c>
      <c r="I123" s="16">
        <v>3.77</v>
      </c>
      <c r="J123" s="16">
        <f t="shared" ref="J123:J125" si="64">H123-I123</f>
        <v>-4.89</v>
      </c>
    </row>
    <row r="124" ht="24" customHeight="1" spans="1:10">
      <c r="A124" s="14" t="s">
        <v>131</v>
      </c>
      <c r="B124" s="89">
        <v>45</v>
      </c>
      <c r="C124" s="90">
        <v>52</v>
      </c>
      <c r="D124" s="91">
        <v>0.85</v>
      </c>
      <c r="E124" s="91">
        <v>0.3</v>
      </c>
      <c r="F124" s="16">
        <f>ROUND(C124*D124*800*12/10000,2)</f>
        <v>42.43</v>
      </c>
      <c r="G124" s="16">
        <f>ROUND(B124*E124*(6*450+6*590)/10000,2)</f>
        <v>8.42</v>
      </c>
      <c r="H124" s="16">
        <f t="shared" si="63"/>
        <v>34.01</v>
      </c>
      <c r="I124" s="16">
        <v>29.58</v>
      </c>
      <c r="J124" s="16">
        <f t="shared" si="64"/>
        <v>4.43</v>
      </c>
    </row>
    <row r="125" ht="24" customHeight="1" spans="1:10">
      <c r="A125" s="14" t="s">
        <v>132</v>
      </c>
      <c r="B125" s="89">
        <v>17</v>
      </c>
      <c r="C125" s="90">
        <v>17</v>
      </c>
      <c r="D125" s="91">
        <v>0.85</v>
      </c>
      <c r="E125" s="91">
        <v>0.3</v>
      </c>
      <c r="F125" s="16">
        <f>ROUND(C125*D125*800*12/10000,2)</f>
        <v>13.87</v>
      </c>
      <c r="G125" s="16">
        <f>ROUND(B125*E125*(6*450+6*590)/10000,2)</f>
        <v>3.18</v>
      </c>
      <c r="H125" s="16">
        <f t="shared" si="63"/>
        <v>10.69</v>
      </c>
      <c r="I125" s="16">
        <v>11.76</v>
      </c>
      <c r="J125" s="16">
        <f t="shared" si="64"/>
        <v>-1.07</v>
      </c>
    </row>
    <row r="126" ht="24" customHeight="1" spans="1:10">
      <c r="A126" s="10" t="s">
        <v>133</v>
      </c>
      <c r="B126" s="84">
        <v>123</v>
      </c>
      <c r="C126" s="87">
        <f>SUM(C127:C129)</f>
        <v>131</v>
      </c>
      <c r="D126" s="88"/>
      <c r="E126" s="86"/>
      <c r="F126" s="13">
        <f t="shared" ref="F126:J126" si="65">SUM(F127:F129)</f>
        <v>106.9</v>
      </c>
      <c r="G126" s="13">
        <f t="shared" si="65"/>
        <v>23.03</v>
      </c>
      <c r="H126" s="13">
        <f t="shared" si="65"/>
        <v>83.87</v>
      </c>
      <c r="I126" s="13">
        <f t="shared" si="65"/>
        <v>79.93</v>
      </c>
      <c r="J126" s="13">
        <f t="shared" si="65"/>
        <v>3.94</v>
      </c>
    </row>
    <row r="127" ht="24" customHeight="1" spans="1:10">
      <c r="A127" s="14" t="s">
        <v>134</v>
      </c>
      <c r="B127" s="89">
        <v>48</v>
      </c>
      <c r="C127" s="90">
        <v>53</v>
      </c>
      <c r="D127" s="91">
        <v>0.85</v>
      </c>
      <c r="E127" s="91">
        <v>0.3</v>
      </c>
      <c r="F127" s="16">
        <f>ROUND(C127*D127*800*12/10000,2)</f>
        <v>43.25</v>
      </c>
      <c r="G127" s="16">
        <f>ROUND(B127*E127*(6*450+6*590)/10000,2)</f>
        <v>8.99</v>
      </c>
      <c r="H127" s="16">
        <f t="shared" ref="H127:H129" si="66">F127-G127</f>
        <v>34.26</v>
      </c>
      <c r="I127" s="16">
        <v>32.04</v>
      </c>
      <c r="J127" s="16">
        <f t="shared" ref="J127:J129" si="67">H127-I127</f>
        <v>2.22</v>
      </c>
    </row>
    <row r="128" ht="24" customHeight="1" spans="1:10">
      <c r="A128" s="14" t="s">
        <v>135</v>
      </c>
      <c r="B128" s="89">
        <v>17</v>
      </c>
      <c r="C128" s="90">
        <v>17</v>
      </c>
      <c r="D128" s="91">
        <v>0.85</v>
      </c>
      <c r="E128" s="91">
        <v>0.3</v>
      </c>
      <c r="F128" s="16">
        <f>ROUND(C128*D128*800*12/10000,2)</f>
        <v>13.87</v>
      </c>
      <c r="G128" s="16">
        <f>ROUND(B128*E128*(6*450+6*590)/10000,2)</f>
        <v>3.18</v>
      </c>
      <c r="H128" s="16">
        <f t="shared" si="66"/>
        <v>10.69</v>
      </c>
      <c r="I128" s="16">
        <v>9.8</v>
      </c>
      <c r="J128" s="16">
        <f t="shared" si="67"/>
        <v>0.889999999999999</v>
      </c>
    </row>
    <row r="129" ht="24" customHeight="1" spans="1:10">
      <c r="A129" s="14" t="s">
        <v>136</v>
      </c>
      <c r="B129" s="89">
        <v>58</v>
      </c>
      <c r="C129" s="90">
        <v>61</v>
      </c>
      <c r="D129" s="91">
        <v>0.85</v>
      </c>
      <c r="E129" s="91">
        <v>0.3</v>
      </c>
      <c r="F129" s="16">
        <f>ROUND(C129*D129*800*12/10000,2)</f>
        <v>49.78</v>
      </c>
      <c r="G129" s="16">
        <f>ROUND(B129*E129*(6*450+6*590)/10000,2)</f>
        <v>10.86</v>
      </c>
      <c r="H129" s="16">
        <f t="shared" si="66"/>
        <v>38.92</v>
      </c>
      <c r="I129" s="16">
        <v>38.09</v>
      </c>
      <c r="J129" s="16">
        <f t="shared" si="67"/>
        <v>0.829999999999998</v>
      </c>
    </row>
    <row r="130" ht="24" customHeight="1" spans="1:10">
      <c r="A130" s="30" t="s">
        <v>137</v>
      </c>
      <c r="B130" s="84">
        <f>SUM(B131:B166)</f>
        <v>1546</v>
      </c>
      <c r="C130" s="87">
        <f>SUM(C131:C166)</f>
        <v>1645</v>
      </c>
      <c r="D130" s="88"/>
      <c r="E130" s="88"/>
      <c r="F130" s="13">
        <f t="shared" ref="F130:J130" si="68">SUM(F131:F166)</f>
        <v>1405.91</v>
      </c>
      <c r="G130" s="13">
        <f t="shared" si="68"/>
        <v>289.43</v>
      </c>
      <c r="H130" s="13">
        <f t="shared" si="68"/>
        <v>1116.48</v>
      </c>
      <c r="I130" s="13">
        <f t="shared" si="68"/>
        <v>1068.89</v>
      </c>
      <c r="J130" s="13">
        <f t="shared" si="68"/>
        <v>47.59</v>
      </c>
    </row>
    <row r="131" ht="24" customHeight="1" spans="1:10">
      <c r="A131" s="20" t="s">
        <v>138</v>
      </c>
      <c r="B131" s="89">
        <v>12</v>
      </c>
      <c r="C131" s="90">
        <v>12</v>
      </c>
      <c r="D131" s="91">
        <v>0.85</v>
      </c>
      <c r="E131" s="91">
        <v>0.3</v>
      </c>
      <c r="F131" s="16">
        <f t="shared" ref="F131:F166" si="69">ROUND(C131*D131*800*12/10000,2)</f>
        <v>9.79</v>
      </c>
      <c r="G131" s="16">
        <f t="shared" ref="G131:G166" si="70">ROUND(B131*E131*(6*450+6*590)/10000,2)</f>
        <v>2.25</v>
      </c>
      <c r="H131" s="16">
        <f t="shared" ref="H131:H166" si="71">F131-G131</f>
        <v>7.54</v>
      </c>
      <c r="I131" s="16">
        <v>8.33</v>
      </c>
      <c r="J131" s="16">
        <f t="shared" ref="J131:J166" si="72">H131-I131</f>
        <v>-0.790000000000001</v>
      </c>
    </row>
    <row r="132" ht="24" customHeight="1" spans="1:10">
      <c r="A132" s="20" t="s">
        <v>139</v>
      </c>
      <c r="B132" s="89">
        <v>116</v>
      </c>
      <c r="C132" s="90">
        <v>124</v>
      </c>
      <c r="D132" s="91">
        <v>1</v>
      </c>
      <c r="E132" s="91">
        <v>0.3</v>
      </c>
      <c r="F132" s="16">
        <f t="shared" si="69"/>
        <v>119.04</v>
      </c>
      <c r="G132" s="16">
        <f t="shared" si="70"/>
        <v>21.72</v>
      </c>
      <c r="H132" s="16">
        <f t="shared" si="71"/>
        <v>97.32</v>
      </c>
      <c r="I132" s="16">
        <v>86.05</v>
      </c>
      <c r="J132" s="16">
        <f t="shared" si="72"/>
        <v>11.27</v>
      </c>
    </row>
    <row r="133" ht="24" customHeight="1" spans="1:10">
      <c r="A133" s="20" t="s">
        <v>140</v>
      </c>
      <c r="B133" s="89">
        <v>52</v>
      </c>
      <c r="C133" s="90">
        <v>56</v>
      </c>
      <c r="D133" s="91">
        <v>0.85</v>
      </c>
      <c r="E133" s="91">
        <v>0.3</v>
      </c>
      <c r="F133" s="16">
        <f t="shared" si="69"/>
        <v>45.7</v>
      </c>
      <c r="G133" s="16">
        <f t="shared" si="70"/>
        <v>9.73</v>
      </c>
      <c r="H133" s="16">
        <f t="shared" si="71"/>
        <v>35.97</v>
      </c>
      <c r="I133" s="16">
        <v>35.14</v>
      </c>
      <c r="J133" s="16">
        <f t="shared" si="72"/>
        <v>0.829999999999998</v>
      </c>
    </row>
    <row r="134" ht="24" customHeight="1" spans="1:10">
      <c r="A134" s="20" t="s">
        <v>141</v>
      </c>
      <c r="B134" s="89">
        <v>45</v>
      </c>
      <c r="C134" s="90">
        <v>48</v>
      </c>
      <c r="D134" s="91">
        <v>1</v>
      </c>
      <c r="E134" s="91">
        <v>0.3</v>
      </c>
      <c r="F134" s="16">
        <f t="shared" si="69"/>
        <v>46.08</v>
      </c>
      <c r="G134" s="16">
        <f t="shared" si="70"/>
        <v>8.42</v>
      </c>
      <c r="H134" s="16">
        <f t="shared" si="71"/>
        <v>37.66</v>
      </c>
      <c r="I134" s="16">
        <v>36.07</v>
      </c>
      <c r="J134" s="16">
        <f t="shared" si="72"/>
        <v>1.59</v>
      </c>
    </row>
    <row r="135" ht="24" customHeight="1" spans="1:10">
      <c r="A135" s="20" t="s">
        <v>142</v>
      </c>
      <c r="B135" s="89">
        <v>55</v>
      </c>
      <c r="C135" s="90">
        <v>65</v>
      </c>
      <c r="D135" s="91">
        <v>0.85</v>
      </c>
      <c r="E135" s="91">
        <v>0.3</v>
      </c>
      <c r="F135" s="16">
        <f t="shared" si="69"/>
        <v>53.04</v>
      </c>
      <c r="G135" s="16">
        <f t="shared" si="70"/>
        <v>10.3</v>
      </c>
      <c r="H135" s="16">
        <f t="shared" si="71"/>
        <v>42.74</v>
      </c>
      <c r="I135" s="16">
        <v>37.44</v>
      </c>
      <c r="J135" s="16">
        <f t="shared" si="72"/>
        <v>5.3</v>
      </c>
    </row>
    <row r="136" ht="24" customHeight="1" spans="1:10">
      <c r="A136" s="20" t="s">
        <v>143</v>
      </c>
      <c r="B136" s="89">
        <v>12</v>
      </c>
      <c r="C136" s="90">
        <v>11</v>
      </c>
      <c r="D136" s="91">
        <v>1</v>
      </c>
      <c r="E136" s="91">
        <v>0.3</v>
      </c>
      <c r="F136" s="16">
        <f t="shared" si="69"/>
        <v>10.56</v>
      </c>
      <c r="G136" s="16">
        <f t="shared" si="70"/>
        <v>2.25</v>
      </c>
      <c r="H136" s="16">
        <f t="shared" si="71"/>
        <v>8.31</v>
      </c>
      <c r="I136" s="16">
        <v>9.58</v>
      </c>
      <c r="J136" s="16">
        <f t="shared" si="72"/>
        <v>-1.27</v>
      </c>
    </row>
    <row r="137" ht="24" customHeight="1" spans="1:10">
      <c r="A137" s="20" t="s">
        <v>144</v>
      </c>
      <c r="B137" s="89">
        <v>28</v>
      </c>
      <c r="C137" s="90">
        <v>28</v>
      </c>
      <c r="D137" s="91">
        <v>1</v>
      </c>
      <c r="E137" s="91">
        <v>0.3</v>
      </c>
      <c r="F137" s="16">
        <f t="shared" si="69"/>
        <v>26.88</v>
      </c>
      <c r="G137" s="16">
        <f t="shared" si="70"/>
        <v>5.24</v>
      </c>
      <c r="H137" s="16">
        <f t="shared" si="71"/>
        <v>21.64</v>
      </c>
      <c r="I137" s="16">
        <v>22.34</v>
      </c>
      <c r="J137" s="16">
        <f t="shared" si="72"/>
        <v>-0.699999999999999</v>
      </c>
    </row>
    <row r="138" ht="24" customHeight="1" spans="1:10">
      <c r="A138" s="20" t="s">
        <v>145</v>
      </c>
      <c r="B138" s="89">
        <v>43</v>
      </c>
      <c r="C138" s="90">
        <v>42</v>
      </c>
      <c r="D138" s="91">
        <v>1</v>
      </c>
      <c r="E138" s="91">
        <v>0.3</v>
      </c>
      <c r="F138" s="16">
        <f t="shared" si="69"/>
        <v>40.32</v>
      </c>
      <c r="G138" s="16">
        <f t="shared" si="70"/>
        <v>8.05</v>
      </c>
      <c r="H138" s="16">
        <f t="shared" si="71"/>
        <v>32.27</v>
      </c>
      <c r="I138" s="16">
        <v>34.16</v>
      </c>
      <c r="J138" s="16">
        <f t="shared" si="72"/>
        <v>-1.89</v>
      </c>
    </row>
    <row r="139" ht="24" customHeight="1" spans="1:10">
      <c r="A139" s="20" t="s">
        <v>146</v>
      </c>
      <c r="B139" s="89">
        <v>70</v>
      </c>
      <c r="C139" s="90">
        <v>72</v>
      </c>
      <c r="D139" s="91">
        <v>1</v>
      </c>
      <c r="E139" s="91">
        <v>0.3</v>
      </c>
      <c r="F139" s="16">
        <f t="shared" si="69"/>
        <v>69.12</v>
      </c>
      <c r="G139" s="16">
        <f t="shared" si="70"/>
        <v>13.1</v>
      </c>
      <c r="H139" s="16">
        <f t="shared" si="71"/>
        <v>56.02</v>
      </c>
      <c r="I139" s="16">
        <v>53.63</v>
      </c>
      <c r="J139" s="16">
        <f t="shared" si="72"/>
        <v>2.39</v>
      </c>
    </row>
    <row r="140" ht="24" customHeight="1" spans="1:10">
      <c r="A140" s="20" t="s">
        <v>147</v>
      </c>
      <c r="B140" s="89">
        <v>7</v>
      </c>
      <c r="C140" s="90">
        <v>9</v>
      </c>
      <c r="D140" s="91">
        <v>1</v>
      </c>
      <c r="E140" s="91">
        <v>0.3</v>
      </c>
      <c r="F140" s="16">
        <f t="shared" si="69"/>
        <v>8.64</v>
      </c>
      <c r="G140" s="16">
        <f t="shared" si="70"/>
        <v>1.31</v>
      </c>
      <c r="H140" s="16">
        <f t="shared" si="71"/>
        <v>7.33</v>
      </c>
      <c r="I140" s="16">
        <v>8.3</v>
      </c>
      <c r="J140" s="16">
        <f t="shared" si="72"/>
        <v>-0.970000000000001</v>
      </c>
    </row>
    <row r="141" ht="24" customHeight="1" spans="1:10">
      <c r="A141" s="20" t="s">
        <v>148</v>
      </c>
      <c r="B141" s="89">
        <v>49</v>
      </c>
      <c r="C141" s="90">
        <v>51</v>
      </c>
      <c r="D141" s="91">
        <v>1</v>
      </c>
      <c r="E141" s="91">
        <v>0.3</v>
      </c>
      <c r="F141" s="16">
        <f t="shared" si="69"/>
        <v>48.96</v>
      </c>
      <c r="G141" s="16">
        <f t="shared" si="70"/>
        <v>9.17</v>
      </c>
      <c r="H141" s="16">
        <f t="shared" si="71"/>
        <v>39.79</v>
      </c>
      <c r="I141" s="16">
        <v>41.52</v>
      </c>
      <c r="J141" s="16">
        <f t="shared" si="72"/>
        <v>-1.73</v>
      </c>
    </row>
    <row r="142" ht="24" customHeight="1" spans="1:10">
      <c r="A142" s="20" t="s">
        <v>149</v>
      </c>
      <c r="B142" s="89">
        <v>32</v>
      </c>
      <c r="C142" s="90">
        <v>36</v>
      </c>
      <c r="D142" s="91">
        <v>1</v>
      </c>
      <c r="E142" s="91">
        <v>0.3</v>
      </c>
      <c r="F142" s="16">
        <f t="shared" si="69"/>
        <v>34.56</v>
      </c>
      <c r="G142" s="16">
        <f t="shared" si="70"/>
        <v>5.99</v>
      </c>
      <c r="H142" s="16">
        <f t="shared" si="71"/>
        <v>28.57</v>
      </c>
      <c r="I142" s="16">
        <v>22.34</v>
      </c>
      <c r="J142" s="16">
        <f t="shared" si="72"/>
        <v>6.23</v>
      </c>
    </row>
    <row r="143" ht="24" customHeight="1" spans="1:10">
      <c r="A143" s="20" t="s">
        <v>150</v>
      </c>
      <c r="B143" s="89">
        <v>103</v>
      </c>
      <c r="C143" s="90">
        <v>106</v>
      </c>
      <c r="D143" s="91">
        <v>0.65</v>
      </c>
      <c r="E143" s="91">
        <v>0.3</v>
      </c>
      <c r="F143" s="16">
        <f t="shared" si="69"/>
        <v>66.14</v>
      </c>
      <c r="G143" s="16">
        <f t="shared" si="70"/>
        <v>19.28</v>
      </c>
      <c r="H143" s="16">
        <f t="shared" si="71"/>
        <v>46.86</v>
      </c>
      <c r="I143" s="16">
        <v>47.5</v>
      </c>
      <c r="J143" s="16">
        <f t="shared" si="72"/>
        <v>-0.640000000000001</v>
      </c>
    </row>
    <row r="144" ht="24" customHeight="1" spans="1:10">
      <c r="A144" s="20" t="s">
        <v>151</v>
      </c>
      <c r="B144" s="89">
        <v>5</v>
      </c>
      <c r="C144" s="90">
        <v>4</v>
      </c>
      <c r="D144" s="91">
        <v>1</v>
      </c>
      <c r="E144" s="91">
        <v>0.3</v>
      </c>
      <c r="F144" s="16">
        <f t="shared" si="69"/>
        <v>3.84</v>
      </c>
      <c r="G144" s="16">
        <f t="shared" si="70"/>
        <v>0.94</v>
      </c>
      <c r="H144" s="16">
        <f t="shared" si="71"/>
        <v>2.9</v>
      </c>
      <c r="I144" s="16">
        <v>3.99</v>
      </c>
      <c r="J144" s="16">
        <f t="shared" si="72"/>
        <v>-1.09</v>
      </c>
    </row>
    <row r="145" ht="24" customHeight="1" spans="1:10">
      <c r="A145" s="20" t="s">
        <v>152</v>
      </c>
      <c r="B145" s="89">
        <v>0</v>
      </c>
      <c r="C145" s="90">
        <v>0</v>
      </c>
      <c r="D145" s="91">
        <v>1</v>
      </c>
      <c r="E145" s="91">
        <v>0.3</v>
      </c>
      <c r="F145" s="16">
        <f t="shared" si="69"/>
        <v>0</v>
      </c>
      <c r="G145" s="16">
        <f t="shared" si="70"/>
        <v>0</v>
      </c>
      <c r="H145" s="16">
        <f t="shared" si="71"/>
        <v>0</v>
      </c>
      <c r="I145" s="16">
        <v>0</v>
      </c>
      <c r="J145" s="16">
        <f t="shared" si="72"/>
        <v>0</v>
      </c>
    </row>
    <row r="146" ht="24" customHeight="1" spans="1:10">
      <c r="A146" s="20" t="s">
        <v>153</v>
      </c>
      <c r="B146" s="89">
        <v>6</v>
      </c>
      <c r="C146" s="90">
        <v>6</v>
      </c>
      <c r="D146" s="91">
        <v>1</v>
      </c>
      <c r="E146" s="91">
        <v>0.3</v>
      </c>
      <c r="F146" s="16">
        <f t="shared" si="69"/>
        <v>5.76</v>
      </c>
      <c r="G146" s="16">
        <f t="shared" si="70"/>
        <v>1.12</v>
      </c>
      <c r="H146" s="16">
        <f t="shared" si="71"/>
        <v>4.64</v>
      </c>
      <c r="I146" s="16">
        <v>4.79</v>
      </c>
      <c r="J146" s="16">
        <f t="shared" si="72"/>
        <v>-0.15</v>
      </c>
    </row>
    <row r="147" ht="24" customHeight="1" spans="1:10">
      <c r="A147" s="20" t="s">
        <v>154</v>
      </c>
      <c r="B147" s="89">
        <v>124</v>
      </c>
      <c r="C147" s="90">
        <v>132</v>
      </c>
      <c r="D147" s="91">
        <v>0.85</v>
      </c>
      <c r="E147" s="91">
        <v>0.3</v>
      </c>
      <c r="F147" s="16">
        <f t="shared" si="69"/>
        <v>107.71</v>
      </c>
      <c r="G147" s="16">
        <f t="shared" si="70"/>
        <v>23.21</v>
      </c>
      <c r="H147" s="16">
        <f t="shared" si="71"/>
        <v>84.5</v>
      </c>
      <c r="I147" s="16">
        <v>79.93</v>
      </c>
      <c r="J147" s="16">
        <f t="shared" si="72"/>
        <v>4.56999999999999</v>
      </c>
    </row>
    <row r="148" ht="24" customHeight="1" spans="1:10">
      <c r="A148" s="20" t="s">
        <v>155</v>
      </c>
      <c r="B148" s="89">
        <v>16</v>
      </c>
      <c r="C148" s="90">
        <v>16</v>
      </c>
      <c r="D148" s="91">
        <v>0.85</v>
      </c>
      <c r="E148" s="91">
        <v>0.3</v>
      </c>
      <c r="F148" s="16">
        <f t="shared" si="69"/>
        <v>13.06</v>
      </c>
      <c r="G148" s="16">
        <f t="shared" si="70"/>
        <v>3</v>
      </c>
      <c r="H148" s="16">
        <f t="shared" si="71"/>
        <v>10.06</v>
      </c>
      <c r="I148" s="16">
        <v>11.76</v>
      </c>
      <c r="J148" s="16">
        <f t="shared" si="72"/>
        <v>-1.7</v>
      </c>
    </row>
    <row r="149" ht="24" customHeight="1" spans="1:10">
      <c r="A149" s="20" t="s">
        <v>156</v>
      </c>
      <c r="B149" s="89">
        <v>39</v>
      </c>
      <c r="C149" s="90">
        <v>40</v>
      </c>
      <c r="D149" s="91">
        <v>0.85</v>
      </c>
      <c r="E149" s="91">
        <v>0.3</v>
      </c>
      <c r="F149" s="16">
        <f t="shared" si="69"/>
        <v>32.64</v>
      </c>
      <c r="G149" s="16">
        <f t="shared" si="70"/>
        <v>7.3</v>
      </c>
      <c r="H149" s="16">
        <f t="shared" si="71"/>
        <v>25.34</v>
      </c>
      <c r="I149" s="16">
        <v>25.5</v>
      </c>
      <c r="J149" s="16">
        <f t="shared" si="72"/>
        <v>-0.16</v>
      </c>
    </row>
    <row r="150" ht="24" customHeight="1" spans="1:10">
      <c r="A150" s="20" t="s">
        <v>157</v>
      </c>
      <c r="B150" s="89">
        <v>26</v>
      </c>
      <c r="C150" s="90">
        <v>27</v>
      </c>
      <c r="D150" s="91">
        <v>0.85</v>
      </c>
      <c r="E150" s="91">
        <v>0.3</v>
      </c>
      <c r="F150" s="16">
        <f t="shared" si="69"/>
        <v>22.03</v>
      </c>
      <c r="G150" s="16">
        <f t="shared" si="70"/>
        <v>4.87</v>
      </c>
      <c r="H150" s="16">
        <f t="shared" si="71"/>
        <v>17.16</v>
      </c>
      <c r="I150" s="16">
        <v>17.82</v>
      </c>
      <c r="J150" s="16">
        <f t="shared" si="72"/>
        <v>-0.66</v>
      </c>
    </row>
    <row r="151" ht="24" customHeight="1" spans="1:10">
      <c r="A151" s="20" t="s">
        <v>158</v>
      </c>
      <c r="B151" s="89">
        <v>80</v>
      </c>
      <c r="C151" s="90">
        <v>84</v>
      </c>
      <c r="D151" s="91">
        <v>0.85</v>
      </c>
      <c r="E151" s="91">
        <v>0.3</v>
      </c>
      <c r="F151" s="16">
        <f t="shared" si="69"/>
        <v>68.54</v>
      </c>
      <c r="G151" s="16">
        <f t="shared" si="70"/>
        <v>14.98</v>
      </c>
      <c r="H151" s="16">
        <f t="shared" si="71"/>
        <v>53.56</v>
      </c>
      <c r="I151" s="16">
        <v>53.28</v>
      </c>
      <c r="J151" s="16">
        <f t="shared" si="72"/>
        <v>0.280000000000001</v>
      </c>
    </row>
    <row r="152" ht="24" customHeight="1" spans="1:10">
      <c r="A152" s="20" t="s">
        <v>159</v>
      </c>
      <c r="B152" s="89">
        <v>30</v>
      </c>
      <c r="C152" s="90">
        <v>34</v>
      </c>
      <c r="D152" s="91">
        <v>0.85</v>
      </c>
      <c r="E152" s="91">
        <v>0.3</v>
      </c>
      <c r="F152" s="16">
        <f t="shared" si="69"/>
        <v>27.74</v>
      </c>
      <c r="G152" s="16">
        <f t="shared" si="70"/>
        <v>5.62</v>
      </c>
      <c r="H152" s="16">
        <f t="shared" si="71"/>
        <v>22.12</v>
      </c>
      <c r="I152" s="16">
        <v>19.62</v>
      </c>
      <c r="J152" s="16">
        <f t="shared" si="72"/>
        <v>2.5</v>
      </c>
    </row>
    <row r="153" ht="24" customHeight="1" spans="1:10">
      <c r="A153" s="20" t="s">
        <v>160</v>
      </c>
      <c r="B153" s="89">
        <v>70</v>
      </c>
      <c r="C153" s="90">
        <v>69</v>
      </c>
      <c r="D153" s="91">
        <v>0.85</v>
      </c>
      <c r="E153" s="91">
        <v>0.3</v>
      </c>
      <c r="F153" s="16">
        <f t="shared" si="69"/>
        <v>56.3</v>
      </c>
      <c r="G153" s="16">
        <f t="shared" si="70"/>
        <v>13.1</v>
      </c>
      <c r="H153" s="16">
        <f t="shared" si="71"/>
        <v>43.2</v>
      </c>
      <c r="I153" s="16">
        <v>46.26</v>
      </c>
      <c r="J153" s="16">
        <f t="shared" si="72"/>
        <v>-3.06</v>
      </c>
    </row>
    <row r="154" ht="24" customHeight="1" spans="1:10">
      <c r="A154" s="20" t="s">
        <v>161</v>
      </c>
      <c r="B154" s="89">
        <v>23</v>
      </c>
      <c r="C154" s="90">
        <v>27</v>
      </c>
      <c r="D154" s="91">
        <v>0.85</v>
      </c>
      <c r="E154" s="91">
        <v>0.3</v>
      </c>
      <c r="F154" s="16">
        <f t="shared" si="69"/>
        <v>22.03</v>
      </c>
      <c r="G154" s="16">
        <f t="shared" si="70"/>
        <v>4.31</v>
      </c>
      <c r="H154" s="16">
        <f t="shared" si="71"/>
        <v>17.72</v>
      </c>
      <c r="I154" s="16">
        <v>16.02</v>
      </c>
      <c r="J154" s="16">
        <f t="shared" si="72"/>
        <v>1.7</v>
      </c>
    </row>
    <row r="155" ht="24" customHeight="1" spans="1:10">
      <c r="A155" s="20" t="s">
        <v>162</v>
      </c>
      <c r="B155" s="89">
        <v>47</v>
      </c>
      <c r="C155" s="90">
        <v>61</v>
      </c>
      <c r="D155" s="91">
        <v>0.85</v>
      </c>
      <c r="E155" s="91">
        <v>0.3</v>
      </c>
      <c r="F155" s="16">
        <f t="shared" si="69"/>
        <v>49.78</v>
      </c>
      <c r="G155" s="16">
        <f t="shared" si="70"/>
        <v>8.8</v>
      </c>
      <c r="H155" s="16">
        <f t="shared" si="71"/>
        <v>40.98</v>
      </c>
      <c r="I155" s="16">
        <v>30.57</v>
      </c>
      <c r="J155" s="16">
        <f t="shared" si="72"/>
        <v>10.41</v>
      </c>
    </row>
    <row r="156" ht="24" customHeight="1" spans="1:10">
      <c r="A156" s="20" t="s">
        <v>163</v>
      </c>
      <c r="B156" s="89">
        <v>58</v>
      </c>
      <c r="C156" s="90">
        <v>63</v>
      </c>
      <c r="D156" s="91">
        <v>0.85</v>
      </c>
      <c r="E156" s="91">
        <v>0.3</v>
      </c>
      <c r="F156" s="16">
        <f t="shared" si="69"/>
        <v>51.41</v>
      </c>
      <c r="G156" s="16">
        <f t="shared" si="70"/>
        <v>10.86</v>
      </c>
      <c r="H156" s="16">
        <f t="shared" si="71"/>
        <v>40.55</v>
      </c>
      <c r="I156" s="16">
        <v>38.57</v>
      </c>
      <c r="J156" s="16">
        <f t="shared" si="72"/>
        <v>1.98</v>
      </c>
    </row>
    <row r="157" ht="24" customHeight="1" spans="1:10">
      <c r="A157" s="20" t="s">
        <v>164</v>
      </c>
      <c r="B157" s="89">
        <v>101</v>
      </c>
      <c r="C157" s="90">
        <v>112</v>
      </c>
      <c r="D157" s="91">
        <v>0.85</v>
      </c>
      <c r="E157" s="91">
        <v>0.3</v>
      </c>
      <c r="F157" s="16">
        <f t="shared" si="69"/>
        <v>91.39</v>
      </c>
      <c r="G157" s="16">
        <f t="shared" si="70"/>
        <v>18.91</v>
      </c>
      <c r="H157" s="16">
        <f t="shared" si="71"/>
        <v>72.48</v>
      </c>
      <c r="I157" s="16">
        <v>67.19</v>
      </c>
      <c r="J157" s="16">
        <f t="shared" si="72"/>
        <v>5.29000000000001</v>
      </c>
    </row>
    <row r="158" ht="24" customHeight="1" spans="1:10">
      <c r="A158" s="20" t="s">
        <v>165</v>
      </c>
      <c r="B158" s="89">
        <v>17</v>
      </c>
      <c r="C158" s="90">
        <v>17</v>
      </c>
      <c r="D158" s="91">
        <v>1</v>
      </c>
      <c r="E158" s="91">
        <v>0.3</v>
      </c>
      <c r="F158" s="16">
        <f t="shared" si="69"/>
        <v>16.32</v>
      </c>
      <c r="G158" s="16">
        <f t="shared" si="70"/>
        <v>3.18</v>
      </c>
      <c r="H158" s="16">
        <f t="shared" si="71"/>
        <v>13.14</v>
      </c>
      <c r="I158" s="16">
        <v>12.77</v>
      </c>
      <c r="J158" s="16">
        <f t="shared" si="72"/>
        <v>0.370000000000001</v>
      </c>
    </row>
    <row r="159" ht="24" customHeight="1" spans="1:10">
      <c r="A159" s="20" t="s">
        <v>166</v>
      </c>
      <c r="B159" s="89">
        <v>28</v>
      </c>
      <c r="C159" s="90">
        <v>33</v>
      </c>
      <c r="D159" s="91">
        <v>1</v>
      </c>
      <c r="E159" s="91">
        <v>0.3</v>
      </c>
      <c r="F159" s="16">
        <f t="shared" si="69"/>
        <v>31.68</v>
      </c>
      <c r="G159" s="16">
        <f t="shared" si="70"/>
        <v>5.24</v>
      </c>
      <c r="H159" s="16">
        <f t="shared" si="71"/>
        <v>26.44</v>
      </c>
      <c r="I159" s="16">
        <v>25.72</v>
      </c>
      <c r="J159" s="16">
        <f t="shared" si="72"/>
        <v>0.719999999999999</v>
      </c>
    </row>
    <row r="160" ht="24" customHeight="1" spans="1:10">
      <c r="A160" s="20" t="s">
        <v>167</v>
      </c>
      <c r="B160" s="89">
        <v>83</v>
      </c>
      <c r="C160" s="90">
        <v>89</v>
      </c>
      <c r="D160" s="91">
        <v>1</v>
      </c>
      <c r="E160" s="91">
        <v>0.3</v>
      </c>
      <c r="F160" s="16">
        <f t="shared" si="69"/>
        <v>85.44</v>
      </c>
      <c r="G160" s="16">
        <f t="shared" si="70"/>
        <v>15.54</v>
      </c>
      <c r="H160" s="16">
        <f t="shared" si="71"/>
        <v>69.9</v>
      </c>
      <c r="I160" s="16">
        <v>67.84</v>
      </c>
      <c r="J160" s="16">
        <f t="shared" si="72"/>
        <v>2.06</v>
      </c>
    </row>
    <row r="161" ht="24" customHeight="1" spans="1:10">
      <c r="A161" s="20" t="s">
        <v>168</v>
      </c>
      <c r="B161" s="89">
        <v>8</v>
      </c>
      <c r="C161" s="90">
        <v>8</v>
      </c>
      <c r="D161" s="91">
        <v>1</v>
      </c>
      <c r="E161" s="91">
        <v>0.3</v>
      </c>
      <c r="F161" s="16">
        <f t="shared" si="69"/>
        <v>7.68</v>
      </c>
      <c r="G161" s="16">
        <f t="shared" si="70"/>
        <v>1.5</v>
      </c>
      <c r="H161" s="16">
        <f t="shared" si="71"/>
        <v>6.18</v>
      </c>
      <c r="I161" s="16">
        <v>4.95</v>
      </c>
      <c r="J161" s="16">
        <f t="shared" si="72"/>
        <v>1.23</v>
      </c>
    </row>
    <row r="162" ht="24" customHeight="1" spans="1:10">
      <c r="A162" s="20" t="s">
        <v>169</v>
      </c>
      <c r="B162" s="89">
        <v>13</v>
      </c>
      <c r="C162" s="90">
        <v>12</v>
      </c>
      <c r="D162" s="91">
        <v>1</v>
      </c>
      <c r="E162" s="91">
        <v>0.3</v>
      </c>
      <c r="F162" s="16">
        <f t="shared" si="69"/>
        <v>11.52</v>
      </c>
      <c r="G162" s="16">
        <f t="shared" si="70"/>
        <v>2.43</v>
      </c>
      <c r="H162" s="16">
        <f t="shared" si="71"/>
        <v>9.09</v>
      </c>
      <c r="I162" s="16">
        <v>9.9</v>
      </c>
      <c r="J162" s="16">
        <f t="shared" si="72"/>
        <v>-0.81</v>
      </c>
    </row>
    <row r="163" ht="24" customHeight="1" spans="1:10">
      <c r="A163" s="20" t="s">
        <v>170</v>
      </c>
      <c r="B163" s="89">
        <v>4</v>
      </c>
      <c r="C163" s="90">
        <v>4</v>
      </c>
      <c r="D163" s="91">
        <v>1</v>
      </c>
      <c r="E163" s="91">
        <v>0.3</v>
      </c>
      <c r="F163" s="16">
        <f t="shared" si="69"/>
        <v>3.84</v>
      </c>
      <c r="G163" s="16">
        <f t="shared" si="70"/>
        <v>0.75</v>
      </c>
      <c r="H163" s="16">
        <f t="shared" si="71"/>
        <v>3.09</v>
      </c>
      <c r="I163" s="16">
        <v>3.52</v>
      </c>
      <c r="J163" s="16">
        <f t="shared" si="72"/>
        <v>-0.43</v>
      </c>
    </row>
    <row r="164" ht="24" customHeight="1" spans="1:10">
      <c r="A164" s="20" t="s">
        <v>171</v>
      </c>
      <c r="B164" s="89">
        <v>83</v>
      </c>
      <c r="C164" s="90">
        <v>88</v>
      </c>
      <c r="D164" s="91">
        <v>0.85</v>
      </c>
      <c r="E164" s="91">
        <v>0.3</v>
      </c>
      <c r="F164" s="16">
        <f t="shared" si="69"/>
        <v>71.81</v>
      </c>
      <c r="G164" s="16">
        <f t="shared" si="70"/>
        <v>15.54</v>
      </c>
      <c r="H164" s="16">
        <f t="shared" si="71"/>
        <v>56.27</v>
      </c>
      <c r="I164" s="16">
        <v>49.87</v>
      </c>
      <c r="J164" s="16">
        <f t="shared" si="72"/>
        <v>6.40000000000001</v>
      </c>
    </row>
    <row r="165" ht="24" customHeight="1" spans="1:10">
      <c r="A165" s="20" t="s">
        <v>172</v>
      </c>
      <c r="B165" s="89">
        <v>54</v>
      </c>
      <c r="C165" s="90">
        <v>56</v>
      </c>
      <c r="D165" s="91">
        <v>0.85</v>
      </c>
      <c r="E165" s="91">
        <v>0.3</v>
      </c>
      <c r="F165" s="16">
        <f t="shared" si="69"/>
        <v>45.7</v>
      </c>
      <c r="G165" s="16">
        <f t="shared" si="70"/>
        <v>10.11</v>
      </c>
      <c r="H165" s="16">
        <f t="shared" si="71"/>
        <v>35.59</v>
      </c>
      <c r="I165" s="16">
        <v>36.62</v>
      </c>
      <c r="J165" s="16">
        <f t="shared" si="72"/>
        <v>-1.02999999999999</v>
      </c>
    </row>
    <row r="166" ht="36" customHeight="1" spans="1:10">
      <c r="A166" s="30" t="s">
        <v>173</v>
      </c>
      <c r="B166" s="84">
        <v>7</v>
      </c>
      <c r="C166" s="87">
        <v>3</v>
      </c>
      <c r="D166" s="88">
        <v>0.3</v>
      </c>
      <c r="E166" s="88">
        <v>0.3</v>
      </c>
      <c r="F166" s="16">
        <f t="shared" si="69"/>
        <v>0.86</v>
      </c>
      <c r="G166" s="16">
        <f t="shared" si="70"/>
        <v>1.31</v>
      </c>
      <c r="H166" s="13">
        <f t="shared" si="71"/>
        <v>-0.45</v>
      </c>
      <c r="I166" s="13">
        <v>0</v>
      </c>
      <c r="J166" s="13">
        <f t="shared" si="72"/>
        <v>-0.45</v>
      </c>
    </row>
    <row r="168" spans="7:7">
      <c r="G168" s="1"/>
    </row>
    <row r="169" spans="7:7">
      <c r="G169" s="1"/>
    </row>
    <row r="170" spans="7:7">
      <c r="G170" s="1"/>
    </row>
  </sheetData>
  <mergeCells count="1">
    <mergeCell ref="A2:J2"/>
  </mergeCells>
  <printOptions horizontalCentered="1"/>
  <pageMargins left="0.472222222222222" right="0.472222222222222" top="0.590277777777778" bottom="0.786805555555556" header="0.5" footer="0.5"/>
  <pageSetup paperSize="9" fitToHeight="0" orientation="landscape" horizontalDpi="600"/>
  <headerFooter>
    <oddFooter>&amp;C第 &amp;P 页，共 &amp;N 页</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ID168"/>
  <sheetViews>
    <sheetView zoomScale="85" zoomScaleNormal="85" workbookViewId="0">
      <pane ySplit="5" topLeftCell="A120" activePane="bottomLeft" state="frozen"/>
      <selection/>
      <selection pane="bottomLeft" activeCell="B1" sqref="B1"/>
    </sheetView>
  </sheetViews>
  <sheetFormatPr defaultColWidth="9" defaultRowHeight="14.25" customHeight="1"/>
  <cols>
    <col min="1" max="1" width="9" style="3" hidden="1" customWidth="1"/>
    <col min="2" max="2" width="19.85" style="37" customWidth="1"/>
    <col min="3" max="3" width="8.625" style="38" customWidth="1"/>
    <col min="4" max="4" width="4.75" style="39" customWidth="1"/>
    <col min="5" max="5" width="6.75833333333333" style="39" customWidth="1"/>
    <col min="6" max="6" width="7" style="39" customWidth="1"/>
    <col min="7" max="7" width="7.2" style="40" customWidth="1"/>
    <col min="8" max="8" width="9.625" style="41" customWidth="1"/>
    <col min="9" max="9" width="11.25" style="41" customWidth="1"/>
    <col min="10" max="10" width="13.5" style="41" customWidth="1"/>
    <col min="11" max="11" width="12.125" style="41" customWidth="1"/>
    <col min="12" max="12" width="11.75" style="41" customWidth="1"/>
    <col min="13" max="13" width="10.625" style="41" customWidth="1"/>
    <col min="14" max="14" width="10" style="41" customWidth="1"/>
    <col min="15" max="15" width="10.25" style="41" customWidth="1"/>
    <col min="16" max="19" width="10" style="41" customWidth="1"/>
    <col min="20" max="21" width="10" style="42" customWidth="1"/>
    <col min="22" max="22" width="10" style="43" customWidth="1"/>
    <col min="23" max="23" width="12.125" style="43" customWidth="1"/>
    <col min="24" max="188" width="9" style="40"/>
    <col min="189" max="16384" width="9" style="3"/>
  </cols>
  <sheetData>
    <row r="1" s="33" customFormat="1" ht="23" customHeight="1" spans="1:212">
      <c r="A1" s="39"/>
      <c r="B1" s="44" t="s">
        <v>235</v>
      </c>
      <c r="C1" s="38"/>
      <c r="D1" s="39"/>
      <c r="E1" s="39"/>
      <c r="F1" s="39"/>
      <c r="G1" s="39"/>
      <c r="H1" s="41"/>
      <c r="I1" s="41"/>
      <c r="J1" s="41"/>
      <c r="K1" s="41"/>
      <c r="L1" s="41"/>
      <c r="M1" s="41"/>
      <c r="N1" s="41"/>
      <c r="O1" s="41"/>
      <c r="P1" s="41"/>
      <c r="Q1" s="41"/>
      <c r="R1" s="41"/>
      <c r="S1" s="41"/>
      <c r="T1" s="67"/>
      <c r="U1" s="42"/>
      <c r="V1" s="41"/>
      <c r="W1" s="41"/>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c r="FS1" s="40"/>
      <c r="FT1" s="40"/>
      <c r="FU1" s="40"/>
      <c r="FV1" s="40"/>
      <c r="FW1" s="40"/>
      <c r="FX1" s="40"/>
      <c r="FY1" s="40"/>
      <c r="FZ1" s="40"/>
      <c r="GA1" s="40"/>
      <c r="GB1" s="40"/>
      <c r="GC1" s="40"/>
      <c r="GD1" s="40"/>
      <c r="GE1" s="40"/>
      <c r="GF1" s="40"/>
      <c r="GG1" s="40"/>
      <c r="GH1" s="40"/>
      <c r="GI1" s="40"/>
      <c r="GJ1" s="40"/>
      <c r="GK1" s="40"/>
      <c r="GL1" s="40"/>
      <c r="GM1" s="40"/>
      <c r="GN1" s="40"/>
      <c r="GO1" s="40"/>
      <c r="GP1" s="40"/>
      <c r="GQ1" s="40"/>
      <c r="GR1" s="40"/>
      <c r="GS1" s="40"/>
      <c r="GT1" s="40"/>
      <c r="GU1" s="40"/>
      <c r="GV1" s="40"/>
      <c r="GW1" s="40"/>
      <c r="GX1" s="40"/>
      <c r="GY1" s="40"/>
      <c r="GZ1" s="40"/>
      <c r="HA1" s="40"/>
      <c r="HB1" s="40"/>
      <c r="HC1" s="40"/>
      <c r="HD1" s="40"/>
    </row>
    <row r="2" s="34" customFormat="1" ht="30" customHeight="1" spans="1:233">
      <c r="A2" s="45"/>
      <c r="B2" s="46" t="s">
        <v>236</v>
      </c>
      <c r="C2" s="47"/>
      <c r="D2" s="47"/>
      <c r="E2" s="47"/>
      <c r="F2" s="47"/>
      <c r="G2" s="46"/>
      <c r="H2" s="46"/>
      <c r="I2" s="46"/>
      <c r="J2" s="46"/>
      <c r="K2" s="46"/>
      <c r="L2" s="46"/>
      <c r="M2" s="46"/>
      <c r="N2" s="46"/>
      <c r="O2" s="46"/>
      <c r="P2" s="46"/>
      <c r="Q2" s="46"/>
      <c r="R2" s="46"/>
      <c r="S2" s="46"/>
      <c r="T2" s="46"/>
      <c r="U2" s="46"/>
      <c r="V2" s="46"/>
      <c r="W2" s="46"/>
      <c r="HE2" s="79"/>
      <c r="HF2" s="79"/>
      <c r="HG2" s="79"/>
      <c r="HH2" s="79"/>
      <c r="HI2" s="79"/>
      <c r="HJ2" s="79"/>
      <c r="HK2" s="79"/>
      <c r="HL2" s="79"/>
      <c r="HM2" s="79"/>
      <c r="HN2" s="79"/>
      <c r="HO2" s="79"/>
      <c r="HP2" s="79"/>
      <c r="HQ2" s="79"/>
      <c r="HR2" s="79"/>
      <c r="HS2" s="79"/>
      <c r="HT2" s="79"/>
      <c r="HU2" s="79"/>
      <c r="HV2" s="79"/>
      <c r="HW2" s="79"/>
      <c r="HX2" s="79"/>
      <c r="HY2" s="79"/>
    </row>
    <row r="3" s="33" customFormat="1" ht="19" customHeight="1" spans="1:212">
      <c r="A3" s="39"/>
      <c r="B3" s="37"/>
      <c r="C3" s="38"/>
      <c r="D3" s="39"/>
      <c r="E3" s="39"/>
      <c r="F3" s="39"/>
      <c r="G3" s="39"/>
      <c r="H3" s="41"/>
      <c r="I3" s="41"/>
      <c r="J3" s="41"/>
      <c r="K3" s="41"/>
      <c r="L3" s="41"/>
      <c r="M3" s="41"/>
      <c r="N3" s="41"/>
      <c r="O3" s="41"/>
      <c r="P3" s="41"/>
      <c r="Q3" s="41"/>
      <c r="R3" s="41"/>
      <c r="S3" s="41"/>
      <c r="T3" s="68"/>
      <c r="U3" s="42"/>
      <c r="V3" s="41"/>
      <c r="W3" s="41" t="s">
        <v>177</v>
      </c>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40"/>
      <c r="FE3" s="40"/>
      <c r="FF3" s="40"/>
      <c r="FG3" s="40"/>
      <c r="FH3" s="40"/>
      <c r="FI3" s="40"/>
      <c r="FJ3" s="40"/>
      <c r="FK3" s="40"/>
      <c r="FL3" s="40"/>
      <c r="FM3" s="40"/>
      <c r="FN3" s="40"/>
      <c r="FO3" s="40"/>
      <c r="FP3" s="40"/>
      <c r="FQ3" s="40"/>
      <c r="FR3" s="40"/>
      <c r="FS3" s="40"/>
      <c r="FT3" s="40"/>
      <c r="FU3" s="40"/>
      <c r="FV3" s="40"/>
      <c r="FW3" s="40"/>
      <c r="FX3" s="40"/>
      <c r="FY3" s="40"/>
      <c r="FZ3" s="40"/>
      <c r="GA3" s="40"/>
      <c r="GB3" s="40"/>
      <c r="GC3" s="40"/>
      <c r="GD3" s="40"/>
      <c r="GE3" s="40"/>
      <c r="GF3" s="40"/>
      <c r="GG3" s="40"/>
      <c r="GH3" s="40"/>
      <c r="GI3" s="40"/>
      <c r="GJ3" s="40"/>
      <c r="GK3" s="40"/>
      <c r="GL3" s="40"/>
      <c r="GM3" s="40"/>
      <c r="GN3" s="40"/>
      <c r="GO3" s="40"/>
      <c r="GP3" s="40"/>
      <c r="GQ3" s="40"/>
      <c r="GR3" s="40"/>
      <c r="GS3" s="40"/>
      <c r="GT3" s="40"/>
      <c r="GU3" s="40"/>
      <c r="GV3" s="40"/>
      <c r="GW3" s="40"/>
      <c r="GX3" s="40"/>
      <c r="GY3" s="40"/>
      <c r="GZ3" s="40"/>
      <c r="HA3" s="40"/>
      <c r="HB3" s="40"/>
      <c r="HC3" s="40"/>
      <c r="HD3" s="40"/>
    </row>
    <row r="4" s="33" customFormat="1" ht="36" customHeight="1" spans="1:212">
      <c r="A4" s="39"/>
      <c r="B4" s="48" t="s">
        <v>3</v>
      </c>
      <c r="C4" s="49" t="s">
        <v>237</v>
      </c>
      <c r="D4" s="49"/>
      <c r="E4" s="49"/>
      <c r="F4" s="49"/>
      <c r="G4" s="50" t="s">
        <v>180</v>
      </c>
      <c r="H4" s="51" t="s">
        <v>181</v>
      </c>
      <c r="I4" s="51"/>
      <c r="J4" s="51"/>
      <c r="K4" s="51"/>
      <c r="L4" s="51" t="s">
        <v>238</v>
      </c>
      <c r="M4" s="51"/>
      <c r="N4" s="51"/>
      <c r="O4" s="51"/>
      <c r="P4" s="66" t="s">
        <v>205</v>
      </c>
      <c r="Q4" s="69"/>
      <c r="R4" s="69"/>
      <c r="S4" s="70"/>
      <c r="T4" s="71" t="s">
        <v>184</v>
      </c>
      <c r="U4" s="72"/>
      <c r="V4" s="73"/>
      <c r="W4" s="74" t="s">
        <v>185</v>
      </c>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c r="FB4" s="40"/>
      <c r="FC4" s="40"/>
      <c r="FD4" s="40"/>
      <c r="FE4" s="40"/>
      <c r="FF4" s="40"/>
      <c r="FG4" s="40"/>
      <c r="FH4" s="40"/>
      <c r="FI4" s="40"/>
      <c r="FJ4" s="40"/>
      <c r="FK4" s="40"/>
      <c r="FL4" s="40"/>
      <c r="FM4" s="40"/>
      <c r="FN4" s="40"/>
      <c r="FO4" s="40"/>
      <c r="FP4" s="40"/>
      <c r="FQ4" s="40"/>
      <c r="FR4" s="40"/>
      <c r="FS4" s="40"/>
      <c r="FT4" s="40"/>
      <c r="FU4" s="40"/>
      <c r="FV4" s="40"/>
      <c r="FW4" s="40"/>
      <c r="FX4" s="40"/>
      <c r="FY4" s="40"/>
      <c r="FZ4" s="40"/>
      <c r="GA4" s="40"/>
      <c r="GB4" s="40"/>
      <c r="GC4" s="40"/>
      <c r="GD4" s="40"/>
      <c r="GE4" s="40"/>
      <c r="GF4" s="40"/>
      <c r="GG4" s="40"/>
      <c r="GH4" s="40"/>
      <c r="GI4" s="40"/>
      <c r="GJ4" s="40"/>
      <c r="GK4" s="40"/>
      <c r="GL4" s="40"/>
      <c r="GM4" s="40"/>
      <c r="GN4" s="40"/>
      <c r="GO4" s="40"/>
      <c r="GP4" s="40"/>
      <c r="GQ4" s="40"/>
      <c r="GR4" s="40"/>
      <c r="GS4" s="40"/>
      <c r="GT4" s="40"/>
      <c r="GU4" s="40"/>
      <c r="GV4" s="40"/>
      <c r="GW4" s="40"/>
      <c r="GX4" s="40"/>
      <c r="GY4" s="40"/>
      <c r="GZ4" s="40"/>
      <c r="HA4" s="40"/>
      <c r="HB4" s="40"/>
      <c r="HC4" s="40"/>
      <c r="HD4" s="40"/>
    </row>
    <row r="5" s="33" customFormat="1" ht="48" customHeight="1" spans="1:212">
      <c r="A5" s="39"/>
      <c r="B5" s="48"/>
      <c r="C5" s="52" t="s">
        <v>4</v>
      </c>
      <c r="D5" s="53" t="s">
        <v>239</v>
      </c>
      <c r="E5" s="53" t="s">
        <v>240</v>
      </c>
      <c r="F5" s="53" t="s">
        <v>241</v>
      </c>
      <c r="G5" s="54"/>
      <c r="H5" s="55" t="s">
        <v>4</v>
      </c>
      <c r="I5" s="55" t="s">
        <v>239</v>
      </c>
      <c r="J5" s="55" t="s">
        <v>240</v>
      </c>
      <c r="K5" s="55" t="s">
        <v>241</v>
      </c>
      <c r="L5" s="55" t="s">
        <v>4</v>
      </c>
      <c r="M5" s="55" t="s">
        <v>239</v>
      </c>
      <c r="N5" s="55" t="s">
        <v>240</v>
      </c>
      <c r="O5" s="55" t="s">
        <v>241</v>
      </c>
      <c r="P5" s="55" t="s">
        <v>4</v>
      </c>
      <c r="Q5" s="55" t="s">
        <v>239</v>
      </c>
      <c r="R5" s="55" t="s">
        <v>240</v>
      </c>
      <c r="S5" s="55" t="s">
        <v>241</v>
      </c>
      <c r="T5" s="75" t="s">
        <v>186</v>
      </c>
      <c r="U5" s="75" t="s">
        <v>187</v>
      </c>
      <c r="V5" s="76" t="s">
        <v>188</v>
      </c>
      <c r="W5" s="75"/>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40"/>
      <c r="FE5" s="40"/>
      <c r="FF5" s="40"/>
      <c r="FG5" s="40"/>
      <c r="FH5" s="40"/>
      <c r="FI5" s="40"/>
      <c r="FJ5" s="40"/>
      <c r="FK5" s="40"/>
      <c r="FL5" s="40"/>
      <c r="FM5" s="40"/>
      <c r="FN5" s="40"/>
      <c r="FO5" s="40"/>
      <c r="FP5" s="40"/>
      <c r="FQ5" s="40"/>
      <c r="FR5" s="40"/>
      <c r="FS5" s="40"/>
      <c r="FT5" s="40"/>
      <c r="FU5" s="40"/>
      <c r="FV5" s="40"/>
      <c r="FW5" s="40"/>
      <c r="FX5" s="40"/>
      <c r="FY5" s="40"/>
      <c r="FZ5" s="40"/>
      <c r="GA5" s="40"/>
      <c r="GB5" s="40"/>
      <c r="GC5" s="40"/>
      <c r="GD5" s="40"/>
      <c r="GE5" s="40"/>
      <c r="GF5" s="40"/>
      <c r="GG5" s="40"/>
      <c r="GH5" s="40"/>
      <c r="GI5" s="40"/>
      <c r="GJ5" s="40"/>
      <c r="GK5" s="40"/>
      <c r="GL5" s="40"/>
      <c r="GM5" s="40"/>
      <c r="GN5" s="40"/>
      <c r="GO5" s="40"/>
      <c r="GP5" s="40"/>
      <c r="GQ5" s="40"/>
      <c r="GR5" s="40"/>
      <c r="GS5" s="40"/>
      <c r="GT5" s="40"/>
      <c r="GU5" s="40"/>
      <c r="GV5" s="40"/>
      <c r="GW5" s="40"/>
      <c r="GX5" s="40"/>
      <c r="GY5" s="40"/>
      <c r="GZ5" s="40"/>
      <c r="HA5" s="40"/>
      <c r="HB5" s="40"/>
      <c r="HC5" s="40"/>
      <c r="HD5" s="40"/>
    </row>
    <row r="6" s="33" customFormat="1" ht="40" customHeight="1" spans="1:238">
      <c r="A6" s="39"/>
      <c r="B6" s="56" t="s">
        <v>189</v>
      </c>
      <c r="C6" s="52" t="s">
        <v>242</v>
      </c>
      <c r="D6" s="52" t="s">
        <v>191</v>
      </c>
      <c r="E6" s="52" t="s">
        <v>192</v>
      </c>
      <c r="F6" s="52" t="s">
        <v>221</v>
      </c>
      <c r="G6" s="52" t="s">
        <v>243</v>
      </c>
      <c r="H6" s="52" t="s">
        <v>244</v>
      </c>
      <c r="I6" s="52" t="s">
        <v>245</v>
      </c>
      <c r="J6" s="52" t="s">
        <v>246</v>
      </c>
      <c r="K6" s="52" t="s">
        <v>247</v>
      </c>
      <c r="L6" s="52" t="s">
        <v>248</v>
      </c>
      <c r="M6" s="52" t="s">
        <v>249</v>
      </c>
      <c r="N6" s="52" t="s">
        <v>250</v>
      </c>
      <c r="O6" s="52" t="s">
        <v>251</v>
      </c>
      <c r="P6" s="52" t="s">
        <v>252</v>
      </c>
      <c r="Q6" s="52" t="s">
        <v>253</v>
      </c>
      <c r="R6" s="52" t="s">
        <v>254</v>
      </c>
      <c r="S6" s="52" t="s">
        <v>255</v>
      </c>
      <c r="T6" s="52" t="s">
        <v>256</v>
      </c>
      <c r="U6" s="52" t="s">
        <v>257</v>
      </c>
      <c r="V6" s="52" t="s">
        <v>258</v>
      </c>
      <c r="W6" s="52" t="s">
        <v>259</v>
      </c>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c r="FS6" s="40"/>
      <c r="FT6" s="40"/>
      <c r="FU6" s="40"/>
      <c r="FV6" s="40"/>
      <c r="FW6" s="40"/>
      <c r="FX6" s="40"/>
      <c r="FY6" s="40"/>
      <c r="FZ6" s="40"/>
      <c r="GA6" s="40"/>
      <c r="GB6" s="40"/>
      <c r="GC6" s="40"/>
      <c r="GD6" s="40"/>
      <c r="GE6" s="40"/>
      <c r="GF6" s="40"/>
      <c r="GG6" s="40"/>
      <c r="GH6" s="40"/>
      <c r="GI6" s="40"/>
      <c r="GJ6" s="40"/>
      <c r="GK6" s="40"/>
      <c r="GL6" s="40"/>
      <c r="GM6" s="40"/>
      <c r="GN6" s="40"/>
      <c r="GO6" s="40"/>
      <c r="GP6" s="40"/>
      <c r="GQ6" s="40"/>
      <c r="GR6" s="40"/>
      <c r="GS6" s="40"/>
      <c r="GT6" s="40"/>
      <c r="GU6" s="40"/>
      <c r="GV6" s="40"/>
      <c r="GW6" s="40"/>
      <c r="GX6" s="40"/>
      <c r="GY6" s="40"/>
      <c r="GZ6" s="40"/>
      <c r="HA6" s="40"/>
      <c r="HB6" s="40"/>
      <c r="HC6" s="40"/>
      <c r="HD6" s="40"/>
      <c r="HE6" s="3"/>
      <c r="HF6" s="3"/>
      <c r="HG6" s="3"/>
      <c r="HH6" s="3"/>
      <c r="HI6" s="3"/>
      <c r="HJ6" s="3"/>
      <c r="HK6" s="3"/>
      <c r="HL6" s="3"/>
      <c r="HM6" s="3"/>
      <c r="HN6" s="3"/>
      <c r="HO6" s="3"/>
      <c r="HP6" s="3"/>
      <c r="HQ6" s="3"/>
      <c r="HR6" s="3"/>
      <c r="HS6" s="3"/>
      <c r="HT6" s="3"/>
      <c r="HU6" s="3"/>
      <c r="HV6" s="3"/>
      <c r="HW6" s="3"/>
      <c r="HX6" s="3"/>
      <c r="HY6" s="3"/>
      <c r="HZ6" s="3"/>
      <c r="IA6" s="3"/>
      <c r="IB6" s="3"/>
      <c r="IC6" s="3"/>
      <c r="ID6" s="3"/>
    </row>
    <row r="7" s="35" customFormat="1" ht="22" customHeight="1" spans="1:212">
      <c r="A7" s="6"/>
      <c r="B7" s="57" t="s">
        <v>4</v>
      </c>
      <c r="C7" s="49">
        <f>SUM(C8,C131)</f>
        <v>1376</v>
      </c>
      <c r="D7" s="49">
        <f>SUM(D8,D131)</f>
        <v>21</v>
      </c>
      <c r="E7" s="49">
        <f>SUM(E8,E131)</f>
        <v>124</v>
      </c>
      <c r="F7" s="49">
        <f>SUM(F8,F131)</f>
        <v>1231</v>
      </c>
      <c r="G7" s="49"/>
      <c r="H7" s="22">
        <f t="shared" ref="H7:N7" si="0">SUM(H8,H131)</f>
        <v>362.17</v>
      </c>
      <c r="I7" s="22">
        <f t="shared" si="0"/>
        <v>11.53</v>
      </c>
      <c r="J7" s="22">
        <f t="shared" si="0"/>
        <v>54.81</v>
      </c>
      <c r="K7" s="22">
        <f t="shared" si="0"/>
        <v>295.83</v>
      </c>
      <c r="L7" s="22">
        <f t="shared" si="0"/>
        <v>136.48</v>
      </c>
      <c r="M7" s="22">
        <f t="shared" si="0"/>
        <v>3.93</v>
      </c>
      <c r="N7" s="22">
        <f t="shared" si="0"/>
        <v>17.39</v>
      </c>
      <c r="O7" s="22">
        <f t="shared" ref="O7:U7" si="1">SUM(O8,O131)</f>
        <v>115.16</v>
      </c>
      <c r="P7" s="22">
        <f t="shared" si="1"/>
        <v>225.69</v>
      </c>
      <c r="Q7" s="22">
        <f t="shared" si="1"/>
        <v>7.6</v>
      </c>
      <c r="R7" s="22">
        <f t="shared" si="1"/>
        <v>37.42</v>
      </c>
      <c r="S7" s="22">
        <f t="shared" si="1"/>
        <v>180.67</v>
      </c>
      <c r="T7" s="22">
        <f t="shared" si="1"/>
        <v>199.04</v>
      </c>
      <c r="U7" s="22">
        <f t="shared" si="1"/>
        <v>169.74</v>
      </c>
      <c r="V7" s="22">
        <f t="shared" ref="T7:W7" si="2">SUM(V8,V131)</f>
        <v>29.3</v>
      </c>
      <c r="W7" s="22">
        <f t="shared" si="2"/>
        <v>254.99</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row>
    <row r="8" s="35" customFormat="1" ht="22" customHeight="1" spans="1:212">
      <c r="A8" s="6"/>
      <c r="B8" s="57" t="s">
        <v>14</v>
      </c>
      <c r="C8" s="19">
        <f t="shared" ref="C8:H8" si="3">SUM(C9,C21,C22,C29,C36,C42,C49,C55,C60,C68,C73,C74,C75,C83,C90,C100,C107,C112,C118,C123,C127)</f>
        <v>748</v>
      </c>
      <c r="D8" s="19">
        <f t="shared" si="3"/>
        <v>4</v>
      </c>
      <c r="E8" s="19">
        <f t="shared" si="3"/>
        <v>41</v>
      </c>
      <c r="F8" s="19">
        <f t="shared" si="3"/>
        <v>703</v>
      </c>
      <c r="G8" s="49"/>
      <c r="H8" s="19">
        <f t="shared" ref="H8:W8" si="4">SUM(H9,H21,H22,H29,H36,H42,H49,H55,H60,H68,H73,H74,H75,H83,H90,H100,H107,H112,H118,H123,H127)</f>
        <v>161.62</v>
      </c>
      <c r="I8" s="19">
        <f t="shared" si="4"/>
        <v>1.78</v>
      </c>
      <c r="J8" s="19">
        <f t="shared" si="4"/>
        <v>16.45</v>
      </c>
      <c r="K8" s="19">
        <f t="shared" si="4"/>
        <v>143.39</v>
      </c>
      <c r="L8" s="19">
        <f t="shared" si="4"/>
        <v>72.23</v>
      </c>
      <c r="M8" s="19">
        <f t="shared" si="4"/>
        <v>0.75</v>
      </c>
      <c r="N8" s="19">
        <f t="shared" si="4"/>
        <v>5.75</v>
      </c>
      <c r="O8" s="19">
        <f t="shared" si="4"/>
        <v>65.73</v>
      </c>
      <c r="P8" s="19">
        <f t="shared" si="4"/>
        <v>89.39</v>
      </c>
      <c r="Q8" s="19">
        <f t="shared" si="4"/>
        <v>1.03</v>
      </c>
      <c r="R8" s="19">
        <f t="shared" si="4"/>
        <v>10.7</v>
      </c>
      <c r="S8" s="19">
        <f t="shared" si="4"/>
        <v>77.66</v>
      </c>
      <c r="T8" s="19">
        <f t="shared" si="4"/>
        <v>78.48</v>
      </c>
      <c r="U8" s="19">
        <f t="shared" si="4"/>
        <v>66.09</v>
      </c>
      <c r="V8" s="19">
        <f t="shared" si="4"/>
        <v>12.39</v>
      </c>
      <c r="W8" s="19">
        <f t="shared" si="4"/>
        <v>101.78</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row>
    <row r="9" s="35" customFormat="1" ht="22" customHeight="1" spans="1:238">
      <c r="A9" s="6"/>
      <c r="B9" s="57" t="s">
        <v>15</v>
      </c>
      <c r="C9" s="19">
        <f>SUM(C10:C20)</f>
        <v>139</v>
      </c>
      <c r="D9" s="19">
        <f>SUM(D10:D20)</f>
        <v>0</v>
      </c>
      <c r="E9" s="19">
        <f>SUM(E10:E20)</f>
        <v>2</v>
      </c>
      <c r="F9" s="19">
        <f>SUM(F10:F20)</f>
        <v>137</v>
      </c>
      <c r="G9" s="49"/>
      <c r="H9" s="22">
        <f>SUM(H10:H20)</f>
        <v>13.1</v>
      </c>
      <c r="I9" s="22">
        <f>SUM(I10:I20)</f>
        <v>0</v>
      </c>
      <c r="J9" s="22">
        <f t="shared" ref="H9:W9" si="5">SUM(J10:J20)</f>
        <v>0.28</v>
      </c>
      <c r="K9" s="22">
        <f t="shared" si="5"/>
        <v>12.82</v>
      </c>
      <c r="L9" s="22">
        <f t="shared" si="5"/>
        <v>13.1</v>
      </c>
      <c r="M9" s="22">
        <f t="shared" si="5"/>
        <v>0</v>
      </c>
      <c r="N9" s="22">
        <f t="shared" si="5"/>
        <v>0.28</v>
      </c>
      <c r="O9" s="22">
        <f t="shared" si="5"/>
        <v>12.82</v>
      </c>
      <c r="P9" s="22">
        <f t="shared" si="5"/>
        <v>0</v>
      </c>
      <c r="Q9" s="22">
        <f t="shared" si="5"/>
        <v>0</v>
      </c>
      <c r="R9" s="22">
        <f t="shared" si="5"/>
        <v>0</v>
      </c>
      <c r="S9" s="22">
        <f t="shared" si="5"/>
        <v>0</v>
      </c>
      <c r="T9" s="51">
        <f t="shared" si="5"/>
        <v>0</v>
      </c>
      <c r="U9" s="51">
        <f t="shared" si="5"/>
        <v>0</v>
      </c>
      <c r="V9" s="51">
        <f t="shared" si="5"/>
        <v>0</v>
      </c>
      <c r="W9" s="51">
        <f t="shared" si="5"/>
        <v>0</v>
      </c>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row>
    <row r="10" s="33" customFormat="1" ht="22" customHeight="1" spans="1:212">
      <c r="A10" s="58">
        <v>601002</v>
      </c>
      <c r="B10" s="31" t="s">
        <v>16</v>
      </c>
      <c r="C10" s="59">
        <v>0</v>
      </c>
      <c r="D10" s="14">
        <v>0</v>
      </c>
      <c r="E10" s="14">
        <v>0</v>
      </c>
      <c r="F10" s="14">
        <v>0</v>
      </c>
      <c r="G10" s="60">
        <v>0.3</v>
      </c>
      <c r="H10" s="61">
        <f>SUM(I10:K10)</f>
        <v>0</v>
      </c>
      <c r="I10" s="61">
        <f t="shared" ref="I10:I18" si="6">ROUND(D10*G10*520*12/10000,2)</f>
        <v>0</v>
      </c>
      <c r="J10" s="61">
        <f t="shared" ref="J10:J21" si="7">ROUND(E10*G10*390*12/10000,2)</f>
        <v>0</v>
      </c>
      <c r="K10" s="61">
        <f t="shared" ref="K10:K18" si="8">ROUND(F10*G10*260*12/10000,2)</f>
        <v>0</v>
      </c>
      <c r="L10" s="61">
        <f>SUM(M10:O10)</f>
        <v>0</v>
      </c>
      <c r="M10" s="61">
        <f>ROUND(D10*0.3*520*12/10000,2)</f>
        <v>0</v>
      </c>
      <c r="N10" s="61">
        <f>ROUND(E10*0.3*390*12/10000,2)</f>
        <v>0</v>
      </c>
      <c r="O10" s="61">
        <f>ROUND(F10*0.3*260*12/10000,2)</f>
        <v>0</v>
      </c>
      <c r="P10" s="61">
        <f>SUM(Q10:S10)</f>
        <v>0</v>
      </c>
      <c r="Q10" s="61">
        <f>I10-M10</f>
        <v>0</v>
      </c>
      <c r="R10" s="61">
        <f>J10-N10</f>
        <v>0</v>
      </c>
      <c r="S10" s="61">
        <f>K10-O10</f>
        <v>0</v>
      </c>
      <c r="T10" s="51">
        <v>0</v>
      </c>
      <c r="U10" s="77">
        <v>0</v>
      </c>
      <c r="V10" s="61">
        <f>T10-U10</f>
        <v>0</v>
      </c>
      <c r="W10" s="61">
        <f>P10+V10</f>
        <v>0</v>
      </c>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row>
    <row r="11" s="33" customFormat="1" ht="22" customHeight="1" spans="1:212">
      <c r="A11" s="58">
        <v>601003</v>
      </c>
      <c r="B11" s="31" t="s">
        <v>17</v>
      </c>
      <c r="C11" s="59">
        <v>1</v>
      </c>
      <c r="D11" s="14">
        <v>0</v>
      </c>
      <c r="E11" s="14">
        <v>0</v>
      </c>
      <c r="F11" s="14">
        <v>1</v>
      </c>
      <c r="G11" s="60">
        <v>0.3</v>
      </c>
      <c r="H11" s="61">
        <f t="shared" ref="H10:H21" si="9">SUM(I11:K11)</f>
        <v>0.09</v>
      </c>
      <c r="I11" s="61">
        <f t="shared" si="6"/>
        <v>0</v>
      </c>
      <c r="J11" s="61">
        <f t="shared" si="7"/>
        <v>0</v>
      </c>
      <c r="K11" s="61">
        <f t="shared" si="8"/>
        <v>0.09</v>
      </c>
      <c r="L11" s="61">
        <f t="shared" ref="L11:L21" si="10">SUM(M11:O11)</f>
        <v>0.09</v>
      </c>
      <c r="M11" s="61">
        <f t="shared" ref="M11:M21" si="11">ROUND(D11*0.3*520*12/10000,2)</f>
        <v>0</v>
      </c>
      <c r="N11" s="61">
        <f t="shared" ref="N11:N21" si="12">ROUND(E11*0.3*390*12/10000,2)</f>
        <v>0</v>
      </c>
      <c r="O11" s="61">
        <f t="shared" ref="O11:O21" si="13">ROUND(F11*0.3*260*12/10000,2)</f>
        <v>0.09</v>
      </c>
      <c r="P11" s="61">
        <f t="shared" ref="P11:P21" si="14">SUM(Q11:S11)</f>
        <v>0</v>
      </c>
      <c r="Q11" s="61">
        <f>I11-M11</f>
        <v>0</v>
      </c>
      <c r="R11" s="61">
        <f>J11-N11</f>
        <v>0</v>
      </c>
      <c r="S11" s="61">
        <f>K11-O11</f>
        <v>0</v>
      </c>
      <c r="T11" s="51">
        <v>0</v>
      </c>
      <c r="U11" s="77">
        <v>0</v>
      </c>
      <c r="V11" s="61">
        <f t="shared" ref="V10:V21" si="15">T11-U11</f>
        <v>0</v>
      </c>
      <c r="W11" s="61">
        <f t="shared" ref="W11:W21" si="16">P11+V11</f>
        <v>0</v>
      </c>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row>
    <row r="12" s="33" customFormat="1" ht="22" customHeight="1" spans="1:212">
      <c r="A12" s="58">
        <v>601004</v>
      </c>
      <c r="B12" s="31" t="s">
        <v>18</v>
      </c>
      <c r="C12" s="59">
        <v>1</v>
      </c>
      <c r="D12" s="14">
        <v>0</v>
      </c>
      <c r="E12" s="14">
        <v>0</v>
      </c>
      <c r="F12" s="14">
        <v>1</v>
      </c>
      <c r="G12" s="60">
        <v>0.3</v>
      </c>
      <c r="H12" s="61">
        <f t="shared" si="9"/>
        <v>0.09</v>
      </c>
      <c r="I12" s="61">
        <f t="shared" si="6"/>
        <v>0</v>
      </c>
      <c r="J12" s="61">
        <f t="shared" si="7"/>
        <v>0</v>
      </c>
      <c r="K12" s="61">
        <f t="shared" si="8"/>
        <v>0.09</v>
      </c>
      <c r="L12" s="61">
        <f t="shared" si="10"/>
        <v>0.09</v>
      </c>
      <c r="M12" s="61">
        <f t="shared" si="11"/>
        <v>0</v>
      </c>
      <c r="N12" s="61">
        <f t="shared" si="12"/>
        <v>0</v>
      </c>
      <c r="O12" s="61">
        <f t="shared" si="13"/>
        <v>0.09</v>
      </c>
      <c r="P12" s="61">
        <f t="shared" si="14"/>
        <v>0</v>
      </c>
      <c r="Q12" s="61">
        <f t="shared" ref="Q11:Q21" si="17">I12-M12</f>
        <v>0</v>
      </c>
      <c r="R12" s="61">
        <f t="shared" ref="R11:R21" si="18">J12-N12</f>
        <v>0</v>
      </c>
      <c r="S12" s="61">
        <f t="shared" ref="S11:S21" si="19">K12-O12</f>
        <v>0</v>
      </c>
      <c r="T12" s="51">
        <v>0</v>
      </c>
      <c r="U12" s="77">
        <v>0</v>
      </c>
      <c r="V12" s="61">
        <f t="shared" si="15"/>
        <v>0</v>
      </c>
      <c r="W12" s="61">
        <f t="shared" si="16"/>
        <v>0</v>
      </c>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c r="GG12" s="40"/>
      <c r="GH12" s="40"/>
      <c r="GI12" s="40"/>
      <c r="GJ12" s="40"/>
      <c r="GK12" s="40"/>
      <c r="GL12" s="40"/>
      <c r="GM12" s="40"/>
      <c r="GN12" s="40"/>
      <c r="GO12" s="40"/>
      <c r="GP12" s="40"/>
      <c r="GQ12" s="40"/>
      <c r="GR12" s="40"/>
      <c r="GS12" s="40"/>
      <c r="GT12" s="40"/>
      <c r="GU12" s="40"/>
      <c r="GV12" s="40"/>
      <c r="GW12" s="40"/>
      <c r="GX12" s="40"/>
      <c r="GY12" s="40"/>
      <c r="GZ12" s="40"/>
      <c r="HA12" s="40"/>
      <c r="HB12" s="40"/>
      <c r="HC12" s="40"/>
      <c r="HD12" s="40"/>
    </row>
    <row r="13" s="33" customFormat="1" ht="22" customHeight="1" spans="1:212">
      <c r="A13" s="58">
        <v>601005</v>
      </c>
      <c r="B13" s="31" t="s">
        <v>19</v>
      </c>
      <c r="C13" s="59">
        <v>0</v>
      </c>
      <c r="D13" s="14">
        <v>0</v>
      </c>
      <c r="E13" s="14">
        <v>0</v>
      </c>
      <c r="F13" s="14">
        <v>0</v>
      </c>
      <c r="G13" s="60">
        <v>0.3</v>
      </c>
      <c r="H13" s="61">
        <f t="shared" si="9"/>
        <v>0</v>
      </c>
      <c r="I13" s="61">
        <f t="shared" si="6"/>
        <v>0</v>
      </c>
      <c r="J13" s="61">
        <f t="shared" si="7"/>
        <v>0</v>
      </c>
      <c r="K13" s="61">
        <f t="shared" si="8"/>
        <v>0</v>
      </c>
      <c r="L13" s="61">
        <f t="shared" si="10"/>
        <v>0</v>
      </c>
      <c r="M13" s="61">
        <f t="shared" si="11"/>
        <v>0</v>
      </c>
      <c r="N13" s="61">
        <f t="shared" si="12"/>
        <v>0</v>
      </c>
      <c r="O13" s="61">
        <f t="shared" si="13"/>
        <v>0</v>
      </c>
      <c r="P13" s="61">
        <f t="shared" si="14"/>
        <v>0</v>
      </c>
      <c r="Q13" s="61">
        <f t="shared" si="17"/>
        <v>0</v>
      </c>
      <c r="R13" s="61">
        <f t="shared" si="18"/>
        <v>0</v>
      </c>
      <c r="S13" s="61">
        <f t="shared" si="19"/>
        <v>0</v>
      </c>
      <c r="T13" s="51">
        <v>0</v>
      </c>
      <c r="U13" s="77">
        <v>0</v>
      </c>
      <c r="V13" s="61">
        <f t="shared" si="15"/>
        <v>0</v>
      </c>
      <c r="W13" s="61">
        <f t="shared" si="16"/>
        <v>0</v>
      </c>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c r="FS13" s="40"/>
      <c r="FT13" s="40"/>
      <c r="FU13" s="40"/>
      <c r="FV13" s="40"/>
      <c r="FW13" s="40"/>
      <c r="FX13" s="40"/>
      <c r="FY13" s="40"/>
      <c r="FZ13" s="40"/>
      <c r="GA13" s="40"/>
      <c r="GB13" s="40"/>
      <c r="GC13" s="40"/>
      <c r="GD13" s="40"/>
      <c r="GE13" s="40"/>
      <c r="GF13" s="40"/>
      <c r="GG13" s="40"/>
      <c r="GH13" s="40"/>
      <c r="GI13" s="40"/>
      <c r="GJ13" s="40"/>
      <c r="GK13" s="40"/>
      <c r="GL13" s="40"/>
      <c r="GM13" s="40"/>
      <c r="GN13" s="40"/>
      <c r="GO13" s="40"/>
      <c r="GP13" s="40"/>
      <c r="GQ13" s="40"/>
      <c r="GR13" s="40"/>
      <c r="GS13" s="40"/>
      <c r="GT13" s="40"/>
      <c r="GU13" s="40"/>
      <c r="GV13" s="40"/>
      <c r="GW13" s="40"/>
      <c r="GX13" s="40"/>
      <c r="GY13" s="40"/>
      <c r="GZ13" s="40"/>
      <c r="HA13" s="40"/>
      <c r="HB13" s="40"/>
      <c r="HC13" s="40"/>
      <c r="HD13" s="40"/>
    </row>
    <row r="14" s="33" customFormat="1" ht="22" customHeight="1" spans="1:212">
      <c r="A14" s="58">
        <v>601006</v>
      </c>
      <c r="B14" s="31" t="s">
        <v>20</v>
      </c>
      <c r="C14" s="59">
        <v>0</v>
      </c>
      <c r="D14" s="14">
        <v>0</v>
      </c>
      <c r="E14" s="14">
        <v>0</v>
      </c>
      <c r="F14" s="14">
        <v>0</v>
      </c>
      <c r="G14" s="60">
        <v>0.3</v>
      </c>
      <c r="H14" s="61">
        <f t="shared" si="9"/>
        <v>0</v>
      </c>
      <c r="I14" s="61">
        <f t="shared" si="6"/>
        <v>0</v>
      </c>
      <c r="J14" s="61">
        <f t="shared" si="7"/>
        <v>0</v>
      </c>
      <c r="K14" s="61">
        <f t="shared" si="8"/>
        <v>0</v>
      </c>
      <c r="L14" s="61">
        <f t="shared" si="10"/>
        <v>0</v>
      </c>
      <c r="M14" s="61">
        <f t="shared" si="11"/>
        <v>0</v>
      </c>
      <c r="N14" s="61">
        <f t="shared" si="12"/>
        <v>0</v>
      </c>
      <c r="O14" s="61">
        <f t="shared" si="13"/>
        <v>0</v>
      </c>
      <c r="P14" s="61">
        <f t="shared" si="14"/>
        <v>0</v>
      </c>
      <c r="Q14" s="61">
        <f t="shared" si="17"/>
        <v>0</v>
      </c>
      <c r="R14" s="61">
        <f t="shared" si="18"/>
        <v>0</v>
      </c>
      <c r="S14" s="61">
        <f t="shared" si="19"/>
        <v>0</v>
      </c>
      <c r="T14" s="51">
        <v>0</v>
      </c>
      <c r="U14" s="77">
        <v>0</v>
      </c>
      <c r="V14" s="61">
        <f t="shared" si="15"/>
        <v>0</v>
      </c>
      <c r="W14" s="61">
        <f t="shared" si="16"/>
        <v>0</v>
      </c>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c r="GG14" s="40"/>
      <c r="GH14" s="40"/>
      <c r="GI14" s="40"/>
      <c r="GJ14" s="40"/>
      <c r="GK14" s="40"/>
      <c r="GL14" s="40"/>
      <c r="GM14" s="40"/>
      <c r="GN14" s="40"/>
      <c r="GO14" s="40"/>
      <c r="GP14" s="40"/>
      <c r="GQ14" s="40"/>
      <c r="GR14" s="40"/>
      <c r="GS14" s="40"/>
      <c r="GT14" s="40"/>
      <c r="GU14" s="40"/>
      <c r="GV14" s="40"/>
      <c r="GW14" s="40"/>
      <c r="GX14" s="40"/>
      <c r="GY14" s="40"/>
      <c r="GZ14" s="40"/>
      <c r="HA14" s="40"/>
      <c r="HB14" s="40"/>
      <c r="HC14" s="40"/>
      <c r="HD14" s="40"/>
    </row>
    <row r="15" s="33" customFormat="1" ht="22" customHeight="1" spans="1:212">
      <c r="A15" s="58">
        <v>601007</v>
      </c>
      <c r="B15" s="31" t="s">
        <v>21</v>
      </c>
      <c r="C15" s="59">
        <v>0</v>
      </c>
      <c r="D15" s="14">
        <v>0</v>
      </c>
      <c r="E15" s="14">
        <v>0</v>
      </c>
      <c r="F15" s="14">
        <v>0</v>
      </c>
      <c r="G15" s="60">
        <v>0.3</v>
      </c>
      <c r="H15" s="61">
        <f t="shared" si="9"/>
        <v>0</v>
      </c>
      <c r="I15" s="61">
        <f t="shared" si="6"/>
        <v>0</v>
      </c>
      <c r="J15" s="61">
        <f t="shared" si="7"/>
        <v>0</v>
      </c>
      <c r="K15" s="61">
        <f t="shared" si="8"/>
        <v>0</v>
      </c>
      <c r="L15" s="61">
        <f t="shared" si="10"/>
        <v>0</v>
      </c>
      <c r="M15" s="61">
        <f t="shared" si="11"/>
        <v>0</v>
      </c>
      <c r="N15" s="61">
        <f t="shared" si="12"/>
        <v>0</v>
      </c>
      <c r="O15" s="61">
        <f t="shared" si="13"/>
        <v>0</v>
      </c>
      <c r="P15" s="61">
        <f t="shared" si="14"/>
        <v>0</v>
      </c>
      <c r="Q15" s="61">
        <f t="shared" si="17"/>
        <v>0</v>
      </c>
      <c r="R15" s="61">
        <f t="shared" si="18"/>
        <v>0</v>
      </c>
      <c r="S15" s="61">
        <f t="shared" si="19"/>
        <v>0</v>
      </c>
      <c r="T15" s="51">
        <v>0</v>
      </c>
      <c r="U15" s="77">
        <v>0</v>
      </c>
      <c r="V15" s="61">
        <f t="shared" si="15"/>
        <v>0</v>
      </c>
      <c r="W15" s="61">
        <f t="shared" si="16"/>
        <v>0</v>
      </c>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c r="GJ15" s="40"/>
      <c r="GK15" s="40"/>
      <c r="GL15" s="40"/>
      <c r="GM15" s="40"/>
      <c r="GN15" s="40"/>
      <c r="GO15" s="40"/>
      <c r="GP15" s="40"/>
      <c r="GQ15" s="40"/>
      <c r="GR15" s="40"/>
      <c r="GS15" s="40"/>
      <c r="GT15" s="40"/>
      <c r="GU15" s="40"/>
      <c r="GV15" s="40"/>
      <c r="GW15" s="40"/>
      <c r="GX15" s="40"/>
      <c r="GY15" s="40"/>
      <c r="GZ15" s="40"/>
      <c r="HA15" s="40"/>
      <c r="HB15" s="40"/>
      <c r="HC15" s="40"/>
      <c r="HD15" s="40"/>
    </row>
    <row r="16" s="33" customFormat="1" ht="22" customHeight="1" spans="1:212">
      <c r="A16" s="58">
        <v>601008</v>
      </c>
      <c r="B16" s="31" t="s">
        <v>22</v>
      </c>
      <c r="C16" s="59">
        <v>56</v>
      </c>
      <c r="D16" s="14">
        <v>0</v>
      </c>
      <c r="E16" s="14">
        <v>0</v>
      </c>
      <c r="F16" s="14">
        <v>56</v>
      </c>
      <c r="G16" s="60">
        <v>0.3</v>
      </c>
      <c r="H16" s="61">
        <f t="shared" si="9"/>
        <v>5.24</v>
      </c>
      <c r="I16" s="61">
        <f t="shared" si="6"/>
        <v>0</v>
      </c>
      <c r="J16" s="61">
        <f t="shared" si="7"/>
        <v>0</v>
      </c>
      <c r="K16" s="61">
        <f t="shared" si="8"/>
        <v>5.24</v>
      </c>
      <c r="L16" s="61">
        <f t="shared" si="10"/>
        <v>5.24</v>
      </c>
      <c r="M16" s="61">
        <f t="shared" si="11"/>
        <v>0</v>
      </c>
      <c r="N16" s="61">
        <f t="shared" si="12"/>
        <v>0</v>
      </c>
      <c r="O16" s="61">
        <f t="shared" si="13"/>
        <v>5.24</v>
      </c>
      <c r="P16" s="61">
        <f t="shared" si="14"/>
        <v>0</v>
      </c>
      <c r="Q16" s="61">
        <f t="shared" si="17"/>
        <v>0</v>
      </c>
      <c r="R16" s="61">
        <f t="shared" si="18"/>
        <v>0</v>
      </c>
      <c r="S16" s="61">
        <f t="shared" si="19"/>
        <v>0</v>
      </c>
      <c r="T16" s="51">
        <v>0</v>
      </c>
      <c r="U16" s="77">
        <v>0</v>
      </c>
      <c r="V16" s="61">
        <f t="shared" si="15"/>
        <v>0</v>
      </c>
      <c r="W16" s="61">
        <f t="shared" si="16"/>
        <v>0</v>
      </c>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0"/>
      <c r="GD16" s="40"/>
      <c r="GE16" s="40"/>
      <c r="GF16" s="40"/>
      <c r="GG16" s="40"/>
      <c r="GH16" s="40"/>
      <c r="GI16" s="40"/>
      <c r="GJ16" s="40"/>
      <c r="GK16" s="40"/>
      <c r="GL16" s="40"/>
      <c r="GM16" s="40"/>
      <c r="GN16" s="40"/>
      <c r="GO16" s="40"/>
      <c r="GP16" s="40"/>
      <c r="GQ16" s="40"/>
      <c r="GR16" s="40"/>
      <c r="GS16" s="40"/>
      <c r="GT16" s="40"/>
      <c r="GU16" s="40"/>
      <c r="GV16" s="40"/>
      <c r="GW16" s="40"/>
      <c r="GX16" s="40"/>
      <c r="GY16" s="40"/>
      <c r="GZ16" s="40"/>
      <c r="HA16" s="40"/>
      <c r="HB16" s="40"/>
      <c r="HC16" s="40"/>
      <c r="HD16" s="40"/>
    </row>
    <row r="17" s="33" customFormat="1" ht="22" customHeight="1" spans="1:212">
      <c r="A17" s="58">
        <v>601009</v>
      </c>
      <c r="B17" s="31" t="s">
        <v>23</v>
      </c>
      <c r="C17" s="59">
        <v>10</v>
      </c>
      <c r="D17" s="14">
        <v>0</v>
      </c>
      <c r="E17" s="14">
        <v>2</v>
      </c>
      <c r="F17" s="14">
        <v>8</v>
      </c>
      <c r="G17" s="60">
        <v>0.3</v>
      </c>
      <c r="H17" s="61">
        <f t="shared" si="9"/>
        <v>1.03</v>
      </c>
      <c r="I17" s="61">
        <f t="shared" si="6"/>
        <v>0</v>
      </c>
      <c r="J17" s="61">
        <f t="shared" si="7"/>
        <v>0.28</v>
      </c>
      <c r="K17" s="61">
        <f t="shared" si="8"/>
        <v>0.75</v>
      </c>
      <c r="L17" s="61">
        <f t="shared" si="10"/>
        <v>1.03</v>
      </c>
      <c r="M17" s="61">
        <f t="shared" si="11"/>
        <v>0</v>
      </c>
      <c r="N17" s="61">
        <f t="shared" si="12"/>
        <v>0.28</v>
      </c>
      <c r="O17" s="61">
        <f t="shared" si="13"/>
        <v>0.75</v>
      </c>
      <c r="P17" s="61">
        <f t="shared" si="14"/>
        <v>0</v>
      </c>
      <c r="Q17" s="61">
        <f t="shared" si="17"/>
        <v>0</v>
      </c>
      <c r="R17" s="61">
        <f t="shared" si="18"/>
        <v>0</v>
      </c>
      <c r="S17" s="61">
        <f t="shared" si="19"/>
        <v>0</v>
      </c>
      <c r="T17" s="51">
        <v>0</v>
      </c>
      <c r="U17" s="77">
        <v>0</v>
      </c>
      <c r="V17" s="61">
        <f t="shared" si="15"/>
        <v>0</v>
      </c>
      <c r="W17" s="61">
        <f t="shared" si="16"/>
        <v>0</v>
      </c>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c r="FS17" s="40"/>
      <c r="FT17" s="40"/>
      <c r="FU17" s="40"/>
      <c r="FV17" s="40"/>
      <c r="FW17" s="40"/>
      <c r="FX17" s="40"/>
      <c r="FY17" s="40"/>
      <c r="FZ17" s="40"/>
      <c r="GA17" s="40"/>
      <c r="GB17" s="40"/>
      <c r="GC17" s="40"/>
      <c r="GD17" s="40"/>
      <c r="GE17" s="40"/>
      <c r="GF17" s="40"/>
      <c r="GG17" s="40"/>
      <c r="GH17" s="40"/>
      <c r="GI17" s="40"/>
      <c r="GJ17" s="40"/>
      <c r="GK17" s="40"/>
      <c r="GL17" s="40"/>
      <c r="GM17" s="40"/>
      <c r="GN17" s="40"/>
      <c r="GO17" s="40"/>
      <c r="GP17" s="40"/>
      <c r="GQ17" s="40"/>
      <c r="GR17" s="40"/>
      <c r="GS17" s="40"/>
      <c r="GT17" s="40"/>
      <c r="GU17" s="40"/>
      <c r="GV17" s="40"/>
      <c r="GW17" s="40"/>
      <c r="GX17" s="40"/>
      <c r="GY17" s="40"/>
      <c r="GZ17" s="40"/>
      <c r="HA17" s="40"/>
      <c r="HB17" s="40"/>
      <c r="HC17" s="40"/>
      <c r="HD17" s="40"/>
    </row>
    <row r="18" s="33" customFormat="1" ht="22" customHeight="1" spans="1:212">
      <c r="A18" s="58">
        <v>601010</v>
      </c>
      <c r="B18" s="31" t="s">
        <v>24</v>
      </c>
      <c r="C18" s="59">
        <v>36</v>
      </c>
      <c r="D18" s="14">
        <v>0</v>
      </c>
      <c r="E18" s="14">
        <v>0</v>
      </c>
      <c r="F18" s="14">
        <v>36</v>
      </c>
      <c r="G18" s="60">
        <v>0.3</v>
      </c>
      <c r="H18" s="61">
        <f t="shared" si="9"/>
        <v>3.37</v>
      </c>
      <c r="I18" s="61">
        <f t="shared" si="6"/>
        <v>0</v>
      </c>
      <c r="J18" s="61">
        <f t="shared" si="7"/>
        <v>0</v>
      </c>
      <c r="K18" s="61">
        <f t="shared" si="8"/>
        <v>3.37</v>
      </c>
      <c r="L18" s="61">
        <f t="shared" si="10"/>
        <v>3.37</v>
      </c>
      <c r="M18" s="61">
        <f t="shared" si="11"/>
        <v>0</v>
      </c>
      <c r="N18" s="61">
        <f t="shared" si="12"/>
        <v>0</v>
      </c>
      <c r="O18" s="61">
        <f t="shared" si="13"/>
        <v>3.37</v>
      </c>
      <c r="P18" s="61">
        <f t="shared" si="14"/>
        <v>0</v>
      </c>
      <c r="Q18" s="61">
        <f t="shared" si="17"/>
        <v>0</v>
      </c>
      <c r="R18" s="61">
        <f t="shared" si="18"/>
        <v>0</v>
      </c>
      <c r="S18" s="61">
        <f t="shared" si="19"/>
        <v>0</v>
      </c>
      <c r="T18" s="51">
        <v>0</v>
      </c>
      <c r="U18" s="77">
        <v>0</v>
      </c>
      <c r="V18" s="61">
        <f t="shared" si="15"/>
        <v>0</v>
      </c>
      <c r="W18" s="61">
        <f t="shared" si="16"/>
        <v>0</v>
      </c>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c r="FS18" s="40"/>
      <c r="FT18" s="40"/>
      <c r="FU18" s="40"/>
      <c r="FV18" s="40"/>
      <c r="FW18" s="40"/>
      <c r="FX18" s="40"/>
      <c r="FY18" s="40"/>
      <c r="FZ18" s="40"/>
      <c r="GA18" s="40"/>
      <c r="GB18" s="40"/>
      <c r="GC18" s="40"/>
      <c r="GD18" s="40"/>
      <c r="GE18" s="40"/>
      <c r="GF18" s="40"/>
      <c r="GG18" s="40"/>
      <c r="GH18" s="40"/>
      <c r="GI18" s="40"/>
      <c r="GJ18" s="40"/>
      <c r="GK18" s="40"/>
      <c r="GL18" s="40"/>
      <c r="GM18" s="40"/>
      <c r="GN18" s="40"/>
      <c r="GO18" s="40"/>
      <c r="GP18" s="40"/>
      <c r="GQ18" s="40"/>
      <c r="GR18" s="40"/>
      <c r="GS18" s="40"/>
      <c r="GT18" s="40"/>
      <c r="GU18" s="40"/>
      <c r="GV18" s="40"/>
      <c r="GW18" s="40"/>
      <c r="GX18" s="40"/>
      <c r="GY18" s="40"/>
      <c r="GZ18" s="40"/>
      <c r="HA18" s="40"/>
      <c r="HB18" s="40"/>
      <c r="HC18" s="40"/>
      <c r="HD18" s="40"/>
    </row>
    <row r="19" s="33" customFormat="1" ht="22" customHeight="1" spans="1:212">
      <c r="A19" s="58">
        <v>601012</v>
      </c>
      <c r="B19" s="31" t="s">
        <v>25</v>
      </c>
      <c r="C19" s="59">
        <v>0</v>
      </c>
      <c r="D19" s="14">
        <v>0</v>
      </c>
      <c r="E19" s="14">
        <v>0</v>
      </c>
      <c r="F19" s="14">
        <v>0</v>
      </c>
      <c r="G19" s="60">
        <v>0.3</v>
      </c>
      <c r="H19" s="61">
        <f t="shared" si="9"/>
        <v>0</v>
      </c>
      <c r="I19" s="61">
        <f t="shared" ref="I19:I25" si="20">ROUND(D19*G19*520*12/10000,2)</f>
        <v>0</v>
      </c>
      <c r="J19" s="61">
        <f t="shared" si="7"/>
        <v>0</v>
      </c>
      <c r="K19" s="61">
        <f t="shared" ref="K19:K25" si="21">ROUND(F19*G19*260*12/10000,2)</f>
        <v>0</v>
      </c>
      <c r="L19" s="61">
        <f t="shared" si="10"/>
        <v>0</v>
      </c>
      <c r="M19" s="61">
        <f t="shared" si="11"/>
        <v>0</v>
      </c>
      <c r="N19" s="61">
        <f t="shared" si="12"/>
        <v>0</v>
      </c>
      <c r="O19" s="61">
        <f t="shared" si="13"/>
        <v>0</v>
      </c>
      <c r="P19" s="61">
        <f t="shared" si="14"/>
        <v>0</v>
      </c>
      <c r="Q19" s="61">
        <f t="shared" si="17"/>
        <v>0</v>
      </c>
      <c r="R19" s="61">
        <f t="shared" si="18"/>
        <v>0</v>
      </c>
      <c r="S19" s="61">
        <f t="shared" si="19"/>
        <v>0</v>
      </c>
      <c r="T19" s="51">
        <v>0</v>
      </c>
      <c r="U19" s="77">
        <v>0</v>
      </c>
      <c r="V19" s="61">
        <f t="shared" si="15"/>
        <v>0</v>
      </c>
      <c r="W19" s="61">
        <f t="shared" si="16"/>
        <v>0</v>
      </c>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c r="FS19" s="40"/>
      <c r="FT19" s="40"/>
      <c r="FU19" s="40"/>
      <c r="FV19" s="40"/>
      <c r="FW19" s="40"/>
      <c r="FX19" s="40"/>
      <c r="FY19" s="40"/>
      <c r="FZ19" s="40"/>
      <c r="GA19" s="40"/>
      <c r="GB19" s="40"/>
      <c r="GC19" s="40"/>
      <c r="GD19" s="40"/>
      <c r="GE19" s="40"/>
      <c r="GF19" s="40"/>
      <c r="GG19" s="40"/>
      <c r="GH19" s="40"/>
      <c r="GI19" s="40"/>
      <c r="GJ19" s="40"/>
      <c r="GK19" s="40"/>
      <c r="GL19" s="40"/>
      <c r="GM19" s="40"/>
      <c r="GN19" s="40"/>
      <c r="GO19" s="40"/>
      <c r="GP19" s="40"/>
      <c r="GQ19" s="40"/>
      <c r="GR19" s="40"/>
      <c r="GS19" s="40"/>
      <c r="GT19" s="40"/>
      <c r="GU19" s="40"/>
      <c r="GV19" s="40"/>
      <c r="GW19" s="40"/>
      <c r="GX19" s="40"/>
      <c r="GY19" s="40"/>
      <c r="GZ19" s="40"/>
      <c r="HA19" s="40"/>
      <c r="HB19" s="40"/>
      <c r="HC19" s="40"/>
      <c r="HD19" s="40"/>
    </row>
    <row r="20" s="33" customFormat="1" ht="22" customHeight="1" spans="1:212">
      <c r="A20" s="58">
        <v>601013</v>
      </c>
      <c r="B20" s="31" t="s">
        <v>26</v>
      </c>
      <c r="C20" s="59">
        <v>35</v>
      </c>
      <c r="D20" s="14">
        <v>0</v>
      </c>
      <c r="E20" s="14">
        <v>0</v>
      </c>
      <c r="F20" s="14">
        <v>35</v>
      </c>
      <c r="G20" s="60">
        <v>0.3</v>
      </c>
      <c r="H20" s="61">
        <f t="shared" si="9"/>
        <v>3.28</v>
      </c>
      <c r="I20" s="61">
        <f t="shared" si="20"/>
        <v>0</v>
      </c>
      <c r="J20" s="61">
        <f t="shared" si="7"/>
        <v>0</v>
      </c>
      <c r="K20" s="61">
        <f t="shared" si="21"/>
        <v>3.28</v>
      </c>
      <c r="L20" s="61">
        <f t="shared" si="10"/>
        <v>3.28</v>
      </c>
      <c r="M20" s="61">
        <f t="shared" si="11"/>
        <v>0</v>
      </c>
      <c r="N20" s="61">
        <f t="shared" si="12"/>
        <v>0</v>
      </c>
      <c r="O20" s="61">
        <f t="shared" si="13"/>
        <v>3.28</v>
      </c>
      <c r="P20" s="61">
        <f t="shared" si="14"/>
        <v>0</v>
      </c>
      <c r="Q20" s="61">
        <f t="shared" si="17"/>
        <v>0</v>
      </c>
      <c r="R20" s="61">
        <f t="shared" si="18"/>
        <v>0</v>
      </c>
      <c r="S20" s="61">
        <f t="shared" si="19"/>
        <v>0</v>
      </c>
      <c r="T20" s="51">
        <v>0</v>
      </c>
      <c r="U20" s="77">
        <v>0</v>
      </c>
      <c r="V20" s="61">
        <f t="shared" si="15"/>
        <v>0</v>
      </c>
      <c r="W20" s="61">
        <f t="shared" si="16"/>
        <v>0</v>
      </c>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c r="FS20" s="40"/>
      <c r="FT20" s="40"/>
      <c r="FU20" s="40"/>
      <c r="FV20" s="40"/>
      <c r="FW20" s="40"/>
      <c r="FX20" s="40"/>
      <c r="FY20" s="40"/>
      <c r="FZ20" s="40"/>
      <c r="GA20" s="40"/>
      <c r="GB20" s="40"/>
      <c r="GC20" s="40"/>
      <c r="GD20" s="40"/>
      <c r="GE20" s="40"/>
      <c r="GF20" s="40"/>
      <c r="GG20" s="40"/>
      <c r="GH20" s="40"/>
      <c r="GI20" s="40"/>
      <c r="GJ20" s="40"/>
      <c r="GK20" s="40"/>
      <c r="GL20" s="40"/>
      <c r="GM20" s="40"/>
      <c r="GN20" s="40"/>
      <c r="GO20" s="40"/>
      <c r="GP20" s="40"/>
      <c r="GQ20" s="40"/>
      <c r="GR20" s="40"/>
      <c r="GS20" s="40"/>
      <c r="GT20" s="40"/>
      <c r="GU20" s="40"/>
      <c r="GV20" s="40"/>
      <c r="GW20" s="40"/>
      <c r="GX20" s="40"/>
      <c r="GY20" s="40"/>
      <c r="GZ20" s="40"/>
      <c r="HA20" s="40"/>
      <c r="HB20" s="40"/>
      <c r="HC20" s="40"/>
      <c r="HD20" s="40"/>
    </row>
    <row r="21" s="33" customFormat="1" ht="22" customHeight="1" spans="1:212">
      <c r="A21" s="39"/>
      <c r="B21" s="57" t="s">
        <v>27</v>
      </c>
      <c r="C21" s="19">
        <f>SUM(D21:F21)</f>
        <v>0</v>
      </c>
      <c r="D21" s="10">
        <v>0</v>
      </c>
      <c r="E21" s="10">
        <v>0</v>
      </c>
      <c r="F21" s="10">
        <v>0</v>
      </c>
      <c r="G21" s="49">
        <v>0.3</v>
      </c>
      <c r="H21" s="22">
        <f t="shared" si="9"/>
        <v>0</v>
      </c>
      <c r="I21" s="22">
        <f t="shared" si="20"/>
        <v>0</v>
      </c>
      <c r="J21" s="22">
        <f t="shared" si="7"/>
        <v>0</v>
      </c>
      <c r="K21" s="22">
        <f t="shared" si="21"/>
        <v>0</v>
      </c>
      <c r="L21" s="22">
        <f t="shared" si="10"/>
        <v>0</v>
      </c>
      <c r="M21" s="22">
        <f t="shared" si="11"/>
        <v>0</v>
      </c>
      <c r="N21" s="22">
        <f t="shared" si="12"/>
        <v>0</v>
      </c>
      <c r="O21" s="22">
        <f t="shared" si="13"/>
        <v>0</v>
      </c>
      <c r="P21" s="22">
        <f t="shared" si="14"/>
        <v>0</v>
      </c>
      <c r="Q21" s="22">
        <f t="shared" si="17"/>
        <v>0</v>
      </c>
      <c r="R21" s="22">
        <f t="shared" si="18"/>
        <v>0</v>
      </c>
      <c r="S21" s="22">
        <f t="shared" si="19"/>
        <v>0</v>
      </c>
      <c r="T21" s="51">
        <v>0</v>
      </c>
      <c r="U21" s="51">
        <v>0</v>
      </c>
      <c r="V21" s="51">
        <f t="shared" si="15"/>
        <v>0</v>
      </c>
      <c r="W21" s="51">
        <f t="shared" si="16"/>
        <v>0</v>
      </c>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c r="FS21" s="40"/>
      <c r="FT21" s="40"/>
      <c r="FU21" s="40"/>
      <c r="FV21" s="40"/>
      <c r="FW21" s="40"/>
      <c r="FX21" s="40"/>
      <c r="FY21" s="40"/>
      <c r="FZ21" s="40"/>
      <c r="GA21" s="40"/>
      <c r="GB21" s="40"/>
      <c r="GC21" s="40"/>
      <c r="GD21" s="40"/>
      <c r="GE21" s="40"/>
      <c r="GF21" s="40"/>
      <c r="GG21" s="40"/>
      <c r="GH21" s="40"/>
      <c r="GI21" s="40"/>
      <c r="GJ21" s="40"/>
      <c r="GK21" s="40"/>
      <c r="GL21" s="40"/>
      <c r="GM21" s="40"/>
      <c r="GN21" s="40"/>
      <c r="GO21" s="40"/>
      <c r="GP21" s="40"/>
      <c r="GQ21" s="40"/>
      <c r="GR21" s="40"/>
      <c r="GS21" s="40"/>
      <c r="GT21" s="40"/>
      <c r="GU21" s="40"/>
      <c r="GV21" s="40"/>
      <c r="GW21" s="40"/>
      <c r="GX21" s="40"/>
      <c r="GY21" s="40"/>
      <c r="GZ21" s="40"/>
      <c r="HA21" s="40"/>
      <c r="HB21" s="40"/>
      <c r="HC21" s="40"/>
      <c r="HD21" s="40"/>
    </row>
    <row r="22" s="35" customFormat="1" ht="22" customHeight="1" spans="1:212">
      <c r="A22" s="6"/>
      <c r="B22" s="57" t="s">
        <v>28</v>
      </c>
      <c r="C22" s="19">
        <f t="shared" ref="C22:W22" si="22">SUM(C23,C26:C28)</f>
        <v>23</v>
      </c>
      <c r="D22" s="19">
        <f t="shared" si="22"/>
        <v>0</v>
      </c>
      <c r="E22" s="19">
        <f t="shared" si="22"/>
        <v>0</v>
      </c>
      <c r="F22" s="19">
        <f t="shared" si="22"/>
        <v>23</v>
      </c>
      <c r="G22" s="49"/>
      <c r="H22" s="19">
        <f t="shared" si="22"/>
        <v>2.15</v>
      </c>
      <c r="I22" s="23">
        <f t="shared" si="22"/>
        <v>0</v>
      </c>
      <c r="J22" s="23">
        <f t="shared" si="22"/>
        <v>0</v>
      </c>
      <c r="K22" s="23">
        <f t="shared" si="22"/>
        <v>2.15</v>
      </c>
      <c r="L22" s="19">
        <f t="shared" si="22"/>
        <v>2.15</v>
      </c>
      <c r="M22" s="23">
        <f t="shared" si="22"/>
        <v>0</v>
      </c>
      <c r="N22" s="23">
        <f t="shared" si="22"/>
        <v>0</v>
      </c>
      <c r="O22" s="19">
        <f t="shared" si="22"/>
        <v>2.15</v>
      </c>
      <c r="P22" s="23">
        <f t="shared" si="22"/>
        <v>0</v>
      </c>
      <c r="Q22" s="23">
        <f t="shared" si="22"/>
        <v>0</v>
      </c>
      <c r="R22" s="23">
        <f t="shared" si="22"/>
        <v>0</v>
      </c>
      <c r="S22" s="23">
        <f t="shared" si="22"/>
        <v>0</v>
      </c>
      <c r="T22" s="23">
        <f t="shared" si="22"/>
        <v>0</v>
      </c>
      <c r="U22" s="23">
        <f t="shared" si="22"/>
        <v>0</v>
      </c>
      <c r="V22" s="23">
        <f t="shared" si="22"/>
        <v>0</v>
      </c>
      <c r="W22" s="23">
        <f t="shared" si="22"/>
        <v>0</v>
      </c>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row>
    <row r="23" s="33" customFormat="1" ht="22" customHeight="1" spans="1:212">
      <c r="A23" s="58">
        <v>603001</v>
      </c>
      <c r="B23" s="14" t="s">
        <v>29</v>
      </c>
      <c r="C23" s="59">
        <v>0</v>
      </c>
      <c r="D23" s="14">
        <v>0</v>
      </c>
      <c r="E23" s="14">
        <v>0</v>
      </c>
      <c r="F23" s="14">
        <v>0</v>
      </c>
      <c r="G23" s="60">
        <v>0.3</v>
      </c>
      <c r="H23" s="61">
        <f t="shared" ref="H23:H28" si="23">SUM(I23:K23)</f>
        <v>0</v>
      </c>
      <c r="I23" s="61">
        <f t="shared" si="20"/>
        <v>0</v>
      </c>
      <c r="J23" s="61">
        <f t="shared" ref="J23:J28" si="24">ROUND(E23*G23*390*12/10000,2)</f>
        <v>0</v>
      </c>
      <c r="K23" s="61">
        <f t="shared" si="21"/>
        <v>0</v>
      </c>
      <c r="L23" s="61">
        <f t="shared" ref="L23:L28" si="25">SUM(M23:O23)</f>
        <v>0</v>
      </c>
      <c r="M23" s="61">
        <f t="shared" ref="M23:M28" si="26">ROUND(D23*0.3*520*12/10000,2)</f>
        <v>0</v>
      </c>
      <c r="N23" s="61">
        <f t="shared" ref="N23:N28" si="27">ROUND(E23*0.3*390*12/10000,2)</f>
        <v>0</v>
      </c>
      <c r="O23" s="61">
        <f t="shared" ref="O23:O28" si="28">ROUND(F23*0.3*260*12/10000,2)</f>
        <v>0</v>
      </c>
      <c r="P23" s="61">
        <f t="shared" ref="P23:P28" si="29">SUM(Q23:S23)</f>
        <v>0</v>
      </c>
      <c r="Q23" s="61">
        <f t="shared" ref="Q23:Q28" si="30">I23-M23</f>
        <v>0</v>
      </c>
      <c r="R23" s="61">
        <f t="shared" ref="R23:R28" si="31">J23-N23</f>
        <v>0</v>
      </c>
      <c r="S23" s="61">
        <f t="shared" ref="S23:S28" si="32">K23-O23</f>
        <v>0</v>
      </c>
      <c r="T23" s="51">
        <v>0</v>
      </c>
      <c r="U23" s="77">
        <v>0</v>
      </c>
      <c r="V23" s="61">
        <f t="shared" ref="V23:V25" si="33">T23-U23</f>
        <v>0</v>
      </c>
      <c r="W23" s="61">
        <f t="shared" ref="W23:W28" si="34">P23+V23</f>
        <v>0</v>
      </c>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40"/>
    </row>
    <row r="24" s="33" customFormat="1" ht="22" customHeight="1" spans="1:212">
      <c r="A24" s="58"/>
      <c r="B24" s="18" t="s">
        <v>30</v>
      </c>
      <c r="C24" s="19">
        <v>0</v>
      </c>
      <c r="D24" s="10">
        <v>0</v>
      </c>
      <c r="E24" s="10">
        <v>0</v>
      </c>
      <c r="F24" s="10">
        <v>0</v>
      </c>
      <c r="G24" s="62">
        <v>0.3</v>
      </c>
      <c r="H24" s="22">
        <f t="shared" si="23"/>
        <v>0</v>
      </c>
      <c r="I24" s="22">
        <f t="shared" si="20"/>
        <v>0</v>
      </c>
      <c r="J24" s="22">
        <f t="shared" si="24"/>
        <v>0</v>
      </c>
      <c r="K24" s="22">
        <f t="shared" si="21"/>
        <v>0</v>
      </c>
      <c r="L24" s="22">
        <f t="shared" si="25"/>
        <v>0</v>
      </c>
      <c r="M24" s="22">
        <f t="shared" si="26"/>
        <v>0</v>
      </c>
      <c r="N24" s="22">
        <f t="shared" si="27"/>
        <v>0</v>
      </c>
      <c r="O24" s="22">
        <f t="shared" si="28"/>
        <v>0</v>
      </c>
      <c r="P24" s="22">
        <f t="shared" si="29"/>
        <v>0</v>
      </c>
      <c r="Q24" s="22">
        <f t="shared" si="30"/>
        <v>0</v>
      </c>
      <c r="R24" s="22">
        <f t="shared" si="31"/>
        <v>0</v>
      </c>
      <c r="S24" s="22">
        <f t="shared" si="32"/>
        <v>0</v>
      </c>
      <c r="T24" s="51">
        <v>0</v>
      </c>
      <c r="U24" s="51">
        <v>0</v>
      </c>
      <c r="V24" s="22">
        <f t="shared" si="33"/>
        <v>0</v>
      </c>
      <c r="W24" s="22">
        <f t="shared" si="34"/>
        <v>0</v>
      </c>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c r="FS24" s="40"/>
      <c r="FT24" s="40"/>
      <c r="FU24" s="40"/>
      <c r="FV24" s="40"/>
      <c r="FW24" s="40"/>
      <c r="FX24" s="40"/>
      <c r="FY24" s="40"/>
      <c r="FZ24" s="40"/>
      <c r="GA24" s="40"/>
      <c r="GB24" s="40"/>
      <c r="GC24" s="40"/>
      <c r="GD24" s="40"/>
      <c r="GE24" s="40"/>
      <c r="GF24" s="40"/>
      <c r="GG24" s="40"/>
      <c r="GH24" s="40"/>
      <c r="GI24" s="40"/>
      <c r="GJ24" s="40"/>
      <c r="GK24" s="40"/>
      <c r="GL24" s="40"/>
      <c r="GM24" s="40"/>
      <c r="GN24" s="40"/>
      <c r="GO24" s="40"/>
      <c r="GP24" s="40"/>
      <c r="GQ24" s="40"/>
      <c r="GR24" s="40"/>
      <c r="GS24" s="40"/>
      <c r="GT24" s="40"/>
      <c r="GU24" s="40"/>
      <c r="GV24" s="40"/>
      <c r="GW24" s="40"/>
      <c r="GX24" s="40"/>
      <c r="GY24" s="40"/>
      <c r="GZ24" s="40"/>
      <c r="HA24" s="40"/>
      <c r="HB24" s="40"/>
      <c r="HC24" s="40"/>
      <c r="HD24" s="40"/>
    </row>
    <row r="25" s="33" customFormat="1" ht="22" customHeight="1" spans="1:212">
      <c r="A25" s="58"/>
      <c r="B25" s="18" t="s">
        <v>31</v>
      </c>
      <c r="C25" s="19">
        <v>0</v>
      </c>
      <c r="D25" s="10">
        <v>0</v>
      </c>
      <c r="E25" s="10">
        <v>0</v>
      </c>
      <c r="F25" s="10">
        <v>0</v>
      </c>
      <c r="G25" s="62">
        <v>0.3</v>
      </c>
      <c r="H25" s="22">
        <f t="shared" si="23"/>
        <v>0</v>
      </c>
      <c r="I25" s="22">
        <f t="shared" si="20"/>
        <v>0</v>
      </c>
      <c r="J25" s="22">
        <f t="shared" si="24"/>
        <v>0</v>
      </c>
      <c r="K25" s="22">
        <f t="shared" si="21"/>
        <v>0</v>
      </c>
      <c r="L25" s="22">
        <f t="shared" si="25"/>
        <v>0</v>
      </c>
      <c r="M25" s="22">
        <f t="shared" si="26"/>
        <v>0</v>
      </c>
      <c r="N25" s="22">
        <f t="shared" si="27"/>
        <v>0</v>
      </c>
      <c r="O25" s="22">
        <f t="shared" si="28"/>
        <v>0</v>
      </c>
      <c r="P25" s="22">
        <f t="shared" si="29"/>
        <v>0</v>
      </c>
      <c r="Q25" s="22">
        <f t="shared" si="30"/>
        <v>0</v>
      </c>
      <c r="R25" s="22">
        <f t="shared" si="31"/>
        <v>0</v>
      </c>
      <c r="S25" s="22">
        <f t="shared" si="32"/>
        <v>0</v>
      </c>
      <c r="T25" s="51">
        <v>0</v>
      </c>
      <c r="U25" s="51">
        <v>0</v>
      </c>
      <c r="V25" s="22">
        <f t="shared" si="33"/>
        <v>0</v>
      </c>
      <c r="W25" s="22">
        <f t="shared" si="34"/>
        <v>0</v>
      </c>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row>
    <row r="26" s="33" customFormat="1" ht="22" customHeight="1" spans="1:212">
      <c r="A26" s="58">
        <v>603002</v>
      </c>
      <c r="B26" s="31" t="s">
        <v>32</v>
      </c>
      <c r="C26" s="59">
        <v>0</v>
      </c>
      <c r="D26" s="14">
        <v>0</v>
      </c>
      <c r="E26" s="14">
        <v>0</v>
      </c>
      <c r="F26" s="14">
        <v>0</v>
      </c>
      <c r="G26" s="60">
        <v>0.3</v>
      </c>
      <c r="H26" s="61">
        <f t="shared" si="23"/>
        <v>0</v>
      </c>
      <c r="I26" s="61">
        <f t="shared" ref="I26:I45" si="35">ROUND(D26*G26*520*12/10000,2)</f>
        <v>0</v>
      </c>
      <c r="J26" s="61">
        <f t="shared" si="24"/>
        <v>0</v>
      </c>
      <c r="K26" s="61">
        <f t="shared" ref="K26:K45" si="36">ROUND(F26*G26*260*12/10000,2)</f>
        <v>0</v>
      </c>
      <c r="L26" s="61">
        <f t="shared" si="25"/>
        <v>0</v>
      </c>
      <c r="M26" s="61">
        <f t="shared" si="26"/>
        <v>0</v>
      </c>
      <c r="N26" s="61">
        <f t="shared" si="27"/>
        <v>0</v>
      </c>
      <c r="O26" s="61">
        <f t="shared" si="28"/>
        <v>0</v>
      </c>
      <c r="P26" s="61">
        <f t="shared" si="29"/>
        <v>0</v>
      </c>
      <c r="Q26" s="61">
        <f t="shared" si="30"/>
        <v>0</v>
      </c>
      <c r="R26" s="61">
        <f t="shared" si="31"/>
        <v>0</v>
      </c>
      <c r="S26" s="61">
        <f t="shared" si="32"/>
        <v>0</v>
      </c>
      <c r="T26" s="51">
        <v>0</v>
      </c>
      <c r="U26" s="77">
        <v>0</v>
      </c>
      <c r="V26" s="61">
        <f t="shared" ref="V26:V75" si="37">T26-U26</f>
        <v>0</v>
      </c>
      <c r="W26" s="61">
        <f t="shared" si="34"/>
        <v>0</v>
      </c>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40"/>
    </row>
    <row r="27" s="33" customFormat="1" ht="22" customHeight="1" spans="1:212">
      <c r="A27" s="58">
        <v>603003</v>
      </c>
      <c r="B27" s="31" t="s">
        <v>33</v>
      </c>
      <c r="C27" s="59">
        <v>23</v>
      </c>
      <c r="D27" s="14">
        <v>0</v>
      </c>
      <c r="E27" s="14">
        <v>0</v>
      </c>
      <c r="F27" s="14">
        <v>23</v>
      </c>
      <c r="G27" s="60">
        <v>0.3</v>
      </c>
      <c r="H27" s="61">
        <f t="shared" si="23"/>
        <v>2.15</v>
      </c>
      <c r="I27" s="61">
        <f t="shared" si="35"/>
        <v>0</v>
      </c>
      <c r="J27" s="61">
        <f t="shared" si="24"/>
        <v>0</v>
      </c>
      <c r="K27" s="61">
        <f t="shared" si="36"/>
        <v>2.15</v>
      </c>
      <c r="L27" s="61">
        <f t="shared" si="25"/>
        <v>2.15</v>
      </c>
      <c r="M27" s="61">
        <f t="shared" si="26"/>
        <v>0</v>
      </c>
      <c r="N27" s="61">
        <f t="shared" si="27"/>
        <v>0</v>
      </c>
      <c r="O27" s="61">
        <f t="shared" si="28"/>
        <v>2.15</v>
      </c>
      <c r="P27" s="61">
        <f t="shared" si="29"/>
        <v>0</v>
      </c>
      <c r="Q27" s="61">
        <f t="shared" si="30"/>
        <v>0</v>
      </c>
      <c r="R27" s="61">
        <f t="shared" si="31"/>
        <v>0</v>
      </c>
      <c r="S27" s="61">
        <f t="shared" si="32"/>
        <v>0</v>
      </c>
      <c r="T27" s="51">
        <v>0</v>
      </c>
      <c r="U27" s="77">
        <v>0</v>
      </c>
      <c r="V27" s="61">
        <f t="shared" si="37"/>
        <v>0</v>
      </c>
      <c r="W27" s="61">
        <f t="shared" si="34"/>
        <v>0</v>
      </c>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row>
    <row r="28" s="33" customFormat="1" ht="22" customHeight="1" spans="1:212">
      <c r="A28" s="58">
        <v>603004</v>
      </c>
      <c r="B28" s="31" t="s">
        <v>34</v>
      </c>
      <c r="C28" s="59">
        <v>0</v>
      </c>
      <c r="D28" s="14">
        <v>0</v>
      </c>
      <c r="E28" s="14">
        <v>0</v>
      </c>
      <c r="F28" s="14">
        <v>0</v>
      </c>
      <c r="G28" s="60">
        <v>0.3</v>
      </c>
      <c r="H28" s="61">
        <f t="shared" si="23"/>
        <v>0</v>
      </c>
      <c r="I28" s="61">
        <f t="shared" si="35"/>
        <v>0</v>
      </c>
      <c r="J28" s="61">
        <f t="shared" si="24"/>
        <v>0</v>
      </c>
      <c r="K28" s="61">
        <f t="shared" si="36"/>
        <v>0</v>
      </c>
      <c r="L28" s="61">
        <f t="shared" si="25"/>
        <v>0</v>
      </c>
      <c r="M28" s="61">
        <f t="shared" si="26"/>
        <v>0</v>
      </c>
      <c r="N28" s="61">
        <f t="shared" si="27"/>
        <v>0</v>
      </c>
      <c r="O28" s="61">
        <f t="shared" si="28"/>
        <v>0</v>
      </c>
      <c r="P28" s="61">
        <f t="shared" si="29"/>
        <v>0</v>
      </c>
      <c r="Q28" s="61">
        <f t="shared" si="30"/>
        <v>0</v>
      </c>
      <c r="R28" s="61">
        <f t="shared" si="31"/>
        <v>0</v>
      </c>
      <c r="S28" s="61">
        <f t="shared" si="32"/>
        <v>0</v>
      </c>
      <c r="T28" s="51">
        <v>0</v>
      </c>
      <c r="U28" s="77">
        <v>0</v>
      </c>
      <c r="V28" s="61">
        <f t="shared" si="37"/>
        <v>0</v>
      </c>
      <c r="W28" s="61">
        <f t="shared" si="34"/>
        <v>0</v>
      </c>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row>
    <row r="29" s="35" customFormat="1" ht="22" customHeight="1" spans="1:212">
      <c r="A29" s="6"/>
      <c r="B29" s="57" t="s">
        <v>35</v>
      </c>
      <c r="C29" s="19">
        <f>SUM(C30:C35)</f>
        <v>2</v>
      </c>
      <c r="D29" s="19">
        <f>SUM(D30:D35)</f>
        <v>0</v>
      </c>
      <c r="E29" s="19">
        <f>SUM(E30:E35)</f>
        <v>0</v>
      </c>
      <c r="F29" s="19">
        <f>SUM(F30:F35)</f>
        <v>2</v>
      </c>
      <c r="G29" s="49"/>
      <c r="H29" s="22">
        <f t="shared" ref="H29:W29" si="38">SUM(H30:H35)</f>
        <v>0.58</v>
      </c>
      <c r="I29" s="22">
        <f t="shared" si="38"/>
        <v>0</v>
      </c>
      <c r="J29" s="22">
        <f t="shared" si="38"/>
        <v>0</v>
      </c>
      <c r="K29" s="22">
        <f t="shared" si="38"/>
        <v>0.58</v>
      </c>
      <c r="L29" s="22">
        <f t="shared" si="38"/>
        <v>0.18</v>
      </c>
      <c r="M29" s="22">
        <f t="shared" si="38"/>
        <v>0</v>
      </c>
      <c r="N29" s="22">
        <f t="shared" si="38"/>
        <v>0</v>
      </c>
      <c r="O29" s="22">
        <f t="shared" si="38"/>
        <v>0.18</v>
      </c>
      <c r="P29" s="22">
        <f t="shared" si="38"/>
        <v>0.4</v>
      </c>
      <c r="Q29" s="22">
        <f t="shared" si="38"/>
        <v>0</v>
      </c>
      <c r="R29" s="22">
        <f t="shared" si="38"/>
        <v>0</v>
      </c>
      <c r="S29" s="22">
        <f t="shared" si="38"/>
        <v>0.4</v>
      </c>
      <c r="T29" s="51">
        <f t="shared" si="38"/>
        <v>0.35</v>
      </c>
      <c r="U29" s="51">
        <f t="shared" si="38"/>
        <v>0.3</v>
      </c>
      <c r="V29" s="51">
        <f t="shared" si="38"/>
        <v>0.05</v>
      </c>
      <c r="W29" s="51">
        <f t="shared" si="38"/>
        <v>0.45</v>
      </c>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row>
    <row r="30" s="33" customFormat="1" ht="22" customHeight="1" spans="1:212">
      <c r="A30" s="58">
        <v>604002</v>
      </c>
      <c r="B30" s="31" t="s">
        <v>36</v>
      </c>
      <c r="C30" s="59">
        <v>1</v>
      </c>
      <c r="D30" s="14">
        <v>0</v>
      </c>
      <c r="E30" s="14">
        <v>0</v>
      </c>
      <c r="F30" s="14">
        <v>1</v>
      </c>
      <c r="G30" s="60">
        <v>0.85</v>
      </c>
      <c r="H30" s="61">
        <f t="shared" ref="H30:H35" si="39">SUM(I30:K30)</f>
        <v>0.27</v>
      </c>
      <c r="I30" s="61">
        <f t="shared" si="35"/>
        <v>0</v>
      </c>
      <c r="J30" s="61">
        <f t="shared" ref="J30:J35" si="40">ROUND(E30*G30*390*12/10000,2)</f>
        <v>0</v>
      </c>
      <c r="K30" s="61">
        <f t="shared" si="36"/>
        <v>0.27</v>
      </c>
      <c r="L30" s="61">
        <f t="shared" ref="L30:L35" si="41">SUM(M30:O30)</f>
        <v>0.09</v>
      </c>
      <c r="M30" s="61">
        <f t="shared" ref="M30:M35" si="42">ROUND(D30*0.3*520*12/10000,2)</f>
        <v>0</v>
      </c>
      <c r="N30" s="61">
        <f t="shared" ref="N30:N35" si="43">ROUND(E30*0.3*390*12/10000,2)</f>
        <v>0</v>
      </c>
      <c r="O30" s="61">
        <f t="shared" ref="O30:O35" si="44">ROUND(F30*0.3*260*12/10000,2)</f>
        <v>0.09</v>
      </c>
      <c r="P30" s="61">
        <f t="shared" ref="P30:P35" si="45">SUM(Q30:S30)</f>
        <v>0.18</v>
      </c>
      <c r="Q30" s="61">
        <f t="shared" ref="Q30:Q35" si="46">I30-M30</f>
        <v>0</v>
      </c>
      <c r="R30" s="61">
        <f t="shared" ref="R30:R35" si="47">J30-N30</f>
        <v>0</v>
      </c>
      <c r="S30" s="61">
        <f t="shared" ref="S30:S35" si="48">K30-O30</f>
        <v>0.18</v>
      </c>
      <c r="T30" s="77">
        <v>0.15</v>
      </c>
      <c r="U30" s="77">
        <v>0.13</v>
      </c>
      <c r="V30" s="61">
        <f t="shared" si="37"/>
        <v>0.02</v>
      </c>
      <c r="W30" s="61">
        <f t="shared" ref="W30:W35" si="49">P30+V30</f>
        <v>0.2</v>
      </c>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40"/>
    </row>
    <row r="31" s="33" customFormat="1" ht="22" customHeight="1" spans="1:212">
      <c r="A31" s="58">
        <v>604003</v>
      </c>
      <c r="B31" s="31" t="s">
        <v>37</v>
      </c>
      <c r="C31" s="59">
        <v>0</v>
      </c>
      <c r="D31" s="14">
        <v>0</v>
      </c>
      <c r="E31" s="14">
        <v>0</v>
      </c>
      <c r="F31" s="14">
        <v>0</v>
      </c>
      <c r="G31" s="60">
        <v>0.85</v>
      </c>
      <c r="H31" s="61">
        <f t="shared" si="39"/>
        <v>0</v>
      </c>
      <c r="I31" s="61">
        <f t="shared" si="35"/>
        <v>0</v>
      </c>
      <c r="J31" s="61">
        <f t="shared" si="40"/>
        <v>0</v>
      </c>
      <c r="K31" s="61">
        <f t="shared" si="36"/>
        <v>0</v>
      </c>
      <c r="L31" s="61">
        <f t="shared" si="41"/>
        <v>0</v>
      </c>
      <c r="M31" s="61">
        <f t="shared" si="42"/>
        <v>0</v>
      </c>
      <c r="N31" s="61">
        <f t="shared" si="43"/>
        <v>0</v>
      </c>
      <c r="O31" s="61">
        <f t="shared" si="44"/>
        <v>0</v>
      </c>
      <c r="P31" s="61">
        <f t="shared" si="45"/>
        <v>0</v>
      </c>
      <c r="Q31" s="61">
        <f t="shared" si="46"/>
        <v>0</v>
      </c>
      <c r="R31" s="61">
        <f t="shared" si="47"/>
        <v>0</v>
      </c>
      <c r="S31" s="61">
        <f t="shared" si="48"/>
        <v>0</v>
      </c>
      <c r="T31" s="77">
        <v>0</v>
      </c>
      <c r="U31" s="77">
        <v>0</v>
      </c>
      <c r="V31" s="61">
        <f t="shared" si="37"/>
        <v>0</v>
      </c>
      <c r="W31" s="61">
        <f t="shared" si="49"/>
        <v>0</v>
      </c>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40"/>
    </row>
    <row r="32" s="33" customFormat="1" ht="22" customHeight="1" spans="1:212">
      <c r="A32" s="58">
        <v>604004</v>
      </c>
      <c r="B32" s="31" t="s">
        <v>38</v>
      </c>
      <c r="C32" s="59">
        <v>0</v>
      </c>
      <c r="D32" s="14">
        <v>0</v>
      </c>
      <c r="E32" s="14">
        <v>0</v>
      </c>
      <c r="F32" s="14">
        <v>0</v>
      </c>
      <c r="G32" s="60">
        <v>0.85</v>
      </c>
      <c r="H32" s="61">
        <f t="shared" si="39"/>
        <v>0</v>
      </c>
      <c r="I32" s="61">
        <f t="shared" si="35"/>
        <v>0</v>
      </c>
      <c r="J32" s="61">
        <f t="shared" si="40"/>
        <v>0</v>
      </c>
      <c r="K32" s="61">
        <f t="shared" si="36"/>
        <v>0</v>
      </c>
      <c r="L32" s="61">
        <f t="shared" si="41"/>
        <v>0</v>
      </c>
      <c r="M32" s="61">
        <f t="shared" si="42"/>
        <v>0</v>
      </c>
      <c r="N32" s="61">
        <f t="shared" si="43"/>
        <v>0</v>
      </c>
      <c r="O32" s="61">
        <f t="shared" si="44"/>
        <v>0</v>
      </c>
      <c r="P32" s="61">
        <f t="shared" si="45"/>
        <v>0</v>
      </c>
      <c r="Q32" s="61">
        <f t="shared" si="46"/>
        <v>0</v>
      </c>
      <c r="R32" s="61">
        <f t="shared" si="47"/>
        <v>0</v>
      </c>
      <c r="S32" s="61">
        <f t="shared" si="48"/>
        <v>0</v>
      </c>
      <c r="T32" s="77">
        <v>0</v>
      </c>
      <c r="U32" s="77">
        <v>0</v>
      </c>
      <c r="V32" s="61">
        <f t="shared" si="37"/>
        <v>0</v>
      </c>
      <c r="W32" s="61">
        <f t="shared" si="49"/>
        <v>0</v>
      </c>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40"/>
    </row>
    <row r="33" s="33" customFormat="1" ht="22" customHeight="1" spans="1:212">
      <c r="A33" s="58">
        <v>604005</v>
      </c>
      <c r="B33" s="31" t="s">
        <v>39</v>
      </c>
      <c r="C33" s="59">
        <v>1</v>
      </c>
      <c r="D33" s="14">
        <v>0</v>
      </c>
      <c r="E33" s="14">
        <v>0</v>
      </c>
      <c r="F33" s="14">
        <v>1</v>
      </c>
      <c r="G33" s="60">
        <v>1</v>
      </c>
      <c r="H33" s="61">
        <f t="shared" si="39"/>
        <v>0.31</v>
      </c>
      <c r="I33" s="61">
        <f t="shared" si="35"/>
        <v>0</v>
      </c>
      <c r="J33" s="61">
        <f t="shared" si="40"/>
        <v>0</v>
      </c>
      <c r="K33" s="61">
        <f t="shared" si="36"/>
        <v>0.31</v>
      </c>
      <c r="L33" s="61">
        <f t="shared" si="41"/>
        <v>0.09</v>
      </c>
      <c r="M33" s="61">
        <f t="shared" si="42"/>
        <v>0</v>
      </c>
      <c r="N33" s="61">
        <f t="shared" si="43"/>
        <v>0</v>
      </c>
      <c r="O33" s="61">
        <f t="shared" si="44"/>
        <v>0.09</v>
      </c>
      <c r="P33" s="61">
        <f t="shared" si="45"/>
        <v>0.22</v>
      </c>
      <c r="Q33" s="61">
        <f t="shared" si="46"/>
        <v>0</v>
      </c>
      <c r="R33" s="61">
        <f t="shared" si="47"/>
        <v>0</v>
      </c>
      <c r="S33" s="61">
        <f t="shared" si="48"/>
        <v>0.22</v>
      </c>
      <c r="T33" s="77">
        <v>0.2</v>
      </c>
      <c r="U33" s="77">
        <v>0.17</v>
      </c>
      <c r="V33" s="61">
        <f t="shared" si="37"/>
        <v>0.03</v>
      </c>
      <c r="W33" s="61">
        <f t="shared" si="49"/>
        <v>0.25</v>
      </c>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40"/>
    </row>
    <row r="34" s="33" customFormat="1" ht="22" customHeight="1" spans="1:212">
      <c r="A34" s="58">
        <v>604006</v>
      </c>
      <c r="B34" s="31" t="s">
        <v>40</v>
      </c>
      <c r="C34" s="59">
        <v>0</v>
      </c>
      <c r="D34" s="14">
        <v>0</v>
      </c>
      <c r="E34" s="14">
        <v>0</v>
      </c>
      <c r="F34" s="14">
        <v>0</v>
      </c>
      <c r="G34" s="60">
        <v>1</v>
      </c>
      <c r="H34" s="61">
        <f t="shared" si="39"/>
        <v>0</v>
      </c>
      <c r="I34" s="61">
        <f t="shared" si="35"/>
        <v>0</v>
      </c>
      <c r="J34" s="61">
        <f t="shared" si="40"/>
        <v>0</v>
      </c>
      <c r="K34" s="61">
        <f t="shared" si="36"/>
        <v>0</v>
      </c>
      <c r="L34" s="61">
        <f t="shared" si="41"/>
        <v>0</v>
      </c>
      <c r="M34" s="61">
        <f t="shared" si="42"/>
        <v>0</v>
      </c>
      <c r="N34" s="61">
        <f t="shared" si="43"/>
        <v>0</v>
      </c>
      <c r="O34" s="61">
        <f t="shared" si="44"/>
        <v>0</v>
      </c>
      <c r="P34" s="61">
        <f t="shared" si="45"/>
        <v>0</v>
      </c>
      <c r="Q34" s="61">
        <f t="shared" si="46"/>
        <v>0</v>
      </c>
      <c r="R34" s="61">
        <f t="shared" si="47"/>
        <v>0</v>
      </c>
      <c r="S34" s="61">
        <f t="shared" si="48"/>
        <v>0</v>
      </c>
      <c r="T34" s="77">
        <v>0</v>
      </c>
      <c r="U34" s="77">
        <v>0</v>
      </c>
      <c r="V34" s="61">
        <f t="shared" si="37"/>
        <v>0</v>
      </c>
      <c r="W34" s="61">
        <f t="shared" si="49"/>
        <v>0</v>
      </c>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row>
    <row r="35" s="33" customFormat="1" ht="22" customHeight="1" spans="1:212">
      <c r="A35" s="58">
        <v>604007</v>
      </c>
      <c r="B35" s="31" t="s">
        <v>41</v>
      </c>
      <c r="C35" s="59">
        <v>0</v>
      </c>
      <c r="D35" s="14">
        <v>0</v>
      </c>
      <c r="E35" s="14">
        <v>0</v>
      </c>
      <c r="F35" s="14">
        <v>0</v>
      </c>
      <c r="G35" s="60">
        <v>0.85</v>
      </c>
      <c r="H35" s="61">
        <f t="shared" si="39"/>
        <v>0</v>
      </c>
      <c r="I35" s="61">
        <f t="shared" si="35"/>
        <v>0</v>
      </c>
      <c r="J35" s="61">
        <f t="shared" si="40"/>
        <v>0</v>
      </c>
      <c r="K35" s="61">
        <f t="shared" si="36"/>
        <v>0</v>
      </c>
      <c r="L35" s="61">
        <f t="shared" si="41"/>
        <v>0</v>
      </c>
      <c r="M35" s="61">
        <f t="shared" si="42"/>
        <v>0</v>
      </c>
      <c r="N35" s="61">
        <f t="shared" si="43"/>
        <v>0</v>
      </c>
      <c r="O35" s="61">
        <f t="shared" si="44"/>
        <v>0</v>
      </c>
      <c r="P35" s="61">
        <f t="shared" si="45"/>
        <v>0</v>
      </c>
      <c r="Q35" s="61">
        <f t="shared" si="46"/>
        <v>0</v>
      </c>
      <c r="R35" s="61">
        <f t="shared" si="47"/>
        <v>0</v>
      </c>
      <c r="S35" s="61">
        <f t="shared" si="48"/>
        <v>0</v>
      </c>
      <c r="T35" s="77">
        <v>0</v>
      </c>
      <c r="U35" s="77">
        <v>0</v>
      </c>
      <c r="V35" s="61">
        <f t="shared" si="37"/>
        <v>0</v>
      </c>
      <c r="W35" s="61">
        <f t="shared" si="49"/>
        <v>0</v>
      </c>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40"/>
    </row>
    <row r="36" s="35" customFormat="1" ht="22" customHeight="1" spans="1:212">
      <c r="A36" s="6"/>
      <c r="B36" s="57" t="s">
        <v>42</v>
      </c>
      <c r="C36" s="19">
        <f>SUM(C37:C41)</f>
        <v>34</v>
      </c>
      <c r="D36" s="19">
        <f>SUM(D37:D41)</f>
        <v>0</v>
      </c>
      <c r="E36" s="19">
        <f>SUM(E37:E41)</f>
        <v>0</v>
      </c>
      <c r="F36" s="19">
        <f>SUM(F37:F41)</f>
        <v>34</v>
      </c>
      <c r="G36" s="49"/>
      <c r="H36" s="22">
        <f>SUM(H37:H41)</f>
        <v>3.19</v>
      </c>
      <c r="I36" s="22">
        <f>SUM(I37:I41)</f>
        <v>0</v>
      </c>
      <c r="J36" s="22">
        <f>SUM(J37:J41)</f>
        <v>0</v>
      </c>
      <c r="K36" s="22">
        <f>SUM(K37:K41)</f>
        <v>3.19</v>
      </c>
      <c r="L36" s="22">
        <f t="shared" ref="H36:W36" si="50">SUM(L37:L41)</f>
        <v>3.19</v>
      </c>
      <c r="M36" s="22">
        <f t="shared" si="50"/>
        <v>0</v>
      </c>
      <c r="N36" s="22">
        <f t="shared" si="50"/>
        <v>0</v>
      </c>
      <c r="O36" s="22">
        <f t="shared" si="50"/>
        <v>3.19</v>
      </c>
      <c r="P36" s="22">
        <f t="shared" si="50"/>
        <v>0</v>
      </c>
      <c r="Q36" s="22">
        <f t="shared" si="50"/>
        <v>0</v>
      </c>
      <c r="R36" s="22">
        <f t="shared" si="50"/>
        <v>0</v>
      </c>
      <c r="S36" s="22">
        <f t="shared" si="50"/>
        <v>0</v>
      </c>
      <c r="T36" s="51">
        <f t="shared" si="50"/>
        <v>0</v>
      </c>
      <c r="U36" s="51">
        <f t="shared" si="50"/>
        <v>0</v>
      </c>
      <c r="V36" s="51">
        <f t="shared" si="50"/>
        <v>0</v>
      </c>
      <c r="W36" s="51">
        <f t="shared" si="50"/>
        <v>0</v>
      </c>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row>
    <row r="37" s="33" customFormat="1" ht="22" customHeight="1" spans="1:212">
      <c r="A37" s="58">
        <v>605002</v>
      </c>
      <c r="B37" s="31" t="s">
        <v>43</v>
      </c>
      <c r="C37" s="59">
        <v>0</v>
      </c>
      <c r="D37" s="14">
        <v>0</v>
      </c>
      <c r="E37" s="14">
        <v>0</v>
      </c>
      <c r="F37" s="14">
        <v>0</v>
      </c>
      <c r="G37" s="60">
        <v>0.3</v>
      </c>
      <c r="H37" s="61">
        <f t="shared" ref="H37:H41" si="51">SUM(I37:K37)</f>
        <v>0</v>
      </c>
      <c r="I37" s="61">
        <f t="shared" si="35"/>
        <v>0</v>
      </c>
      <c r="J37" s="61">
        <f>ROUND(E37*G37*390*12/10000,2)</f>
        <v>0</v>
      </c>
      <c r="K37" s="61">
        <f t="shared" si="36"/>
        <v>0</v>
      </c>
      <c r="L37" s="61">
        <f t="shared" ref="L37:L41" si="52">SUM(M37:O37)</f>
        <v>0</v>
      </c>
      <c r="M37" s="61">
        <f t="shared" ref="M37:M41" si="53">ROUND(D37*0.3*520*12/10000,2)</f>
        <v>0</v>
      </c>
      <c r="N37" s="61">
        <f t="shared" ref="N37:N41" si="54">ROUND(E37*0.3*390*12/10000,2)</f>
        <v>0</v>
      </c>
      <c r="O37" s="61">
        <f t="shared" ref="O37:O41" si="55">ROUND(F37*0.3*260*12/10000,2)</f>
        <v>0</v>
      </c>
      <c r="P37" s="61">
        <f t="shared" ref="P26:P75" si="56">SUM(Q37:S37)</f>
        <v>0</v>
      </c>
      <c r="Q37" s="61">
        <f>I37-M37</f>
        <v>0</v>
      </c>
      <c r="R37" s="61">
        <f>J37-N37</f>
        <v>0</v>
      </c>
      <c r="S37" s="61">
        <f>K37-O37</f>
        <v>0</v>
      </c>
      <c r="T37" s="77">
        <v>0</v>
      </c>
      <c r="U37" s="77">
        <v>0</v>
      </c>
      <c r="V37" s="61">
        <f t="shared" si="37"/>
        <v>0</v>
      </c>
      <c r="W37" s="61">
        <f>P37+V37</f>
        <v>0</v>
      </c>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40"/>
    </row>
    <row r="38" s="33" customFormat="1" ht="22" customHeight="1" spans="1:212">
      <c r="A38" s="58">
        <v>605003</v>
      </c>
      <c r="B38" s="31" t="s">
        <v>44</v>
      </c>
      <c r="C38" s="59">
        <v>0</v>
      </c>
      <c r="D38" s="14">
        <v>0</v>
      </c>
      <c r="E38" s="14">
        <v>0</v>
      </c>
      <c r="F38" s="14">
        <v>0</v>
      </c>
      <c r="G38" s="60">
        <v>0.3</v>
      </c>
      <c r="H38" s="61">
        <f t="shared" si="51"/>
        <v>0</v>
      </c>
      <c r="I38" s="61">
        <f t="shared" si="35"/>
        <v>0</v>
      </c>
      <c r="J38" s="61">
        <f>ROUND(E38*G38*390*12/10000,2)</f>
        <v>0</v>
      </c>
      <c r="K38" s="61">
        <f t="shared" si="36"/>
        <v>0</v>
      </c>
      <c r="L38" s="61">
        <f t="shared" si="52"/>
        <v>0</v>
      </c>
      <c r="M38" s="61">
        <f t="shared" si="53"/>
        <v>0</v>
      </c>
      <c r="N38" s="61">
        <f t="shared" si="54"/>
        <v>0</v>
      </c>
      <c r="O38" s="61">
        <f t="shared" si="55"/>
        <v>0</v>
      </c>
      <c r="P38" s="61">
        <f t="shared" si="56"/>
        <v>0</v>
      </c>
      <c r="Q38" s="61">
        <f>I38-M38</f>
        <v>0</v>
      </c>
      <c r="R38" s="61">
        <f>J38-N38</f>
        <v>0</v>
      </c>
      <c r="S38" s="61">
        <f>K38-O38</f>
        <v>0</v>
      </c>
      <c r="T38" s="77">
        <v>0</v>
      </c>
      <c r="U38" s="77">
        <v>0</v>
      </c>
      <c r="V38" s="61">
        <f t="shared" si="37"/>
        <v>0</v>
      </c>
      <c r="W38" s="61">
        <f>P38+V38</f>
        <v>0</v>
      </c>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row>
    <row r="39" s="33" customFormat="1" ht="22" customHeight="1" spans="1:212">
      <c r="A39" s="58">
        <v>605003</v>
      </c>
      <c r="B39" s="31" t="s">
        <v>45</v>
      </c>
      <c r="C39" s="59">
        <v>21</v>
      </c>
      <c r="D39" s="14">
        <v>0</v>
      </c>
      <c r="E39" s="14">
        <v>0</v>
      </c>
      <c r="F39" s="14">
        <v>21</v>
      </c>
      <c r="G39" s="60">
        <v>0.3</v>
      </c>
      <c r="H39" s="61">
        <f t="shared" si="51"/>
        <v>1.97</v>
      </c>
      <c r="I39" s="61">
        <f t="shared" si="35"/>
        <v>0</v>
      </c>
      <c r="J39" s="61">
        <f>ROUND(E39*G39*390*12/10000,2)</f>
        <v>0</v>
      </c>
      <c r="K39" s="61">
        <f t="shared" si="36"/>
        <v>1.97</v>
      </c>
      <c r="L39" s="61">
        <f t="shared" si="52"/>
        <v>1.97</v>
      </c>
      <c r="M39" s="61">
        <f t="shared" si="53"/>
        <v>0</v>
      </c>
      <c r="N39" s="61">
        <f t="shared" si="54"/>
        <v>0</v>
      </c>
      <c r="O39" s="61">
        <f t="shared" si="55"/>
        <v>1.97</v>
      </c>
      <c r="P39" s="61">
        <f t="shared" si="56"/>
        <v>0</v>
      </c>
      <c r="Q39" s="61">
        <f>I39-M39</f>
        <v>0</v>
      </c>
      <c r="R39" s="61">
        <f>J39-N39</f>
        <v>0</v>
      </c>
      <c r="S39" s="61">
        <f>K39-O39</f>
        <v>0</v>
      </c>
      <c r="T39" s="77">
        <v>0</v>
      </c>
      <c r="U39" s="77">
        <v>0</v>
      </c>
      <c r="V39" s="61">
        <f t="shared" si="37"/>
        <v>0</v>
      </c>
      <c r="W39" s="61">
        <f>P39+V39</f>
        <v>0</v>
      </c>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row>
    <row r="40" s="33" customFormat="1" ht="22" customHeight="1" spans="1:212">
      <c r="A40" s="58">
        <v>605005</v>
      </c>
      <c r="B40" s="31" t="s">
        <v>46</v>
      </c>
      <c r="C40" s="59">
        <v>13</v>
      </c>
      <c r="D40" s="14">
        <v>0</v>
      </c>
      <c r="E40" s="14">
        <v>0</v>
      </c>
      <c r="F40" s="14">
        <v>13</v>
      </c>
      <c r="G40" s="60">
        <v>0.3</v>
      </c>
      <c r="H40" s="61">
        <f t="shared" si="51"/>
        <v>1.22</v>
      </c>
      <c r="I40" s="61">
        <f t="shared" si="35"/>
        <v>0</v>
      </c>
      <c r="J40" s="61">
        <f>ROUND(E40*G40*390*12/10000,2)</f>
        <v>0</v>
      </c>
      <c r="K40" s="61">
        <f t="shared" si="36"/>
        <v>1.22</v>
      </c>
      <c r="L40" s="61">
        <f t="shared" si="52"/>
        <v>1.22</v>
      </c>
      <c r="M40" s="61">
        <f t="shared" si="53"/>
        <v>0</v>
      </c>
      <c r="N40" s="61">
        <f t="shared" si="54"/>
        <v>0</v>
      </c>
      <c r="O40" s="61">
        <f t="shared" si="55"/>
        <v>1.22</v>
      </c>
      <c r="P40" s="61">
        <f t="shared" si="56"/>
        <v>0</v>
      </c>
      <c r="Q40" s="61">
        <f>I40-M40</f>
        <v>0</v>
      </c>
      <c r="R40" s="61">
        <f>J40-N40</f>
        <v>0</v>
      </c>
      <c r="S40" s="61">
        <f>K40-O40</f>
        <v>0</v>
      </c>
      <c r="T40" s="77">
        <v>0</v>
      </c>
      <c r="U40" s="77">
        <v>0</v>
      </c>
      <c r="V40" s="61">
        <f t="shared" si="37"/>
        <v>0</v>
      </c>
      <c r="W40" s="61">
        <f>P40+V40</f>
        <v>0</v>
      </c>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row>
    <row r="41" s="33" customFormat="1" ht="22" customHeight="1" spans="1:212">
      <c r="A41" s="58">
        <v>605006</v>
      </c>
      <c r="B41" s="31" t="s">
        <v>47</v>
      </c>
      <c r="C41" s="59">
        <v>0</v>
      </c>
      <c r="D41" s="14">
        <v>0</v>
      </c>
      <c r="E41" s="14">
        <v>0</v>
      </c>
      <c r="F41" s="14">
        <v>0</v>
      </c>
      <c r="G41" s="60">
        <v>0.3</v>
      </c>
      <c r="H41" s="61">
        <f t="shared" si="51"/>
        <v>0</v>
      </c>
      <c r="I41" s="61">
        <f t="shared" si="35"/>
        <v>0</v>
      </c>
      <c r="J41" s="61">
        <f>ROUND(E41*G41*390*12/10000,2)</f>
        <v>0</v>
      </c>
      <c r="K41" s="61">
        <f t="shared" si="36"/>
        <v>0</v>
      </c>
      <c r="L41" s="61">
        <f t="shared" si="52"/>
        <v>0</v>
      </c>
      <c r="M41" s="61">
        <f t="shared" si="53"/>
        <v>0</v>
      </c>
      <c r="N41" s="61">
        <f t="shared" si="54"/>
        <v>0</v>
      </c>
      <c r="O41" s="61">
        <f t="shared" si="55"/>
        <v>0</v>
      </c>
      <c r="P41" s="61">
        <f t="shared" si="56"/>
        <v>0</v>
      </c>
      <c r="Q41" s="61">
        <f>I41-M41</f>
        <v>0</v>
      </c>
      <c r="R41" s="61">
        <f>J41-N41</f>
        <v>0</v>
      </c>
      <c r="S41" s="61">
        <f>K41-O41</f>
        <v>0</v>
      </c>
      <c r="T41" s="77">
        <v>0</v>
      </c>
      <c r="U41" s="77">
        <v>0</v>
      </c>
      <c r="V41" s="61">
        <f t="shared" si="37"/>
        <v>0</v>
      </c>
      <c r="W41" s="61">
        <f>P41+V41</f>
        <v>0</v>
      </c>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row>
    <row r="42" s="35" customFormat="1" ht="22" customHeight="1" spans="1:212">
      <c r="A42" s="6"/>
      <c r="B42" s="57" t="s">
        <v>48</v>
      </c>
      <c r="C42" s="19">
        <f>SUM(C43:C48)</f>
        <v>155</v>
      </c>
      <c r="D42" s="19">
        <f>SUM(D43:D48)</f>
        <v>0</v>
      </c>
      <c r="E42" s="19">
        <f>SUM(E43:E48)</f>
        <v>1</v>
      </c>
      <c r="F42" s="19">
        <f>SUM(F43:F48)</f>
        <v>154</v>
      </c>
      <c r="G42" s="49"/>
      <c r="H42" s="22">
        <f t="shared" ref="H42:W42" si="57">SUM(H43:H48)</f>
        <v>41.24</v>
      </c>
      <c r="I42" s="22">
        <f t="shared" si="57"/>
        <v>0</v>
      </c>
      <c r="J42" s="22">
        <f t="shared" si="57"/>
        <v>0.4</v>
      </c>
      <c r="K42" s="22">
        <f t="shared" si="57"/>
        <v>40.84</v>
      </c>
      <c r="L42" s="22">
        <f t="shared" si="57"/>
        <v>14.54</v>
      </c>
      <c r="M42" s="22">
        <f t="shared" si="57"/>
        <v>0</v>
      </c>
      <c r="N42" s="22">
        <f t="shared" si="57"/>
        <v>0.14</v>
      </c>
      <c r="O42" s="22">
        <f t="shared" si="57"/>
        <v>14.4</v>
      </c>
      <c r="P42" s="22">
        <f t="shared" si="57"/>
        <v>26.7</v>
      </c>
      <c r="Q42" s="22">
        <f t="shared" si="57"/>
        <v>0</v>
      </c>
      <c r="R42" s="22">
        <f t="shared" si="57"/>
        <v>0.26</v>
      </c>
      <c r="S42" s="22">
        <f t="shared" si="57"/>
        <v>26.44</v>
      </c>
      <c r="T42" s="51">
        <f t="shared" si="57"/>
        <v>23.63</v>
      </c>
      <c r="U42" s="51">
        <f t="shared" si="57"/>
        <v>18.43</v>
      </c>
      <c r="V42" s="51">
        <f t="shared" si="57"/>
        <v>5.2</v>
      </c>
      <c r="W42" s="51">
        <f t="shared" si="57"/>
        <v>31.9</v>
      </c>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row>
    <row r="43" s="33" customFormat="1" ht="22" customHeight="1" spans="1:212">
      <c r="A43" s="58">
        <v>606002</v>
      </c>
      <c r="B43" s="31" t="s">
        <v>49</v>
      </c>
      <c r="C43" s="59">
        <v>15</v>
      </c>
      <c r="D43" s="14">
        <v>0</v>
      </c>
      <c r="E43" s="14">
        <v>0</v>
      </c>
      <c r="F43" s="14">
        <v>15</v>
      </c>
      <c r="G43" s="60">
        <v>0.85</v>
      </c>
      <c r="H43" s="61">
        <f t="shared" ref="H43:H48" si="58">SUM(I43:K43)</f>
        <v>3.98</v>
      </c>
      <c r="I43" s="61">
        <f t="shared" si="35"/>
        <v>0</v>
      </c>
      <c r="J43" s="61">
        <f t="shared" ref="J43:J48" si="59">ROUND(E43*G43*390*12/10000,2)</f>
        <v>0</v>
      </c>
      <c r="K43" s="61">
        <f t="shared" si="36"/>
        <v>3.98</v>
      </c>
      <c r="L43" s="61">
        <f t="shared" ref="L43:L48" si="60">SUM(M43:O43)</f>
        <v>1.4</v>
      </c>
      <c r="M43" s="61">
        <f t="shared" ref="M43:M48" si="61">ROUND(D43*0.3*520*12/10000,2)</f>
        <v>0</v>
      </c>
      <c r="N43" s="61">
        <f t="shared" ref="N43:N48" si="62">ROUND(E43*0.3*390*12/10000,2)</f>
        <v>0</v>
      </c>
      <c r="O43" s="61">
        <f t="shared" ref="O43:O48" si="63">ROUND(F43*0.3*260*12/10000,2)</f>
        <v>1.4</v>
      </c>
      <c r="P43" s="61">
        <f t="shared" si="56"/>
        <v>2.58</v>
      </c>
      <c r="Q43" s="61">
        <f t="shared" ref="Q43:Q48" si="64">I43-M43</f>
        <v>0</v>
      </c>
      <c r="R43" s="61">
        <f t="shared" ref="R43:R48" si="65">J43-N43</f>
        <v>0</v>
      </c>
      <c r="S43" s="61">
        <f t="shared" ref="S43:S48" si="66">K43-O43</f>
        <v>2.58</v>
      </c>
      <c r="T43" s="77">
        <v>2.28</v>
      </c>
      <c r="U43" s="77">
        <v>1.98</v>
      </c>
      <c r="V43" s="32">
        <f t="shared" si="37"/>
        <v>0.3</v>
      </c>
      <c r="W43" s="61">
        <f t="shared" ref="W43:W48" si="67">P43+V43</f>
        <v>2.88</v>
      </c>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row>
    <row r="44" s="33" customFormat="1" ht="22" customHeight="1" spans="1:212">
      <c r="A44" s="58">
        <v>606003</v>
      </c>
      <c r="B44" s="31" t="s">
        <v>50</v>
      </c>
      <c r="C44" s="59">
        <v>26</v>
      </c>
      <c r="D44" s="14">
        <v>0</v>
      </c>
      <c r="E44" s="14">
        <v>1</v>
      </c>
      <c r="F44" s="14">
        <v>25</v>
      </c>
      <c r="G44" s="60">
        <v>0.85</v>
      </c>
      <c r="H44" s="61">
        <f t="shared" si="58"/>
        <v>7.03</v>
      </c>
      <c r="I44" s="61">
        <f t="shared" si="35"/>
        <v>0</v>
      </c>
      <c r="J44" s="61">
        <f t="shared" si="59"/>
        <v>0.4</v>
      </c>
      <c r="K44" s="61">
        <f t="shared" si="36"/>
        <v>6.63</v>
      </c>
      <c r="L44" s="61">
        <f t="shared" si="60"/>
        <v>2.48</v>
      </c>
      <c r="M44" s="61">
        <f t="shared" si="61"/>
        <v>0</v>
      </c>
      <c r="N44" s="61">
        <f t="shared" si="62"/>
        <v>0.14</v>
      </c>
      <c r="O44" s="61">
        <f t="shared" si="63"/>
        <v>2.34</v>
      </c>
      <c r="P44" s="61">
        <f t="shared" si="56"/>
        <v>4.55</v>
      </c>
      <c r="Q44" s="61">
        <f t="shared" si="64"/>
        <v>0</v>
      </c>
      <c r="R44" s="61">
        <f t="shared" si="65"/>
        <v>0.26</v>
      </c>
      <c r="S44" s="61">
        <f t="shared" si="66"/>
        <v>4.29</v>
      </c>
      <c r="T44" s="77">
        <v>4.03</v>
      </c>
      <c r="U44" s="77">
        <v>3.37</v>
      </c>
      <c r="V44" s="32">
        <f t="shared" si="37"/>
        <v>0.66</v>
      </c>
      <c r="W44" s="61">
        <f t="shared" si="67"/>
        <v>5.21</v>
      </c>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row>
    <row r="45" s="33" customFormat="1" ht="22" customHeight="1" spans="1:212">
      <c r="A45" s="58">
        <v>606004</v>
      </c>
      <c r="B45" s="31" t="s">
        <v>51</v>
      </c>
      <c r="C45" s="59">
        <v>73</v>
      </c>
      <c r="D45" s="14">
        <v>0</v>
      </c>
      <c r="E45" s="14">
        <v>0</v>
      </c>
      <c r="F45" s="14">
        <v>73</v>
      </c>
      <c r="G45" s="60">
        <v>0.85</v>
      </c>
      <c r="H45" s="61">
        <f t="shared" si="58"/>
        <v>19.36</v>
      </c>
      <c r="I45" s="61">
        <f t="shared" si="35"/>
        <v>0</v>
      </c>
      <c r="J45" s="61">
        <f t="shared" si="59"/>
        <v>0</v>
      </c>
      <c r="K45" s="61">
        <f t="shared" si="36"/>
        <v>19.36</v>
      </c>
      <c r="L45" s="61">
        <f t="shared" si="60"/>
        <v>6.83</v>
      </c>
      <c r="M45" s="61">
        <f t="shared" si="61"/>
        <v>0</v>
      </c>
      <c r="N45" s="61">
        <f t="shared" si="62"/>
        <v>0</v>
      </c>
      <c r="O45" s="61">
        <f t="shared" si="63"/>
        <v>6.83</v>
      </c>
      <c r="P45" s="61">
        <f t="shared" si="56"/>
        <v>12.53</v>
      </c>
      <c r="Q45" s="61">
        <f t="shared" si="64"/>
        <v>0</v>
      </c>
      <c r="R45" s="61">
        <f t="shared" si="65"/>
        <v>0</v>
      </c>
      <c r="S45" s="61">
        <f t="shared" si="66"/>
        <v>12.53</v>
      </c>
      <c r="T45" s="77">
        <v>11.09</v>
      </c>
      <c r="U45" s="77">
        <v>8.19</v>
      </c>
      <c r="V45" s="32">
        <f t="shared" si="37"/>
        <v>2.9</v>
      </c>
      <c r="W45" s="61">
        <f t="shared" si="67"/>
        <v>15.43</v>
      </c>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row>
    <row r="46" s="33" customFormat="1" ht="22" customHeight="1" spans="1:212">
      <c r="A46" s="58">
        <v>606005</v>
      </c>
      <c r="B46" s="31" t="s">
        <v>52</v>
      </c>
      <c r="C46" s="59">
        <v>19</v>
      </c>
      <c r="D46" s="14">
        <v>0</v>
      </c>
      <c r="E46" s="14">
        <v>0</v>
      </c>
      <c r="F46" s="14">
        <v>19</v>
      </c>
      <c r="G46" s="60">
        <v>0.85</v>
      </c>
      <c r="H46" s="61">
        <f t="shared" si="58"/>
        <v>5.04</v>
      </c>
      <c r="I46" s="61">
        <f t="shared" ref="I46:I54" si="68">ROUND(D46*G46*520*12/10000,2)</f>
        <v>0</v>
      </c>
      <c r="J46" s="61">
        <f t="shared" si="59"/>
        <v>0</v>
      </c>
      <c r="K46" s="61">
        <f t="shared" ref="K46:K54" si="69">ROUND(F46*G46*260*12/10000,2)</f>
        <v>5.04</v>
      </c>
      <c r="L46" s="61">
        <f t="shared" si="60"/>
        <v>1.78</v>
      </c>
      <c r="M46" s="61">
        <f t="shared" si="61"/>
        <v>0</v>
      </c>
      <c r="N46" s="61">
        <f t="shared" si="62"/>
        <v>0</v>
      </c>
      <c r="O46" s="61">
        <f t="shared" si="63"/>
        <v>1.78</v>
      </c>
      <c r="P46" s="61">
        <f t="shared" si="56"/>
        <v>3.26</v>
      </c>
      <c r="Q46" s="61">
        <f t="shared" si="64"/>
        <v>0</v>
      </c>
      <c r="R46" s="61">
        <f t="shared" si="65"/>
        <v>0</v>
      </c>
      <c r="S46" s="61">
        <f t="shared" si="66"/>
        <v>3.26</v>
      </c>
      <c r="T46" s="77">
        <v>2.89</v>
      </c>
      <c r="U46" s="77">
        <v>2.51</v>
      </c>
      <c r="V46" s="32">
        <f t="shared" si="37"/>
        <v>0.38</v>
      </c>
      <c r="W46" s="61">
        <f t="shared" si="67"/>
        <v>3.64</v>
      </c>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row>
    <row r="47" s="33" customFormat="1" ht="22" customHeight="1" spans="1:212">
      <c r="A47" s="58">
        <v>606008</v>
      </c>
      <c r="B47" s="31" t="s">
        <v>53</v>
      </c>
      <c r="C47" s="59">
        <v>4</v>
      </c>
      <c r="D47" s="14">
        <v>0</v>
      </c>
      <c r="E47" s="14">
        <v>0</v>
      </c>
      <c r="F47" s="14">
        <v>4</v>
      </c>
      <c r="G47" s="60">
        <v>0.85</v>
      </c>
      <c r="H47" s="61">
        <f t="shared" si="58"/>
        <v>1.06</v>
      </c>
      <c r="I47" s="61">
        <f t="shared" si="68"/>
        <v>0</v>
      </c>
      <c r="J47" s="61">
        <f t="shared" si="59"/>
        <v>0</v>
      </c>
      <c r="K47" s="61">
        <f t="shared" si="69"/>
        <v>1.06</v>
      </c>
      <c r="L47" s="61">
        <f t="shared" si="60"/>
        <v>0.37</v>
      </c>
      <c r="M47" s="61">
        <f t="shared" si="61"/>
        <v>0</v>
      </c>
      <c r="N47" s="61">
        <f t="shared" si="62"/>
        <v>0</v>
      </c>
      <c r="O47" s="61">
        <f t="shared" si="63"/>
        <v>0.37</v>
      </c>
      <c r="P47" s="61">
        <f t="shared" si="56"/>
        <v>0.69</v>
      </c>
      <c r="Q47" s="61">
        <f t="shared" si="64"/>
        <v>0</v>
      </c>
      <c r="R47" s="61">
        <f t="shared" si="65"/>
        <v>0</v>
      </c>
      <c r="S47" s="61">
        <f t="shared" si="66"/>
        <v>0.69</v>
      </c>
      <c r="T47" s="77">
        <v>0.61</v>
      </c>
      <c r="U47" s="77">
        <v>0.27</v>
      </c>
      <c r="V47" s="32">
        <f t="shared" si="37"/>
        <v>0.34</v>
      </c>
      <c r="W47" s="61">
        <f t="shared" si="67"/>
        <v>1.03</v>
      </c>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row>
    <row r="48" s="33" customFormat="1" ht="22" customHeight="1" spans="1:212">
      <c r="A48" s="58">
        <v>606010</v>
      </c>
      <c r="B48" s="31" t="s">
        <v>54</v>
      </c>
      <c r="C48" s="59">
        <v>18</v>
      </c>
      <c r="D48" s="14">
        <v>0</v>
      </c>
      <c r="E48" s="14">
        <v>0</v>
      </c>
      <c r="F48" s="14">
        <v>18</v>
      </c>
      <c r="G48" s="60">
        <v>0.85</v>
      </c>
      <c r="H48" s="61">
        <f t="shared" si="58"/>
        <v>4.77</v>
      </c>
      <c r="I48" s="61">
        <f t="shared" si="68"/>
        <v>0</v>
      </c>
      <c r="J48" s="61">
        <f t="shared" si="59"/>
        <v>0</v>
      </c>
      <c r="K48" s="61">
        <f t="shared" si="69"/>
        <v>4.77</v>
      </c>
      <c r="L48" s="61">
        <f t="shared" si="60"/>
        <v>1.68</v>
      </c>
      <c r="M48" s="61">
        <f t="shared" si="61"/>
        <v>0</v>
      </c>
      <c r="N48" s="61">
        <f t="shared" si="62"/>
        <v>0</v>
      </c>
      <c r="O48" s="61">
        <f t="shared" si="63"/>
        <v>1.68</v>
      </c>
      <c r="P48" s="61">
        <f t="shared" si="56"/>
        <v>3.09</v>
      </c>
      <c r="Q48" s="61">
        <f t="shared" si="64"/>
        <v>0</v>
      </c>
      <c r="R48" s="61">
        <f t="shared" si="65"/>
        <v>0</v>
      </c>
      <c r="S48" s="61">
        <f t="shared" si="66"/>
        <v>3.09</v>
      </c>
      <c r="T48" s="77">
        <v>2.73</v>
      </c>
      <c r="U48" s="77">
        <v>2.11</v>
      </c>
      <c r="V48" s="32">
        <f t="shared" si="37"/>
        <v>0.62</v>
      </c>
      <c r="W48" s="61">
        <f t="shared" si="67"/>
        <v>3.71</v>
      </c>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row>
    <row r="49" s="35" customFormat="1" ht="22" customHeight="1" spans="1:212">
      <c r="A49" s="6"/>
      <c r="B49" s="57" t="s">
        <v>55</v>
      </c>
      <c r="C49" s="19">
        <f t="shared" ref="C49:W49" si="70">SUM(C50,C52:C54)</f>
        <v>99</v>
      </c>
      <c r="D49" s="19">
        <f t="shared" si="70"/>
        <v>0</v>
      </c>
      <c r="E49" s="19">
        <f t="shared" si="70"/>
        <v>8</v>
      </c>
      <c r="F49" s="19">
        <f t="shared" si="70"/>
        <v>91</v>
      </c>
      <c r="G49" s="19">
        <f t="shared" si="70"/>
        <v>3.55</v>
      </c>
      <c r="H49" s="19">
        <f t="shared" si="70"/>
        <v>31.19</v>
      </c>
      <c r="I49" s="19">
        <f t="shared" si="70"/>
        <v>0</v>
      </c>
      <c r="J49" s="19">
        <f t="shared" si="70"/>
        <v>3.46</v>
      </c>
      <c r="K49" s="19">
        <f t="shared" si="70"/>
        <v>27.73</v>
      </c>
      <c r="L49" s="19">
        <f t="shared" si="70"/>
        <v>9.64</v>
      </c>
      <c r="M49" s="19">
        <f t="shared" si="70"/>
        <v>0</v>
      </c>
      <c r="N49" s="19">
        <f t="shared" si="70"/>
        <v>1.12</v>
      </c>
      <c r="O49" s="19">
        <f t="shared" si="70"/>
        <v>8.52</v>
      </c>
      <c r="P49" s="19">
        <f t="shared" si="70"/>
        <v>21.55</v>
      </c>
      <c r="Q49" s="19">
        <f t="shared" si="70"/>
        <v>0</v>
      </c>
      <c r="R49" s="19">
        <f t="shared" si="70"/>
        <v>2.34</v>
      </c>
      <c r="S49" s="19">
        <f t="shared" si="70"/>
        <v>19.21</v>
      </c>
      <c r="T49" s="19">
        <f t="shared" si="70"/>
        <v>19.07</v>
      </c>
      <c r="U49" s="19">
        <f t="shared" si="70"/>
        <v>16.45</v>
      </c>
      <c r="V49" s="19">
        <f t="shared" si="70"/>
        <v>2.62</v>
      </c>
      <c r="W49" s="19">
        <f t="shared" si="70"/>
        <v>24.17</v>
      </c>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row>
    <row r="50" s="35" customFormat="1" ht="22" customHeight="1" spans="1:212">
      <c r="A50" s="6"/>
      <c r="B50" s="63" t="s">
        <v>56</v>
      </c>
      <c r="C50" s="59">
        <v>0</v>
      </c>
      <c r="D50" s="14">
        <v>0</v>
      </c>
      <c r="E50" s="14">
        <v>0</v>
      </c>
      <c r="F50" s="14">
        <v>0</v>
      </c>
      <c r="G50" s="15">
        <v>0.85</v>
      </c>
      <c r="H50" s="61">
        <f>SUM(I50:K50)</f>
        <v>0</v>
      </c>
      <c r="I50" s="61">
        <f t="shared" si="68"/>
        <v>0</v>
      </c>
      <c r="J50" s="61">
        <f>ROUND(E50*G50*390*12/10000,2)</f>
        <v>0</v>
      </c>
      <c r="K50" s="61">
        <f t="shared" si="69"/>
        <v>0</v>
      </c>
      <c r="L50" s="61">
        <f>SUM(M50:O50)</f>
        <v>0</v>
      </c>
      <c r="M50" s="61">
        <f>ROUND(D50*0.3*520*12/10000,2)</f>
        <v>0</v>
      </c>
      <c r="N50" s="61">
        <f>ROUND(E50*0.3*390*12/10000,2)</f>
        <v>0</v>
      </c>
      <c r="O50" s="61">
        <f>ROUND(F50*0.3*260*12/10000,2)</f>
        <v>0</v>
      </c>
      <c r="P50" s="61">
        <f>SUM(Q50:S50)</f>
        <v>0</v>
      </c>
      <c r="Q50" s="61">
        <f t="shared" ref="Q50:S50" si="71">I50-M50</f>
        <v>0</v>
      </c>
      <c r="R50" s="61">
        <f t="shared" si="71"/>
        <v>0</v>
      </c>
      <c r="S50" s="61">
        <f t="shared" si="71"/>
        <v>0</v>
      </c>
      <c r="T50" s="77">
        <v>0</v>
      </c>
      <c r="U50" s="77">
        <v>0</v>
      </c>
      <c r="V50" s="32">
        <f>T50-U50</f>
        <v>0</v>
      </c>
      <c r="W50" s="61">
        <f>P50+V50</f>
        <v>0</v>
      </c>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row>
    <row r="51" s="35" customFormat="1" ht="22" customHeight="1" spans="1:212">
      <c r="A51" s="6"/>
      <c r="B51" s="9" t="s">
        <v>57</v>
      </c>
      <c r="C51" s="19">
        <v>0</v>
      </c>
      <c r="D51" s="10">
        <v>0</v>
      </c>
      <c r="E51" s="10">
        <v>0</v>
      </c>
      <c r="F51" s="10">
        <v>0</v>
      </c>
      <c r="G51" s="11">
        <v>0.85</v>
      </c>
      <c r="H51" s="22">
        <f>SUM(I51:K51)</f>
        <v>0</v>
      </c>
      <c r="I51" s="22">
        <f t="shared" si="68"/>
        <v>0</v>
      </c>
      <c r="J51" s="22">
        <f>ROUND(E51*G51*390*12/10000,2)</f>
        <v>0</v>
      </c>
      <c r="K51" s="22">
        <f t="shared" si="69"/>
        <v>0</v>
      </c>
      <c r="L51" s="22">
        <f>SUM(M51:O51)</f>
        <v>0</v>
      </c>
      <c r="M51" s="22">
        <f>ROUND(D51*0.3*520*12/10000,2)</f>
        <v>0</v>
      </c>
      <c r="N51" s="22">
        <f>ROUND(E51*0.3*390*12/10000,2)</f>
        <v>0</v>
      </c>
      <c r="O51" s="22">
        <f>ROUND(F51*0.3*260*12/10000,2)</f>
        <v>0</v>
      </c>
      <c r="P51" s="22">
        <f>SUM(Q51:S51)</f>
        <v>0</v>
      </c>
      <c r="Q51" s="22">
        <f t="shared" ref="Q51:S51" si="72">I51-M51</f>
        <v>0</v>
      </c>
      <c r="R51" s="22">
        <f t="shared" si="72"/>
        <v>0</v>
      </c>
      <c r="S51" s="22">
        <f t="shared" si="72"/>
        <v>0</v>
      </c>
      <c r="T51" s="51">
        <v>0</v>
      </c>
      <c r="U51" s="51">
        <v>0</v>
      </c>
      <c r="V51" s="7">
        <f>T51-U51</f>
        <v>0</v>
      </c>
      <c r="W51" s="22">
        <f>P51+V51</f>
        <v>0</v>
      </c>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row>
    <row r="52" s="33" customFormat="1" ht="22" customHeight="1" spans="1:212">
      <c r="A52" s="58">
        <v>607002</v>
      </c>
      <c r="B52" s="64" t="s">
        <v>58</v>
      </c>
      <c r="C52" s="59">
        <v>10</v>
      </c>
      <c r="D52" s="14">
        <v>0</v>
      </c>
      <c r="E52" s="14">
        <v>4</v>
      </c>
      <c r="F52" s="14">
        <v>6</v>
      </c>
      <c r="G52" s="60">
        <v>0.85</v>
      </c>
      <c r="H52" s="61">
        <f>SUM(I52:K52)</f>
        <v>3.18</v>
      </c>
      <c r="I52" s="61">
        <f t="shared" si="68"/>
        <v>0</v>
      </c>
      <c r="J52" s="61">
        <f>ROUND(E52*G52*390*12/10000,2)</f>
        <v>1.59</v>
      </c>
      <c r="K52" s="61">
        <f t="shared" si="69"/>
        <v>1.59</v>
      </c>
      <c r="L52" s="61">
        <f>SUM(M52:O52)</f>
        <v>1.12</v>
      </c>
      <c r="M52" s="61">
        <f>ROUND(D52*0.3*520*12/10000,2)</f>
        <v>0</v>
      </c>
      <c r="N52" s="61">
        <f>ROUND(E52*0.3*390*12/10000,2)</f>
        <v>0.56</v>
      </c>
      <c r="O52" s="61">
        <f>ROUND(F52*0.3*260*12/10000,2)</f>
        <v>0.56</v>
      </c>
      <c r="P52" s="61">
        <f>SUM(Q52:S52)</f>
        <v>2.06</v>
      </c>
      <c r="Q52" s="61">
        <f>I52-M52</f>
        <v>0</v>
      </c>
      <c r="R52" s="61">
        <f>J52-N52</f>
        <v>1.03</v>
      </c>
      <c r="S52" s="61">
        <f>K52-O52</f>
        <v>1.03</v>
      </c>
      <c r="T52" s="77">
        <v>1.82</v>
      </c>
      <c r="U52" s="77">
        <v>1.45</v>
      </c>
      <c r="V52" s="32">
        <f>T52-U52</f>
        <v>0.37</v>
      </c>
      <c r="W52" s="61">
        <f>P52+V52</f>
        <v>2.43</v>
      </c>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40"/>
    </row>
    <row r="53" s="33" customFormat="1" ht="22" customHeight="1" spans="1:212">
      <c r="A53" s="58">
        <v>607003</v>
      </c>
      <c r="B53" s="64" t="s">
        <v>59</v>
      </c>
      <c r="C53" s="59">
        <v>81</v>
      </c>
      <c r="D53" s="14">
        <v>0</v>
      </c>
      <c r="E53" s="14">
        <v>4</v>
      </c>
      <c r="F53" s="14">
        <v>77</v>
      </c>
      <c r="G53" s="60">
        <v>1</v>
      </c>
      <c r="H53" s="61">
        <f>SUM(I53:K53)</f>
        <v>25.89</v>
      </c>
      <c r="I53" s="61">
        <f t="shared" si="68"/>
        <v>0</v>
      </c>
      <c r="J53" s="61">
        <f>ROUND(E53*G53*390*12/10000,2)</f>
        <v>1.87</v>
      </c>
      <c r="K53" s="61">
        <f t="shared" si="69"/>
        <v>24.02</v>
      </c>
      <c r="L53" s="61">
        <f>SUM(M53:O53)</f>
        <v>7.77</v>
      </c>
      <c r="M53" s="61">
        <f>ROUND(D53*0.3*520*12/10000,2)</f>
        <v>0</v>
      </c>
      <c r="N53" s="61">
        <f>ROUND(E53*0.3*390*12/10000,2)</f>
        <v>0.56</v>
      </c>
      <c r="O53" s="61">
        <f>ROUND(F53*0.3*260*12/10000,2)</f>
        <v>7.21</v>
      </c>
      <c r="P53" s="61">
        <f>SUM(Q53:S53)</f>
        <v>18.12</v>
      </c>
      <c r="Q53" s="61">
        <f>I53-M53</f>
        <v>0</v>
      </c>
      <c r="R53" s="61">
        <f>J53-N53</f>
        <v>1.31</v>
      </c>
      <c r="S53" s="61">
        <f>K53-O53</f>
        <v>16.81</v>
      </c>
      <c r="T53" s="77">
        <v>16.03</v>
      </c>
      <c r="U53" s="77">
        <v>13.95</v>
      </c>
      <c r="V53" s="61">
        <f>T53-U53</f>
        <v>2.08</v>
      </c>
      <c r="W53" s="61">
        <f>P53+V53</f>
        <v>20.2</v>
      </c>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row>
    <row r="54" s="33" customFormat="1" ht="22" customHeight="1" spans="1:212">
      <c r="A54" s="58">
        <v>607004</v>
      </c>
      <c r="B54" s="64" t="s">
        <v>60</v>
      </c>
      <c r="C54" s="59">
        <v>8</v>
      </c>
      <c r="D54" s="14">
        <v>0</v>
      </c>
      <c r="E54" s="14">
        <v>0</v>
      </c>
      <c r="F54" s="14">
        <v>8</v>
      </c>
      <c r="G54" s="60">
        <v>0.85</v>
      </c>
      <c r="H54" s="61">
        <f>SUM(I54:K54)</f>
        <v>2.12</v>
      </c>
      <c r="I54" s="61">
        <f t="shared" si="68"/>
        <v>0</v>
      </c>
      <c r="J54" s="61">
        <f>ROUND(E54*G54*390*12/10000,2)</f>
        <v>0</v>
      </c>
      <c r="K54" s="61">
        <f t="shared" si="69"/>
        <v>2.12</v>
      </c>
      <c r="L54" s="61">
        <f>SUM(M54:O54)</f>
        <v>0.75</v>
      </c>
      <c r="M54" s="61">
        <f>ROUND(D54*0.3*520*12/10000,2)</f>
        <v>0</v>
      </c>
      <c r="N54" s="61">
        <f>ROUND(E54*0.3*390*12/10000,2)</f>
        <v>0</v>
      </c>
      <c r="O54" s="61">
        <f>ROUND(F54*0.3*260*12/10000,2)</f>
        <v>0.75</v>
      </c>
      <c r="P54" s="61">
        <f>SUM(Q54:S54)</f>
        <v>1.37</v>
      </c>
      <c r="Q54" s="61">
        <f>I54-M54</f>
        <v>0</v>
      </c>
      <c r="R54" s="61">
        <f>J54-N54</f>
        <v>0</v>
      </c>
      <c r="S54" s="61">
        <f>K54-O54</f>
        <v>1.37</v>
      </c>
      <c r="T54" s="77">
        <v>1.22</v>
      </c>
      <c r="U54" s="77">
        <v>1.05</v>
      </c>
      <c r="V54" s="32">
        <f>T54-U54</f>
        <v>0.17</v>
      </c>
      <c r="W54" s="61">
        <f>P54+V54</f>
        <v>1.54</v>
      </c>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row>
    <row r="55" s="35" customFormat="1" ht="22" customHeight="1" spans="1:212">
      <c r="A55" s="6"/>
      <c r="B55" s="57" t="s">
        <v>61</v>
      </c>
      <c r="C55" s="19">
        <f>SUM(C56:C59)</f>
        <v>40</v>
      </c>
      <c r="D55" s="19">
        <f>SUM(D56:D59)</f>
        <v>0</v>
      </c>
      <c r="E55" s="19">
        <f>SUM(E56:E59)</f>
        <v>8</v>
      </c>
      <c r="F55" s="19">
        <f>SUM(F56:F59)</f>
        <v>32</v>
      </c>
      <c r="G55" s="49"/>
      <c r="H55" s="22">
        <f t="shared" ref="H55:W55" si="73">SUM(H56:H59)</f>
        <v>13.73</v>
      </c>
      <c r="I55" s="22">
        <f t="shared" si="73"/>
        <v>0</v>
      </c>
      <c r="J55" s="22">
        <f t="shared" si="73"/>
        <v>3.75</v>
      </c>
      <c r="K55" s="22">
        <f t="shared" si="73"/>
        <v>9.98</v>
      </c>
      <c r="L55" s="22">
        <f t="shared" si="73"/>
        <v>4.11</v>
      </c>
      <c r="M55" s="22">
        <f t="shared" si="73"/>
        <v>0</v>
      </c>
      <c r="N55" s="22">
        <f t="shared" si="73"/>
        <v>1.12</v>
      </c>
      <c r="O55" s="22">
        <f t="shared" si="73"/>
        <v>2.99</v>
      </c>
      <c r="P55" s="22">
        <f t="shared" si="73"/>
        <v>9.62</v>
      </c>
      <c r="Q55" s="22">
        <f t="shared" si="73"/>
        <v>0</v>
      </c>
      <c r="R55" s="22">
        <f t="shared" si="73"/>
        <v>2.63</v>
      </c>
      <c r="S55" s="22">
        <f t="shared" si="73"/>
        <v>6.99</v>
      </c>
      <c r="T55" s="51">
        <f t="shared" si="73"/>
        <v>8.52</v>
      </c>
      <c r="U55" s="51">
        <f t="shared" si="73"/>
        <v>7.39</v>
      </c>
      <c r="V55" s="51">
        <f t="shared" si="73"/>
        <v>1.13</v>
      </c>
      <c r="W55" s="51">
        <f t="shared" si="73"/>
        <v>10.75</v>
      </c>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row>
    <row r="56" s="33" customFormat="1" ht="22" customHeight="1" spans="1:212">
      <c r="A56" s="58">
        <v>608002</v>
      </c>
      <c r="B56" s="31" t="s">
        <v>62</v>
      </c>
      <c r="C56" s="59">
        <v>6</v>
      </c>
      <c r="D56" s="14">
        <v>0</v>
      </c>
      <c r="E56" s="14">
        <v>1</v>
      </c>
      <c r="F56" s="14">
        <v>5</v>
      </c>
      <c r="G56" s="60">
        <v>1</v>
      </c>
      <c r="H56" s="61">
        <f t="shared" ref="H56:H59" si="74">SUM(I56:K56)</f>
        <v>2.03</v>
      </c>
      <c r="I56" s="61">
        <f>ROUND(D56*G56*520*12/10000,2)</f>
        <v>0</v>
      </c>
      <c r="J56" s="61">
        <f>ROUND(E56*G56*390*12/10000,2)</f>
        <v>0.47</v>
      </c>
      <c r="K56" s="61">
        <f>ROUND(F56*G56*260*12/10000,2)</f>
        <v>1.56</v>
      </c>
      <c r="L56" s="61">
        <f t="shared" ref="L56:L59" si="75">SUM(M56:O56)</f>
        <v>0.61</v>
      </c>
      <c r="M56" s="61">
        <f t="shared" ref="M56:M59" si="76">ROUND(D56*0.3*520*12/10000,2)</f>
        <v>0</v>
      </c>
      <c r="N56" s="61">
        <f t="shared" ref="N56:N59" si="77">ROUND(E56*0.3*390*12/10000,2)</f>
        <v>0.14</v>
      </c>
      <c r="O56" s="61">
        <f t="shared" ref="O56:O59" si="78">ROUND(F56*0.3*260*12/10000,2)</f>
        <v>0.47</v>
      </c>
      <c r="P56" s="61">
        <f>SUM(Q56:S56)</f>
        <v>1.42</v>
      </c>
      <c r="Q56" s="61">
        <f>I56-M56</f>
        <v>0</v>
      </c>
      <c r="R56" s="61">
        <f>J56-N56</f>
        <v>0.33</v>
      </c>
      <c r="S56" s="61">
        <f>K56-O56</f>
        <v>1.09</v>
      </c>
      <c r="T56" s="77">
        <v>1.26</v>
      </c>
      <c r="U56" s="77">
        <v>1.09</v>
      </c>
      <c r="V56" s="61">
        <f>T56-U56</f>
        <v>0.17</v>
      </c>
      <c r="W56" s="61">
        <f>P56+V56</f>
        <v>1.59</v>
      </c>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row>
    <row r="57" s="33" customFormat="1" ht="22" customHeight="1" spans="1:212">
      <c r="A57" s="58">
        <v>608004</v>
      </c>
      <c r="B57" s="31" t="s">
        <v>63</v>
      </c>
      <c r="C57" s="59">
        <v>33</v>
      </c>
      <c r="D57" s="14">
        <v>0</v>
      </c>
      <c r="E57" s="14">
        <v>7</v>
      </c>
      <c r="F57" s="14">
        <v>26</v>
      </c>
      <c r="G57" s="60">
        <v>1</v>
      </c>
      <c r="H57" s="61">
        <f t="shared" si="74"/>
        <v>11.39</v>
      </c>
      <c r="I57" s="61">
        <f t="shared" ref="I57:I64" si="79">ROUND(D57*G57*520*12/10000,2)</f>
        <v>0</v>
      </c>
      <c r="J57" s="61">
        <f t="shared" ref="J57:J64" si="80">ROUND(E57*G57*390*12/10000,2)</f>
        <v>3.28</v>
      </c>
      <c r="K57" s="61">
        <f t="shared" ref="K57:K64" si="81">ROUND(F57*G57*260*12/10000,2)</f>
        <v>8.11</v>
      </c>
      <c r="L57" s="61">
        <f t="shared" si="75"/>
        <v>3.41</v>
      </c>
      <c r="M57" s="61">
        <f t="shared" si="76"/>
        <v>0</v>
      </c>
      <c r="N57" s="61">
        <f t="shared" si="77"/>
        <v>0.98</v>
      </c>
      <c r="O57" s="61">
        <f t="shared" si="78"/>
        <v>2.43</v>
      </c>
      <c r="P57" s="61">
        <f t="shared" ref="P57:P64" si="82">SUM(Q57:S57)</f>
        <v>7.98</v>
      </c>
      <c r="Q57" s="61">
        <f t="shared" ref="Q57:Q64" si="83">I57-M57</f>
        <v>0</v>
      </c>
      <c r="R57" s="61">
        <f t="shared" ref="R57:R64" si="84">J57-N57</f>
        <v>2.3</v>
      </c>
      <c r="S57" s="61">
        <f t="shared" ref="S57:S64" si="85">K57-O57</f>
        <v>5.68</v>
      </c>
      <c r="T57" s="77">
        <v>7.06</v>
      </c>
      <c r="U57" s="77">
        <v>6.13</v>
      </c>
      <c r="V57" s="32">
        <f t="shared" ref="V57:V64" si="86">T57-U57</f>
        <v>0.93</v>
      </c>
      <c r="W57" s="61">
        <f t="shared" ref="W57:W64" si="87">P57+V57</f>
        <v>8.91</v>
      </c>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row>
    <row r="58" s="33" customFormat="1" ht="22" customHeight="1" spans="1:212">
      <c r="A58" s="58">
        <v>608005</v>
      </c>
      <c r="B58" s="31" t="s">
        <v>64</v>
      </c>
      <c r="C58" s="59">
        <v>0</v>
      </c>
      <c r="D58" s="14">
        <v>0</v>
      </c>
      <c r="E58" s="14">
        <v>0</v>
      </c>
      <c r="F58" s="14">
        <v>0</v>
      </c>
      <c r="G58" s="60">
        <v>1</v>
      </c>
      <c r="H58" s="61">
        <f t="shared" si="74"/>
        <v>0</v>
      </c>
      <c r="I58" s="61">
        <f t="shared" si="79"/>
        <v>0</v>
      </c>
      <c r="J58" s="61">
        <f t="shared" si="80"/>
        <v>0</v>
      </c>
      <c r="K58" s="61">
        <f t="shared" si="81"/>
        <v>0</v>
      </c>
      <c r="L58" s="61">
        <f t="shared" si="75"/>
        <v>0</v>
      </c>
      <c r="M58" s="61">
        <f t="shared" si="76"/>
        <v>0</v>
      </c>
      <c r="N58" s="61">
        <f t="shared" si="77"/>
        <v>0</v>
      </c>
      <c r="O58" s="61">
        <f t="shared" si="78"/>
        <v>0</v>
      </c>
      <c r="P58" s="61">
        <f t="shared" si="82"/>
        <v>0</v>
      </c>
      <c r="Q58" s="61">
        <f t="shared" si="83"/>
        <v>0</v>
      </c>
      <c r="R58" s="61">
        <f t="shared" si="84"/>
        <v>0</v>
      </c>
      <c r="S58" s="61">
        <f t="shared" si="85"/>
        <v>0</v>
      </c>
      <c r="T58" s="77">
        <v>0</v>
      </c>
      <c r="U58" s="77">
        <v>0</v>
      </c>
      <c r="V58" s="61">
        <f t="shared" si="86"/>
        <v>0</v>
      </c>
      <c r="W58" s="61">
        <f t="shared" si="87"/>
        <v>0</v>
      </c>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row>
    <row r="59" s="33" customFormat="1" ht="22" customHeight="1" spans="1:212">
      <c r="A59" s="58">
        <v>608006</v>
      </c>
      <c r="B59" s="31" t="s">
        <v>65</v>
      </c>
      <c r="C59" s="59">
        <v>1</v>
      </c>
      <c r="D59" s="14">
        <v>0</v>
      </c>
      <c r="E59" s="14">
        <v>0</v>
      </c>
      <c r="F59" s="14">
        <v>1</v>
      </c>
      <c r="G59" s="60">
        <v>1</v>
      </c>
      <c r="H59" s="61">
        <f t="shared" si="74"/>
        <v>0.31</v>
      </c>
      <c r="I59" s="61">
        <f t="shared" si="79"/>
        <v>0</v>
      </c>
      <c r="J59" s="61">
        <f t="shared" si="80"/>
        <v>0</v>
      </c>
      <c r="K59" s="61">
        <f t="shared" si="81"/>
        <v>0.31</v>
      </c>
      <c r="L59" s="61">
        <f t="shared" si="75"/>
        <v>0.09</v>
      </c>
      <c r="M59" s="61">
        <f t="shared" si="76"/>
        <v>0</v>
      </c>
      <c r="N59" s="61">
        <f t="shared" si="77"/>
        <v>0</v>
      </c>
      <c r="O59" s="61">
        <f t="shared" si="78"/>
        <v>0.09</v>
      </c>
      <c r="P59" s="61">
        <f t="shared" si="82"/>
        <v>0.22</v>
      </c>
      <c r="Q59" s="61">
        <f t="shared" si="83"/>
        <v>0</v>
      </c>
      <c r="R59" s="61">
        <f t="shared" si="84"/>
        <v>0</v>
      </c>
      <c r="S59" s="61">
        <f t="shared" si="85"/>
        <v>0.22</v>
      </c>
      <c r="T59" s="77">
        <v>0.2</v>
      </c>
      <c r="U59" s="77">
        <v>0.17</v>
      </c>
      <c r="V59" s="32">
        <f t="shared" si="86"/>
        <v>0.03</v>
      </c>
      <c r="W59" s="61">
        <f t="shared" si="87"/>
        <v>0.25</v>
      </c>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row>
    <row r="60" s="35" customFormat="1" ht="22" customHeight="1" spans="1:212">
      <c r="A60" s="6"/>
      <c r="B60" s="57" t="s">
        <v>66</v>
      </c>
      <c r="C60" s="19">
        <f t="shared" ref="C60:W60" si="88">SUM(C61,C64:C67)</f>
        <v>2</v>
      </c>
      <c r="D60" s="19">
        <f t="shared" si="88"/>
        <v>0</v>
      </c>
      <c r="E60" s="19">
        <f t="shared" si="88"/>
        <v>0</v>
      </c>
      <c r="F60" s="19">
        <f t="shared" si="88"/>
        <v>2</v>
      </c>
      <c r="G60" s="19">
        <f t="shared" si="88"/>
        <v>3.8</v>
      </c>
      <c r="H60" s="19">
        <f t="shared" si="88"/>
        <v>0.47</v>
      </c>
      <c r="I60" s="19">
        <f t="shared" si="88"/>
        <v>0</v>
      </c>
      <c r="J60" s="19">
        <f t="shared" si="88"/>
        <v>0</v>
      </c>
      <c r="K60" s="19">
        <f t="shared" si="88"/>
        <v>0.47</v>
      </c>
      <c r="L60" s="19">
        <f t="shared" si="88"/>
        <v>0.18</v>
      </c>
      <c r="M60" s="19">
        <f t="shared" si="88"/>
        <v>0</v>
      </c>
      <c r="N60" s="19">
        <f t="shared" si="88"/>
        <v>0</v>
      </c>
      <c r="O60" s="19">
        <f t="shared" si="88"/>
        <v>0.18</v>
      </c>
      <c r="P60" s="19">
        <f t="shared" si="88"/>
        <v>0.29</v>
      </c>
      <c r="Q60" s="19">
        <f t="shared" si="88"/>
        <v>0</v>
      </c>
      <c r="R60" s="19">
        <f t="shared" si="88"/>
        <v>0</v>
      </c>
      <c r="S60" s="19">
        <f t="shared" si="88"/>
        <v>0.29</v>
      </c>
      <c r="T60" s="19">
        <f t="shared" si="88"/>
        <v>0.25</v>
      </c>
      <c r="U60" s="19">
        <f t="shared" si="88"/>
        <v>0.22</v>
      </c>
      <c r="V60" s="19">
        <f t="shared" si="88"/>
        <v>0.03</v>
      </c>
      <c r="W60" s="19">
        <f t="shared" si="88"/>
        <v>0.32</v>
      </c>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row>
    <row r="61" s="36" customFormat="1" ht="22" customHeight="1" spans="1:212">
      <c r="A61" s="58">
        <v>609001</v>
      </c>
      <c r="B61" s="65" t="s">
        <v>67</v>
      </c>
      <c r="C61" s="59">
        <v>0</v>
      </c>
      <c r="D61" s="14">
        <v>0</v>
      </c>
      <c r="E61" s="14">
        <v>0</v>
      </c>
      <c r="F61" s="14">
        <v>0</v>
      </c>
      <c r="G61" s="60">
        <v>0.65</v>
      </c>
      <c r="H61" s="61">
        <f t="shared" ref="H61:H64" si="89">SUM(I61:K61)</f>
        <v>0</v>
      </c>
      <c r="I61" s="61">
        <f t="shared" si="79"/>
        <v>0</v>
      </c>
      <c r="J61" s="61">
        <f t="shared" si="80"/>
        <v>0</v>
      </c>
      <c r="K61" s="61">
        <f t="shared" si="81"/>
        <v>0</v>
      </c>
      <c r="L61" s="61">
        <f t="shared" ref="L61:L64" si="90">SUM(M61:O61)</f>
        <v>0</v>
      </c>
      <c r="M61" s="61">
        <f t="shared" ref="M61:M64" si="91">ROUND(D61*0.3*520*12/10000,2)</f>
        <v>0</v>
      </c>
      <c r="N61" s="61">
        <f t="shared" ref="N61:N64" si="92">ROUND(E61*0.3*390*12/10000,2)</f>
        <v>0</v>
      </c>
      <c r="O61" s="61">
        <f t="shared" ref="O61:O64" si="93">ROUND(F61*0.3*260*12/10000,2)</f>
        <v>0</v>
      </c>
      <c r="P61" s="61">
        <f t="shared" si="82"/>
        <v>0</v>
      </c>
      <c r="Q61" s="61">
        <f t="shared" si="83"/>
        <v>0</v>
      </c>
      <c r="R61" s="61">
        <f t="shared" si="84"/>
        <v>0</v>
      </c>
      <c r="S61" s="61">
        <f t="shared" si="85"/>
        <v>0</v>
      </c>
      <c r="T61" s="77">
        <v>0</v>
      </c>
      <c r="U61" s="77">
        <v>0</v>
      </c>
      <c r="V61" s="61">
        <f t="shared" si="86"/>
        <v>0</v>
      </c>
      <c r="W61" s="61">
        <f t="shared" si="87"/>
        <v>0</v>
      </c>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78"/>
      <c r="GX61" s="78"/>
      <c r="GY61" s="78"/>
      <c r="GZ61" s="78"/>
      <c r="HA61" s="78"/>
      <c r="HB61" s="78"/>
      <c r="HC61" s="78"/>
      <c r="HD61" s="78"/>
    </row>
    <row r="62" s="36" customFormat="1" ht="22" customHeight="1" spans="1:212">
      <c r="A62" s="58"/>
      <c r="B62" s="21" t="s">
        <v>68</v>
      </c>
      <c r="C62" s="19">
        <v>0</v>
      </c>
      <c r="D62" s="10">
        <v>0</v>
      </c>
      <c r="E62" s="10">
        <v>0</v>
      </c>
      <c r="F62" s="10">
        <v>0</v>
      </c>
      <c r="G62" s="62">
        <v>0.65</v>
      </c>
      <c r="H62" s="22">
        <f t="shared" si="89"/>
        <v>0</v>
      </c>
      <c r="I62" s="22">
        <f t="shared" si="79"/>
        <v>0</v>
      </c>
      <c r="J62" s="22">
        <f t="shared" si="80"/>
        <v>0</v>
      </c>
      <c r="K62" s="22">
        <f t="shared" si="81"/>
        <v>0</v>
      </c>
      <c r="L62" s="22">
        <f t="shared" si="90"/>
        <v>0</v>
      </c>
      <c r="M62" s="22">
        <f t="shared" si="91"/>
        <v>0</v>
      </c>
      <c r="N62" s="22">
        <f t="shared" si="92"/>
        <v>0</v>
      </c>
      <c r="O62" s="22">
        <f t="shared" si="93"/>
        <v>0</v>
      </c>
      <c r="P62" s="22">
        <f t="shared" si="82"/>
        <v>0</v>
      </c>
      <c r="Q62" s="22">
        <f t="shared" si="83"/>
        <v>0</v>
      </c>
      <c r="R62" s="22">
        <f t="shared" si="84"/>
        <v>0</v>
      </c>
      <c r="S62" s="22">
        <f t="shared" si="85"/>
        <v>0</v>
      </c>
      <c r="T62" s="51">
        <v>0</v>
      </c>
      <c r="U62" s="51">
        <v>0</v>
      </c>
      <c r="V62" s="22">
        <f t="shared" si="86"/>
        <v>0</v>
      </c>
      <c r="W62" s="22">
        <f t="shared" si="87"/>
        <v>0</v>
      </c>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78"/>
      <c r="GX62" s="78"/>
      <c r="GY62" s="78"/>
      <c r="GZ62" s="78"/>
      <c r="HA62" s="78"/>
      <c r="HB62" s="78"/>
      <c r="HC62" s="78"/>
      <c r="HD62" s="78"/>
    </row>
    <row r="63" s="36" customFormat="1" ht="22" customHeight="1" spans="1:212">
      <c r="A63" s="58"/>
      <c r="B63" s="21" t="s">
        <v>69</v>
      </c>
      <c r="C63" s="19">
        <v>0</v>
      </c>
      <c r="D63" s="10">
        <v>0</v>
      </c>
      <c r="E63" s="10">
        <v>0</v>
      </c>
      <c r="F63" s="10">
        <v>0</v>
      </c>
      <c r="G63" s="62">
        <v>0.65</v>
      </c>
      <c r="H63" s="22">
        <f t="shared" si="89"/>
        <v>0</v>
      </c>
      <c r="I63" s="22">
        <f t="shared" si="79"/>
        <v>0</v>
      </c>
      <c r="J63" s="22">
        <f t="shared" si="80"/>
        <v>0</v>
      </c>
      <c r="K63" s="22">
        <f t="shared" si="81"/>
        <v>0</v>
      </c>
      <c r="L63" s="22">
        <f t="shared" si="90"/>
        <v>0</v>
      </c>
      <c r="M63" s="22">
        <f t="shared" si="91"/>
        <v>0</v>
      </c>
      <c r="N63" s="22">
        <f t="shared" si="92"/>
        <v>0</v>
      </c>
      <c r="O63" s="22">
        <f t="shared" si="93"/>
        <v>0</v>
      </c>
      <c r="P63" s="22">
        <f t="shared" si="82"/>
        <v>0</v>
      </c>
      <c r="Q63" s="22">
        <f t="shared" si="83"/>
        <v>0</v>
      </c>
      <c r="R63" s="22">
        <f t="shared" si="84"/>
        <v>0</v>
      </c>
      <c r="S63" s="22">
        <f t="shared" si="85"/>
        <v>0</v>
      </c>
      <c r="T63" s="51">
        <v>0</v>
      </c>
      <c r="U63" s="51">
        <v>0</v>
      </c>
      <c r="V63" s="22">
        <f t="shared" si="86"/>
        <v>0</v>
      </c>
      <c r="W63" s="22">
        <f t="shared" si="87"/>
        <v>0</v>
      </c>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78"/>
      <c r="GX63" s="78"/>
      <c r="GY63" s="78"/>
      <c r="GZ63" s="78"/>
      <c r="HA63" s="78"/>
      <c r="HB63" s="78"/>
      <c r="HC63" s="78"/>
      <c r="HD63" s="78"/>
    </row>
    <row r="64" s="36" customFormat="1" ht="22" customHeight="1" spans="1:212">
      <c r="A64" s="58">
        <v>609002</v>
      </c>
      <c r="B64" s="31" t="s">
        <v>70</v>
      </c>
      <c r="C64" s="59">
        <v>1</v>
      </c>
      <c r="D64" s="14">
        <v>0</v>
      </c>
      <c r="E64" s="14">
        <v>0</v>
      </c>
      <c r="F64" s="14">
        <v>1</v>
      </c>
      <c r="G64" s="60">
        <v>0.65</v>
      </c>
      <c r="H64" s="61">
        <f t="shared" si="89"/>
        <v>0.2</v>
      </c>
      <c r="I64" s="61">
        <f t="shared" si="79"/>
        <v>0</v>
      </c>
      <c r="J64" s="61">
        <f t="shared" si="80"/>
        <v>0</v>
      </c>
      <c r="K64" s="61">
        <f t="shared" si="81"/>
        <v>0.2</v>
      </c>
      <c r="L64" s="61">
        <f t="shared" si="90"/>
        <v>0.09</v>
      </c>
      <c r="M64" s="61">
        <f t="shared" si="91"/>
        <v>0</v>
      </c>
      <c r="N64" s="61">
        <f t="shared" si="92"/>
        <v>0</v>
      </c>
      <c r="O64" s="61">
        <f t="shared" si="93"/>
        <v>0.09</v>
      </c>
      <c r="P64" s="61">
        <f t="shared" si="82"/>
        <v>0.11</v>
      </c>
      <c r="Q64" s="61">
        <f t="shared" si="83"/>
        <v>0</v>
      </c>
      <c r="R64" s="61">
        <f t="shared" si="84"/>
        <v>0</v>
      </c>
      <c r="S64" s="61">
        <f t="shared" si="85"/>
        <v>0.11</v>
      </c>
      <c r="T64" s="77">
        <v>0.1</v>
      </c>
      <c r="U64" s="77">
        <v>0.09</v>
      </c>
      <c r="V64" s="61">
        <f t="shared" si="86"/>
        <v>0.01</v>
      </c>
      <c r="W64" s="61">
        <f t="shared" si="87"/>
        <v>0.12</v>
      </c>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78"/>
      <c r="GX64" s="78"/>
      <c r="GY64" s="78"/>
      <c r="GZ64" s="78"/>
      <c r="HA64" s="78"/>
      <c r="HB64" s="78"/>
      <c r="HC64" s="78"/>
      <c r="HD64" s="78"/>
    </row>
    <row r="65" s="36" customFormat="1" ht="22" customHeight="1" spans="1:212">
      <c r="A65" s="58">
        <v>609003</v>
      </c>
      <c r="B65" s="31" t="s">
        <v>71</v>
      </c>
      <c r="C65" s="59">
        <v>0</v>
      </c>
      <c r="D65" s="14">
        <v>0</v>
      </c>
      <c r="E65" s="14">
        <v>0</v>
      </c>
      <c r="F65" s="14">
        <v>0</v>
      </c>
      <c r="G65" s="60">
        <v>0.65</v>
      </c>
      <c r="H65" s="61">
        <f t="shared" ref="H65:H71" si="94">SUM(I65:K65)</f>
        <v>0</v>
      </c>
      <c r="I65" s="61">
        <f t="shared" ref="I65:I71" si="95">ROUND(D65*G65*520*12/10000,2)</f>
        <v>0</v>
      </c>
      <c r="J65" s="61">
        <f t="shared" ref="J65:J74" si="96">ROUND(E65*G65*390*12/10000,2)</f>
        <v>0</v>
      </c>
      <c r="K65" s="61">
        <f t="shared" ref="K65:K71" si="97">ROUND(F65*G65*260*12/10000,2)</f>
        <v>0</v>
      </c>
      <c r="L65" s="61">
        <f t="shared" ref="L65:L71" si="98">SUM(M65:O65)</f>
        <v>0</v>
      </c>
      <c r="M65" s="61">
        <f t="shared" ref="M65:M71" si="99">ROUND(D65*0.3*520*12/10000,2)</f>
        <v>0</v>
      </c>
      <c r="N65" s="61">
        <f t="shared" ref="N65:N71" si="100">ROUND(E65*0.3*390*12/10000,2)</f>
        <v>0</v>
      </c>
      <c r="O65" s="61">
        <f t="shared" ref="O65:O71" si="101">ROUND(F65*0.3*260*12/10000,2)</f>
        <v>0</v>
      </c>
      <c r="P65" s="61">
        <f t="shared" ref="P65:P74" si="102">SUM(Q65:S65)</f>
        <v>0</v>
      </c>
      <c r="Q65" s="61">
        <f t="shared" ref="Q65:Q74" si="103">I65-M65</f>
        <v>0</v>
      </c>
      <c r="R65" s="61">
        <f t="shared" ref="R65:R74" si="104">J65-N65</f>
        <v>0</v>
      </c>
      <c r="S65" s="61">
        <f t="shared" ref="S65:S74" si="105">K65-O65</f>
        <v>0</v>
      </c>
      <c r="T65" s="77">
        <v>0</v>
      </c>
      <c r="U65" s="77">
        <v>0</v>
      </c>
      <c r="V65" s="61">
        <f t="shared" ref="V65:V74" si="106">T65-U65</f>
        <v>0</v>
      </c>
      <c r="W65" s="61">
        <f t="shared" ref="W65:W74" si="107">P65+V65</f>
        <v>0</v>
      </c>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78"/>
      <c r="GX65" s="78"/>
      <c r="GY65" s="78"/>
      <c r="GZ65" s="78"/>
      <c r="HA65" s="78"/>
      <c r="HB65" s="78"/>
      <c r="HC65" s="78"/>
      <c r="HD65" s="78"/>
    </row>
    <row r="66" s="36" customFormat="1" ht="22" customHeight="1" spans="1:212">
      <c r="A66" s="58">
        <v>609004</v>
      </c>
      <c r="B66" s="31" t="s">
        <v>72</v>
      </c>
      <c r="C66" s="59">
        <v>0</v>
      </c>
      <c r="D66" s="14">
        <v>0</v>
      </c>
      <c r="E66" s="14">
        <v>0</v>
      </c>
      <c r="F66" s="14">
        <v>0</v>
      </c>
      <c r="G66" s="60">
        <v>1</v>
      </c>
      <c r="H66" s="61">
        <f t="shared" si="94"/>
        <v>0</v>
      </c>
      <c r="I66" s="61">
        <f t="shared" si="95"/>
        <v>0</v>
      </c>
      <c r="J66" s="61">
        <f t="shared" si="96"/>
        <v>0</v>
      </c>
      <c r="K66" s="61">
        <f t="shared" si="97"/>
        <v>0</v>
      </c>
      <c r="L66" s="61">
        <f t="shared" si="98"/>
        <v>0</v>
      </c>
      <c r="M66" s="61">
        <f t="shared" si="99"/>
        <v>0</v>
      </c>
      <c r="N66" s="61">
        <f t="shared" si="100"/>
        <v>0</v>
      </c>
      <c r="O66" s="61">
        <f t="shared" si="101"/>
        <v>0</v>
      </c>
      <c r="P66" s="61">
        <f t="shared" si="102"/>
        <v>0</v>
      </c>
      <c r="Q66" s="61">
        <f t="shared" si="103"/>
        <v>0</v>
      </c>
      <c r="R66" s="61">
        <f t="shared" si="104"/>
        <v>0</v>
      </c>
      <c r="S66" s="61">
        <f t="shared" si="105"/>
        <v>0</v>
      </c>
      <c r="T66" s="77">
        <v>0</v>
      </c>
      <c r="U66" s="77">
        <v>0</v>
      </c>
      <c r="V66" s="61">
        <f t="shared" si="106"/>
        <v>0</v>
      </c>
      <c r="W66" s="61">
        <f t="shared" si="107"/>
        <v>0</v>
      </c>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78"/>
      <c r="GX66" s="78"/>
      <c r="GY66" s="78"/>
      <c r="GZ66" s="78"/>
      <c r="HA66" s="78"/>
      <c r="HB66" s="78"/>
      <c r="HC66" s="78"/>
      <c r="HD66" s="78"/>
    </row>
    <row r="67" s="36" customFormat="1" ht="22" customHeight="1" spans="1:212">
      <c r="A67" s="58">
        <v>609006</v>
      </c>
      <c r="B67" s="31" t="s">
        <v>73</v>
      </c>
      <c r="C67" s="59">
        <v>1</v>
      </c>
      <c r="D67" s="14">
        <v>0</v>
      </c>
      <c r="E67" s="14">
        <v>0</v>
      </c>
      <c r="F67" s="14">
        <v>1</v>
      </c>
      <c r="G67" s="60">
        <v>0.85</v>
      </c>
      <c r="H67" s="61">
        <f t="shared" si="94"/>
        <v>0.27</v>
      </c>
      <c r="I67" s="61">
        <f t="shared" si="95"/>
        <v>0</v>
      </c>
      <c r="J67" s="61">
        <f t="shared" si="96"/>
        <v>0</v>
      </c>
      <c r="K67" s="61">
        <f t="shared" si="97"/>
        <v>0.27</v>
      </c>
      <c r="L67" s="61">
        <f t="shared" si="98"/>
        <v>0.09</v>
      </c>
      <c r="M67" s="61">
        <f t="shared" si="99"/>
        <v>0</v>
      </c>
      <c r="N67" s="61">
        <f t="shared" si="100"/>
        <v>0</v>
      </c>
      <c r="O67" s="61">
        <f t="shared" si="101"/>
        <v>0.09</v>
      </c>
      <c r="P67" s="61">
        <f t="shared" si="102"/>
        <v>0.18</v>
      </c>
      <c r="Q67" s="61">
        <f t="shared" si="103"/>
        <v>0</v>
      </c>
      <c r="R67" s="61">
        <f t="shared" si="104"/>
        <v>0</v>
      </c>
      <c r="S67" s="61">
        <f t="shared" si="105"/>
        <v>0.18</v>
      </c>
      <c r="T67" s="77">
        <v>0.15</v>
      </c>
      <c r="U67" s="77">
        <v>0.13</v>
      </c>
      <c r="V67" s="61">
        <f t="shared" si="106"/>
        <v>0.02</v>
      </c>
      <c r="W67" s="61">
        <f t="shared" si="107"/>
        <v>0.2</v>
      </c>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78"/>
      <c r="GX67" s="78"/>
      <c r="GY67" s="78"/>
      <c r="GZ67" s="78"/>
      <c r="HA67" s="78"/>
      <c r="HB67" s="78"/>
      <c r="HC67" s="78"/>
      <c r="HD67" s="78"/>
    </row>
    <row r="68" s="35" customFormat="1" ht="22" customHeight="1" spans="1:212">
      <c r="A68" s="6"/>
      <c r="B68" s="57" t="s">
        <v>74</v>
      </c>
      <c r="C68" s="19">
        <f t="shared" ref="C68:F68" si="108">SUM(C69,C72)</f>
        <v>0</v>
      </c>
      <c r="D68" s="19">
        <f t="shared" si="108"/>
        <v>0</v>
      </c>
      <c r="E68" s="19">
        <f t="shared" si="108"/>
        <v>0</v>
      </c>
      <c r="F68" s="19">
        <f t="shared" si="108"/>
        <v>0</v>
      </c>
      <c r="G68" s="49"/>
      <c r="H68" s="23">
        <f t="shared" ref="H68:W68" si="109">SUM(H69,H72)</f>
        <v>0</v>
      </c>
      <c r="I68" s="23">
        <f t="shared" si="109"/>
        <v>0</v>
      </c>
      <c r="J68" s="23">
        <f t="shared" si="109"/>
        <v>0</v>
      </c>
      <c r="K68" s="23">
        <f t="shared" si="109"/>
        <v>0</v>
      </c>
      <c r="L68" s="23">
        <f t="shared" si="109"/>
        <v>0</v>
      </c>
      <c r="M68" s="23">
        <f t="shared" si="109"/>
        <v>0</v>
      </c>
      <c r="N68" s="23">
        <f t="shared" si="109"/>
        <v>0</v>
      </c>
      <c r="O68" s="23">
        <f t="shared" si="109"/>
        <v>0</v>
      </c>
      <c r="P68" s="23">
        <f t="shared" si="109"/>
        <v>0</v>
      </c>
      <c r="Q68" s="23">
        <f t="shared" si="109"/>
        <v>0</v>
      </c>
      <c r="R68" s="23">
        <f t="shared" si="109"/>
        <v>0</v>
      </c>
      <c r="S68" s="23">
        <f t="shared" si="109"/>
        <v>0</v>
      </c>
      <c r="T68" s="23">
        <f t="shared" si="109"/>
        <v>0</v>
      </c>
      <c r="U68" s="23">
        <f t="shared" si="109"/>
        <v>0</v>
      </c>
      <c r="V68" s="23">
        <f t="shared" si="109"/>
        <v>0</v>
      </c>
      <c r="W68" s="23">
        <f t="shared" si="109"/>
        <v>0</v>
      </c>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row>
    <row r="69" s="36" customFormat="1" ht="22" customHeight="1" spans="1:212">
      <c r="A69" s="58">
        <v>610001</v>
      </c>
      <c r="B69" s="65" t="s">
        <v>75</v>
      </c>
      <c r="C69" s="59">
        <v>0</v>
      </c>
      <c r="D69" s="14">
        <v>0</v>
      </c>
      <c r="E69" s="14">
        <v>0</v>
      </c>
      <c r="F69" s="14">
        <v>0</v>
      </c>
      <c r="G69" s="60">
        <v>1</v>
      </c>
      <c r="H69" s="61">
        <f t="shared" si="94"/>
        <v>0</v>
      </c>
      <c r="I69" s="61">
        <f t="shared" si="95"/>
        <v>0</v>
      </c>
      <c r="J69" s="61">
        <f t="shared" si="96"/>
        <v>0</v>
      </c>
      <c r="K69" s="61">
        <f t="shared" si="97"/>
        <v>0</v>
      </c>
      <c r="L69" s="61">
        <f t="shared" si="98"/>
        <v>0</v>
      </c>
      <c r="M69" s="61">
        <f t="shared" si="99"/>
        <v>0</v>
      </c>
      <c r="N69" s="61">
        <f t="shared" si="100"/>
        <v>0</v>
      </c>
      <c r="O69" s="61">
        <f t="shared" si="101"/>
        <v>0</v>
      </c>
      <c r="P69" s="61">
        <f t="shared" si="102"/>
        <v>0</v>
      </c>
      <c r="Q69" s="61">
        <f t="shared" si="103"/>
        <v>0</v>
      </c>
      <c r="R69" s="61">
        <f t="shared" si="104"/>
        <v>0</v>
      </c>
      <c r="S69" s="61">
        <f t="shared" si="105"/>
        <v>0</v>
      </c>
      <c r="T69" s="77">
        <v>0</v>
      </c>
      <c r="U69" s="77">
        <v>0</v>
      </c>
      <c r="V69" s="61">
        <f t="shared" si="106"/>
        <v>0</v>
      </c>
      <c r="W69" s="61">
        <f t="shared" si="107"/>
        <v>0</v>
      </c>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78"/>
      <c r="GX69" s="78"/>
      <c r="GY69" s="78"/>
      <c r="GZ69" s="78"/>
      <c r="HA69" s="78"/>
      <c r="HB69" s="78"/>
      <c r="HC69" s="78"/>
      <c r="HD69" s="78"/>
    </row>
    <row r="70" s="36" customFormat="1" ht="22" customHeight="1" spans="1:212">
      <c r="A70" s="58"/>
      <c r="B70" s="30" t="s">
        <v>76</v>
      </c>
      <c r="C70" s="19">
        <v>0</v>
      </c>
      <c r="D70" s="10">
        <v>0</v>
      </c>
      <c r="E70" s="10">
        <v>0</v>
      </c>
      <c r="F70" s="10">
        <v>0</v>
      </c>
      <c r="G70" s="62">
        <v>1</v>
      </c>
      <c r="H70" s="22">
        <f t="shared" si="94"/>
        <v>0</v>
      </c>
      <c r="I70" s="22">
        <f t="shared" si="95"/>
        <v>0</v>
      </c>
      <c r="J70" s="22">
        <f t="shared" si="96"/>
        <v>0</v>
      </c>
      <c r="K70" s="22">
        <f t="shared" si="97"/>
        <v>0</v>
      </c>
      <c r="L70" s="22">
        <f t="shared" si="98"/>
        <v>0</v>
      </c>
      <c r="M70" s="22">
        <f t="shared" si="99"/>
        <v>0</v>
      </c>
      <c r="N70" s="22">
        <f t="shared" si="100"/>
        <v>0</v>
      </c>
      <c r="O70" s="22">
        <f t="shared" si="101"/>
        <v>0</v>
      </c>
      <c r="P70" s="22">
        <f t="shared" si="102"/>
        <v>0</v>
      </c>
      <c r="Q70" s="22">
        <f t="shared" si="103"/>
        <v>0</v>
      </c>
      <c r="R70" s="22">
        <f t="shared" si="104"/>
        <v>0</v>
      </c>
      <c r="S70" s="22">
        <f t="shared" si="105"/>
        <v>0</v>
      </c>
      <c r="T70" s="51">
        <v>0</v>
      </c>
      <c r="U70" s="51">
        <v>0</v>
      </c>
      <c r="V70" s="22">
        <f t="shared" si="106"/>
        <v>0</v>
      </c>
      <c r="W70" s="22">
        <f t="shared" si="107"/>
        <v>0</v>
      </c>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78"/>
      <c r="GX70" s="78"/>
      <c r="GY70" s="78"/>
      <c r="GZ70" s="78"/>
      <c r="HA70" s="78"/>
      <c r="HB70" s="78"/>
      <c r="HC70" s="78"/>
      <c r="HD70" s="78"/>
    </row>
    <row r="71" s="36" customFormat="1" ht="22" customHeight="1" spans="1:212">
      <c r="A71" s="58"/>
      <c r="B71" s="30" t="s">
        <v>77</v>
      </c>
      <c r="C71" s="19">
        <v>0</v>
      </c>
      <c r="D71" s="10">
        <v>0</v>
      </c>
      <c r="E71" s="10">
        <v>0</v>
      </c>
      <c r="F71" s="10">
        <v>0</v>
      </c>
      <c r="G71" s="62">
        <v>1</v>
      </c>
      <c r="H71" s="22">
        <f t="shared" si="94"/>
        <v>0</v>
      </c>
      <c r="I71" s="22">
        <f t="shared" si="95"/>
        <v>0</v>
      </c>
      <c r="J71" s="22">
        <f t="shared" si="96"/>
        <v>0</v>
      </c>
      <c r="K71" s="22">
        <f t="shared" si="97"/>
        <v>0</v>
      </c>
      <c r="L71" s="22">
        <f t="shared" si="98"/>
        <v>0</v>
      </c>
      <c r="M71" s="22">
        <f t="shared" si="99"/>
        <v>0</v>
      </c>
      <c r="N71" s="22">
        <f t="shared" si="100"/>
        <v>0</v>
      </c>
      <c r="O71" s="22">
        <f t="shared" si="101"/>
        <v>0</v>
      </c>
      <c r="P71" s="22">
        <f t="shared" si="102"/>
        <v>0</v>
      </c>
      <c r="Q71" s="22">
        <f t="shared" si="103"/>
        <v>0</v>
      </c>
      <c r="R71" s="22">
        <f t="shared" si="104"/>
        <v>0</v>
      </c>
      <c r="S71" s="22">
        <f t="shared" si="105"/>
        <v>0</v>
      </c>
      <c r="T71" s="51">
        <v>0</v>
      </c>
      <c r="U71" s="51">
        <v>0</v>
      </c>
      <c r="V71" s="22">
        <f t="shared" si="106"/>
        <v>0</v>
      </c>
      <c r="W71" s="22">
        <f t="shared" si="107"/>
        <v>0</v>
      </c>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78"/>
      <c r="GX71" s="78"/>
      <c r="GY71" s="78"/>
      <c r="GZ71" s="78"/>
      <c r="HA71" s="78"/>
      <c r="HB71" s="78"/>
      <c r="HC71" s="78"/>
      <c r="HD71" s="78"/>
    </row>
    <row r="72" s="36" customFormat="1" ht="22" customHeight="1" spans="1:212">
      <c r="A72" s="58">
        <v>610002</v>
      </c>
      <c r="B72" s="31" t="s">
        <v>78</v>
      </c>
      <c r="C72" s="59">
        <v>0</v>
      </c>
      <c r="D72" s="14">
        <v>0</v>
      </c>
      <c r="E72" s="14">
        <v>0</v>
      </c>
      <c r="F72" s="14">
        <v>0</v>
      </c>
      <c r="G72" s="60">
        <v>1</v>
      </c>
      <c r="H72" s="61">
        <f t="shared" ref="H72:H82" si="110">SUM(I72:K72)</f>
        <v>0</v>
      </c>
      <c r="I72" s="61">
        <f t="shared" ref="I72:I82" si="111">ROUND(D72*G72*520*12/10000,2)</f>
        <v>0</v>
      </c>
      <c r="J72" s="61">
        <f t="shared" si="96"/>
        <v>0</v>
      </c>
      <c r="K72" s="61">
        <f t="shared" ref="K72:K82" si="112">ROUND(F72*G72*260*12/10000,2)</f>
        <v>0</v>
      </c>
      <c r="L72" s="61">
        <f t="shared" ref="L72:L82" si="113">SUM(M72:O72)</f>
        <v>0</v>
      </c>
      <c r="M72" s="61">
        <f t="shared" ref="M72:M82" si="114">ROUND(D72*0.3*520*12/10000,2)</f>
        <v>0</v>
      </c>
      <c r="N72" s="61">
        <f t="shared" ref="N72:N82" si="115">ROUND(E72*0.3*390*12/10000,2)</f>
        <v>0</v>
      </c>
      <c r="O72" s="61">
        <f t="shared" ref="O72:O82" si="116">ROUND(F72*0.3*260*12/10000,2)</f>
        <v>0</v>
      </c>
      <c r="P72" s="61">
        <f t="shared" si="102"/>
        <v>0</v>
      </c>
      <c r="Q72" s="61">
        <f t="shared" si="103"/>
        <v>0</v>
      </c>
      <c r="R72" s="61">
        <f t="shared" si="104"/>
        <v>0</v>
      </c>
      <c r="S72" s="61">
        <f t="shared" si="105"/>
        <v>0</v>
      </c>
      <c r="T72" s="77">
        <v>0</v>
      </c>
      <c r="U72" s="77">
        <v>0</v>
      </c>
      <c r="V72" s="61">
        <f t="shared" si="106"/>
        <v>0</v>
      </c>
      <c r="W72" s="61">
        <f t="shared" si="107"/>
        <v>0</v>
      </c>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78"/>
      <c r="GX72" s="78"/>
      <c r="GY72" s="78"/>
      <c r="GZ72" s="78"/>
      <c r="HA72" s="78"/>
      <c r="HB72" s="78"/>
      <c r="HC72" s="78"/>
      <c r="HD72" s="78"/>
    </row>
    <row r="73" s="35" customFormat="1" ht="22" customHeight="1" spans="1:212">
      <c r="A73" s="6">
        <v>611001</v>
      </c>
      <c r="B73" s="57" t="s">
        <v>79</v>
      </c>
      <c r="C73" s="19">
        <v>1</v>
      </c>
      <c r="D73" s="10">
        <v>1</v>
      </c>
      <c r="E73" s="10">
        <v>0</v>
      </c>
      <c r="F73" s="10">
        <v>0</v>
      </c>
      <c r="G73" s="11">
        <v>0.3</v>
      </c>
      <c r="H73" s="22">
        <f t="shared" si="110"/>
        <v>0.19</v>
      </c>
      <c r="I73" s="22">
        <f t="shared" si="111"/>
        <v>0.19</v>
      </c>
      <c r="J73" s="22">
        <f t="shared" si="96"/>
        <v>0</v>
      </c>
      <c r="K73" s="22">
        <f t="shared" si="112"/>
        <v>0</v>
      </c>
      <c r="L73" s="22">
        <f t="shared" si="113"/>
        <v>0.19</v>
      </c>
      <c r="M73" s="22">
        <f t="shared" si="114"/>
        <v>0.19</v>
      </c>
      <c r="N73" s="22">
        <f t="shared" si="115"/>
        <v>0</v>
      </c>
      <c r="O73" s="22">
        <f t="shared" si="116"/>
        <v>0</v>
      </c>
      <c r="P73" s="22">
        <f t="shared" si="102"/>
        <v>0</v>
      </c>
      <c r="Q73" s="22">
        <f t="shared" si="103"/>
        <v>0</v>
      </c>
      <c r="R73" s="22">
        <f t="shared" si="104"/>
        <v>0</v>
      </c>
      <c r="S73" s="22">
        <f t="shared" si="105"/>
        <v>0</v>
      </c>
      <c r="T73" s="77">
        <v>0</v>
      </c>
      <c r="U73" s="51">
        <v>0</v>
      </c>
      <c r="V73" s="61">
        <f t="shared" si="106"/>
        <v>0</v>
      </c>
      <c r="W73" s="61">
        <f t="shared" si="107"/>
        <v>0</v>
      </c>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row>
    <row r="74" s="35" customFormat="1" ht="22" customHeight="1" spans="1:212">
      <c r="A74" s="6">
        <v>612001</v>
      </c>
      <c r="B74" s="57" t="s">
        <v>80</v>
      </c>
      <c r="C74" s="19">
        <v>84</v>
      </c>
      <c r="D74" s="10">
        <v>0</v>
      </c>
      <c r="E74" s="10">
        <v>0</v>
      </c>
      <c r="F74" s="10">
        <v>84</v>
      </c>
      <c r="G74" s="11">
        <v>0.3</v>
      </c>
      <c r="H74" s="22">
        <f t="shared" si="110"/>
        <v>7.86</v>
      </c>
      <c r="I74" s="22">
        <f t="shared" si="111"/>
        <v>0</v>
      </c>
      <c r="J74" s="22">
        <f t="shared" si="96"/>
        <v>0</v>
      </c>
      <c r="K74" s="22">
        <f t="shared" si="112"/>
        <v>7.86</v>
      </c>
      <c r="L74" s="22">
        <f t="shared" si="113"/>
        <v>7.86</v>
      </c>
      <c r="M74" s="22">
        <f t="shared" si="114"/>
        <v>0</v>
      </c>
      <c r="N74" s="22">
        <f t="shared" si="115"/>
        <v>0</v>
      </c>
      <c r="O74" s="22">
        <f t="shared" si="116"/>
        <v>7.86</v>
      </c>
      <c r="P74" s="22">
        <f t="shared" si="102"/>
        <v>0</v>
      </c>
      <c r="Q74" s="22">
        <f t="shared" si="103"/>
        <v>0</v>
      </c>
      <c r="R74" s="22">
        <f t="shared" si="104"/>
        <v>0</v>
      </c>
      <c r="S74" s="22">
        <f t="shared" si="105"/>
        <v>0</v>
      </c>
      <c r="T74" s="77">
        <v>0</v>
      </c>
      <c r="U74" s="51">
        <v>0</v>
      </c>
      <c r="V74" s="51">
        <f t="shared" si="106"/>
        <v>0</v>
      </c>
      <c r="W74" s="61">
        <f t="shared" si="107"/>
        <v>0</v>
      </c>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row>
    <row r="75" s="35" customFormat="1" ht="22" customHeight="1" spans="1:212">
      <c r="A75" s="6"/>
      <c r="B75" s="57" t="s">
        <v>81</v>
      </c>
      <c r="C75" s="19">
        <f>SUM(C76:C82)</f>
        <v>6</v>
      </c>
      <c r="D75" s="19">
        <f>SUM(D76:D82)</f>
        <v>0</v>
      </c>
      <c r="E75" s="19">
        <f>SUM(E76:E82)</f>
        <v>0</v>
      </c>
      <c r="F75" s="19">
        <f>SUM(F76:F82)</f>
        <v>6</v>
      </c>
      <c r="G75" s="49"/>
      <c r="H75" s="22">
        <f t="shared" ref="H75:W75" si="117">SUM(H76:H82)</f>
        <v>1.22</v>
      </c>
      <c r="I75" s="22">
        <f t="shared" si="117"/>
        <v>0</v>
      </c>
      <c r="J75" s="22">
        <f t="shared" si="117"/>
        <v>0</v>
      </c>
      <c r="K75" s="22">
        <f t="shared" si="117"/>
        <v>1.22</v>
      </c>
      <c r="L75" s="22">
        <f t="shared" si="117"/>
        <v>0.56</v>
      </c>
      <c r="M75" s="22">
        <f t="shared" si="117"/>
        <v>0</v>
      </c>
      <c r="N75" s="22">
        <f t="shared" si="117"/>
        <v>0</v>
      </c>
      <c r="O75" s="22">
        <f t="shared" si="117"/>
        <v>0.56</v>
      </c>
      <c r="P75" s="22">
        <f t="shared" si="117"/>
        <v>0.66</v>
      </c>
      <c r="Q75" s="22">
        <f t="shared" si="117"/>
        <v>0</v>
      </c>
      <c r="R75" s="22">
        <f t="shared" si="117"/>
        <v>0</v>
      </c>
      <c r="S75" s="22">
        <f t="shared" si="117"/>
        <v>0.66</v>
      </c>
      <c r="T75" s="51">
        <f t="shared" si="117"/>
        <v>0</v>
      </c>
      <c r="U75" s="51">
        <f t="shared" si="117"/>
        <v>0.51</v>
      </c>
      <c r="V75" s="51">
        <f t="shared" si="117"/>
        <v>-0.51</v>
      </c>
      <c r="W75" s="51">
        <f t="shared" si="117"/>
        <v>0.15</v>
      </c>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row>
    <row r="76" s="36" customFormat="1" ht="22" customHeight="1" spans="1:212">
      <c r="A76" s="58">
        <v>613002</v>
      </c>
      <c r="B76" s="31" t="s">
        <v>82</v>
      </c>
      <c r="C76" s="59">
        <v>6</v>
      </c>
      <c r="D76" s="14">
        <v>0</v>
      </c>
      <c r="E76" s="14">
        <v>0</v>
      </c>
      <c r="F76" s="14">
        <v>6</v>
      </c>
      <c r="G76" s="60">
        <v>0.65</v>
      </c>
      <c r="H76" s="61">
        <f t="shared" si="110"/>
        <v>1.22</v>
      </c>
      <c r="I76" s="61">
        <f t="shared" si="111"/>
        <v>0</v>
      </c>
      <c r="J76" s="61">
        <f t="shared" ref="J76:J82" si="118">ROUND(E76*G76*390*12/10000,2)</f>
        <v>0</v>
      </c>
      <c r="K76" s="61">
        <f t="shared" si="112"/>
        <v>1.22</v>
      </c>
      <c r="L76" s="61">
        <f t="shared" si="113"/>
        <v>0.56</v>
      </c>
      <c r="M76" s="61">
        <f>ROUND(D76*0.3*520*12/10000,2)</f>
        <v>0</v>
      </c>
      <c r="N76" s="61">
        <f t="shared" si="115"/>
        <v>0</v>
      </c>
      <c r="O76" s="61">
        <f t="shared" si="116"/>
        <v>0.56</v>
      </c>
      <c r="P76" s="61">
        <f t="shared" ref="P76:P82" si="119">SUM(Q76:S76)</f>
        <v>0.66</v>
      </c>
      <c r="Q76" s="61">
        <f t="shared" ref="Q76:Q82" si="120">I76-M76</f>
        <v>0</v>
      </c>
      <c r="R76" s="61">
        <f t="shared" ref="R76:R82" si="121">J76-N76</f>
        <v>0</v>
      </c>
      <c r="S76" s="61">
        <f t="shared" ref="S76:S82" si="122">K76-O76</f>
        <v>0.66</v>
      </c>
      <c r="T76" s="77">
        <f>VLOOKUP(B76,'2022年结算表（手术并发症） '!A:R,16,0)</f>
        <v>0</v>
      </c>
      <c r="U76" s="77">
        <v>0.51</v>
      </c>
      <c r="V76" s="61">
        <f t="shared" ref="V76:V82" si="123">T76-U76</f>
        <v>-0.51</v>
      </c>
      <c r="W76" s="61">
        <f>P76+V76</f>
        <v>0.15</v>
      </c>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78"/>
      <c r="GX76" s="78"/>
      <c r="GY76" s="78"/>
      <c r="GZ76" s="78"/>
      <c r="HA76" s="78"/>
      <c r="HB76" s="78"/>
      <c r="HC76" s="78"/>
      <c r="HD76" s="78"/>
    </row>
    <row r="77" s="36" customFormat="1" ht="22" customHeight="1" spans="1:212">
      <c r="A77" s="58">
        <v>613003</v>
      </c>
      <c r="B77" s="31" t="s">
        <v>83</v>
      </c>
      <c r="C77" s="59">
        <v>0</v>
      </c>
      <c r="D77" s="14">
        <v>0</v>
      </c>
      <c r="E77" s="14">
        <v>0</v>
      </c>
      <c r="F77" s="14">
        <v>0</v>
      </c>
      <c r="G77" s="60">
        <v>0.65</v>
      </c>
      <c r="H77" s="61">
        <f t="shared" si="110"/>
        <v>0</v>
      </c>
      <c r="I77" s="61">
        <f t="shared" si="111"/>
        <v>0</v>
      </c>
      <c r="J77" s="61">
        <f t="shared" si="118"/>
        <v>0</v>
      </c>
      <c r="K77" s="61">
        <f t="shared" si="112"/>
        <v>0</v>
      </c>
      <c r="L77" s="61">
        <f t="shared" si="113"/>
        <v>0</v>
      </c>
      <c r="M77" s="61">
        <f t="shared" si="114"/>
        <v>0</v>
      </c>
      <c r="N77" s="61">
        <f t="shared" si="115"/>
        <v>0</v>
      </c>
      <c r="O77" s="61">
        <f t="shared" si="116"/>
        <v>0</v>
      </c>
      <c r="P77" s="61">
        <f t="shared" si="119"/>
        <v>0</v>
      </c>
      <c r="Q77" s="61">
        <f t="shared" si="120"/>
        <v>0</v>
      </c>
      <c r="R77" s="61">
        <f t="shared" si="121"/>
        <v>0</v>
      </c>
      <c r="S77" s="61">
        <f t="shared" si="122"/>
        <v>0</v>
      </c>
      <c r="T77" s="77">
        <v>0</v>
      </c>
      <c r="U77" s="77">
        <v>0</v>
      </c>
      <c r="V77" s="61">
        <f t="shared" si="123"/>
        <v>0</v>
      </c>
      <c r="W77" s="61">
        <f t="shared" ref="W77:W82" si="124">P77+V77</f>
        <v>0</v>
      </c>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78"/>
      <c r="GX77" s="78"/>
      <c r="GY77" s="78"/>
      <c r="GZ77" s="78"/>
      <c r="HA77" s="78"/>
      <c r="HB77" s="78"/>
      <c r="HC77" s="78"/>
      <c r="HD77" s="78"/>
    </row>
    <row r="78" s="36" customFormat="1" ht="22" customHeight="1" spans="1:212">
      <c r="A78" s="58">
        <v>613004</v>
      </c>
      <c r="B78" s="31" t="s">
        <v>84</v>
      </c>
      <c r="C78" s="59">
        <v>0</v>
      </c>
      <c r="D78" s="14">
        <v>0</v>
      </c>
      <c r="E78" s="14">
        <v>0</v>
      </c>
      <c r="F78" s="14">
        <v>0</v>
      </c>
      <c r="G78" s="60">
        <v>0.65</v>
      </c>
      <c r="H78" s="61">
        <f t="shared" si="110"/>
        <v>0</v>
      </c>
      <c r="I78" s="61">
        <f t="shared" si="111"/>
        <v>0</v>
      </c>
      <c r="J78" s="61">
        <f t="shared" si="118"/>
        <v>0</v>
      </c>
      <c r="K78" s="61">
        <f t="shared" si="112"/>
        <v>0</v>
      </c>
      <c r="L78" s="61">
        <f t="shared" si="113"/>
        <v>0</v>
      </c>
      <c r="M78" s="61">
        <f t="shared" si="114"/>
        <v>0</v>
      </c>
      <c r="N78" s="61">
        <f t="shared" si="115"/>
        <v>0</v>
      </c>
      <c r="O78" s="61">
        <f t="shared" si="116"/>
        <v>0</v>
      </c>
      <c r="P78" s="61">
        <f t="shared" si="119"/>
        <v>0</v>
      </c>
      <c r="Q78" s="61">
        <f t="shared" si="120"/>
        <v>0</v>
      </c>
      <c r="R78" s="61">
        <f t="shared" si="121"/>
        <v>0</v>
      </c>
      <c r="S78" s="61">
        <f t="shared" si="122"/>
        <v>0</v>
      </c>
      <c r="T78" s="77">
        <v>0</v>
      </c>
      <c r="U78" s="77">
        <v>0</v>
      </c>
      <c r="V78" s="61">
        <f t="shared" si="123"/>
        <v>0</v>
      </c>
      <c r="W78" s="61">
        <f t="shared" si="124"/>
        <v>0</v>
      </c>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78"/>
      <c r="GX78" s="78"/>
      <c r="GY78" s="78"/>
      <c r="GZ78" s="78"/>
      <c r="HA78" s="78"/>
      <c r="HB78" s="78"/>
      <c r="HC78" s="78"/>
      <c r="HD78" s="78"/>
    </row>
    <row r="79" s="36" customFormat="1" ht="22" customHeight="1" spans="1:212">
      <c r="A79" s="58">
        <v>613005</v>
      </c>
      <c r="B79" s="31" t="s">
        <v>85</v>
      </c>
      <c r="C79" s="59">
        <v>0</v>
      </c>
      <c r="D79" s="14">
        <v>0</v>
      </c>
      <c r="E79" s="14">
        <v>0</v>
      </c>
      <c r="F79" s="14">
        <v>0</v>
      </c>
      <c r="G79" s="60">
        <v>0.65</v>
      </c>
      <c r="H79" s="61">
        <f t="shared" si="110"/>
        <v>0</v>
      </c>
      <c r="I79" s="61">
        <f t="shared" si="111"/>
        <v>0</v>
      </c>
      <c r="J79" s="61">
        <f t="shared" si="118"/>
        <v>0</v>
      </c>
      <c r="K79" s="61">
        <f t="shared" si="112"/>
        <v>0</v>
      </c>
      <c r="L79" s="61">
        <f t="shared" si="113"/>
        <v>0</v>
      </c>
      <c r="M79" s="61">
        <f t="shared" si="114"/>
        <v>0</v>
      </c>
      <c r="N79" s="61">
        <f t="shared" si="115"/>
        <v>0</v>
      </c>
      <c r="O79" s="61">
        <f t="shared" si="116"/>
        <v>0</v>
      </c>
      <c r="P79" s="61">
        <f t="shared" si="119"/>
        <v>0</v>
      </c>
      <c r="Q79" s="61">
        <f t="shared" si="120"/>
        <v>0</v>
      </c>
      <c r="R79" s="61">
        <f t="shared" si="121"/>
        <v>0</v>
      </c>
      <c r="S79" s="61">
        <f t="shared" si="122"/>
        <v>0</v>
      </c>
      <c r="T79" s="77">
        <v>0</v>
      </c>
      <c r="U79" s="77">
        <v>0</v>
      </c>
      <c r="V79" s="61">
        <f t="shared" si="123"/>
        <v>0</v>
      </c>
      <c r="W79" s="61">
        <f t="shared" si="124"/>
        <v>0</v>
      </c>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78"/>
      <c r="GX79" s="78"/>
      <c r="GY79" s="78"/>
      <c r="GZ79" s="78"/>
      <c r="HA79" s="78"/>
      <c r="HB79" s="78"/>
      <c r="HC79" s="78"/>
      <c r="HD79" s="78"/>
    </row>
    <row r="80" s="36" customFormat="1" ht="22" customHeight="1" spans="1:212">
      <c r="A80" s="58">
        <v>613006</v>
      </c>
      <c r="B80" s="31" t="s">
        <v>86</v>
      </c>
      <c r="C80" s="59">
        <v>0</v>
      </c>
      <c r="D80" s="14">
        <v>0</v>
      </c>
      <c r="E80" s="14">
        <v>0</v>
      </c>
      <c r="F80" s="14">
        <v>0</v>
      </c>
      <c r="G80" s="60">
        <v>0.65</v>
      </c>
      <c r="H80" s="61">
        <f t="shared" si="110"/>
        <v>0</v>
      </c>
      <c r="I80" s="61">
        <f t="shared" si="111"/>
        <v>0</v>
      </c>
      <c r="J80" s="61">
        <f t="shared" si="118"/>
        <v>0</v>
      </c>
      <c r="K80" s="61">
        <f t="shared" si="112"/>
        <v>0</v>
      </c>
      <c r="L80" s="61">
        <f t="shared" si="113"/>
        <v>0</v>
      </c>
      <c r="M80" s="61">
        <f t="shared" si="114"/>
        <v>0</v>
      </c>
      <c r="N80" s="61">
        <f t="shared" si="115"/>
        <v>0</v>
      </c>
      <c r="O80" s="61">
        <f t="shared" si="116"/>
        <v>0</v>
      </c>
      <c r="P80" s="61">
        <f t="shared" si="119"/>
        <v>0</v>
      </c>
      <c r="Q80" s="61">
        <f t="shared" si="120"/>
        <v>0</v>
      </c>
      <c r="R80" s="61">
        <f t="shared" si="121"/>
        <v>0</v>
      </c>
      <c r="S80" s="61">
        <f t="shared" si="122"/>
        <v>0</v>
      </c>
      <c r="T80" s="77">
        <v>0</v>
      </c>
      <c r="U80" s="77">
        <v>0</v>
      </c>
      <c r="V80" s="61">
        <f t="shared" si="123"/>
        <v>0</v>
      </c>
      <c r="W80" s="61">
        <f t="shared" si="124"/>
        <v>0</v>
      </c>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78"/>
      <c r="GX80" s="78"/>
      <c r="GY80" s="78"/>
      <c r="GZ80" s="78"/>
      <c r="HA80" s="78"/>
      <c r="HB80" s="78"/>
      <c r="HC80" s="78"/>
      <c r="HD80" s="78"/>
    </row>
    <row r="81" s="36" customFormat="1" ht="22" customHeight="1" spans="1:212">
      <c r="A81" s="58">
        <v>613007</v>
      </c>
      <c r="B81" s="31" t="s">
        <v>87</v>
      </c>
      <c r="C81" s="59">
        <v>0</v>
      </c>
      <c r="D81" s="14">
        <v>0</v>
      </c>
      <c r="E81" s="14">
        <v>0</v>
      </c>
      <c r="F81" s="14">
        <v>0</v>
      </c>
      <c r="G81" s="60">
        <v>0.65</v>
      </c>
      <c r="H81" s="61">
        <f t="shared" si="110"/>
        <v>0</v>
      </c>
      <c r="I81" s="61">
        <f t="shared" si="111"/>
        <v>0</v>
      </c>
      <c r="J81" s="61">
        <f t="shared" si="118"/>
        <v>0</v>
      </c>
      <c r="K81" s="61">
        <f t="shared" si="112"/>
        <v>0</v>
      </c>
      <c r="L81" s="61">
        <f t="shared" si="113"/>
        <v>0</v>
      </c>
      <c r="M81" s="61">
        <f t="shared" si="114"/>
        <v>0</v>
      </c>
      <c r="N81" s="61">
        <f t="shared" si="115"/>
        <v>0</v>
      </c>
      <c r="O81" s="61">
        <f t="shared" si="116"/>
        <v>0</v>
      </c>
      <c r="P81" s="61">
        <f t="shared" si="119"/>
        <v>0</v>
      </c>
      <c r="Q81" s="61">
        <f t="shared" si="120"/>
        <v>0</v>
      </c>
      <c r="R81" s="61">
        <f t="shared" si="121"/>
        <v>0</v>
      </c>
      <c r="S81" s="61">
        <f t="shared" si="122"/>
        <v>0</v>
      </c>
      <c r="T81" s="77">
        <v>0</v>
      </c>
      <c r="U81" s="77">
        <v>0</v>
      </c>
      <c r="V81" s="61">
        <f t="shared" si="123"/>
        <v>0</v>
      </c>
      <c r="W81" s="61">
        <f t="shared" si="124"/>
        <v>0</v>
      </c>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78"/>
      <c r="GX81" s="78"/>
      <c r="GY81" s="78"/>
      <c r="GZ81" s="78"/>
      <c r="HA81" s="78"/>
      <c r="HB81" s="78"/>
      <c r="HC81" s="78"/>
      <c r="HD81" s="78"/>
    </row>
    <row r="82" s="36" customFormat="1" ht="22" customHeight="1" spans="1:212">
      <c r="A82" s="58">
        <v>613008</v>
      </c>
      <c r="B82" s="31" t="s">
        <v>88</v>
      </c>
      <c r="C82" s="59">
        <v>0</v>
      </c>
      <c r="D82" s="14">
        <v>0</v>
      </c>
      <c r="E82" s="14">
        <v>0</v>
      </c>
      <c r="F82" s="14">
        <v>0</v>
      </c>
      <c r="G82" s="60">
        <v>0.65</v>
      </c>
      <c r="H82" s="61">
        <f t="shared" si="110"/>
        <v>0</v>
      </c>
      <c r="I82" s="61">
        <f t="shared" si="111"/>
        <v>0</v>
      </c>
      <c r="J82" s="61">
        <f t="shared" si="118"/>
        <v>0</v>
      </c>
      <c r="K82" s="61">
        <f t="shared" si="112"/>
        <v>0</v>
      </c>
      <c r="L82" s="61">
        <f t="shared" si="113"/>
        <v>0</v>
      </c>
      <c r="M82" s="61">
        <f t="shared" si="114"/>
        <v>0</v>
      </c>
      <c r="N82" s="61">
        <f t="shared" si="115"/>
        <v>0</v>
      </c>
      <c r="O82" s="61">
        <f t="shared" si="116"/>
        <v>0</v>
      </c>
      <c r="P82" s="61">
        <f t="shared" si="119"/>
        <v>0</v>
      </c>
      <c r="Q82" s="61">
        <f t="shared" si="120"/>
        <v>0</v>
      </c>
      <c r="R82" s="61">
        <f t="shared" si="121"/>
        <v>0</v>
      </c>
      <c r="S82" s="61">
        <f t="shared" si="122"/>
        <v>0</v>
      </c>
      <c r="T82" s="77">
        <v>0</v>
      </c>
      <c r="U82" s="77">
        <v>0</v>
      </c>
      <c r="V82" s="61">
        <f t="shared" si="123"/>
        <v>0</v>
      </c>
      <c r="W82" s="61">
        <f t="shared" si="124"/>
        <v>0</v>
      </c>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78"/>
      <c r="GX82" s="78"/>
      <c r="GY82" s="78"/>
      <c r="GZ82" s="78"/>
      <c r="HA82" s="78"/>
      <c r="HB82" s="78"/>
      <c r="HC82" s="78"/>
      <c r="HD82" s="78"/>
    </row>
    <row r="83" s="35" customFormat="1" ht="22" customHeight="1" spans="1:212">
      <c r="A83" s="6"/>
      <c r="B83" s="57" t="s">
        <v>89</v>
      </c>
      <c r="C83" s="19">
        <f t="shared" ref="C83:F83" si="125">SUM(C84,C87:C89)</f>
        <v>0</v>
      </c>
      <c r="D83" s="19">
        <f t="shared" si="125"/>
        <v>0</v>
      </c>
      <c r="E83" s="19">
        <f t="shared" si="125"/>
        <v>0</v>
      </c>
      <c r="F83" s="19">
        <f t="shared" si="125"/>
        <v>0</v>
      </c>
      <c r="G83" s="49"/>
      <c r="H83" s="23">
        <f t="shared" ref="H83:W83" si="126">SUM(H84,H87:H89)</f>
        <v>0</v>
      </c>
      <c r="I83" s="23">
        <f t="shared" si="126"/>
        <v>0</v>
      </c>
      <c r="J83" s="23">
        <f t="shared" si="126"/>
        <v>0</v>
      </c>
      <c r="K83" s="23">
        <f t="shared" si="126"/>
        <v>0</v>
      </c>
      <c r="L83" s="23">
        <f t="shared" si="126"/>
        <v>0</v>
      </c>
      <c r="M83" s="23">
        <f t="shared" si="126"/>
        <v>0</v>
      </c>
      <c r="N83" s="23">
        <f t="shared" si="126"/>
        <v>0</v>
      </c>
      <c r="O83" s="23">
        <f t="shared" si="126"/>
        <v>0</v>
      </c>
      <c r="P83" s="23">
        <f t="shared" si="126"/>
        <v>0</v>
      </c>
      <c r="Q83" s="23">
        <f t="shared" si="126"/>
        <v>0</v>
      </c>
      <c r="R83" s="23">
        <f t="shared" si="126"/>
        <v>0</v>
      </c>
      <c r="S83" s="23">
        <f t="shared" si="126"/>
        <v>0</v>
      </c>
      <c r="T83" s="23">
        <f t="shared" si="126"/>
        <v>0</v>
      </c>
      <c r="U83" s="23">
        <f t="shared" si="126"/>
        <v>0</v>
      </c>
      <c r="V83" s="23">
        <f t="shared" si="126"/>
        <v>0</v>
      </c>
      <c r="W83" s="23">
        <f t="shared" si="126"/>
        <v>0</v>
      </c>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row>
    <row r="84" s="36" customFormat="1" ht="22" customHeight="1" spans="1:212">
      <c r="A84" s="58">
        <v>614001</v>
      </c>
      <c r="B84" s="31" t="s">
        <v>90</v>
      </c>
      <c r="C84" s="59">
        <v>0</v>
      </c>
      <c r="D84" s="14">
        <v>0</v>
      </c>
      <c r="E84" s="14">
        <v>0</v>
      </c>
      <c r="F84" s="14">
        <v>0</v>
      </c>
      <c r="G84" s="60">
        <v>0.85</v>
      </c>
      <c r="H84" s="61">
        <f t="shared" ref="H84:H89" si="127">SUM(I84:K84)</f>
        <v>0</v>
      </c>
      <c r="I84" s="61">
        <f t="shared" ref="I84:I89" si="128">ROUND(D84*G84*520*12/10000,2)</f>
        <v>0</v>
      </c>
      <c r="J84" s="61">
        <f t="shared" ref="J84:J89" si="129">ROUND(E84*G84*390*12/10000,2)</f>
        <v>0</v>
      </c>
      <c r="K84" s="61">
        <f t="shared" ref="K84:K89" si="130">ROUND(F84*G84*260*12/10000,2)</f>
        <v>0</v>
      </c>
      <c r="L84" s="61">
        <f t="shared" ref="L84:L89" si="131">SUM(M84:O84)</f>
        <v>0</v>
      </c>
      <c r="M84" s="61">
        <f t="shared" ref="M84:M89" si="132">ROUND(D84*0.3*520*12/10000,2)</f>
        <v>0</v>
      </c>
      <c r="N84" s="61">
        <f t="shared" ref="N84:N89" si="133">ROUND(E84*0.3*390*12/10000,2)</f>
        <v>0</v>
      </c>
      <c r="O84" s="61">
        <f t="shared" ref="O84:O89" si="134">ROUND(F84*0.3*260*12/10000,2)</f>
        <v>0</v>
      </c>
      <c r="P84" s="61">
        <f t="shared" ref="P84:P89" si="135">SUM(Q84:S84)</f>
        <v>0</v>
      </c>
      <c r="Q84" s="61">
        <f t="shared" ref="Q84:Q89" si="136">I84-M84</f>
        <v>0</v>
      </c>
      <c r="R84" s="61">
        <f t="shared" ref="R84:R89" si="137">J84-N84</f>
        <v>0</v>
      </c>
      <c r="S84" s="61">
        <f t="shared" ref="S84:S89" si="138">K84-O84</f>
        <v>0</v>
      </c>
      <c r="T84" s="77">
        <v>0</v>
      </c>
      <c r="U84" s="77">
        <v>0</v>
      </c>
      <c r="V84" s="61">
        <f t="shared" ref="V84:V86" si="139">T84-U84</f>
        <v>0</v>
      </c>
      <c r="W84" s="61">
        <f t="shared" ref="W84:W89" si="140">P84+V84</f>
        <v>0</v>
      </c>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78"/>
      <c r="GX84" s="78"/>
      <c r="GY84" s="78"/>
      <c r="GZ84" s="78"/>
      <c r="HA84" s="78"/>
      <c r="HB84" s="78"/>
      <c r="HC84" s="78"/>
      <c r="HD84" s="78"/>
    </row>
    <row r="85" s="36" customFormat="1" ht="22" customHeight="1" spans="1:212">
      <c r="A85" s="58"/>
      <c r="B85" s="30" t="s">
        <v>91</v>
      </c>
      <c r="C85" s="80">
        <v>0</v>
      </c>
      <c r="D85" s="10">
        <v>0</v>
      </c>
      <c r="E85" s="10">
        <v>0</v>
      </c>
      <c r="F85" s="10">
        <v>0</v>
      </c>
      <c r="G85" s="62">
        <v>0.85</v>
      </c>
      <c r="H85" s="22">
        <f t="shared" si="127"/>
        <v>0</v>
      </c>
      <c r="I85" s="22">
        <f t="shared" si="128"/>
        <v>0</v>
      </c>
      <c r="J85" s="22">
        <f t="shared" si="129"/>
        <v>0</v>
      </c>
      <c r="K85" s="22">
        <f t="shared" si="130"/>
        <v>0</v>
      </c>
      <c r="L85" s="22">
        <f t="shared" si="131"/>
        <v>0</v>
      </c>
      <c r="M85" s="22">
        <f t="shared" si="132"/>
        <v>0</v>
      </c>
      <c r="N85" s="22">
        <f t="shared" si="133"/>
        <v>0</v>
      </c>
      <c r="O85" s="22">
        <f t="shared" si="134"/>
        <v>0</v>
      </c>
      <c r="P85" s="22">
        <f t="shared" si="135"/>
        <v>0</v>
      </c>
      <c r="Q85" s="22">
        <f t="shared" si="136"/>
        <v>0</v>
      </c>
      <c r="R85" s="22">
        <f t="shared" si="137"/>
        <v>0</v>
      </c>
      <c r="S85" s="22">
        <f t="shared" si="138"/>
        <v>0</v>
      </c>
      <c r="T85" s="51">
        <v>0</v>
      </c>
      <c r="U85" s="51">
        <v>0</v>
      </c>
      <c r="V85" s="22">
        <f t="shared" si="139"/>
        <v>0</v>
      </c>
      <c r="W85" s="22">
        <f t="shared" si="140"/>
        <v>0</v>
      </c>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78"/>
      <c r="GX85" s="78"/>
      <c r="GY85" s="78"/>
      <c r="GZ85" s="78"/>
      <c r="HA85" s="78"/>
      <c r="HB85" s="78"/>
      <c r="HC85" s="78"/>
      <c r="HD85" s="78"/>
    </row>
    <row r="86" s="36" customFormat="1" ht="22" customHeight="1" spans="1:212">
      <c r="A86" s="58"/>
      <c r="B86" s="30" t="s">
        <v>92</v>
      </c>
      <c r="C86" s="80">
        <v>0</v>
      </c>
      <c r="D86" s="10">
        <v>0</v>
      </c>
      <c r="E86" s="10">
        <v>0</v>
      </c>
      <c r="F86" s="10">
        <v>0</v>
      </c>
      <c r="G86" s="62">
        <v>0.85</v>
      </c>
      <c r="H86" s="22">
        <f t="shared" si="127"/>
        <v>0</v>
      </c>
      <c r="I86" s="22">
        <f t="shared" si="128"/>
        <v>0</v>
      </c>
      <c r="J86" s="22">
        <f t="shared" si="129"/>
        <v>0</v>
      </c>
      <c r="K86" s="22">
        <f t="shared" si="130"/>
        <v>0</v>
      </c>
      <c r="L86" s="22">
        <f t="shared" si="131"/>
        <v>0</v>
      </c>
      <c r="M86" s="22">
        <f t="shared" si="132"/>
        <v>0</v>
      </c>
      <c r="N86" s="22">
        <f t="shared" si="133"/>
        <v>0</v>
      </c>
      <c r="O86" s="22">
        <f t="shared" si="134"/>
        <v>0</v>
      </c>
      <c r="P86" s="22">
        <f t="shared" si="135"/>
        <v>0</v>
      </c>
      <c r="Q86" s="22">
        <f t="shared" si="136"/>
        <v>0</v>
      </c>
      <c r="R86" s="22">
        <f t="shared" si="137"/>
        <v>0</v>
      </c>
      <c r="S86" s="22">
        <f t="shared" si="138"/>
        <v>0</v>
      </c>
      <c r="T86" s="51">
        <v>0</v>
      </c>
      <c r="U86" s="51">
        <v>0</v>
      </c>
      <c r="V86" s="22">
        <f t="shared" si="139"/>
        <v>0</v>
      </c>
      <c r="W86" s="22">
        <f t="shared" si="140"/>
        <v>0</v>
      </c>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78"/>
      <c r="GX86" s="78"/>
      <c r="GY86" s="78"/>
      <c r="GZ86" s="78"/>
      <c r="HA86" s="78"/>
      <c r="HB86" s="78"/>
      <c r="HC86" s="78"/>
      <c r="HD86" s="78"/>
    </row>
    <row r="87" s="36" customFormat="1" ht="22" customHeight="1" spans="1:212">
      <c r="A87" s="58">
        <v>614002</v>
      </c>
      <c r="B87" s="31" t="s">
        <v>93</v>
      </c>
      <c r="C87" s="59">
        <v>0</v>
      </c>
      <c r="D87" s="14">
        <v>0</v>
      </c>
      <c r="E87" s="14">
        <v>0</v>
      </c>
      <c r="F87" s="14">
        <v>0</v>
      </c>
      <c r="G87" s="60">
        <v>0.85</v>
      </c>
      <c r="H87" s="61">
        <f t="shared" si="127"/>
        <v>0</v>
      </c>
      <c r="I87" s="61">
        <f t="shared" si="128"/>
        <v>0</v>
      </c>
      <c r="J87" s="61">
        <f t="shared" si="129"/>
        <v>0</v>
      </c>
      <c r="K87" s="61">
        <f t="shared" si="130"/>
        <v>0</v>
      </c>
      <c r="L87" s="61">
        <f t="shared" si="131"/>
        <v>0</v>
      </c>
      <c r="M87" s="61">
        <f t="shared" si="132"/>
        <v>0</v>
      </c>
      <c r="N87" s="61">
        <f t="shared" si="133"/>
        <v>0</v>
      </c>
      <c r="O87" s="61">
        <f t="shared" si="134"/>
        <v>0</v>
      </c>
      <c r="P87" s="61">
        <f t="shared" si="135"/>
        <v>0</v>
      </c>
      <c r="Q87" s="61">
        <f t="shared" si="136"/>
        <v>0</v>
      </c>
      <c r="R87" s="61">
        <f t="shared" si="137"/>
        <v>0</v>
      </c>
      <c r="S87" s="61">
        <f t="shared" si="138"/>
        <v>0</v>
      </c>
      <c r="T87" s="77">
        <v>0</v>
      </c>
      <c r="U87" s="77">
        <v>0</v>
      </c>
      <c r="V87" s="61">
        <f t="shared" ref="V87:V92" si="141">T87-U87</f>
        <v>0</v>
      </c>
      <c r="W87" s="61">
        <f t="shared" si="140"/>
        <v>0</v>
      </c>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78"/>
      <c r="GX87" s="78"/>
      <c r="GY87" s="78"/>
      <c r="GZ87" s="78"/>
      <c r="HA87" s="78"/>
      <c r="HB87" s="78"/>
      <c r="HC87" s="78"/>
      <c r="HD87" s="78"/>
    </row>
    <row r="88" s="36" customFormat="1" ht="22" customHeight="1" spans="1:212">
      <c r="A88" s="58">
        <v>614005</v>
      </c>
      <c r="B88" s="31" t="s">
        <v>94</v>
      </c>
      <c r="C88" s="59">
        <v>0</v>
      </c>
      <c r="D88" s="14">
        <v>0</v>
      </c>
      <c r="E88" s="14">
        <v>0</v>
      </c>
      <c r="F88" s="14">
        <v>0</v>
      </c>
      <c r="G88" s="60">
        <v>0.85</v>
      </c>
      <c r="H88" s="61">
        <f t="shared" si="127"/>
        <v>0</v>
      </c>
      <c r="I88" s="61">
        <f t="shared" si="128"/>
        <v>0</v>
      </c>
      <c r="J88" s="61">
        <f t="shared" si="129"/>
        <v>0</v>
      </c>
      <c r="K88" s="61">
        <f t="shared" si="130"/>
        <v>0</v>
      </c>
      <c r="L88" s="61">
        <f t="shared" si="131"/>
        <v>0</v>
      </c>
      <c r="M88" s="61">
        <f t="shared" si="132"/>
        <v>0</v>
      </c>
      <c r="N88" s="61">
        <f t="shared" si="133"/>
        <v>0</v>
      </c>
      <c r="O88" s="61">
        <f t="shared" si="134"/>
        <v>0</v>
      </c>
      <c r="P88" s="61">
        <f t="shared" si="135"/>
        <v>0</v>
      </c>
      <c r="Q88" s="61">
        <f t="shared" si="136"/>
        <v>0</v>
      </c>
      <c r="R88" s="61">
        <f t="shared" si="137"/>
        <v>0</v>
      </c>
      <c r="S88" s="61">
        <f t="shared" si="138"/>
        <v>0</v>
      </c>
      <c r="T88" s="77">
        <v>0</v>
      </c>
      <c r="U88" s="77">
        <v>0</v>
      </c>
      <c r="V88" s="61">
        <f t="shared" si="141"/>
        <v>0</v>
      </c>
      <c r="W88" s="61">
        <f t="shared" si="140"/>
        <v>0</v>
      </c>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78"/>
      <c r="GX88" s="78"/>
      <c r="GY88" s="78"/>
      <c r="GZ88" s="78"/>
      <c r="HA88" s="78"/>
      <c r="HB88" s="78"/>
      <c r="HC88" s="78"/>
      <c r="HD88" s="78"/>
    </row>
    <row r="89" s="36" customFormat="1" ht="22" customHeight="1" spans="1:212">
      <c r="A89" s="58">
        <v>614004</v>
      </c>
      <c r="B89" s="31" t="s">
        <v>95</v>
      </c>
      <c r="C89" s="59">
        <v>0</v>
      </c>
      <c r="D89" s="14">
        <v>0</v>
      </c>
      <c r="E89" s="14">
        <v>0</v>
      </c>
      <c r="F89" s="14">
        <v>0</v>
      </c>
      <c r="G89" s="60">
        <v>0.85</v>
      </c>
      <c r="H89" s="61">
        <f t="shared" si="127"/>
        <v>0</v>
      </c>
      <c r="I89" s="61">
        <f t="shared" si="128"/>
        <v>0</v>
      </c>
      <c r="J89" s="61">
        <f t="shared" si="129"/>
        <v>0</v>
      </c>
      <c r="K89" s="61">
        <f t="shared" si="130"/>
        <v>0</v>
      </c>
      <c r="L89" s="61">
        <f t="shared" si="131"/>
        <v>0</v>
      </c>
      <c r="M89" s="61">
        <f t="shared" si="132"/>
        <v>0</v>
      </c>
      <c r="N89" s="61">
        <f t="shared" si="133"/>
        <v>0</v>
      </c>
      <c r="O89" s="61">
        <f t="shared" si="134"/>
        <v>0</v>
      </c>
      <c r="P89" s="61">
        <f t="shared" si="135"/>
        <v>0</v>
      </c>
      <c r="Q89" s="61">
        <f t="shared" si="136"/>
        <v>0</v>
      </c>
      <c r="R89" s="61">
        <f t="shared" si="137"/>
        <v>0</v>
      </c>
      <c r="S89" s="61">
        <f t="shared" si="138"/>
        <v>0</v>
      </c>
      <c r="T89" s="77">
        <v>0</v>
      </c>
      <c r="U89" s="77">
        <v>0</v>
      </c>
      <c r="V89" s="61">
        <f t="shared" si="141"/>
        <v>0</v>
      </c>
      <c r="W89" s="61">
        <f t="shared" si="140"/>
        <v>0</v>
      </c>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78"/>
      <c r="GX89" s="78"/>
      <c r="GY89" s="78"/>
      <c r="GZ89" s="78"/>
      <c r="HA89" s="78"/>
      <c r="HB89" s="78"/>
      <c r="HC89" s="78"/>
      <c r="HD89" s="78"/>
    </row>
    <row r="90" s="35" customFormat="1" ht="22" customHeight="1" spans="1:212">
      <c r="A90" s="6"/>
      <c r="B90" s="57" t="s">
        <v>96</v>
      </c>
      <c r="C90" s="19">
        <f t="shared" ref="C90:W90" si="142">SUM(C91,C94:C99)</f>
        <v>42</v>
      </c>
      <c r="D90" s="19">
        <f t="shared" si="142"/>
        <v>2</v>
      </c>
      <c r="E90" s="19">
        <f t="shared" si="142"/>
        <v>16</v>
      </c>
      <c r="F90" s="19">
        <f t="shared" si="142"/>
        <v>24</v>
      </c>
      <c r="G90" s="49"/>
      <c r="H90" s="19">
        <f t="shared" si="142"/>
        <v>13.79</v>
      </c>
      <c r="I90" s="19">
        <f t="shared" si="142"/>
        <v>1.06</v>
      </c>
      <c r="J90" s="19">
        <f t="shared" si="142"/>
        <v>6.36</v>
      </c>
      <c r="K90" s="19">
        <f t="shared" si="142"/>
        <v>6.37</v>
      </c>
      <c r="L90" s="19">
        <f t="shared" si="142"/>
        <v>4.86</v>
      </c>
      <c r="M90" s="19">
        <f t="shared" si="142"/>
        <v>0.37</v>
      </c>
      <c r="N90" s="19">
        <f t="shared" si="142"/>
        <v>2.25</v>
      </c>
      <c r="O90" s="19">
        <f t="shared" si="142"/>
        <v>2.24</v>
      </c>
      <c r="P90" s="19">
        <f t="shared" si="142"/>
        <v>8.93</v>
      </c>
      <c r="Q90" s="19">
        <f t="shared" si="142"/>
        <v>0.69</v>
      </c>
      <c r="R90" s="19">
        <f t="shared" si="142"/>
        <v>4.11</v>
      </c>
      <c r="S90" s="19">
        <f t="shared" si="142"/>
        <v>4.13</v>
      </c>
      <c r="T90" s="19">
        <f t="shared" si="142"/>
        <v>7.91</v>
      </c>
      <c r="U90" s="19">
        <f t="shared" si="142"/>
        <v>7.06</v>
      </c>
      <c r="V90" s="19">
        <f t="shared" si="142"/>
        <v>0.85</v>
      </c>
      <c r="W90" s="19">
        <f t="shared" si="142"/>
        <v>9.78</v>
      </c>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c r="FN90" s="6"/>
      <c r="FO90" s="6"/>
      <c r="FP90" s="6"/>
      <c r="FQ90" s="6"/>
      <c r="FR90" s="6"/>
      <c r="FS90" s="6"/>
      <c r="FT90" s="6"/>
      <c r="FU90" s="6"/>
      <c r="FV90" s="6"/>
      <c r="FW90" s="6"/>
      <c r="FX90" s="6"/>
      <c r="FY90" s="6"/>
      <c r="FZ90" s="6"/>
      <c r="GA90" s="6"/>
      <c r="GB90" s="6"/>
      <c r="GC90" s="6"/>
      <c r="GD90" s="6"/>
      <c r="GE90" s="6"/>
      <c r="GF90" s="6"/>
      <c r="GG90" s="6"/>
      <c r="GH90" s="6"/>
      <c r="GI90" s="6"/>
      <c r="GJ90" s="6"/>
      <c r="GK90" s="6"/>
      <c r="GL90" s="6"/>
      <c r="GM90" s="6"/>
      <c r="GN90" s="6"/>
      <c r="GO90" s="6"/>
      <c r="GP90" s="6"/>
      <c r="GQ90" s="6"/>
      <c r="GR90" s="6"/>
      <c r="GS90" s="6"/>
      <c r="GT90" s="6"/>
      <c r="GU90" s="6"/>
      <c r="GV90" s="6"/>
      <c r="GW90" s="6"/>
      <c r="GX90" s="6"/>
      <c r="GY90" s="6"/>
      <c r="GZ90" s="6"/>
      <c r="HA90" s="6"/>
      <c r="HB90" s="6"/>
      <c r="HC90" s="6"/>
      <c r="HD90" s="6"/>
    </row>
    <row r="91" s="36" customFormat="1" ht="22" customHeight="1" spans="1:212">
      <c r="A91" s="58">
        <v>615001</v>
      </c>
      <c r="B91" s="31" t="s">
        <v>97</v>
      </c>
      <c r="C91" s="59">
        <v>13</v>
      </c>
      <c r="D91" s="14">
        <v>2</v>
      </c>
      <c r="E91" s="14">
        <v>3</v>
      </c>
      <c r="F91" s="14">
        <v>8</v>
      </c>
      <c r="G91" s="60">
        <v>0.85</v>
      </c>
      <c r="H91" s="61">
        <f>SUM(I91:K91)</f>
        <v>4.37</v>
      </c>
      <c r="I91" s="61">
        <f>ROUND(D91*G91*520*12/10000,2)</f>
        <v>1.06</v>
      </c>
      <c r="J91" s="61">
        <f>ROUND(E91*G91*390*12/10000,2)</f>
        <v>1.19</v>
      </c>
      <c r="K91" s="61">
        <f>ROUND(F91*G91*260*12/10000,2)</f>
        <v>2.12</v>
      </c>
      <c r="L91" s="61">
        <f>SUM(M91:O91)</f>
        <v>1.54</v>
      </c>
      <c r="M91" s="61">
        <f>ROUND(D91*0.3*520*12/10000,2)</f>
        <v>0.37</v>
      </c>
      <c r="N91" s="61">
        <f>ROUND(E91*0.3*390*12/10000,2)</f>
        <v>0.42</v>
      </c>
      <c r="O91" s="61">
        <f>ROUND(F91*0.3*260*12/10000,2)</f>
        <v>0.75</v>
      </c>
      <c r="P91" s="61">
        <f t="shared" ref="P91:P96" si="143">SUM(Q91:S91)</f>
        <v>2.83</v>
      </c>
      <c r="Q91" s="61">
        <f>I91-M91</f>
        <v>0.69</v>
      </c>
      <c r="R91" s="61">
        <f>J91-N91</f>
        <v>0.77</v>
      </c>
      <c r="S91" s="61">
        <f>K91-O91</f>
        <v>1.37</v>
      </c>
      <c r="T91" s="77">
        <v>2.52</v>
      </c>
      <c r="U91" s="77">
        <v>2.18</v>
      </c>
      <c r="V91" s="61">
        <f t="shared" si="141"/>
        <v>0.34</v>
      </c>
      <c r="W91" s="61">
        <f>P91+V91</f>
        <v>3.17</v>
      </c>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78"/>
      <c r="GX91" s="78"/>
      <c r="GY91" s="78"/>
      <c r="GZ91" s="78"/>
      <c r="HA91" s="78"/>
      <c r="HB91" s="78"/>
      <c r="HC91" s="78"/>
      <c r="HD91" s="78"/>
    </row>
    <row r="92" s="36" customFormat="1" ht="22" customHeight="1" spans="1:212">
      <c r="A92" s="58"/>
      <c r="B92" s="30" t="s">
        <v>98</v>
      </c>
      <c r="C92" s="19">
        <f>SUM(D92:F92)</f>
        <v>13</v>
      </c>
      <c r="D92" s="10">
        <v>2</v>
      </c>
      <c r="E92" s="10">
        <v>3</v>
      </c>
      <c r="F92" s="10">
        <v>8</v>
      </c>
      <c r="G92" s="62">
        <v>0.85</v>
      </c>
      <c r="H92" s="22">
        <f>SUM(I92:K92)</f>
        <v>4.37</v>
      </c>
      <c r="I92" s="22">
        <f>ROUND(D92*G92*520*12/10000,2)</f>
        <v>1.06</v>
      </c>
      <c r="J92" s="22">
        <f>ROUND(E92*G92*390*12/10000,2)</f>
        <v>1.19</v>
      </c>
      <c r="K92" s="22">
        <f>ROUND(F92*G92*260*12/10000,2)</f>
        <v>2.12</v>
      </c>
      <c r="L92" s="22">
        <f>SUM(M92:O92)</f>
        <v>1.54</v>
      </c>
      <c r="M92" s="22">
        <f>ROUND(D92*0.3*520*12/10000,2)</f>
        <v>0.37</v>
      </c>
      <c r="N92" s="22">
        <f>ROUND(E92*0.3*390*12/10000,2)</f>
        <v>0.42</v>
      </c>
      <c r="O92" s="22">
        <f>ROUND(F92*0.3*260*12/10000,2)</f>
        <v>0.75</v>
      </c>
      <c r="P92" s="22">
        <f t="shared" si="143"/>
        <v>2.83</v>
      </c>
      <c r="Q92" s="22">
        <f>I92-M92</f>
        <v>0.69</v>
      </c>
      <c r="R92" s="22">
        <f>J92-N92</f>
        <v>0.77</v>
      </c>
      <c r="S92" s="22">
        <f>K92-O92</f>
        <v>1.37</v>
      </c>
      <c r="T92" s="51">
        <v>2.52</v>
      </c>
      <c r="U92" s="51">
        <v>2.18</v>
      </c>
      <c r="V92" s="22">
        <f t="shared" si="141"/>
        <v>0.34</v>
      </c>
      <c r="W92" s="22">
        <f>P92+V92</f>
        <v>3.17</v>
      </c>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78"/>
      <c r="GX92" s="78"/>
      <c r="GY92" s="78"/>
      <c r="GZ92" s="78"/>
      <c r="HA92" s="78"/>
      <c r="HB92" s="78"/>
      <c r="HC92" s="78"/>
      <c r="HD92" s="78"/>
    </row>
    <row r="93" s="36" customFormat="1" ht="22" customHeight="1" spans="1:212">
      <c r="A93" s="58"/>
      <c r="B93" s="30" t="s">
        <v>99</v>
      </c>
      <c r="C93" s="19">
        <v>0</v>
      </c>
      <c r="D93" s="10">
        <v>0</v>
      </c>
      <c r="E93" s="10">
        <v>0</v>
      </c>
      <c r="F93" s="10">
        <v>0</v>
      </c>
      <c r="G93" s="62">
        <v>0.85</v>
      </c>
      <c r="H93" s="22">
        <f>SUM(I93:K93)</f>
        <v>0</v>
      </c>
      <c r="I93" s="22">
        <f>ROUND(D93*G93*520*12/10000,2)</f>
        <v>0</v>
      </c>
      <c r="J93" s="22">
        <f>ROUND(E93*G93*390*12/10000,2)</f>
        <v>0</v>
      </c>
      <c r="K93" s="22">
        <f>ROUND(F93*G93*260*12/10000,2)</f>
        <v>0</v>
      </c>
      <c r="L93" s="22">
        <f>SUM(M93:O93)</f>
        <v>0</v>
      </c>
      <c r="M93" s="22">
        <f>ROUND(D93*0.3*520*12/10000,2)</f>
        <v>0</v>
      </c>
      <c r="N93" s="22">
        <f>ROUND(E93*0.3*390*12/10000,2)</f>
        <v>0</v>
      </c>
      <c r="O93" s="22">
        <f>ROUND(F93*0.3*260*12/10000,2)</f>
        <v>0</v>
      </c>
      <c r="P93" s="22">
        <f t="shared" si="143"/>
        <v>0</v>
      </c>
      <c r="Q93" s="22">
        <f t="shared" ref="Q93:V93" si="144">I93-M93</f>
        <v>0</v>
      </c>
      <c r="R93" s="22">
        <f t="shared" si="144"/>
        <v>0</v>
      </c>
      <c r="S93" s="22">
        <f t="shared" si="144"/>
        <v>0</v>
      </c>
      <c r="T93" s="22">
        <f t="shared" si="144"/>
        <v>0</v>
      </c>
      <c r="U93" s="22">
        <f t="shared" si="144"/>
        <v>0</v>
      </c>
      <c r="V93" s="22">
        <f t="shared" si="144"/>
        <v>0</v>
      </c>
      <c r="W93" s="22">
        <f>P93+V93</f>
        <v>0</v>
      </c>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78"/>
      <c r="GX93" s="78"/>
      <c r="GY93" s="78"/>
      <c r="GZ93" s="78"/>
      <c r="HA93" s="78"/>
      <c r="HB93" s="78"/>
      <c r="HC93" s="78"/>
      <c r="HD93" s="78"/>
    </row>
    <row r="94" s="36" customFormat="1" ht="22" customHeight="1" spans="1:212">
      <c r="A94" s="58">
        <v>615002</v>
      </c>
      <c r="B94" s="31" t="s">
        <v>100</v>
      </c>
      <c r="C94" s="59">
        <v>0</v>
      </c>
      <c r="D94" s="14">
        <v>0</v>
      </c>
      <c r="E94" s="14">
        <v>0</v>
      </c>
      <c r="F94" s="14">
        <v>0</v>
      </c>
      <c r="G94" s="60">
        <v>0.85</v>
      </c>
      <c r="H94" s="61">
        <f t="shared" ref="H94:H99" si="145">SUM(I94:K94)</f>
        <v>0</v>
      </c>
      <c r="I94" s="61">
        <f>ROUND(D94*G94*520*12/10000,2)</f>
        <v>0</v>
      </c>
      <c r="J94" s="61">
        <f t="shared" ref="J94:J99" si="146">ROUND(E94*G94*390*12/10000,2)</f>
        <v>0</v>
      </c>
      <c r="K94" s="61">
        <f>ROUND(F94*G94*260*12/10000,2)</f>
        <v>0</v>
      </c>
      <c r="L94" s="61">
        <f t="shared" ref="L94:L99" si="147">SUM(M94:O94)</f>
        <v>0</v>
      </c>
      <c r="M94" s="61">
        <f t="shared" ref="M94:M99" si="148">ROUND(D94*0.3*520*12/10000,2)</f>
        <v>0</v>
      </c>
      <c r="N94" s="61">
        <f t="shared" ref="N94:N99" si="149">ROUND(E94*0.3*390*12/10000,2)</f>
        <v>0</v>
      </c>
      <c r="O94" s="61">
        <f t="shared" ref="O94:O99" si="150">ROUND(F94*0.3*260*12/10000,2)</f>
        <v>0</v>
      </c>
      <c r="P94" s="61">
        <f t="shared" si="143"/>
        <v>0</v>
      </c>
      <c r="Q94" s="61">
        <f>I94-M94</f>
        <v>0</v>
      </c>
      <c r="R94" s="61">
        <f>J94-N94</f>
        <v>0</v>
      </c>
      <c r="S94" s="61">
        <f>K94-O94</f>
        <v>0</v>
      </c>
      <c r="T94" s="77">
        <v>0</v>
      </c>
      <c r="U94" s="77">
        <v>0</v>
      </c>
      <c r="V94" s="61">
        <f>T94-U94</f>
        <v>0</v>
      </c>
      <c r="W94" s="61">
        <f t="shared" ref="W94:W99" si="151">P94+V94</f>
        <v>0</v>
      </c>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78"/>
      <c r="GX94" s="78"/>
      <c r="GY94" s="78"/>
      <c r="GZ94" s="78"/>
      <c r="HA94" s="78"/>
      <c r="HB94" s="78"/>
      <c r="HC94" s="78"/>
      <c r="HD94" s="78"/>
    </row>
    <row r="95" s="36" customFormat="1" ht="22" customHeight="1" spans="1:212">
      <c r="A95" s="58">
        <v>615003</v>
      </c>
      <c r="B95" s="31" t="s">
        <v>101</v>
      </c>
      <c r="C95" s="59">
        <v>1</v>
      </c>
      <c r="D95" s="14">
        <v>0</v>
      </c>
      <c r="E95" s="14">
        <v>0</v>
      </c>
      <c r="F95" s="14">
        <v>1</v>
      </c>
      <c r="G95" s="60">
        <v>0.85</v>
      </c>
      <c r="H95" s="61">
        <f t="shared" si="145"/>
        <v>0.27</v>
      </c>
      <c r="I95" s="61">
        <f>ROUND(D95*G95*520*12/10000,2)</f>
        <v>0</v>
      </c>
      <c r="J95" s="61">
        <f t="shared" si="146"/>
        <v>0</v>
      </c>
      <c r="K95" s="61">
        <f>ROUND(F95*G95*260*12/10000,2)</f>
        <v>0.27</v>
      </c>
      <c r="L95" s="61">
        <f t="shared" si="147"/>
        <v>0.09</v>
      </c>
      <c r="M95" s="61">
        <f t="shared" si="148"/>
        <v>0</v>
      </c>
      <c r="N95" s="61">
        <f t="shared" si="149"/>
        <v>0</v>
      </c>
      <c r="O95" s="61">
        <f t="shared" si="150"/>
        <v>0.09</v>
      </c>
      <c r="P95" s="61">
        <f t="shared" si="143"/>
        <v>0.18</v>
      </c>
      <c r="Q95" s="61">
        <f>I95-M95</f>
        <v>0</v>
      </c>
      <c r="R95" s="61">
        <f>J95-N95</f>
        <v>0</v>
      </c>
      <c r="S95" s="61">
        <f>K95-O95</f>
        <v>0.18</v>
      </c>
      <c r="T95" s="77">
        <v>0.15</v>
      </c>
      <c r="U95" s="77">
        <v>0.13</v>
      </c>
      <c r="V95" s="61">
        <f>T95-U95</f>
        <v>0.02</v>
      </c>
      <c r="W95" s="61">
        <f t="shared" si="151"/>
        <v>0.2</v>
      </c>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78"/>
      <c r="GX95" s="78"/>
      <c r="GY95" s="78"/>
      <c r="GZ95" s="78"/>
      <c r="HA95" s="78"/>
      <c r="HB95" s="78"/>
      <c r="HC95" s="78"/>
      <c r="HD95" s="78"/>
    </row>
    <row r="96" s="33" customFormat="1" ht="22" customHeight="1" spans="1:212">
      <c r="A96" s="58">
        <v>615004</v>
      </c>
      <c r="B96" s="31" t="s">
        <v>102</v>
      </c>
      <c r="C96" s="59">
        <v>4</v>
      </c>
      <c r="D96" s="14">
        <v>0</v>
      </c>
      <c r="E96" s="14">
        <v>0</v>
      </c>
      <c r="F96" s="14">
        <v>4</v>
      </c>
      <c r="G96" s="60">
        <v>0.85</v>
      </c>
      <c r="H96" s="61">
        <f t="shared" si="145"/>
        <v>1.06</v>
      </c>
      <c r="I96" s="61">
        <f t="shared" ref="I96:I101" si="152">ROUND(D96*G96*520*12/10000,2)</f>
        <v>0</v>
      </c>
      <c r="J96" s="61">
        <f t="shared" si="146"/>
        <v>0</v>
      </c>
      <c r="K96" s="61">
        <f t="shared" ref="K96:K101" si="153">ROUND(F96*G96*260*12/10000,2)</f>
        <v>1.06</v>
      </c>
      <c r="L96" s="61">
        <f t="shared" si="147"/>
        <v>0.37</v>
      </c>
      <c r="M96" s="61">
        <f t="shared" si="148"/>
        <v>0</v>
      </c>
      <c r="N96" s="61">
        <f t="shared" si="149"/>
        <v>0</v>
      </c>
      <c r="O96" s="61">
        <f t="shared" si="150"/>
        <v>0.37</v>
      </c>
      <c r="P96" s="61">
        <f t="shared" si="143"/>
        <v>0.69</v>
      </c>
      <c r="Q96" s="61">
        <f>I96-M96</f>
        <v>0</v>
      </c>
      <c r="R96" s="61">
        <f>J96-N96</f>
        <v>0</v>
      </c>
      <c r="S96" s="61">
        <f>K96-O96</f>
        <v>0.69</v>
      </c>
      <c r="T96" s="77">
        <v>0.61</v>
      </c>
      <c r="U96" s="77">
        <v>0.53</v>
      </c>
      <c r="V96" s="32">
        <f>T96-U96</f>
        <v>0.08</v>
      </c>
      <c r="W96" s="61">
        <f t="shared" si="151"/>
        <v>0.77</v>
      </c>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40"/>
    </row>
    <row r="97" s="36" customFormat="1" ht="51" customHeight="1" spans="1:212">
      <c r="A97" s="58">
        <v>615005</v>
      </c>
      <c r="B97" s="31" t="s">
        <v>103</v>
      </c>
      <c r="C97" s="59">
        <v>0</v>
      </c>
      <c r="D97" s="14">
        <v>0</v>
      </c>
      <c r="E97" s="14">
        <v>0</v>
      </c>
      <c r="F97" s="14">
        <v>0</v>
      </c>
      <c r="G97" s="60">
        <v>0.85</v>
      </c>
      <c r="H97" s="61">
        <f t="shared" si="145"/>
        <v>0</v>
      </c>
      <c r="I97" s="61">
        <f t="shared" si="152"/>
        <v>0</v>
      </c>
      <c r="J97" s="61">
        <f t="shared" si="146"/>
        <v>0</v>
      </c>
      <c r="K97" s="61">
        <f t="shared" si="153"/>
        <v>0</v>
      </c>
      <c r="L97" s="61">
        <f t="shared" si="147"/>
        <v>0</v>
      </c>
      <c r="M97" s="61">
        <f t="shared" si="148"/>
        <v>0</v>
      </c>
      <c r="N97" s="61">
        <f t="shared" si="149"/>
        <v>0</v>
      </c>
      <c r="O97" s="61">
        <f t="shared" si="150"/>
        <v>0</v>
      </c>
      <c r="P97" s="61">
        <f t="shared" ref="P97:P106" si="154">SUM(Q97:S97)</f>
        <v>0</v>
      </c>
      <c r="Q97" s="61">
        <f t="shared" ref="Q97:Q106" si="155">I97-M97</f>
        <v>0</v>
      </c>
      <c r="R97" s="61">
        <f t="shared" ref="R97:R106" si="156">J97-N97</f>
        <v>0</v>
      </c>
      <c r="S97" s="61">
        <f t="shared" ref="S97:S106" si="157">K97-O97</f>
        <v>0</v>
      </c>
      <c r="T97" s="77">
        <v>0</v>
      </c>
      <c r="U97" s="77">
        <v>0</v>
      </c>
      <c r="V97" s="61">
        <f t="shared" ref="V97:V106" si="158">T97-U97</f>
        <v>0</v>
      </c>
      <c r="W97" s="61">
        <f t="shared" si="151"/>
        <v>0</v>
      </c>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78"/>
      <c r="GX97" s="78"/>
      <c r="GY97" s="78"/>
      <c r="GZ97" s="78"/>
      <c r="HA97" s="78"/>
      <c r="HB97" s="78"/>
      <c r="HC97" s="78"/>
      <c r="HD97" s="78"/>
    </row>
    <row r="98" s="36" customFormat="1" ht="22" customHeight="1" spans="1:212">
      <c r="A98" s="58">
        <v>615008</v>
      </c>
      <c r="B98" s="31" t="s">
        <v>104</v>
      </c>
      <c r="C98" s="59">
        <v>19</v>
      </c>
      <c r="D98" s="14">
        <v>0</v>
      </c>
      <c r="E98" s="14">
        <v>13</v>
      </c>
      <c r="F98" s="14">
        <v>6</v>
      </c>
      <c r="G98" s="60">
        <v>0.85</v>
      </c>
      <c r="H98" s="61">
        <f t="shared" si="145"/>
        <v>6.76</v>
      </c>
      <c r="I98" s="61">
        <f t="shared" si="152"/>
        <v>0</v>
      </c>
      <c r="J98" s="61">
        <f t="shared" si="146"/>
        <v>5.17</v>
      </c>
      <c r="K98" s="61">
        <f t="shared" si="153"/>
        <v>1.59</v>
      </c>
      <c r="L98" s="61">
        <f t="shared" si="147"/>
        <v>2.39</v>
      </c>
      <c r="M98" s="61">
        <f t="shared" si="148"/>
        <v>0</v>
      </c>
      <c r="N98" s="61">
        <f t="shared" si="149"/>
        <v>1.83</v>
      </c>
      <c r="O98" s="61">
        <f t="shared" si="150"/>
        <v>0.56</v>
      </c>
      <c r="P98" s="61">
        <f t="shared" si="154"/>
        <v>4.37</v>
      </c>
      <c r="Q98" s="61">
        <f t="shared" si="155"/>
        <v>0</v>
      </c>
      <c r="R98" s="61">
        <f t="shared" si="156"/>
        <v>3.34</v>
      </c>
      <c r="S98" s="61">
        <f t="shared" si="157"/>
        <v>1.03</v>
      </c>
      <c r="T98" s="77">
        <v>3.87</v>
      </c>
      <c r="U98" s="77">
        <v>3.56</v>
      </c>
      <c r="V98" s="61">
        <f t="shared" si="158"/>
        <v>0.31</v>
      </c>
      <c r="W98" s="61">
        <f t="shared" ref="W98:W106" si="159">P98+V98</f>
        <v>4.68</v>
      </c>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78"/>
      <c r="GX98" s="78"/>
      <c r="GY98" s="78"/>
      <c r="GZ98" s="78"/>
      <c r="HA98" s="78"/>
      <c r="HB98" s="78"/>
      <c r="HC98" s="78"/>
      <c r="HD98" s="78"/>
    </row>
    <row r="99" s="36" customFormat="1" ht="22" customHeight="1" spans="1:212">
      <c r="A99" s="58">
        <v>615009</v>
      </c>
      <c r="B99" s="31" t="s">
        <v>105</v>
      </c>
      <c r="C99" s="59">
        <v>5</v>
      </c>
      <c r="D99" s="14">
        <v>0</v>
      </c>
      <c r="E99" s="14">
        <v>0</v>
      </c>
      <c r="F99" s="14">
        <v>5</v>
      </c>
      <c r="G99" s="60">
        <v>0.85</v>
      </c>
      <c r="H99" s="61">
        <f t="shared" si="145"/>
        <v>1.33</v>
      </c>
      <c r="I99" s="61">
        <f t="shared" si="152"/>
        <v>0</v>
      </c>
      <c r="J99" s="61">
        <f t="shared" si="146"/>
        <v>0</v>
      </c>
      <c r="K99" s="61">
        <f t="shared" si="153"/>
        <v>1.33</v>
      </c>
      <c r="L99" s="61">
        <f t="shared" si="147"/>
        <v>0.47</v>
      </c>
      <c r="M99" s="61">
        <f t="shared" si="148"/>
        <v>0</v>
      </c>
      <c r="N99" s="61">
        <f t="shared" si="149"/>
        <v>0</v>
      </c>
      <c r="O99" s="61">
        <f t="shared" si="150"/>
        <v>0.47</v>
      </c>
      <c r="P99" s="61">
        <f t="shared" si="154"/>
        <v>0.86</v>
      </c>
      <c r="Q99" s="61">
        <f t="shared" si="155"/>
        <v>0</v>
      </c>
      <c r="R99" s="61">
        <f t="shared" si="156"/>
        <v>0</v>
      </c>
      <c r="S99" s="61">
        <f t="shared" si="157"/>
        <v>0.86</v>
      </c>
      <c r="T99" s="77">
        <v>0.76</v>
      </c>
      <c r="U99" s="77">
        <v>0.66</v>
      </c>
      <c r="V99" s="61">
        <f t="shared" si="158"/>
        <v>0.1</v>
      </c>
      <c r="W99" s="61">
        <f t="shared" si="159"/>
        <v>0.96</v>
      </c>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78"/>
      <c r="GX99" s="78"/>
      <c r="GY99" s="78"/>
      <c r="GZ99" s="78"/>
      <c r="HA99" s="78"/>
      <c r="HB99" s="78"/>
      <c r="HC99" s="78"/>
      <c r="HD99" s="78"/>
    </row>
    <row r="100" s="35" customFormat="1" ht="22" customHeight="1" spans="1:212">
      <c r="A100" s="6"/>
      <c r="B100" s="57" t="s">
        <v>106</v>
      </c>
      <c r="C100" s="19">
        <f t="shared" ref="C100:F100" si="160">SUM(C101,C104:C106)</f>
        <v>2</v>
      </c>
      <c r="D100" s="19">
        <f t="shared" si="160"/>
        <v>0</v>
      </c>
      <c r="E100" s="19">
        <f t="shared" si="160"/>
        <v>0</v>
      </c>
      <c r="F100" s="19">
        <f t="shared" si="160"/>
        <v>2</v>
      </c>
      <c r="G100" s="49"/>
      <c r="H100" s="19">
        <f t="shared" ref="H100:W100" si="161">SUM(H101,H104:H106)</f>
        <v>0.54</v>
      </c>
      <c r="I100" s="19">
        <f t="shared" si="161"/>
        <v>0</v>
      </c>
      <c r="J100" s="19">
        <f t="shared" si="161"/>
        <v>0</v>
      </c>
      <c r="K100" s="19">
        <f t="shared" si="161"/>
        <v>0.54</v>
      </c>
      <c r="L100" s="19">
        <f t="shared" si="161"/>
        <v>0.18</v>
      </c>
      <c r="M100" s="19">
        <f t="shared" si="161"/>
        <v>0</v>
      </c>
      <c r="N100" s="19">
        <f t="shared" si="161"/>
        <v>0</v>
      </c>
      <c r="O100" s="19">
        <f t="shared" si="161"/>
        <v>0.18</v>
      </c>
      <c r="P100" s="19">
        <f t="shared" si="161"/>
        <v>0.36</v>
      </c>
      <c r="Q100" s="19">
        <f t="shared" si="161"/>
        <v>0</v>
      </c>
      <c r="R100" s="19">
        <f t="shared" si="161"/>
        <v>0</v>
      </c>
      <c r="S100" s="19">
        <f t="shared" si="161"/>
        <v>0.36</v>
      </c>
      <c r="T100" s="19">
        <f t="shared" si="161"/>
        <v>0.3</v>
      </c>
      <c r="U100" s="19">
        <f t="shared" si="161"/>
        <v>0.26</v>
      </c>
      <c r="V100" s="19">
        <f t="shared" si="161"/>
        <v>0.04</v>
      </c>
      <c r="W100" s="19">
        <f t="shared" si="161"/>
        <v>0.4</v>
      </c>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row>
    <row r="101" s="35" customFormat="1" ht="22" customHeight="1" spans="1:212">
      <c r="A101" s="6"/>
      <c r="B101" s="63" t="s">
        <v>107</v>
      </c>
      <c r="C101" s="59">
        <v>0</v>
      </c>
      <c r="D101" s="14">
        <v>0</v>
      </c>
      <c r="E101" s="14">
        <v>0</v>
      </c>
      <c r="F101" s="14">
        <v>0</v>
      </c>
      <c r="G101" s="60">
        <v>0.85</v>
      </c>
      <c r="H101" s="22">
        <f t="shared" ref="H101:H103" si="162">SUM(I101:K101)</f>
        <v>0</v>
      </c>
      <c r="I101" s="22">
        <f t="shared" ref="I101:I103" si="163">ROUND(D101*G101*520*12/10000,2)</f>
        <v>0</v>
      </c>
      <c r="J101" s="22">
        <f t="shared" ref="J101:J106" si="164">ROUND(E101*G101*390*12/10000,2)</f>
        <v>0</v>
      </c>
      <c r="K101" s="22">
        <f t="shared" ref="K101:K103" si="165">ROUND(F101*G101*260*12/10000,2)</f>
        <v>0</v>
      </c>
      <c r="L101" s="22">
        <f t="shared" ref="L101:L103" si="166">SUM(M101:O101)</f>
        <v>0</v>
      </c>
      <c r="M101" s="22">
        <f t="shared" ref="M101:M103" si="167">ROUND(D101*0.3*520*12/10000,2)</f>
        <v>0</v>
      </c>
      <c r="N101" s="22">
        <f t="shared" ref="N101:N103" si="168">ROUND(E101*0.3*390*12/10000,2)</f>
        <v>0</v>
      </c>
      <c r="O101" s="22">
        <f t="shared" ref="O101:O103" si="169">ROUND(F101*0.3*260*12/10000,2)</f>
        <v>0</v>
      </c>
      <c r="P101" s="22">
        <f t="shared" si="154"/>
        <v>0</v>
      </c>
      <c r="Q101" s="22">
        <f t="shared" si="155"/>
        <v>0</v>
      </c>
      <c r="R101" s="22">
        <f t="shared" si="156"/>
        <v>0</v>
      </c>
      <c r="S101" s="22">
        <f t="shared" si="157"/>
        <v>0</v>
      </c>
      <c r="T101" s="77">
        <v>0</v>
      </c>
      <c r="U101" s="51">
        <v>0</v>
      </c>
      <c r="V101" s="22">
        <f t="shared" si="158"/>
        <v>0</v>
      </c>
      <c r="W101" s="22">
        <f t="shared" si="159"/>
        <v>0</v>
      </c>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row>
    <row r="102" s="35" customFormat="1" ht="22" customHeight="1" spans="1:212">
      <c r="A102" s="6"/>
      <c r="B102" s="30" t="s">
        <v>108</v>
      </c>
      <c r="C102" s="19">
        <v>0</v>
      </c>
      <c r="D102" s="10">
        <v>0</v>
      </c>
      <c r="E102" s="10">
        <v>0</v>
      </c>
      <c r="F102" s="10">
        <v>0</v>
      </c>
      <c r="G102" s="62">
        <v>0.85</v>
      </c>
      <c r="H102" s="22">
        <f t="shared" si="162"/>
        <v>0</v>
      </c>
      <c r="I102" s="22">
        <f t="shared" si="163"/>
        <v>0</v>
      </c>
      <c r="J102" s="22">
        <f t="shared" si="164"/>
        <v>0</v>
      </c>
      <c r="K102" s="22">
        <f t="shared" si="165"/>
        <v>0</v>
      </c>
      <c r="L102" s="22">
        <f t="shared" si="166"/>
        <v>0</v>
      </c>
      <c r="M102" s="22">
        <f t="shared" si="167"/>
        <v>0</v>
      </c>
      <c r="N102" s="22">
        <f t="shared" si="168"/>
        <v>0</v>
      </c>
      <c r="O102" s="22">
        <f t="shared" si="169"/>
        <v>0</v>
      </c>
      <c r="P102" s="22">
        <f t="shared" si="154"/>
        <v>0</v>
      </c>
      <c r="Q102" s="22">
        <f t="shared" si="155"/>
        <v>0</v>
      </c>
      <c r="R102" s="22">
        <f t="shared" si="156"/>
        <v>0</v>
      </c>
      <c r="S102" s="22">
        <f t="shared" si="157"/>
        <v>0</v>
      </c>
      <c r="T102" s="51">
        <v>0</v>
      </c>
      <c r="U102" s="51">
        <v>0</v>
      </c>
      <c r="V102" s="22">
        <f t="shared" si="158"/>
        <v>0</v>
      </c>
      <c r="W102" s="22">
        <f t="shared" si="159"/>
        <v>0</v>
      </c>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row>
    <row r="103" s="35" customFormat="1" ht="22" customHeight="1" spans="1:212">
      <c r="A103" s="6"/>
      <c r="B103" s="30" t="s">
        <v>109</v>
      </c>
      <c r="C103" s="19">
        <v>0</v>
      </c>
      <c r="D103" s="10">
        <v>0</v>
      </c>
      <c r="E103" s="10">
        <v>0</v>
      </c>
      <c r="F103" s="10">
        <v>0</v>
      </c>
      <c r="G103" s="62">
        <v>0.85</v>
      </c>
      <c r="H103" s="22">
        <f t="shared" si="162"/>
        <v>0</v>
      </c>
      <c r="I103" s="22">
        <f t="shared" si="163"/>
        <v>0</v>
      </c>
      <c r="J103" s="22">
        <f t="shared" si="164"/>
        <v>0</v>
      </c>
      <c r="K103" s="22">
        <f t="shared" si="165"/>
        <v>0</v>
      </c>
      <c r="L103" s="22">
        <f t="shared" si="166"/>
        <v>0</v>
      </c>
      <c r="M103" s="22">
        <f t="shared" si="167"/>
        <v>0</v>
      </c>
      <c r="N103" s="22">
        <f t="shared" si="168"/>
        <v>0</v>
      </c>
      <c r="O103" s="22">
        <f t="shared" si="169"/>
        <v>0</v>
      </c>
      <c r="P103" s="22">
        <f t="shared" si="154"/>
        <v>0</v>
      </c>
      <c r="Q103" s="22">
        <f t="shared" si="155"/>
        <v>0</v>
      </c>
      <c r="R103" s="22">
        <f t="shared" si="156"/>
        <v>0</v>
      </c>
      <c r="S103" s="22">
        <f t="shared" si="157"/>
        <v>0</v>
      </c>
      <c r="T103" s="51">
        <v>0</v>
      </c>
      <c r="U103" s="51">
        <v>0</v>
      </c>
      <c r="V103" s="22">
        <f t="shared" si="158"/>
        <v>0</v>
      </c>
      <c r="W103" s="22">
        <f t="shared" si="159"/>
        <v>0</v>
      </c>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row>
    <row r="104" s="36" customFormat="1" ht="22" customHeight="1" spans="1:212">
      <c r="A104" s="58">
        <v>616002</v>
      </c>
      <c r="B104" s="81" t="s">
        <v>110</v>
      </c>
      <c r="C104" s="59">
        <v>1</v>
      </c>
      <c r="D104" s="14">
        <v>0</v>
      </c>
      <c r="E104" s="14">
        <v>0</v>
      </c>
      <c r="F104" s="14">
        <v>1</v>
      </c>
      <c r="G104" s="60">
        <v>0.85</v>
      </c>
      <c r="H104" s="61">
        <f t="shared" ref="H104:H106" si="170">SUM(I104:K104)</f>
        <v>0.27</v>
      </c>
      <c r="I104" s="61">
        <f t="shared" ref="I104:I122" si="171">ROUND(D104*G104*520*12/10000,2)</f>
        <v>0</v>
      </c>
      <c r="J104" s="61">
        <f t="shared" si="164"/>
        <v>0</v>
      </c>
      <c r="K104" s="61">
        <f t="shared" ref="K104:K122" si="172">ROUND(F104*G104*260*12/10000,2)</f>
        <v>0.27</v>
      </c>
      <c r="L104" s="61">
        <f t="shared" ref="L104:L106" si="173">SUM(M104:O104)</f>
        <v>0.09</v>
      </c>
      <c r="M104" s="61">
        <f t="shared" ref="M104:M106" si="174">ROUND(D104*0.3*520*12/10000,2)</f>
        <v>0</v>
      </c>
      <c r="N104" s="61">
        <f t="shared" ref="N104:N106" si="175">ROUND(E104*0.3*390*12/10000,2)</f>
        <v>0</v>
      </c>
      <c r="O104" s="61">
        <f t="shared" ref="O104:O106" si="176">ROUND(F104*0.3*260*12/10000,2)</f>
        <v>0.09</v>
      </c>
      <c r="P104" s="61">
        <f t="shared" si="154"/>
        <v>0.18</v>
      </c>
      <c r="Q104" s="61">
        <f t="shared" si="155"/>
        <v>0</v>
      </c>
      <c r="R104" s="61">
        <f t="shared" si="156"/>
        <v>0</v>
      </c>
      <c r="S104" s="61">
        <f t="shared" si="157"/>
        <v>0.18</v>
      </c>
      <c r="T104" s="77">
        <v>0.15</v>
      </c>
      <c r="U104" s="77">
        <v>0.13</v>
      </c>
      <c r="V104" s="61">
        <f t="shared" si="158"/>
        <v>0.02</v>
      </c>
      <c r="W104" s="61">
        <f t="shared" si="159"/>
        <v>0.2</v>
      </c>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78"/>
      <c r="GX104" s="78"/>
      <c r="GY104" s="78"/>
      <c r="GZ104" s="78"/>
      <c r="HA104" s="78"/>
      <c r="HB104" s="78"/>
      <c r="HC104" s="78"/>
      <c r="HD104" s="78"/>
    </row>
    <row r="105" s="36" customFormat="1" ht="22" customHeight="1" spans="1:212">
      <c r="A105" s="58">
        <v>616007</v>
      </c>
      <c r="B105" s="81" t="s">
        <v>111</v>
      </c>
      <c r="C105" s="59">
        <v>1</v>
      </c>
      <c r="D105" s="14">
        <v>0</v>
      </c>
      <c r="E105" s="14">
        <v>0</v>
      </c>
      <c r="F105" s="14">
        <v>1</v>
      </c>
      <c r="G105" s="60">
        <v>0.85</v>
      </c>
      <c r="H105" s="61">
        <f t="shared" si="170"/>
        <v>0.27</v>
      </c>
      <c r="I105" s="61">
        <f t="shared" si="171"/>
        <v>0</v>
      </c>
      <c r="J105" s="61">
        <f t="shared" si="164"/>
        <v>0</v>
      </c>
      <c r="K105" s="61">
        <f t="shared" si="172"/>
        <v>0.27</v>
      </c>
      <c r="L105" s="61">
        <f t="shared" si="173"/>
        <v>0.09</v>
      </c>
      <c r="M105" s="61">
        <f t="shared" si="174"/>
        <v>0</v>
      </c>
      <c r="N105" s="61">
        <f t="shared" si="175"/>
        <v>0</v>
      </c>
      <c r="O105" s="61">
        <f t="shared" si="176"/>
        <v>0.09</v>
      </c>
      <c r="P105" s="61">
        <f t="shared" si="154"/>
        <v>0.18</v>
      </c>
      <c r="Q105" s="61">
        <f t="shared" si="155"/>
        <v>0</v>
      </c>
      <c r="R105" s="61">
        <f t="shared" si="156"/>
        <v>0</v>
      </c>
      <c r="S105" s="61">
        <f t="shared" si="157"/>
        <v>0.18</v>
      </c>
      <c r="T105" s="77">
        <v>0.15</v>
      </c>
      <c r="U105" s="77">
        <v>0.13</v>
      </c>
      <c r="V105" s="61">
        <f t="shared" si="158"/>
        <v>0.02</v>
      </c>
      <c r="W105" s="61">
        <f t="shared" si="159"/>
        <v>0.2</v>
      </c>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78"/>
      <c r="GX105" s="78"/>
      <c r="GY105" s="78"/>
      <c r="GZ105" s="78"/>
      <c r="HA105" s="78"/>
      <c r="HB105" s="78"/>
      <c r="HC105" s="78"/>
      <c r="HD105" s="78"/>
    </row>
    <row r="106" s="36" customFormat="1" ht="22" customHeight="1" spans="1:212">
      <c r="A106" s="58">
        <v>616004</v>
      </c>
      <c r="B106" s="81" t="s">
        <v>112</v>
      </c>
      <c r="C106" s="59">
        <v>0</v>
      </c>
      <c r="D106" s="14">
        <v>0</v>
      </c>
      <c r="E106" s="14">
        <v>0</v>
      </c>
      <c r="F106" s="14">
        <v>0</v>
      </c>
      <c r="G106" s="60">
        <v>0.85</v>
      </c>
      <c r="H106" s="61">
        <f t="shared" si="170"/>
        <v>0</v>
      </c>
      <c r="I106" s="61">
        <f t="shared" si="171"/>
        <v>0</v>
      </c>
      <c r="J106" s="61">
        <f t="shared" si="164"/>
        <v>0</v>
      </c>
      <c r="K106" s="61">
        <f t="shared" si="172"/>
        <v>0</v>
      </c>
      <c r="L106" s="61">
        <f t="shared" si="173"/>
        <v>0</v>
      </c>
      <c r="M106" s="61">
        <f t="shared" si="174"/>
        <v>0</v>
      </c>
      <c r="N106" s="61">
        <f t="shared" si="175"/>
        <v>0</v>
      </c>
      <c r="O106" s="61">
        <f t="shared" si="176"/>
        <v>0</v>
      </c>
      <c r="P106" s="61">
        <f t="shared" si="154"/>
        <v>0</v>
      </c>
      <c r="Q106" s="61">
        <f t="shared" si="155"/>
        <v>0</v>
      </c>
      <c r="R106" s="61">
        <f t="shared" si="156"/>
        <v>0</v>
      </c>
      <c r="S106" s="61">
        <f t="shared" si="157"/>
        <v>0</v>
      </c>
      <c r="T106" s="77">
        <v>0</v>
      </c>
      <c r="U106" s="77">
        <v>0</v>
      </c>
      <c r="V106" s="61">
        <f t="shared" si="158"/>
        <v>0</v>
      </c>
      <c r="W106" s="61">
        <f t="shared" si="159"/>
        <v>0</v>
      </c>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78"/>
      <c r="GX106" s="78"/>
      <c r="GY106" s="78"/>
      <c r="GZ106" s="78"/>
      <c r="HA106" s="78"/>
      <c r="HB106" s="78"/>
      <c r="HC106" s="78"/>
      <c r="HD106" s="78"/>
    </row>
    <row r="107" s="35" customFormat="1" ht="22" customHeight="1" spans="1:212">
      <c r="A107" s="6"/>
      <c r="B107" s="57" t="s">
        <v>113</v>
      </c>
      <c r="C107" s="19">
        <f>SUM(C108:C111)</f>
        <v>3</v>
      </c>
      <c r="D107" s="19">
        <f>SUM(D108:D111)</f>
        <v>0</v>
      </c>
      <c r="E107" s="19">
        <f>SUM(E108:E111)</f>
        <v>2</v>
      </c>
      <c r="F107" s="19">
        <f>SUM(F108:F111)</f>
        <v>1</v>
      </c>
      <c r="G107" s="49"/>
      <c r="H107" s="22">
        <f t="shared" ref="H107:W107" si="177">SUM(H108:H111)</f>
        <v>0.8</v>
      </c>
      <c r="I107" s="22">
        <f t="shared" si="177"/>
        <v>0</v>
      </c>
      <c r="J107" s="22">
        <f t="shared" si="177"/>
        <v>0.6</v>
      </c>
      <c r="K107" s="22">
        <f t="shared" si="177"/>
        <v>0.2</v>
      </c>
      <c r="L107" s="22">
        <f t="shared" si="177"/>
        <v>0.37</v>
      </c>
      <c r="M107" s="22">
        <f t="shared" si="177"/>
        <v>0</v>
      </c>
      <c r="N107" s="22">
        <f t="shared" si="177"/>
        <v>0.28</v>
      </c>
      <c r="O107" s="22">
        <f t="shared" si="177"/>
        <v>0.09</v>
      </c>
      <c r="P107" s="22">
        <f t="shared" si="177"/>
        <v>0.43</v>
      </c>
      <c r="Q107" s="22">
        <f t="shared" si="177"/>
        <v>0</v>
      </c>
      <c r="R107" s="22">
        <f t="shared" si="177"/>
        <v>0.32</v>
      </c>
      <c r="S107" s="22">
        <f t="shared" si="177"/>
        <v>0.11</v>
      </c>
      <c r="T107" s="51">
        <f t="shared" si="177"/>
        <v>0.4</v>
      </c>
      <c r="U107" s="51">
        <f t="shared" si="177"/>
        <v>0.3</v>
      </c>
      <c r="V107" s="51">
        <f t="shared" si="177"/>
        <v>0.1</v>
      </c>
      <c r="W107" s="22">
        <f t="shared" si="177"/>
        <v>0.53</v>
      </c>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row>
    <row r="108" s="36" customFormat="1" ht="22" customHeight="1" spans="1:212">
      <c r="A108" s="58">
        <v>617002</v>
      </c>
      <c r="B108" s="31" t="s">
        <v>114</v>
      </c>
      <c r="C108" s="59">
        <v>1</v>
      </c>
      <c r="D108" s="14">
        <v>0</v>
      </c>
      <c r="E108" s="14">
        <v>1</v>
      </c>
      <c r="F108" s="14">
        <v>0</v>
      </c>
      <c r="G108" s="60">
        <v>0.65</v>
      </c>
      <c r="H108" s="61">
        <f t="shared" ref="H108:H111" si="178">SUM(I108:K108)</f>
        <v>0.3</v>
      </c>
      <c r="I108" s="61">
        <f t="shared" si="171"/>
        <v>0</v>
      </c>
      <c r="J108" s="61">
        <f>ROUND(E108*G108*390*12/10000,2)</f>
        <v>0.3</v>
      </c>
      <c r="K108" s="61">
        <f t="shared" si="172"/>
        <v>0</v>
      </c>
      <c r="L108" s="61">
        <f t="shared" ref="L108:L111" si="179">SUM(M108:O108)</f>
        <v>0.14</v>
      </c>
      <c r="M108" s="61">
        <f t="shared" ref="M108:M111" si="180">ROUND(D108*0.3*520*12/10000,2)</f>
        <v>0</v>
      </c>
      <c r="N108" s="61">
        <f t="shared" ref="N108:N111" si="181">ROUND(E108*0.3*390*12/10000,2)</f>
        <v>0.14</v>
      </c>
      <c r="O108" s="61">
        <f t="shared" ref="O108:O111" si="182">ROUND(F108*0.3*260*12/10000,2)</f>
        <v>0</v>
      </c>
      <c r="P108" s="61">
        <f>SUM(Q108:S108)</f>
        <v>0.16</v>
      </c>
      <c r="Q108" s="61">
        <f>I108-M108</f>
        <v>0</v>
      </c>
      <c r="R108" s="61">
        <f>J108-N108</f>
        <v>0.16</v>
      </c>
      <c r="S108" s="61">
        <f>K108-O108</f>
        <v>0</v>
      </c>
      <c r="T108" s="77">
        <v>0.15</v>
      </c>
      <c r="U108" s="77">
        <v>0.12</v>
      </c>
      <c r="V108" s="61">
        <f>T108-U108</f>
        <v>0.03</v>
      </c>
      <c r="W108" s="61">
        <f>P108+V108</f>
        <v>0.19</v>
      </c>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78"/>
      <c r="GX108" s="78"/>
      <c r="GY108" s="78"/>
      <c r="GZ108" s="78"/>
      <c r="HA108" s="78"/>
      <c r="HB108" s="78"/>
      <c r="HC108" s="78"/>
      <c r="HD108" s="78"/>
    </row>
    <row r="109" s="36" customFormat="1" ht="22" customHeight="1" spans="1:212">
      <c r="A109" s="58">
        <v>617003</v>
      </c>
      <c r="B109" s="31" t="s">
        <v>115</v>
      </c>
      <c r="C109" s="59">
        <v>0</v>
      </c>
      <c r="D109" s="14">
        <v>0</v>
      </c>
      <c r="E109" s="14">
        <v>0</v>
      </c>
      <c r="F109" s="14">
        <v>0</v>
      </c>
      <c r="G109" s="60">
        <v>0.65</v>
      </c>
      <c r="H109" s="61">
        <f t="shared" si="178"/>
        <v>0</v>
      </c>
      <c r="I109" s="61">
        <f t="shared" si="171"/>
        <v>0</v>
      </c>
      <c r="J109" s="61">
        <f>ROUND(E109*G109*390*12/10000,2)</f>
        <v>0</v>
      </c>
      <c r="K109" s="61">
        <f t="shared" si="172"/>
        <v>0</v>
      </c>
      <c r="L109" s="61">
        <f t="shared" si="179"/>
        <v>0</v>
      </c>
      <c r="M109" s="61">
        <f t="shared" si="180"/>
        <v>0</v>
      </c>
      <c r="N109" s="61">
        <f t="shared" si="181"/>
        <v>0</v>
      </c>
      <c r="O109" s="61">
        <f t="shared" si="182"/>
        <v>0</v>
      </c>
      <c r="P109" s="61">
        <f>SUM(Q109:S109)</f>
        <v>0</v>
      </c>
      <c r="Q109" s="61">
        <f>I109-M109</f>
        <v>0</v>
      </c>
      <c r="R109" s="61">
        <f>J109-N109</f>
        <v>0</v>
      </c>
      <c r="S109" s="61">
        <f>K109-O109</f>
        <v>0</v>
      </c>
      <c r="T109" s="77">
        <v>0</v>
      </c>
      <c r="U109" s="77">
        <v>0</v>
      </c>
      <c r="V109" s="61">
        <f>T109-U109</f>
        <v>0</v>
      </c>
      <c r="W109" s="61">
        <f>P109+V109</f>
        <v>0</v>
      </c>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78"/>
      <c r="GX109" s="78"/>
      <c r="GY109" s="78"/>
      <c r="GZ109" s="78"/>
      <c r="HA109" s="78"/>
      <c r="HB109" s="78"/>
      <c r="HC109" s="78"/>
      <c r="HD109" s="78"/>
    </row>
    <row r="110" s="36" customFormat="1" ht="22" customHeight="1" spans="1:212">
      <c r="A110" s="58">
        <v>617005</v>
      </c>
      <c r="B110" s="31" t="s">
        <v>116</v>
      </c>
      <c r="C110" s="59">
        <v>1</v>
      </c>
      <c r="D110" s="14">
        <v>0</v>
      </c>
      <c r="E110" s="14">
        <v>0</v>
      </c>
      <c r="F110" s="14">
        <v>1</v>
      </c>
      <c r="G110" s="60">
        <v>0.65</v>
      </c>
      <c r="H110" s="61">
        <f t="shared" si="178"/>
        <v>0.2</v>
      </c>
      <c r="I110" s="61">
        <f t="shared" si="171"/>
        <v>0</v>
      </c>
      <c r="J110" s="61">
        <f>ROUND(E110*G110*390*12/10000,2)</f>
        <v>0</v>
      </c>
      <c r="K110" s="61">
        <f t="shared" si="172"/>
        <v>0.2</v>
      </c>
      <c r="L110" s="61">
        <f t="shared" si="179"/>
        <v>0.09</v>
      </c>
      <c r="M110" s="61">
        <f t="shared" si="180"/>
        <v>0</v>
      </c>
      <c r="N110" s="61">
        <f t="shared" si="181"/>
        <v>0</v>
      </c>
      <c r="O110" s="61">
        <f t="shared" si="182"/>
        <v>0.09</v>
      </c>
      <c r="P110" s="61">
        <f>SUM(Q110:S110)</f>
        <v>0.11</v>
      </c>
      <c r="Q110" s="61">
        <f>I110-M110</f>
        <v>0</v>
      </c>
      <c r="R110" s="61">
        <f>J110-N110</f>
        <v>0</v>
      </c>
      <c r="S110" s="61">
        <f>K110-O110</f>
        <v>0.11</v>
      </c>
      <c r="T110" s="77">
        <v>0.1</v>
      </c>
      <c r="U110" s="77">
        <v>0.09</v>
      </c>
      <c r="V110" s="61">
        <f>T110-U110</f>
        <v>0.01</v>
      </c>
      <c r="W110" s="61">
        <f>P110+V110</f>
        <v>0.12</v>
      </c>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78"/>
      <c r="GX110" s="78"/>
      <c r="GY110" s="78"/>
      <c r="GZ110" s="78"/>
      <c r="HA110" s="78"/>
      <c r="HB110" s="78"/>
      <c r="HC110" s="78"/>
      <c r="HD110" s="78"/>
    </row>
    <row r="111" s="36" customFormat="1" ht="22" customHeight="1" spans="1:212">
      <c r="A111" s="58">
        <v>617004</v>
      </c>
      <c r="B111" s="31" t="s">
        <v>117</v>
      </c>
      <c r="C111" s="59">
        <v>1</v>
      </c>
      <c r="D111" s="14">
        <v>0</v>
      </c>
      <c r="E111" s="14">
        <v>1</v>
      </c>
      <c r="F111" s="14">
        <v>0</v>
      </c>
      <c r="G111" s="60">
        <v>0.65</v>
      </c>
      <c r="H111" s="61">
        <f t="shared" si="178"/>
        <v>0.3</v>
      </c>
      <c r="I111" s="61">
        <f t="shared" si="171"/>
        <v>0</v>
      </c>
      <c r="J111" s="61">
        <f>ROUND(E111*G111*390*12/10000,2)</f>
        <v>0.3</v>
      </c>
      <c r="K111" s="61">
        <f t="shared" si="172"/>
        <v>0</v>
      </c>
      <c r="L111" s="61">
        <f t="shared" si="179"/>
        <v>0.14</v>
      </c>
      <c r="M111" s="61">
        <f t="shared" si="180"/>
        <v>0</v>
      </c>
      <c r="N111" s="61">
        <f t="shared" si="181"/>
        <v>0.14</v>
      </c>
      <c r="O111" s="61">
        <f t="shared" si="182"/>
        <v>0</v>
      </c>
      <c r="P111" s="61">
        <f>SUM(Q111:S111)</f>
        <v>0.16</v>
      </c>
      <c r="Q111" s="61">
        <f>I111-M111</f>
        <v>0</v>
      </c>
      <c r="R111" s="61">
        <f>J111-N111</f>
        <v>0.16</v>
      </c>
      <c r="S111" s="61">
        <f>K111-O111</f>
        <v>0</v>
      </c>
      <c r="T111" s="77">
        <v>0.15</v>
      </c>
      <c r="U111" s="77">
        <v>0.09</v>
      </c>
      <c r="V111" s="32">
        <f>T111-U111</f>
        <v>0.06</v>
      </c>
      <c r="W111" s="61">
        <f>P111+V111</f>
        <v>0.22</v>
      </c>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78"/>
      <c r="GX111" s="78"/>
      <c r="GY111" s="78"/>
      <c r="GZ111" s="78"/>
      <c r="HA111" s="78"/>
      <c r="HB111" s="78"/>
      <c r="HC111" s="78"/>
      <c r="HD111" s="78"/>
    </row>
    <row r="112" s="35" customFormat="1" ht="22" customHeight="1" spans="1:212">
      <c r="A112" s="6"/>
      <c r="B112" s="57" t="s">
        <v>118</v>
      </c>
      <c r="C112" s="19">
        <f>SUM(C113:C117)</f>
        <v>106</v>
      </c>
      <c r="D112" s="19">
        <f>SUM(D113:D117)</f>
        <v>1</v>
      </c>
      <c r="E112" s="19">
        <f>SUM(E113:E117)</f>
        <v>2</v>
      </c>
      <c r="F112" s="19">
        <f>SUM(F113:F117)</f>
        <v>103</v>
      </c>
      <c r="G112" s="49"/>
      <c r="H112" s="22">
        <f t="shared" ref="H112:W112" si="183">SUM(H113:H117)</f>
        <v>28.64</v>
      </c>
      <c r="I112" s="22">
        <f t="shared" si="183"/>
        <v>0.53</v>
      </c>
      <c r="J112" s="22">
        <f t="shared" si="183"/>
        <v>0.8</v>
      </c>
      <c r="K112" s="22">
        <f t="shared" si="183"/>
        <v>27.31</v>
      </c>
      <c r="L112" s="22">
        <f t="shared" si="183"/>
        <v>10.1</v>
      </c>
      <c r="M112" s="22">
        <f t="shared" si="183"/>
        <v>0.19</v>
      </c>
      <c r="N112" s="22">
        <f t="shared" si="183"/>
        <v>0.28</v>
      </c>
      <c r="O112" s="22">
        <f t="shared" si="183"/>
        <v>9.63</v>
      </c>
      <c r="P112" s="22">
        <f t="shared" si="183"/>
        <v>18.54</v>
      </c>
      <c r="Q112" s="22">
        <f t="shared" si="183"/>
        <v>0.34</v>
      </c>
      <c r="R112" s="22">
        <f t="shared" si="183"/>
        <v>0.52</v>
      </c>
      <c r="S112" s="22">
        <f t="shared" si="183"/>
        <v>17.68</v>
      </c>
      <c r="T112" s="51">
        <f>VLOOKUP(B112,'2022年结算表（手术并发症） '!A:R,16,0)</f>
        <v>16.39</v>
      </c>
      <c r="U112" s="51">
        <f>SUM(U113:U117)</f>
        <v>13.73</v>
      </c>
      <c r="V112" s="51">
        <f t="shared" si="183"/>
        <v>2.66</v>
      </c>
      <c r="W112" s="22">
        <f t="shared" si="183"/>
        <v>21.2</v>
      </c>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row>
    <row r="113" s="36" customFormat="1" ht="22" customHeight="1" spans="1:212">
      <c r="A113" s="58">
        <v>618002</v>
      </c>
      <c r="B113" s="31" t="s">
        <v>119</v>
      </c>
      <c r="C113" s="59">
        <v>19</v>
      </c>
      <c r="D113" s="14">
        <v>0</v>
      </c>
      <c r="E113" s="14">
        <v>1</v>
      </c>
      <c r="F113" s="14">
        <v>18</v>
      </c>
      <c r="G113" s="60">
        <v>0.85</v>
      </c>
      <c r="H113" s="61">
        <f t="shared" ref="H113:H117" si="184">SUM(I113:K113)</f>
        <v>5.17</v>
      </c>
      <c r="I113" s="61">
        <f t="shared" si="171"/>
        <v>0</v>
      </c>
      <c r="J113" s="61">
        <f>ROUND(E113*G113*390*12/10000,2)</f>
        <v>0.4</v>
      </c>
      <c r="K113" s="61">
        <f t="shared" si="172"/>
        <v>4.77</v>
      </c>
      <c r="L113" s="61">
        <f t="shared" ref="L113:L117" si="185">SUM(M113:O113)</f>
        <v>1.82</v>
      </c>
      <c r="M113" s="61">
        <f t="shared" ref="M113:M117" si="186">ROUND(D113*0.3*520*12/10000,2)</f>
        <v>0</v>
      </c>
      <c r="N113" s="61">
        <f t="shared" ref="N113:N117" si="187">ROUND(E113*0.3*390*12/10000,2)</f>
        <v>0.14</v>
      </c>
      <c r="O113" s="61">
        <f t="shared" ref="O113:O117" si="188">ROUND(F113*0.3*260*12/10000,2)</f>
        <v>1.68</v>
      </c>
      <c r="P113" s="61">
        <f>SUM(Q113:S113)</f>
        <v>3.35</v>
      </c>
      <c r="Q113" s="61">
        <f>I113-M113</f>
        <v>0</v>
      </c>
      <c r="R113" s="61">
        <f>J113-N113</f>
        <v>0.26</v>
      </c>
      <c r="S113" s="61">
        <f>K113-O113</f>
        <v>3.09</v>
      </c>
      <c r="T113" s="77">
        <v>2.96</v>
      </c>
      <c r="U113" s="77">
        <v>2.57</v>
      </c>
      <c r="V113" s="61">
        <f>T113-U113</f>
        <v>0.39</v>
      </c>
      <c r="W113" s="61">
        <f>P113+V113</f>
        <v>3.74</v>
      </c>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78"/>
      <c r="GX113" s="78"/>
      <c r="GY113" s="78"/>
      <c r="GZ113" s="78"/>
      <c r="HA113" s="78"/>
      <c r="HB113" s="78"/>
      <c r="HC113" s="78"/>
      <c r="HD113" s="78"/>
    </row>
    <row r="114" s="36" customFormat="1" ht="22" customHeight="1" spans="1:212">
      <c r="A114" s="58">
        <v>618003</v>
      </c>
      <c r="B114" s="31" t="s">
        <v>120</v>
      </c>
      <c r="C114" s="59">
        <v>20</v>
      </c>
      <c r="D114" s="14">
        <v>0</v>
      </c>
      <c r="E114" s="14">
        <v>0</v>
      </c>
      <c r="F114" s="14">
        <v>20</v>
      </c>
      <c r="G114" s="60">
        <v>0.85</v>
      </c>
      <c r="H114" s="61">
        <f t="shared" si="184"/>
        <v>5.3</v>
      </c>
      <c r="I114" s="61">
        <f t="shared" si="171"/>
        <v>0</v>
      </c>
      <c r="J114" s="61">
        <f>ROUND(E114*G114*390*12/10000,2)</f>
        <v>0</v>
      </c>
      <c r="K114" s="61">
        <f t="shared" si="172"/>
        <v>5.3</v>
      </c>
      <c r="L114" s="61">
        <f t="shared" si="185"/>
        <v>1.87</v>
      </c>
      <c r="M114" s="61">
        <f t="shared" si="186"/>
        <v>0</v>
      </c>
      <c r="N114" s="61">
        <f t="shared" si="187"/>
        <v>0</v>
      </c>
      <c r="O114" s="61">
        <f t="shared" si="188"/>
        <v>1.87</v>
      </c>
      <c r="P114" s="61">
        <f>SUM(Q114:S114)</f>
        <v>3.43</v>
      </c>
      <c r="Q114" s="61">
        <f>I114-M114</f>
        <v>0</v>
      </c>
      <c r="R114" s="61">
        <f>J114-N114</f>
        <v>0</v>
      </c>
      <c r="S114" s="61">
        <f>K114-O114</f>
        <v>3.43</v>
      </c>
      <c r="T114" s="77">
        <v>3.03</v>
      </c>
      <c r="U114" s="77">
        <v>2.25</v>
      </c>
      <c r="V114" s="61">
        <f>T114-U114</f>
        <v>0.78</v>
      </c>
      <c r="W114" s="61">
        <f>P114+V114</f>
        <v>4.21</v>
      </c>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78"/>
      <c r="GX114" s="78"/>
      <c r="GY114" s="78"/>
      <c r="GZ114" s="78"/>
      <c r="HA114" s="78"/>
      <c r="HB114" s="78"/>
      <c r="HC114" s="78"/>
      <c r="HD114" s="78"/>
    </row>
    <row r="115" s="36" customFormat="1" ht="22" customHeight="1" spans="1:212">
      <c r="A115" s="58">
        <v>618005</v>
      </c>
      <c r="B115" s="31" t="s">
        <v>121</v>
      </c>
      <c r="C115" s="59">
        <v>49</v>
      </c>
      <c r="D115" s="14">
        <v>1</v>
      </c>
      <c r="E115" s="14">
        <v>1</v>
      </c>
      <c r="F115" s="14">
        <v>47</v>
      </c>
      <c r="G115" s="60">
        <v>0.85</v>
      </c>
      <c r="H115" s="61">
        <f t="shared" si="184"/>
        <v>13.39</v>
      </c>
      <c r="I115" s="61">
        <f t="shared" si="171"/>
        <v>0.53</v>
      </c>
      <c r="J115" s="61">
        <f t="shared" ref="J115:J122" si="189">ROUND(E115*G115*390*12/10000,2)</f>
        <v>0.4</v>
      </c>
      <c r="K115" s="61">
        <f t="shared" si="172"/>
        <v>12.46</v>
      </c>
      <c r="L115" s="61">
        <f t="shared" si="185"/>
        <v>4.73</v>
      </c>
      <c r="M115" s="61">
        <f t="shared" si="186"/>
        <v>0.19</v>
      </c>
      <c r="N115" s="61">
        <f t="shared" si="187"/>
        <v>0.14</v>
      </c>
      <c r="O115" s="61">
        <f t="shared" si="188"/>
        <v>4.4</v>
      </c>
      <c r="P115" s="61">
        <f t="shared" ref="P115:P122" si="190">SUM(Q115:S115)</f>
        <v>8.66</v>
      </c>
      <c r="Q115" s="61">
        <f t="shared" ref="Q115:Q122" si="191">I115-M115</f>
        <v>0.34</v>
      </c>
      <c r="R115" s="61">
        <f t="shared" ref="R115:R122" si="192">J115-N115</f>
        <v>0.26</v>
      </c>
      <c r="S115" s="61">
        <f t="shared" ref="S115:S122" si="193">K115-O115</f>
        <v>8.06</v>
      </c>
      <c r="T115" s="77">
        <v>7.67</v>
      </c>
      <c r="U115" s="77">
        <v>6.8</v>
      </c>
      <c r="V115" s="61">
        <f t="shared" ref="V115:V122" si="194">T115-U115</f>
        <v>0.87</v>
      </c>
      <c r="W115" s="61">
        <f t="shared" ref="W115:W122" si="195">P115+V115</f>
        <v>9.53</v>
      </c>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78"/>
      <c r="GX115" s="78"/>
      <c r="GY115" s="78"/>
      <c r="GZ115" s="78"/>
      <c r="HA115" s="78"/>
      <c r="HB115" s="78"/>
      <c r="HC115" s="78"/>
      <c r="HD115" s="78"/>
    </row>
    <row r="116" s="36" customFormat="1" ht="22" customHeight="1" spans="1:212">
      <c r="A116" s="58">
        <v>618006</v>
      </c>
      <c r="B116" s="31" t="s">
        <v>122</v>
      </c>
      <c r="C116" s="59">
        <v>1</v>
      </c>
      <c r="D116" s="14">
        <v>0</v>
      </c>
      <c r="E116" s="14">
        <v>0</v>
      </c>
      <c r="F116" s="14">
        <v>1</v>
      </c>
      <c r="G116" s="60">
        <v>0.85</v>
      </c>
      <c r="H116" s="61">
        <f t="shared" si="184"/>
        <v>0.27</v>
      </c>
      <c r="I116" s="61">
        <f t="shared" si="171"/>
        <v>0</v>
      </c>
      <c r="J116" s="61">
        <f t="shared" si="189"/>
        <v>0</v>
      </c>
      <c r="K116" s="61">
        <f t="shared" si="172"/>
        <v>0.27</v>
      </c>
      <c r="L116" s="61">
        <f t="shared" si="185"/>
        <v>0.09</v>
      </c>
      <c r="M116" s="61">
        <f t="shared" si="186"/>
        <v>0</v>
      </c>
      <c r="N116" s="61">
        <f t="shared" si="187"/>
        <v>0</v>
      </c>
      <c r="O116" s="61">
        <f t="shared" si="188"/>
        <v>0.09</v>
      </c>
      <c r="P116" s="61">
        <f t="shared" si="190"/>
        <v>0.18</v>
      </c>
      <c r="Q116" s="61">
        <f t="shared" si="191"/>
        <v>0</v>
      </c>
      <c r="R116" s="61">
        <f t="shared" si="192"/>
        <v>0</v>
      </c>
      <c r="S116" s="61">
        <f t="shared" si="193"/>
        <v>0.18</v>
      </c>
      <c r="T116" s="77">
        <v>0.15</v>
      </c>
      <c r="U116" s="77">
        <v>0.13</v>
      </c>
      <c r="V116" s="61">
        <f t="shared" si="194"/>
        <v>0.02</v>
      </c>
      <c r="W116" s="61">
        <f t="shared" si="195"/>
        <v>0.2</v>
      </c>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78"/>
      <c r="GX116" s="78"/>
      <c r="GY116" s="78"/>
      <c r="GZ116" s="78"/>
      <c r="HA116" s="78"/>
      <c r="HB116" s="78"/>
      <c r="HC116" s="78"/>
      <c r="HD116" s="78"/>
    </row>
    <row r="117" s="36" customFormat="1" ht="22" customHeight="1" spans="1:212">
      <c r="A117" s="58">
        <v>618009</v>
      </c>
      <c r="B117" s="31" t="s">
        <v>123</v>
      </c>
      <c r="C117" s="59">
        <v>17</v>
      </c>
      <c r="D117" s="14">
        <v>0</v>
      </c>
      <c r="E117" s="14">
        <v>0</v>
      </c>
      <c r="F117" s="14">
        <v>17</v>
      </c>
      <c r="G117" s="60">
        <v>0.85</v>
      </c>
      <c r="H117" s="61">
        <f t="shared" si="184"/>
        <v>4.51</v>
      </c>
      <c r="I117" s="61">
        <f t="shared" si="171"/>
        <v>0</v>
      </c>
      <c r="J117" s="61">
        <f t="shared" si="189"/>
        <v>0</v>
      </c>
      <c r="K117" s="61">
        <f t="shared" si="172"/>
        <v>4.51</v>
      </c>
      <c r="L117" s="61">
        <f t="shared" si="185"/>
        <v>1.59</v>
      </c>
      <c r="M117" s="61">
        <f t="shared" si="186"/>
        <v>0</v>
      </c>
      <c r="N117" s="61">
        <f t="shared" si="187"/>
        <v>0</v>
      </c>
      <c r="O117" s="61">
        <f t="shared" si="188"/>
        <v>1.59</v>
      </c>
      <c r="P117" s="61">
        <f t="shared" si="190"/>
        <v>2.92</v>
      </c>
      <c r="Q117" s="61">
        <f t="shared" si="191"/>
        <v>0</v>
      </c>
      <c r="R117" s="61">
        <f t="shared" si="192"/>
        <v>0</v>
      </c>
      <c r="S117" s="61">
        <f t="shared" si="193"/>
        <v>2.92</v>
      </c>
      <c r="T117" s="77">
        <v>2.58</v>
      </c>
      <c r="U117" s="77">
        <v>1.98</v>
      </c>
      <c r="V117" s="61">
        <f t="shared" si="194"/>
        <v>0.6</v>
      </c>
      <c r="W117" s="61">
        <f t="shared" si="195"/>
        <v>3.52</v>
      </c>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78"/>
      <c r="GX117" s="78"/>
      <c r="GY117" s="78"/>
      <c r="GZ117" s="78"/>
      <c r="HA117" s="78"/>
      <c r="HB117" s="78"/>
      <c r="HC117" s="78"/>
      <c r="HD117" s="78"/>
    </row>
    <row r="118" s="35" customFormat="1" ht="22" customHeight="1" spans="1:212">
      <c r="A118" s="6"/>
      <c r="B118" s="57" t="s">
        <v>124</v>
      </c>
      <c r="C118" s="19">
        <f t="shared" ref="C118:W118" si="196">SUM(C119,C121:C122)</f>
        <v>0</v>
      </c>
      <c r="D118" s="19">
        <f t="shared" si="196"/>
        <v>0</v>
      </c>
      <c r="E118" s="19">
        <f t="shared" si="196"/>
        <v>0</v>
      </c>
      <c r="F118" s="19">
        <f t="shared" si="196"/>
        <v>0</v>
      </c>
      <c r="G118" s="19"/>
      <c r="H118" s="23">
        <f t="shared" si="196"/>
        <v>0</v>
      </c>
      <c r="I118" s="23">
        <f t="shared" si="196"/>
        <v>0</v>
      </c>
      <c r="J118" s="23">
        <f t="shared" si="196"/>
        <v>0</v>
      </c>
      <c r="K118" s="23">
        <f t="shared" si="196"/>
        <v>0</v>
      </c>
      <c r="L118" s="23">
        <f t="shared" si="196"/>
        <v>0</v>
      </c>
      <c r="M118" s="23">
        <f t="shared" si="196"/>
        <v>0</v>
      </c>
      <c r="N118" s="23">
        <f t="shared" si="196"/>
        <v>0</v>
      </c>
      <c r="O118" s="23">
        <f t="shared" si="196"/>
        <v>0</v>
      </c>
      <c r="P118" s="23">
        <f t="shared" si="196"/>
        <v>0</v>
      </c>
      <c r="Q118" s="23">
        <f t="shared" si="196"/>
        <v>0</v>
      </c>
      <c r="R118" s="23">
        <f t="shared" si="196"/>
        <v>0</v>
      </c>
      <c r="S118" s="23">
        <f t="shared" si="196"/>
        <v>0</v>
      </c>
      <c r="T118" s="23">
        <f t="shared" si="196"/>
        <v>0</v>
      </c>
      <c r="U118" s="23">
        <f t="shared" si="196"/>
        <v>0</v>
      </c>
      <c r="V118" s="23">
        <f t="shared" si="196"/>
        <v>0</v>
      </c>
      <c r="W118" s="23">
        <f t="shared" si="196"/>
        <v>0</v>
      </c>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row>
    <row r="119" s="36" customFormat="1" ht="22" customHeight="1" spans="1:212">
      <c r="A119" s="58">
        <v>619001</v>
      </c>
      <c r="B119" s="31" t="s">
        <v>125</v>
      </c>
      <c r="C119" s="59">
        <v>0</v>
      </c>
      <c r="D119" s="14">
        <v>0</v>
      </c>
      <c r="E119" s="14">
        <v>0</v>
      </c>
      <c r="F119" s="14">
        <v>0</v>
      </c>
      <c r="G119" s="60">
        <v>0.85</v>
      </c>
      <c r="H119" s="61">
        <f>SUM(I119:K119)</f>
        <v>0</v>
      </c>
      <c r="I119" s="61">
        <f t="shared" si="171"/>
        <v>0</v>
      </c>
      <c r="J119" s="61">
        <f t="shared" si="189"/>
        <v>0</v>
      </c>
      <c r="K119" s="61">
        <f t="shared" si="172"/>
        <v>0</v>
      </c>
      <c r="L119" s="61">
        <f>SUM(M119:O119)</f>
        <v>0</v>
      </c>
      <c r="M119" s="61">
        <f>ROUND(D119*0.3*520*12/10000,2)</f>
        <v>0</v>
      </c>
      <c r="N119" s="61">
        <f>ROUND(E119*0.3*390*12/10000,2)</f>
        <v>0</v>
      </c>
      <c r="O119" s="61">
        <f>ROUND(F119*0.3*260*12/10000,2)</f>
        <v>0</v>
      </c>
      <c r="P119" s="61">
        <f t="shared" si="190"/>
        <v>0</v>
      </c>
      <c r="Q119" s="61">
        <f t="shared" si="191"/>
        <v>0</v>
      </c>
      <c r="R119" s="61">
        <f t="shared" si="192"/>
        <v>0</v>
      </c>
      <c r="S119" s="61">
        <f t="shared" si="193"/>
        <v>0</v>
      </c>
      <c r="T119" s="77">
        <v>0</v>
      </c>
      <c r="U119" s="77">
        <v>0</v>
      </c>
      <c r="V119" s="61">
        <f t="shared" si="194"/>
        <v>0</v>
      </c>
      <c r="W119" s="61">
        <f t="shared" si="195"/>
        <v>0</v>
      </c>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78"/>
      <c r="GX119" s="78"/>
      <c r="GY119" s="78"/>
      <c r="GZ119" s="78"/>
      <c r="HA119" s="78"/>
      <c r="HB119" s="78"/>
      <c r="HC119" s="78"/>
      <c r="HD119" s="78"/>
    </row>
    <row r="120" s="36" customFormat="1" ht="22" customHeight="1" spans="1:212">
      <c r="A120" s="58"/>
      <c r="B120" s="30" t="s">
        <v>126</v>
      </c>
      <c r="C120" s="19">
        <v>0</v>
      </c>
      <c r="D120" s="10">
        <v>0</v>
      </c>
      <c r="E120" s="10">
        <v>0</v>
      </c>
      <c r="F120" s="10">
        <v>0</v>
      </c>
      <c r="G120" s="62">
        <v>0.85</v>
      </c>
      <c r="H120" s="22">
        <f>SUM(I120:K120)</f>
        <v>0</v>
      </c>
      <c r="I120" s="22">
        <f t="shared" si="171"/>
        <v>0</v>
      </c>
      <c r="J120" s="22">
        <f t="shared" si="189"/>
        <v>0</v>
      </c>
      <c r="K120" s="22">
        <f t="shared" si="172"/>
        <v>0</v>
      </c>
      <c r="L120" s="22">
        <f>SUM(M120:O120)</f>
        <v>0</v>
      </c>
      <c r="M120" s="22">
        <f>ROUND(D120*0.3*520*12/10000,2)</f>
        <v>0</v>
      </c>
      <c r="N120" s="22">
        <f>ROUND(E120*0.3*390*12/10000,2)</f>
        <v>0</v>
      </c>
      <c r="O120" s="22">
        <f>ROUND(F120*0.3*260*12/10000,2)</f>
        <v>0</v>
      </c>
      <c r="P120" s="22">
        <f t="shared" si="190"/>
        <v>0</v>
      </c>
      <c r="Q120" s="22">
        <f t="shared" si="191"/>
        <v>0</v>
      </c>
      <c r="R120" s="22">
        <f t="shared" si="192"/>
        <v>0</v>
      </c>
      <c r="S120" s="22">
        <f t="shared" si="193"/>
        <v>0</v>
      </c>
      <c r="T120" s="51">
        <v>0</v>
      </c>
      <c r="U120" s="51">
        <v>0</v>
      </c>
      <c r="V120" s="22">
        <f t="shared" si="194"/>
        <v>0</v>
      </c>
      <c r="W120" s="22">
        <f t="shared" si="195"/>
        <v>0</v>
      </c>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78"/>
      <c r="GX120" s="78"/>
      <c r="GY120" s="78"/>
      <c r="GZ120" s="78"/>
      <c r="HA120" s="78"/>
      <c r="HB120" s="78"/>
      <c r="HC120" s="78"/>
      <c r="HD120" s="78"/>
    </row>
    <row r="121" s="36" customFormat="1" ht="22" customHeight="1" spans="1:212">
      <c r="A121" s="58">
        <v>619002</v>
      </c>
      <c r="B121" s="31" t="s">
        <v>127</v>
      </c>
      <c r="C121" s="59">
        <v>0</v>
      </c>
      <c r="D121" s="14">
        <v>0</v>
      </c>
      <c r="E121" s="14">
        <v>0</v>
      </c>
      <c r="F121" s="14">
        <v>0</v>
      </c>
      <c r="G121" s="60">
        <v>0.85</v>
      </c>
      <c r="H121" s="61">
        <f>SUM(I121:K121)</f>
        <v>0</v>
      </c>
      <c r="I121" s="61">
        <f t="shared" si="171"/>
        <v>0</v>
      </c>
      <c r="J121" s="61">
        <f t="shared" si="189"/>
        <v>0</v>
      </c>
      <c r="K121" s="61">
        <f t="shared" si="172"/>
        <v>0</v>
      </c>
      <c r="L121" s="61">
        <f>SUM(M121:O121)</f>
        <v>0</v>
      </c>
      <c r="M121" s="61">
        <f>ROUND(D121*0.3*520*12/10000,2)</f>
        <v>0</v>
      </c>
      <c r="N121" s="61">
        <f>ROUND(E121*0.3*390*12/10000,2)</f>
        <v>0</v>
      </c>
      <c r="O121" s="61">
        <f>ROUND(F121*0.3*260*12/10000,2)</f>
        <v>0</v>
      </c>
      <c r="P121" s="61">
        <f t="shared" si="190"/>
        <v>0</v>
      </c>
      <c r="Q121" s="61">
        <f t="shared" si="191"/>
        <v>0</v>
      </c>
      <c r="R121" s="61">
        <f t="shared" si="192"/>
        <v>0</v>
      </c>
      <c r="S121" s="61">
        <f t="shared" si="193"/>
        <v>0</v>
      </c>
      <c r="T121" s="77">
        <v>0</v>
      </c>
      <c r="U121" s="77">
        <v>0</v>
      </c>
      <c r="V121" s="61">
        <f t="shared" si="194"/>
        <v>0</v>
      </c>
      <c r="W121" s="61">
        <f t="shared" si="195"/>
        <v>0</v>
      </c>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78"/>
      <c r="GX121" s="78"/>
      <c r="GY121" s="78"/>
      <c r="GZ121" s="78"/>
      <c r="HA121" s="78"/>
      <c r="HB121" s="78"/>
      <c r="HC121" s="78"/>
      <c r="HD121" s="78"/>
    </row>
    <row r="122" s="36" customFormat="1" ht="22" customHeight="1" spans="1:212">
      <c r="A122" s="58">
        <v>619004</v>
      </c>
      <c r="B122" s="31" t="s">
        <v>128</v>
      </c>
      <c r="C122" s="59">
        <v>0</v>
      </c>
      <c r="D122" s="14">
        <v>0</v>
      </c>
      <c r="E122" s="14">
        <v>0</v>
      </c>
      <c r="F122" s="14">
        <v>0</v>
      </c>
      <c r="G122" s="60">
        <v>0.85</v>
      </c>
      <c r="H122" s="61">
        <f>SUM(I122:K122)</f>
        <v>0</v>
      </c>
      <c r="I122" s="61">
        <f t="shared" si="171"/>
        <v>0</v>
      </c>
      <c r="J122" s="61">
        <f t="shared" si="189"/>
        <v>0</v>
      </c>
      <c r="K122" s="61">
        <f t="shared" si="172"/>
        <v>0</v>
      </c>
      <c r="L122" s="61">
        <f>SUM(M122:O122)</f>
        <v>0</v>
      </c>
      <c r="M122" s="61">
        <f>ROUND(D122*0.3*520*12/10000,2)</f>
        <v>0</v>
      </c>
      <c r="N122" s="61">
        <f>ROUND(E122*0.3*390*12/10000,2)</f>
        <v>0</v>
      </c>
      <c r="O122" s="61">
        <f>ROUND(F122*0.3*260*12/10000,2)</f>
        <v>0</v>
      </c>
      <c r="P122" s="61">
        <f t="shared" si="190"/>
        <v>0</v>
      </c>
      <c r="Q122" s="61">
        <f t="shared" si="191"/>
        <v>0</v>
      </c>
      <c r="R122" s="61">
        <f t="shared" si="192"/>
        <v>0</v>
      </c>
      <c r="S122" s="61">
        <f t="shared" si="193"/>
        <v>0</v>
      </c>
      <c r="T122" s="77">
        <v>0</v>
      </c>
      <c r="U122" s="77">
        <v>0</v>
      </c>
      <c r="V122" s="61">
        <f t="shared" si="194"/>
        <v>0</v>
      </c>
      <c r="W122" s="61">
        <f t="shared" si="195"/>
        <v>0</v>
      </c>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78"/>
      <c r="GX122" s="78"/>
      <c r="GY122" s="78"/>
      <c r="GZ122" s="78"/>
      <c r="HA122" s="78"/>
      <c r="HB122" s="78"/>
      <c r="HC122" s="78"/>
      <c r="HD122" s="78"/>
    </row>
    <row r="123" s="36" customFormat="1" ht="22" customHeight="1" spans="1:212">
      <c r="A123" s="39"/>
      <c r="B123" s="9" t="s">
        <v>129</v>
      </c>
      <c r="C123" s="80">
        <v>6</v>
      </c>
      <c r="D123" s="10">
        <v>0</v>
      </c>
      <c r="E123" s="10">
        <v>2</v>
      </c>
      <c r="F123" s="10">
        <v>4</v>
      </c>
      <c r="G123" s="82"/>
      <c r="H123" s="22">
        <v>1.86</v>
      </c>
      <c r="I123" s="22">
        <v>0</v>
      </c>
      <c r="J123" s="22">
        <v>0.8</v>
      </c>
      <c r="K123" s="22">
        <v>1.06</v>
      </c>
      <c r="L123" s="22">
        <v>0.65</v>
      </c>
      <c r="M123" s="22">
        <v>0</v>
      </c>
      <c r="N123" s="22">
        <v>0.28</v>
      </c>
      <c r="O123" s="22">
        <v>0.37</v>
      </c>
      <c r="P123" s="22">
        <v>1.21</v>
      </c>
      <c r="Q123" s="22">
        <v>0</v>
      </c>
      <c r="R123" s="22">
        <v>0.52</v>
      </c>
      <c r="S123" s="22">
        <v>0.69</v>
      </c>
      <c r="T123" s="51">
        <v>1.06</v>
      </c>
      <c r="U123" s="51">
        <v>0.92</v>
      </c>
      <c r="V123" s="22">
        <v>0.14</v>
      </c>
      <c r="W123" s="22">
        <v>1.35</v>
      </c>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78"/>
      <c r="GX123" s="78"/>
      <c r="GY123" s="78"/>
      <c r="GZ123" s="78"/>
      <c r="HA123" s="78"/>
      <c r="HB123" s="78"/>
      <c r="HC123" s="78"/>
      <c r="HD123" s="78"/>
    </row>
    <row r="124" s="36" customFormat="1" ht="22" customHeight="1" spans="1:212">
      <c r="A124" s="58">
        <v>620001</v>
      </c>
      <c r="B124" s="18" t="s">
        <v>130</v>
      </c>
      <c r="C124" s="19">
        <v>0</v>
      </c>
      <c r="D124" s="10">
        <v>0</v>
      </c>
      <c r="E124" s="10">
        <v>0</v>
      </c>
      <c r="F124" s="10">
        <v>0</v>
      </c>
      <c r="G124" s="62">
        <v>0.85</v>
      </c>
      <c r="H124" s="22">
        <f t="shared" ref="H124:H126" si="197">SUM(I124:K124)</f>
        <v>0</v>
      </c>
      <c r="I124" s="22">
        <f t="shared" ref="I124:I167" si="198">ROUND(D124*G124*520*12/10000,2)</f>
        <v>0</v>
      </c>
      <c r="J124" s="22">
        <f>ROUND(E124*G124*390*12/10000,2)</f>
        <v>0</v>
      </c>
      <c r="K124" s="22">
        <f t="shared" ref="K124:K167" si="199">ROUND(F124*G124*260*12/10000,2)</f>
        <v>0</v>
      </c>
      <c r="L124" s="22">
        <f t="shared" ref="L124:L126" si="200">SUM(M124:O124)</f>
        <v>0</v>
      </c>
      <c r="M124" s="22">
        <f t="shared" ref="M124:M126" si="201">ROUND(D124*0.3*520*12/10000,2)</f>
        <v>0</v>
      </c>
      <c r="N124" s="22">
        <f t="shared" ref="N124:N126" si="202">ROUND(E124*0.3*390*12/10000,2)</f>
        <v>0</v>
      </c>
      <c r="O124" s="22">
        <f t="shared" ref="O124:O126" si="203">ROUND(F124*0.3*260*12/10000,2)</f>
        <v>0</v>
      </c>
      <c r="P124" s="22">
        <f t="shared" ref="P124:P153" si="204">SUM(Q124:S124)</f>
        <v>0</v>
      </c>
      <c r="Q124" s="22">
        <f t="shared" ref="Q124:Q153" si="205">I124-M124</f>
        <v>0</v>
      </c>
      <c r="R124" s="22">
        <f t="shared" ref="R124:R153" si="206">J124-N124</f>
        <v>0</v>
      </c>
      <c r="S124" s="22">
        <f t="shared" ref="S124:S153" si="207">K124-O124</f>
        <v>0</v>
      </c>
      <c r="T124" s="51">
        <v>0</v>
      </c>
      <c r="U124" s="61">
        <v>0</v>
      </c>
      <c r="V124" s="22">
        <f>T124-U124</f>
        <v>0</v>
      </c>
      <c r="W124" s="22">
        <f>P124+V124</f>
        <v>0</v>
      </c>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78"/>
      <c r="GX124" s="78"/>
      <c r="GY124" s="78"/>
      <c r="GZ124" s="78"/>
      <c r="HA124" s="78"/>
      <c r="HB124" s="78"/>
      <c r="HC124" s="78"/>
      <c r="HD124" s="78"/>
    </row>
    <row r="125" s="36" customFormat="1" ht="22" customHeight="1" spans="1:212">
      <c r="A125" s="58">
        <v>620002</v>
      </c>
      <c r="B125" s="18" t="s">
        <v>131</v>
      </c>
      <c r="C125" s="19">
        <v>6</v>
      </c>
      <c r="D125" s="10">
        <v>0</v>
      </c>
      <c r="E125" s="10">
        <v>2</v>
      </c>
      <c r="F125" s="10">
        <v>4</v>
      </c>
      <c r="G125" s="62">
        <v>0.85</v>
      </c>
      <c r="H125" s="22">
        <f t="shared" si="197"/>
        <v>1.86</v>
      </c>
      <c r="I125" s="22">
        <f t="shared" si="198"/>
        <v>0</v>
      </c>
      <c r="J125" s="22">
        <f>ROUND(E125*G125*390*12/10000,2)</f>
        <v>0.8</v>
      </c>
      <c r="K125" s="22">
        <f t="shared" si="199"/>
        <v>1.06</v>
      </c>
      <c r="L125" s="22">
        <f t="shared" si="200"/>
        <v>0.65</v>
      </c>
      <c r="M125" s="22">
        <f t="shared" si="201"/>
        <v>0</v>
      </c>
      <c r="N125" s="22">
        <f t="shared" si="202"/>
        <v>0.28</v>
      </c>
      <c r="O125" s="22">
        <f t="shared" si="203"/>
        <v>0.37</v>
      </c>
      <c r="P125" s="22">
        <f t="shared" si="204"/>
        <v>1.21</v>
      </c>
      <c r="Q125" s="22">
        <f t="shared" si="205"/>
        <v>0</v>
      </c>
      <c r="R125" s="22">
        <f t="shared" si="206"/>
        <v>0.52</v>
      </c>
      <c r="S125" s="22">
        <f t="shared" si="207"/>
        <v>0.69</v>
      </c>
      <c r="T125" s="51">
        <v>1.06</v>
      </c>
      <c r="U125" s="61">
        <v>0.92</v>
      </c>
      <c r="V125" s="22">
        <f>T125-U125</f>
        <v>0.14</v>
      </c>
      <c r="W125" s="22">
        <f>P125+V125</f>
        <v>1.35</v>
      </c>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78"/>
      <c r="GX125" s="78"/>
      <c r="GY125" s="78"/>
      <c r="GZ125" s="78"/>
      <c r="HA125" s="78"/>
      <c r="HB125" s="78"/>
      <c r="HC125" s="78"/>
      <c r="HD125" s="78"/>
    </row>
    <row r="126" s="36" customFormat="1" ht="22" customHeight="1" spans="1:212">
      <c r="A126" s="58">
        <v>620003</v>
      </c>
      <c r="B126" s="31" t="s">
        <v>132</v>
      </c>
      <c r="C126" s="59">
        <v>0</v>
      </c>
      <c r="D126" s="14">
        <v>0</v>
      </c>
      <c r="E126" s="14">
        <v>0</v>
      </c>
      <c r="F126" s="14">
        <v>0</v>
      </c>
      <c r="G126" s="60">
        <v>0.85</v>
      </c>
      <c r="H126" s="61">
        <f t="shared" si="197"/>
        <v>0</v>
      </c>
      <c r="I126" s="61">
        <f t="shared" si="198"/>
        <v>0</v>
      </c>
      <c r="J126" s="61">
        <f>ROUND(E126*G126*390*12/10000,2)</f>
        <v>0</v>
      </c>
      <c r="K126" s="61">
        <f t="shared" si="199"/>
        <v>0</v>
      </c>
      <c r="L126" s="61">
        <f t="shared" si="200"/>
        <v>0</v>
      </c>
      <c r="M126" s="61">
        <f t="shared" si="201"/>
        <v>0</v>
      </c>
      <c r="N126" s="61">
        <f t="shared" si="202"/>
        <v>0</v>
      </c>
      <c r="O126" s="61">
        <f t="shared" si="203"/>
        <v>0</v>
      </c>
      <c r="P126" s="61">
        <f t="shared" si="204"/>
        <v>0</v>
      </c>
      <c r="Q126" s="61">
        <f t="shared" si="205"/>
        <v>0</v>
      </c>
      <c r="R126" s="61">
        <f t="shared" si="206"/>
        <v>0</v>
      </c>
      <c r="S126" s="61">
        <f t="shared" si="207"/>
        <v>0</v>
      </c>
      <c r="T126" s="77">
        <v>0</v>
      </c>
      <c r="U126" s="77">
        <v>0</v>
      </c>
      <c r="V126" s="61">
        <f t="shared" ref="V124:V153" si="208">T126-U126</f>
        <v>0</v>
      </c>
      <c r="W126" s="61">
        <f>P126+V126</f>
        <v>0</v>
      </c>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78"/>
      <c r="GX126" s="78"/>
      <c r="GY126" s="78"/>
      <c r="GZ126" s="78"/>
      <c r="HA126" s="78"/>
      <c r="HB126" s="78"/>
      <c r="HC126" s="78"/>
      <c r="HD126" s="78"/>
    </row>
    <row r="127" s="35" customFormat="1" ht="22" customHeight="1" spans="1:212">
      <c r="A127" s="6"/>
      <c r="B127" s="57" t="s">
        <v>133</v>
      </c>
      <c r="C127" s="19">
        <f>SUM(C128:C130)</f>
        <v>4</v>
      </c>
      <c r="D127" s="19">
        <f>SUM(D128:D130)</f>
        <v>0</v>
      </c>
      <c r="E127" s="19">
        <f>SUM(E128:E130)</f>
        <v>0</v>
      </c>
      <c r="F127" s="19">
        <f>SUM(F128:F130)</f>
        <v>4</v>
      </c>
      <c r="G127" s="49"/>
      <c r="H127" s="22">
        <f t="shared" ref="H127:W127" si="209">SUM(H128:H130)</f>
        <v>1.07</v>
      </c>
      <c r="I127" s="22">
        <f t="shared" si="209"/>
        <v>0</v>
      </c>
      <c r="J127" s="22">
        <f t="shared" si="209"/>
        <v>0</v>
      </c>
      <c r="K127" s="22">
        <f t="shared" si="209"/>
        <v>1.07</v>
      </c>
      <c r="L127" s="22">
        <f t="shared" si="209"/>
        <v>0.37</v>
      </c>
      <c r="M127" s="22">
        <f t="shared" si="209"/>
        <v>0</v>
      </c>
      <c r="N127" s="22">
        <f t="shared" si="209"/>
        <v>0</v>
      </c>
      <c r="O127" s="22">
        <f t="shared" si="209"/>
        <v>0.37</v>
      </c>
      <c r="P127" s="22">
        <f t="shared" si="209"/>
        <v>0.7</v>
      </c>
      <c r="Q127" s="22">
        <f t="shared" si="209"/>
        <v>0</v>
      </c>
      <c r="R127" s="22">
        <f t="shared" si="209"/>
        <v>0</v>
      </c>
      <c r="S127" s="22">
        <f t="shared" si="209"/>
        <v>0.7</v>
      </c>
      <c r="T127" s="51">
        <f t="shared" si="209"/>
        <v>0.6</v>
      </c>
      <c r="U127" s="51">
        <f t="shared" si="209"/>
        <v>0.52</v>
      </c>
      <c r="V127" s="51">
        <f t="shared" si="209"/>
        <v>0.08</v>
      </c>
      <c r="W127" s="22">
        <f t="shared" si="209"/>
        <v>0.78</v>
      </c>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row>
    <row r="128" s="36" customFormat="1" ht="22" customHeight="1" spans="1:212">
      <c r="A128" s="58">
        <v>621002</v>
      </c>
      <c r="B128" s="31" t="s">
        <v>134</v>
      </c>
      <c r="C128" s="59">
        <v>1</v>
      </c>
      <c r="D128" s="14">
        <v>0</v>
      </c>
      <c r="E128" s="14">
        <v>0</v>
      </c>
      <c r="F128" s="14">
        <v>1</v>
      </c>
      <c r="G128" s="60">
        <v>0.85</v>
      </c>
      <c r="H128" s="61">
        <f t="shared" ref="H128:H130" si="210">SUM(I128:K128)</f>
        <v>0.27</v>
      </c>
      <c r="I128" s="61">
        <f t="shared" si="198"/>
        <v>0</v>
      </c>
      <c r="J128" s="61">
        <f>ROUND(E128*G128*390*12/10000,2)</f>
        <v>0</v>
      </c>
      <c r="K128" s="61">
        <f t="shared" si="199"/>
        <v>0.27</v>
      </c>
      <c r="L128" s="61">
        <f t="shared" ref="L128:L130" si="211">SUM(M128:O128)</f>
        <v>0.09</v>
      </c>
      <c r="M128" s="61">
        <f t="shared" ref="M128:M130" si="212">ROUND(D128*0.3*520*12/10000,2)</f>
        <v>0</v>
      </c>
      <c r="N128" s="61">
        <f t="shared" ref="N128:N130" si="213">ROUND(E128*0.3*390*12/10000,2)</f>
        <v>0</v>
      </c>
      <c r="O128" s="61">
        <f t="shared" ref="O128:O130" si="214">ROUND(F128*0.3*260*12/10000,2)</f>
        <v>0.09</v>
      </c>
      <c r="P128" s="61">
        <f t="shared" si="204"/>
        <v>0.18</v>
      </c>
      <c r="Q128" s="61">
        <f t="shared" si="205"/>
        <v>0</v>
      </c>
      <c r="R128" s="61">
        <f t="shared" si="206"/>
        <v>0</v>
      </c>
      <c r="S128" s="61">
        <f t="shared" si="207"/>
        <v>0.18</v>
      </c>
      <c r="T128" s="77">
        <v>0.15</v>
      </c>
      <c r="U128" s="77">
        <v>0.13</v>
      </c>
      <c r="V128" s="61">
        <f t="shared" si="208"/>
        <v>0.02</v>
      </c>
      <c r="W128" s="61">
        <f>P128+V128</f>
        <v>0.2</v>
      </c>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78"/>
      <c r="GX128" s="78"/>
      <c r="GY128" s="78"/>
      <c r="GZ128" s="78"/>
      <c r="HA128" s="78"/>
      <c r="HB128" s="78"/>
      <c r="HC128" s="78"/>
      <c r="HD128" s="78"/>
    </row>
    <row r="129" s="36" customFormat="1" ht="22" customHeight="1" spans="1:212">
      <c r="A129" s="58">
        <v>621005</v>
      </c>
      <c r="B129" s="31" t="s">
        <v>135</v>
      </c>
      <c r="C129" s="59">
        <v>3</v>
      </c>
      <c r="D129" s="14">
        <v>0</v>
      </c>
      <c r="E129" s="14">
        <v>0</v>
      </c>
      <c r="F129" s="14">
        <v>3</v>
      </c>
      <c r="G129" s="60">
        <v>0.85</v>
      </c>
      <c r="H129" s="61">
        <f t="shared" si="210"/>
        <v>0.8</v>
      </c>
      <c r="I129" s="61">
        <f t="shared" si="198"/>
        <v>0</v>
      </c>
      <c r="J129" s="61">
        <f>ROUND(E129*G129*390*12/10000,2)</f>
        <v>0</v>
      </c>
      <c r="K129" s="61">
        <f t="shared" si="199"/>
        <v>0.8</v>
      </c>
      <c r="L129" s="61">
        <f t="shared" si="211"/>
        <v>0.28</v>
      </c>
      <c r="M129" s="61">
        <f t="shared" si="212"/>
        <v>0</v>
      </c>
      <c r="N129" s="61">
        <f t="shared" si="213"/>
        <v>0</v>
      </c>
      <c r="O129" s="61">
        <f t="shared" si="214"/>
        <v>0.28</v>
      </c>
      <c r="P129" s="61">
        <f t="shared" si="204"/>
        <v>0.52</v>
      </c>
      <c r="Q129" s="61">
        <f t="shared" si="205"/>
        <v>0</v>
      </c>
      <c r="R129" s="61">
        <f t="shared" si="206"/>
        <v>0</v>
      </c>
      <c r="S129" s="61">
        <f t="shared" si="207"/>
        <v>0.52</v>
      </c>
      <c r="T129" s="77">
        <v>0.45</v>
      </c>
      <c r="U129" s="77">
        <v>0.39</v>
      </c>
      <c r="V129" s="61">
        <f t="shared" si="208"/>
        <v>0.06</v>
      </c>
      <c r="W129" s="61">
        <f>P129+V129</f>
        <v>0.58</v>
      </c>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78"/>
      <c r="GX129" s="78"/>
      <c r="GY129" s="78"/>
      <c r="GZ129" s="78"/>
      <c r="HA129" s="78"/>
      <c r="HB129" s="78"/>
      <c r="HC129" s="78"/>
      <c r="HD129" s="78"/>
    </row>
    <row r="130" s="36" customFormat="1" ht="22" customHeight="1" spans="1:212">
      <c r="A130" s="58">
        <v>621006</v>
      </c>
      <c r="B130" s="31" t="s">
        <v>136</v>
      </c>
      <c r="C130" s="59">
        <v>0</v>
      </c>
      <c r="D130" s="14">
        <v>0</v>
      </c>
      <c r="E130" s="14">
        <v>0</v>
      </c>
      <c r="F130" s="14">
        <v>0</v>
      </c>
      <c r="G130" s="60">
        <v>0.85</v>
      </c>
      <c r="H130" s="61">
        <f t="shared" si="210"/>
        <v>0</v>
      </c>
      <c r="I130" s="61">
        <f t="shared" si="198"/>
        <v>0</v>
      </c>
      <c r="J130" s="61">
        <f>ROUND(E130*G130*390*12/10000,2)</f>
        <v>0</v>
      </c>
      <c r="K130" s="61">
        <f t="shared" si="199"/>
        <v>0</v>
      </c>
      <c r="L130" s="61">
        <f t="shared" si="211"/>
        <v>0</v>
      </c>
      <c r="M130" s="61">
        <f t="shared" si="212"/>
        <v>0</v>
      </c>
      <c r="N130" s="61">
        <f t="shared" si="213"/>
        <v>0</v>
      </c>
      <c r="O130" s="61">
        <f t="shared" si="214"/>
        <v>0</v>
      </c>
      <c r="P130" s="61">
        <f t="shared" si="204"/>
        <v>0</v>
      </c>
      <c r="Q130" s="61">
        <f t="shared" si="205"/>
        <v>0</v>
      </c>
      <c r="R130" s="61">
        <f t="shared" si="206"/>
        <v>0</v>
      </c>
      <c r="S130" s="61">
        <f t="shared" si="207"/>
        <v>0</v>
      </c>
      <c r="T130" s="77">
        <v>0</v>
      </c>
      <c r="U130" s="77">
        <v>0</v>
      </c>
      <c r="V130" s="32">
        <f t="shared" si="208"/>
        <v>0</v>
      </c>
      <c r="W130" s="61">
        <f>P130+V130</f>
        <v>0</v>
      </c>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78"/>
      <c r="GX130" s="78"/>
      <c r="GY130" s="78"/>
      <c r="GZ130" s="78"/>
      <c r="HA130" s="78"/>
      <c r="HB130" s="78"/>
      <c r="HC130" s="78"/>
      <c r="HD130" s="78"/>
    </row>
    <row r="131" s="35" customFormat="1" ht="22" customHeight="1" spans="1:212">
      <c r="A131" s="6"/>
      <c r="B131" s="30" t="s">
        <v>137</v>
      </c>
      <c r="C131" s="19">
        <f>SUM(C132:C167)</f>
        <v>628</v>
      </c>
      <c r="D131" s="19">
        <f>SUM(D132:D167)</f>
        <v>17</v>
      </c>
      <c r="E131" s="19">
        <f>SUM(E132:E167)</f>
        <v>83</v>
      </c>
      <c r="F131" s="19">
        <f>SUM(F132:F167)</f>
        <v>528</v>
      </c>
      <c r="G131" s="49"/>
      <c r="H131" s="22">
        <f t="shared" ref="H131:W131" si="215">SUM(H132:H167)</f>
        <v>200.55</v>
      </c>
      <c r="I131" s="22">
        <f t="shared" si="215"/>
        <v>9.75</v>
      </c>
      <c r="J131" s="22">
        <f t="shared" si="215"/>
        <v>38.36</v>
      </c>
      <c r="K131" s="22">
        <f t="shared" si="215"/>
        <v>152.44</v>
      </c>
      <c r="L131" s="22">
        <f t="shared" si="215"/>
        <v>64.25</v>
      </c>
      <c r="M131" s="22">
        <f t="shared" si="215"/>
        <v>3.18</v>
      </c>
      <c r="N131" s="22">
        <f t="shared" si="215"/>
        <v>11.64</v>
      </c>
      <c r="O131" s="22">
        <f t="shared" si="215"/>
        <v>49.43</v>
      </c>
      <c r="P131" s="22">
        <f t="shared" si="215"/>
        <v>136.3</v>
      </c>
      <c r="Q131" s="22">
        <f t="shared" si="215"/>
        <v>6.57</v>
      </c>
      <c r="R131" s="22">
        <f t="shared" si="215"/>
        <v>26.72</v>
      </c>
      <c r="S131" s="22">
        <f t="shared" si="215"/>
        <v>103.01</v>
      </c>
      <c r="T131" s="51">
        <f t="shared" si="215"/>
        <v>120.56</v>
      </c>
      <c r="U131" s="51">
        <f t="shared" si="215"/>
        <v>103.65</v>
      </c>
      <c r="V131" s="51">
        <f t="shared" si="215"/>
        <v>16.91</v>
      </c>
      <c r="W131" s="51">
        <f t="shared" si="215"/>
        <v>153.21</v>
      </c>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c r="FN131" s="6"/>
      <c r="FO131" s="6"/>
      <c r="FP131" s="6"/>
      <c r="FQ131" s="6"/>
      <c r="FR131" s="6"/>
      <c r="FS131" s="6"/>
      <c r="FT131" s="6"/>
      <c r="FU131" s="6"/>
      <c r="FV131" s="6"/>
      <c r="FW131" s="6"/>
      <c r="FX131" s="6"/>
      <c r="FY131" s="6"/>
      <c r="FZ131" s="6"/>
      <c r="GA131" s="6"/>
      <c r="GB131" s="6"/>
      <c r="GC131" s="6"/>
      <c r="GD131" s="6"/>
      <c r="GE131" s="6"/>
      <c r="GF131" s="6"/>
      <c r="GG131" s="6"/>
      <c r="GH131" s="6"/>
      <c r="GI131" s="6"/>
      <c r="GJ131" s="6"/>
      <c r="GK131" s="6"/>
      <c r="GL131" s="6"/>
      <c r="GM131" s="6"/>
      <c r="GN131" s="6"/>
      <c r="GO131" s="6"/>
      <c r="GP131" s="6"/>
      <c r="GQ131" s="6"/>
      <c r="GR131" s="6"/>
      <c r="GS131" s="6"/>
      <c r="GT131" s="6"/>
      <c r="GU131" s="6"/>
      <c r="GV131" s="6"/>
      <c r="GW131" s="6"/>
      <c r="GX131" s="6"/>
      <c r="GY131" s="6"/>
      <c r="GZ131" s="6"/>
      <c r="HA131" s="6"/>
      <c r="HB131" s="6"/>
      <c r="HC131" s="6"/>
      <c r="HD131" s="6"/>
    </row>
    <row r="132" s="33" customFormat="1" ht="22" customHeight="1" spans="1:212">
      <c r="A132" s="58">
        <v>604008</v>
      </c>
      <c r="B132" s="31" t="s">
        <v>138</v>
      </c>
      <c r="C132" s="59">
        <v>6</v>
      </c>
      <c r="D132" s="14">
        <v>0</v>
      </c>
      <c r="E132" s="14">
        <v>0</v>
      </c>
      <c r="F132" s="14">
        <v>6</v>
      </c>
      <c r="G132" s="60">
        <v>0.85</v>
      </c>
      <c r="H132" s="61">
        <f t="shared" ref="H132:H167" si="216">SUM(I132:K132)</f>
        <v>1.59</v>
      </c>
      <c r="I132" s="61">
        <f t="shared" si="198"/>
        <v>0</v>
      </c>
      <c r="J132" s="61">
        <f t="shared" ref="J132:J167" si="217">ROUND(E132*G132*390*12/10000,2)</f>
        <v>0</v>
      </c>
      <c r="K132" s="61">
        <f t="shared" si="199"/>
        <v>1.59</v>
      </c>
      <c r="L132" s="61">
        <f t="shared" ref="L132:L167" si="218">SUM(M132:O132)</f>
        <v>0.56</v>
      </c>
      <c r="M132" s="61">
        <f t="shared" ref="M132:M167" si="219">ROUND(D132*0.3*520*12/10000,2)</f>
        <v>0</v>
      </c>
      <c r="N132" s="61">
        <f t="shared" ref="N132:N167" si="220">ROUND(E132*0.3*390*12/10000,2)</f>
        <v>0</v>
      </c>
      <c r="O132" s="61">
        <f t="shared" ref="O132:O167" si="221">ROUND(F132*0.3*260*12/10000,2)</f>
        <v>0.56</v>
      </c>
      <c r="P132" s="61">
        <f t="shared" si="204"/>
        <v>1.03</v>
      </c>
      <c r="Q132" s="61">
        <f t="shared" si="205"/>
        <v>0</v>
      </c>
      <c r="R132" s="61">
        <f t="shared" si="206"/>
        <v>0</v>
      </c>
      <c r="S132" s="61">
        <f t="shared" si="207"/>
        <v>1.03</v>
      </c>
      <c r="T132" s="77">
        <v>0.91</v>
      </c>
      <c r="U132" s="77">
        <v>0.79</v>
      </c>
      <c r="V132" s="32">
        <f t="shared" si="208"/>
        <v>0.12</v>
      </c>
      <c r="W132" s="61">
        <f>P132+V132</f>
        <v>1.15</v>
      </c>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row>
    <row r="133" s="33" customFormat="1" ht="22" customHeight="1" spans="1:212">
      <c r="A133" s="58">
        <v>606006</v>
      </c>
      <c r="B133" s="31" t="s">
        <v>139</v>
      </c>
      <c r="C133" s="59">
        <v>13</v>
      </c>
      <c r="D133" s="14">
        <v>0</v>
      </c>
      <c r="E133" s="14">
        <v>2</v>
      </c>
      <c r="F133" s="14">
        <v>11</v>
      </c>
      <c r="G133" s="60">
        <v>1</v>
      </c>
      <c r="H133" s="61">
        <f t="shared" si="216"/>
        <v>4.37</v>
      </c>
      <c r="I133" s="61">
        <f t="shared" si="198"/>
        <v>0</v>
      </c>
      <c r="J133" s="61">
        <f t="shared" si="217"/>
        <v>0.94</v>
      </c>
      <c r="K133" s="61">
        <f t="shared" si="199"/>
        <v>3.43</v>
      </c>
      <c r="L133" s="61">
        <f t="shared" si="218"/>
        <v>1.31</v>
      </c>
      <c r="M133" s="61">
        <f t="shared" si="219"/>
        <v>0</v>
      </c>
      <c r="N133" s="61">
        <f t="shared" si="220"/>
        <v>0.28</v>
      </c>
      <c r="O133" s="61">
        <f t="shared" si="221"/>
        <v>1.03</v>
      </c>
      <c r="P133" s="61">
        <f t="shared" si="204"/>
        <v>3.06</v>
      </c>
      <c r="Q133" s="61">
        <f t="shared" si="205"/>
        <v>0</v>
      </c>
      <c r="R133" s="61">
        <f t="shared" si="206"/>
        <v>0.66</v>
      </c>
      <c r="S133" s="61">
        <f t="shared" si="207"/>
        <v>2.4</v>
      </c>
      <c r="T133" s="77">
        <v>2.71</v>
      </c>
      <c r="U133" s="77">
        <v>2.18</v>
      </c>
      <c r="V133" s="32">
        <f t="shared" si="208"/>
        <v>0.53</v>
      </c>
      <c r="W133" s="61">
        <f t="shared" ref="W133:W167" si="222">P133+V133</f>
        <v>3.59</v>
      </c>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row>
    <row r="134" s="33" customFormat="1" ht="22" customHeight="1" spans="1:212">
      <c r="A134" s="58">
        <v>606007</v>
      </c>
      <c r="B134" s="31" t="s">
        <v>140</v>
      </c>
      <c r="C134" s="59">
        <v>48</v>
      </c>
      <c r="D134" s="14">
        <v>0</v>
      </c>
      <c r="E134" s="14">
        <v>0</v>
      </c>
      <c r="F134" s="14">
        <v>48</v>
      </c>
      <c r="G134" s="60">
        <v>0.85</v>
      </c>
      <c r="H134" s="61">
        <f t="shared" si="216"/>
        <v>12.73</v>
      </c>
      <c r="I134" s="61">
        <f t="shared" si="198"/>
        <v>0</v>
      </c>
      <c r="J134" s="61">
        <f t="shared" si="217"/>
        <v>0</v>
      </c>
      <c r="K134" s="61">
        <f t="shared" si="199"/>
        <v>12.73</v>
      </c>
      <c r="L134" s="61">
        <f t="shared" si="218"/>
        <v>4.49</v>
      </c>
      <c r="M134" s="61">
        <f t="shared" si="219"/>
        <v>0</v>
      </c>
      <c r="N134" s="61">
        <f t="shared" si="220"/>
        <v>0</v>
      </c>
      <c r="O134" s="61">
        <f t="shared" si="221"/>
        <v>4.49</v>
      </c>
      <c r="P134" s="61">
        <f t="shared" si="204"/>
        <v>8.24</v>
      </c>
      <c r="Q134" s="61">
        <f t="shared" si="205"/>
        <v>0</v>
      </c>
      <c r="R134" s="61">
        <f t="shared" si="206"/>
        <v>0</v>
      </c>
      <c r="S134" s="61">
        <f t="shared" si="207"/>
        <v>8.24</v>
      </c>
      <c r="T134" s="77">
        <v>7.29</v>
      </c>
      <c r="U134" s="77">
        <v>6.33</v>
      </c>
      <c r="V134" s="32">
        <f t="shared" si="208"/>
        <v>0.96</v>
      </c>
      <c r="W134" s="61">
        <f t="shared" si="222"/>
        <v>9.2</v>
      </c>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row>
    <row r="135" s="33" customFormat="1" ht="22" customHeight="1" spans="1:212">
      <c r="A135" s="58">
        <v>606009</v>
      </c>
      <c r="B135" s="20" t="s">
        <v>141</v>
      </c>
      <c r="C135" s="59">
        <v>39</v>
      </c>
      <c r="D135" s="14">
        <v>0</v>
      </c>
      <c r="E135" s="14">
        <v>1</v>
      </c>
      <c r="F135" s="14">
        <v>38</v>
      </c>
      <c r="G135" s="60">
        <v>1</v>
      </c>
      <c r="H135" s="61">
        <f t="shared" si="216"/>
        <v>12.33</v>
      </c>
      <c r="I135" s="61">
        <f t="shared" si="198"/>
        <v>0</v>
      </c>
      <c r="J135" s="61">
        <f t="shared" si="217"/>
        <v>0.47</v>
      </c>
      <c r="K135" s="61">
        <f t="shared" si="199"/>
        <v>11.86</v>
      </c>
      <c r="L135" s="61">
        <f t="shared" si="218"/>
        <v>3.7</v>
      </c>
      <c r="M135" s="61">
        <f t="shared" si="219"/>
        <v>0</v>
      </c>
      <c r="N135" s="61">
        <f t="shared" si="220"/>
        <v>0.14</v>
      </c>
      <c r="O135" s="61">
        <f t="shared" si="221"/>
        <v>3.56</v>
      </c>
      <c r="P135" s="61">
        <f t="shared" si="204"/>
        <v>8.63</v>
      </c>
      <c r="Q135" s="61">
        <f t="shared" si="205"/>
        <v>0</v>
      </c>
      <c r="R135" s="61">
        <f t="shared" si="206"/>
        <v>0.33</v>
      </c>
      <c r="S135" s="61">
        <f t="shared" si="207"/>
        <v>8.3</v>
      </c>
      <c r="T135" s="77">
        <v>7.63</v>
      </c>
      <c r="U135" s="77">
        <v>6.3</v>
      </c>
      <c r="V135" s="32">
        <f t="shared" si="208"/>
        <v>1.33</v>
      </c>
      <c r="W135" s="61">
        <f t="shared" si="222"/>
        <v>9.96</v>
      </c>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row>
    <row r="136" s="33" customFormat="1" ht="22" customHeight="1" spans="1:212">
      <c r="A136" s="58">
        <v>606011</v>
      </c>
      <c r="B136" s="31" t="s">
        <v>142</v>
      </c>
      <c r="C136" s="59">
        <v>50</v>
      </c>
      <c r="D136" s="14">
        <v>0</v>
      </c>
      <c r="E136" s="14">
        <v>0</v>
      </c>
      <c r="F136" s="14">
        <v>50</v>
      </c>
      <c r="G136" s="60">
        <v>0.85</v>
      </c>
      <c r="H136" s="61">
        <f t="shared" si="216"/>
        <v>13.26</v>
      </c>
      <c r="I136" s="61">
        <f t="shared" si="198"/>
        <v>0</v>
      </c>
      <c r="J136" s="61">
        <f t="shared" si="217"/>
        <v>0</v>
      </c>
      <c r="K136" s="61">
        <f t="shared" si="199"/>
        <v>13.26</v>
      </c>
      <c r="L136" s="61">
        <f t="shared" si="218"/>
        <v>4.68</v>
      </c>
      <c r="M136" s="61">
        <f t="shared" si="219"/>
        <v>0</v>
      </c>
      <c r="N136" s="61">
        <f t="shared" si="220"/>
        <v>0</v>
      </c>
      <c r="O136" s="61">
        <f t="shared" si="221"/>
        <v>4.68</v>
      </c>
      <c r="P136" s="61">
        <f t="shared" si="204"/>
        <v>8.58</v>
      </c>
      <c r="Q136" s="61">
        <f t="shared" si="205"/>
        <v>0</v>
      </c>
      <c r="R136" s="61">
        <f t="shared" si="206"/>
        <v>0</v>
      </c>
      <c r="S136" s="61">
        <f t="shared" si="207"/>
        <v>8.58</v>
      </c>
      <c r="T136" s="77">
        <v>7.59</v>
      </c>
      <c r="U136" s="77">
        <v>6.33</v>
      </c>
      <c r="V136" s="32">
        <f t="shared" si="208"/>
        <v>1.26</v>
      </c>
      <c r="W136" s="61">
        <f t="shared" si="222"/>
        <v>9.84</v>
      </c>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row>
    <row r="137" s="33" customFormat="1" ht="22" customHeight="1" spans="1:212">
      <c r="A137" s="58">
        <v>607005</v>
      </c>
      <c r="B137" s="31" t="s">
        <v>143</v>
      </c>
      <c r="C137" s="59">
        <v>28</v>
      </c>
      <c r="D137" s="14">
        <v>0</v>
      </c>
      <c r="E137" s="14">
        <v>4</v>
      </c>
      <c r="F137" s="14">
        <v>24</v>
      </c>
      <c r="G137" s="60">
        <v>1</v>
      </c>
      <c r="H137" s="61">
        <f t="shared" si="216"/>
        <v>9.36</v>
      </c>
      <c r="I137" s="61">
        <f t="shared" si="198"/>
        <v>0</v>
      </c>
      <c r="J137" s="61">
        <f t="shared" si="217"/>
        <v>1.87</v>
      </c>
      <c r="K137" s="61">
        <f t="shared" si="199"/>
        <v>7.49</v>
      </c>
      <c r="L137" s="61">
        <f t="shared" si="218"/>
        <v>2.81</v>
      </c>
      <c r="M137" s="61">
        <f t="shared" si="219"/>
        <v>0</v>
      </c>
      <c r="N137" s="61">
        <f t="shared" si="220"/>
        <v>0.56</v>
      </c>
      <c r="O137" s="61">
        <f t="shared" si="221"/>
        <v>2.25</v>
      </c>
      <c r="P137" s="61">
        <f t="shared" si="204"/>
        <v>6.55</v>
      </c>
      <c r="Q137" s="61">
        <f t="shared" si="205"/>
        <v>0</v>
      </c>
      <c r="R137" s="61">
        <f t="shared" si="206"/>
        <v>1.31</v>
      </c>
      <c r="S137" s="61">
        <f t="shared" si="207"/>
        <v>5.24</v>
      </c>
      <c r="T137" s="77">
        <v>5.79</v>
      </c>
      <c r="U137" s="77">
        <v>5.04</v>
      </c>
      <c r="V137" s="32">
        <f t="shared" si="208"/>
        <v>0.75</v>
      </c>
      <c r="W137" s="61">
        <f t="shared" si="222"/>
        <v>7.3</v>
      </c>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row>
    <row r="138" s="33" customFormat="1" ht="22" customHeight="1" spans="1:212">
      <c r="A138" s="58">
        <v>607006</v>
      </c>
      <c r="B138" s="31" t="s">
        <v>144</v>
      </c>
      <c r="C138" s="59">
        <v>34</v>
      </c>
      <c r="D138" s="14">
        <v>3</v>
      </c>
      <c r="E138" s="14">
        <v>23</v>
      </c>
      <c r="F138" s="14">
        <v>8</v>
      </c>
      <c r="G138" s="60">
        <v>1</v>
      </c>
      <c r="H138" s="61">
        <f t="shared" si="216"/>
        <v>15.13</v>
      </c>
      <c r="I138" s="61">
        <f t="shared" si="198"/>
        <v>1.87</v>
      </c>
      <c r="J138" s="61">
        <f t="shared" si="217"/>
        <v>10.76</v>
      </c>
      <c r="K138" s="61">
        <f t="shared" si="199"/>
        <v>2.5</v>
      </c>
      <c r="L138" s="61">
        <f t="shared" si="218"/>
        <v>4.54</v>
      </c>
      <c r="M138" s="61">
        <f t="shared" si="219"/>
        <v>0.56</v>
      </c>
      <c r="N138" s="61">
        <f t="shared" si="220"/>
        <v>3.23</v>
      </c>
      <c r="O138" s="61">
        <f t="shared" si="221"/>
        <v>0.75</v>
      </c>
      <c r="P138" s="61">
        <f t="shared" si="204"/>
        <v>10.59</v>
      </c>
      <c r="Q138" s="61">
        <f t="shared" si="205"/>
        <v>1.31</v>
      </c>
      <c r="R138" s="61">
        <f t="shared" si="206"/>
        <v>7.53</v>
      </c>
      <c r="S138" s="61">
        <f t="shared" si="207"/>
        <v>1.75</v>
      </c>
      <c r="T138" s="77">
        <v>9.37</v>
      </c>
      <c r="U138" s="77">
        <v>8.4</v>
      </c>
      <c r="V138" s="32">
        <f t="shared" si="208"/>
        <v>0.969999999999999</v>
      </c>
      <c r="W138" s="61">
        <f t="shared" si="222"/>
        <v>11.56</v>
      </c>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40"/>
    </row>
    <row r="139" s="33" customFormat="1" ht="22" customHeight="1" spans="1:212">
      <c r="A139" s="58">
        <v>607007</v>
      </c>
      <c r="B139" s="31" t="s">
        <v>145</v>
      </c>
      <c r="C139" s="59">
        <v>51</v>
      </c>
      <c r="D139" s="14">
        <v>0</v>
      </c>
      <c r="E139" s="14">
        <v>0</v>
      </c>
      <c r="F139" s="14">
        <v>51</v>
      </c>
      <c r="G139" s="60">
        <v>1</v>
      </c>
      <c r="H139" s="61">
        <f t="shared" si="216"/>
        <v>15.91</v>
      </c>
      <c r="I139" s="61">
        <f t="shared" si="198"/>
        <v>0</v>
      </c>
      <c r="J139" s="61">
        <f t="shared" si="217"/>
        <v>0</v>
      </c>
      <c r="K139" s="61">
        <f t="shared" si="199"/>
        <v>15.91</v>
      </c>
      <c r="L139" s="61">
        <f t="shared" si="218"/>
        <v>4.77</v>
      </c>
      <c r="M139" s="61">
        <f t="shared" si="219"/>
        <v>0</v>
      </c>
      <c r="N139" s="61">
        <f t="shared" si="220"/>
        <v>0</v>
      </c>
      <c r="O139" s="61">
        <f t="shared" si="221"/>
        <v>4.77</v>
      </c>
      <c r="P139" s="61">
        <f t="shared" si="204"/>
        <v>11.14</v>
      </c>
      <c r="Q139" s="61">
        <f t="shared" si="205"/>
        <v>0</v>
      </c>
      <c r="R139" s="61">
        <f t="shared" si="206"/>
        <v>0</v>
      </c>
      <c r="S139" s="61">
        <f t="shared" si="207"/>
        <v>11.14</v>
      </c>
      <c r="T139" s="77">
        <v>9.86</v>
      </c>
      <c r="U139" s="77">
        <v>8.06</v>
      </c>
      <c r="V139" s="32">
        <f t="shared" si="208"/>
        <v>1.8</v>
      </c>
      <c r="W139" s="61">
        <f t="shared" si="222"/>
        <v>12.94</v>
      </c>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row>
    <row r="140" s="33" customFormat="1" ht="22" customHeight="1" spans="1:212">
      <c r="A140" s="58">
        <v>608003</v>
      </c>
      <c r="B140" s="31" t="s">
        <v>146</v>
      </c>
      <c r="C140" s="59">
        <v>5</v>
      </c>
      <c r="D140" s="14">
        <v>0</v>
      </c>
      <c r="E140" s="14">
        <v>0</v>
      </c>
      <c r="F140" s="14">
        <v>5</v>
      </c>
      <c r="G140" s="60">
        <v>1</v>
      </c>
      <c r="H140" s="61">
        <f t="shared" si="216"/>
        <v>1.56</v>
      </c>
      <c r="I140" s="61">
        <f t="shared" si="198"/>
        <v>0</v>
      </c>
      <c r="J140" s="61">
        <f t="shared" si="217"/>
        <v>0</v>
      </c>
      <c r="K140" s="61">
        <f t="shared" si="199"/>
        <v>1.56</v>
      </c>
      <c r="L140" s="61">
        <f t="shared" si="218"/>
        <v>0.47</v>
      </c>
      <c r="M140" s="61">
        <f t="shared" si="219"/>
        <v>0</v>
      </c>
      <c r="N140" s="61">
        <f t="shared" si="220"/>
        <v>0</v>
      </c>
      <c r="O140" s="61">
        <f t="shared" si="221"/>
        <v>0.47</v>
      </c>
      <c r="P140" s="61">
        <f t="shared" si="204"/>
        <v>1.09</v>
      </c>
      <c r="Q140" s="61">
        <f t="shared" si="205"/>
        <v>0</v>
      </c>
      <c r="R140" s="61">
        <f t="shared" si="206"/>
        <v>0</v>
      </c>
      <c r="S140" s="61">
        <f t="shared" si="207"/>
        <v>1.09</v>
      </c>
      <c r="T140" s="77">
        <v>0.97</v>
      </c>
      <c r="U140" s="77">
        <v>0.84</v>
      </c>
      <c r="V140" s="32">
        <f t="shared" si="208"/>
        <v>0.13</v>
      </c>
      <c r="W140" s="61">
        <f t="shared" si="222"/>
        <v>1.22</v>
      </c>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row>
    <row r="141" s="33" customFormat="1" ht="22" customHeight="1" spans="1:212">
      <c r="A141" s="58">
        <v>608007</v>
      </c>
      <c r="B141" s="31" t="s">
        <v>147</v>
      </c>
      <c r="C141" s="59">
        <v>43</v>
      </c>
      <c r="D141" s="14">
        <v>3</v>
      </c>
      <c r="E141" s="14">
        <v>1</v>
      </c>
      <c r="F141" s="14">
        <v>39</v>
      </c>
      <c r="G141" s="60">
        <v>1</v>
      </c>
      <c r="H141" s="61">
        <f t="shared" si="216"/>
        <v>14.51</v>
      </c>
      <c r="I141" s="61">
        <f t="shared" si="198"/>
        <v>1.87</v>
      </c>
      <c r="J141" s="61">
        <f t="shared" si="217"/>
        <v>0.47</v>
      </c>
      <c r="K141" s="61">
        <f t="shared" si="199"/>
        <v>12.17</v>
      </c>
      <c r="L141" s="61">
        <f t="shared" si="218"/>
        <v>4.35</v>
      </c>
      <c r="M141" s="61">
        <f t="shared" si="219"/>
        <v>0.56</v>
      </c>
      <c r="N141" s="61">
        <f t="shared" si="220"/>
        <v>0.14</v>
      </c>
      <c r="O141" s="61">
        <f t="shared" si="221"/>
        <v>3.65</v>
      </c>
      <c r="P141" s="61">
        <f t="shared" si="204"/>
        <v>10.16</v>
      </c>
      <c r="Q141" s="61">
        <f t="shared" si="205"/>
        <v>1.31</v>
      </c>
      <c r="R141" s="61">
        <f t="shared" si="206"/>
        <v>0.33</v>
      </c>
      <c r="S141" s="61">
        <f t="shared" si="207"/>
        <v>8.52</v>
      </c>
      <c r="T141" s="77">
        <v>8.98</v>
      </c>
      <c r="U141" s="77">
        <v>7.98</v>
      </c>
      <c r="V141" s="32">
        <f t="shared" si="208"/>
        <v>1</v>
      </c>
      <c r="W141" s="61">
        <f t="shared" si="222"/>
        <v>11.16</v>
      </c>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row>
    <row r="142" s="33" customFormat="1" ht="22" customHeight="1" spans="1:212">
      <c r="A142" s="58">
        <v>608008</v>
      </c>
      <c r="B142" s="31" t="s">
        <v>148</v>
      </c>
      <c r="C142" s="59">
        <v>60</v>
      </c>
      <c r="D142" s="14">
        <v>0</v>
      </c>
      <c r="E142" s="14">
        <v>26</v>
      </c>
      <c r="F142" s="14">
        <v>34</v>
      </c>
      <c r="G142" s="60">
        <v>1</v>
      </c>
      <c r="H142" s="61">
        <f t="shared" si="216"/>
        <v>22.78</v>
      </c>
      <c r="I142" s="61">
        <f t="shared" si="198"/>
        <v>0</v>
      </c>
      <c r="J142" s="61">
        <f t="shared" si="217"/>
        <v>12.17</v>
      </c>
      <c r="K142" s="61">
        <f t="shared" si="199"/>
        <v>10.61</v>
      </c>
      <c r="L142" s="61">
        <f t="shared" si="218"/>
        <v>6.83</v>
      </c>
      <c r="M142" s="61">
        <f t="shared" si="219"/>
        <v>0</v>
      </c>
      <c r="N142" s="61">
        <f t="shared" si="220"/>
        <v>3.65</v>
      </c>
      <c r="O142" s="61">
        <f t="shared" si="221"/>
        <v>3.18</v>
      </c>
      <c r="P142" s="61">
        <f t="shared" si="204"/>
        <v>15.95</v>
      </c>
      <c r="Q142" s="61">
        <f t="shared" si="205"/>
        <v>0</v>
      </c>
      <c r="R142" s="61">
        <f t="shared" si="206"/>
        <v>8.52</v>
      </c>
      <c r="S142" s="61">
        <f t="shared" si="207"/>
        <v>7.43</v>
      </c>
      <c r="T142" s="77">
        <v>14.09</v>
      </c>
      <c r="U142" s="77">
        <v>12.26</v>
      </c>
      <c r="V142" s="32">
        <f t="shared" si="208"/>
        <v>1.83</v>
      </c>
      <c r="W142" s="61">
        <f t="shared" si="222"/>
        <v>17.78</v>
      </c>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row>
    <row r="143" s="33" customFormat="1" ht="22" customHeight="1" spans="1:212">
      <c r="A143" s="58">
        <v>608009</v>
      </c>
      <c r="B143" s="31" t="s">
        <v>149</v>
      </c>
      <c r="C143" s="59">
        <v>23</v>
      </c>
      <c r="D143" s="14">
        <v>1</v>
      </c>
      <c r="E143" s="14">
        <v>11</v>
      </c>
      <c r="F143" s="14">
        <v>11</v>
      </c>
      <c r="G143" s="60">
        <v>1</v>
      </c>
      <c r="H143" s="61">
        <f t="shared" si="216"/>
        <v>9.2</v>
      </c>
      <c r="I143" s="61">
        <f t="shared" si="198"/>
        <v>0.62</v>
      </c>
      <c r="J143" s="61">
        <f t="shared" si="217"/>
        <v>5.15</v>
      </c>
      <c r="K143" s="61">
        <f t="shared" si="199"/>
        <v>3.43</v>
      </c>
      <c r="L143" s="61">
        <f t="shared" si="218"/>
        <v>2.76</v>
      </c>
      <c r="M143" s="61">
        <f t="shared" si="219"/>
        <v>0.19</v>
      </c>
      <c r="N143" s="61">
        <f t="shared" si="220"/>
        <v>1.54</v>
      </c>
      <c r="O143" s="61">
        <f t="shared" si="221"/>
        <v>1.03</v>
      </c>
      <c r="P143" s="61">
        <f t="shared" si="204"/>
        <v>6.44</v>
      </c>
      <c r="Q143" s="61">
        <f t="shared" si="205"/>
        <v>0.43</v>
      </c>
      <c r="R143" s="61">
        <f t="shared" si="206"/>
        <v>3.61</v>
      </c>
      <c r="S143" s="61">
        <f t="shared" si="207"/>
        <v>2.4</v>
      </c>
      <c r="T143" s="77">
        <v>5.69</v>
      </c>
      <c r="U143" s="77">
        <v>5.21</v>
      </c>
      <c r="V143" s="32">
        <f t="shared" si="208"/>
        <v>0.48</v>
      </c>
      <c r="W143" s="61">
        <f t="shared" si="222"/>
        <v>6.92</v>
      </c>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row>
    <row r="144" s="33" customFormat="1" ht="22" customHeight="1" spans="1:212">
      <c r="A144" s="58">
        <v>609005</v>
      </c>
      <c r="B144" s="31" t="s">
        <v>150</v>
      </c>
      <c r="C144" s="59">
        <v>0</v>
      </c>
      <c r="D144" s="14">
        <v>0</v>
      </c>
      <c r="E144" s="14">
        <v>0</v>
      </c>
      <c r="F144" s="14">
        <v>0</v>
      </c>
      <c r="G144" s="60">
        <v>0.65</v>
      </c>
      <c r="H144" s="61">
        <f t="shared" si="216"/>
        <v>0</v>
      </c>
      <c r="I144" s="61">
        <f t="shared" si="198"/>
        <v>0</v>
      </c>
      <c r="J144" s="61">
        <f t="shared" si="217"/>
        <v>0</v>
      </c>
      <c r="K144" s="61">
        <f t="shared" si="199"/>
        <v>0</v>
      </c>
      <c r="L144" s="61">
        <f t="shared" si="218"/>
        <v>0</v>
      </c>
      <c r="M144" s="61">
        <f t="shared" si="219"/>
        <v>0</v>
      </c>
      <c r="N144" s="61">
        <f t="shared" si="220"/>
        <v>0</v>
      </c>
      <c r="O144" s="61">
        <f t="shared" si="221"/>
        <v>0</v>
      </c>
      <c r="P144" s="61">
        <f t="shared" si="204"/>
        <v>0</v>
      </c>
      <c r="Q144" s="61">
        <f t="shared" si="205"/>
        <v>0</v>
      </c>
      <c r="R144" s="61">
        <f t="shared" si="206"/>
        <v>0</v>
      </c>
      <c r="S144" s="61">
        <f t="shared" si="207"/>
        <v>0</v>
      </c>
      <c r="T144" s="77">
        <v>0</v>
      </c>
      <c r="U144" s="77">
        <v>0</v>
      </c>
      <c r="V144" s="32">
        <f t="shared" si="208"/>
        <v>0</v>
      </c>
      <c r="W144" s="61">
        <f t="shared" si="222"/>
        <v>0</v>
      </c>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row>
    <row r="145" s="33" customFormat="1" ht="22" customHeight="1" spans="1:212">
      <c r="A145" s="58">
        <v>610003</v>
      </c>
      <c r="B145" s="31" t="s">
        <v>151</v>
      </c>
      <c r="C145" s="59">
        <v>16</v>
      </c>
      <c r="D145" s="14">
        <v>0</v>
      </c>
      <c r="E145" s="14">
        <v>8</v>
      </c>
      <c r="F145" s="14">
        <v>8</v>
      </c>
      <c r="G145" s="60">
        <v>1</v>
      </c>
      <c r="H145" s="61">
        <f t="shared" si="216"/>
        <v>6.24</v>
      </c>
      <c r="I145" s="61">
        <f t="shared" si="198"/>
        <v>0</v>
      </c>
      <c r="J145" s="61">
        <f t="shared" si="217"/>
        <v>3.74</v>
      </c>
      <c r="K145" s="61">
        <f t="shared" si="199"/>
        <v>2.5</v>
      </c>
      <c r="L145" s="61">
        <f t="shared" si="218"/>
        <v>1.87</v>
      </c>
      <c r="M145" s="61">
        <f t="shared" si="219"/>
        <v>0</v>
      </c>
      <c r="N145" s="61">
        <f t="shared" si="220"/>
        <v>1.12</v>
      </c>
      <c r="O145" s="61">
        <f t="shared" si="221"/>
        <v>0.75</v>
      </c>
      <c r="P145" s="61">
        <f t="shared" si="204"/>
        <v>4.37</v>
      </c>
      <c r="Q145" s="61">
        <f t="shared" si="205"/>
        <v>0</v>
      </c>
      <c r="R145" s="61">
        <f t="shared" si="206"/>
        <v>2.62</v>
      </c>
      <c r="S145" s="61">
        <f t="shared" si="207"/>
        <v>1.75</v>
      </c>
      <c r="T145" s="77">
        <v>3.87</v>
      </c>
      <c r="U145" s="77">
        <v>3.36</v>
      </c>
      <c r="V145" s="32">
        <f t="shared" si="208"/>
        <v>0.51</v>
      </c>
      <c r="W145" s="61">
        <f t="shared" si="222"/>
        <v>4.88</v>
      </c>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row>
    <row r="146" s="33" customFormat="1" ht="22" customHeight="1" spans="1:212">
      <c r="A146" s="58">
        <v>610004</v>
      </c>
      <c r="B146" s="31" t="s">
        <v>152</v>
      </c>
      <c r="C146" s="59">
        <v>0</v>
      </c>
      <c r="D146" s="14">
        <v>0</v>
      </c>
      <c r="E146" s="14">
        <v>0</v>
      </c>
      <c r="F146" s="14">
        <v>0</v>
      </c>
      <c r="G146" s="60">
        <v>1</v>
      </c>
      <c r="H146" s="61">
        <f t="shared" si="216"/>
        <v>0</v>
      </c>
      <c r="I146" s="61">
        <f t="shared" si="198"/>
        <v>0</v>
      </c>
      <c r="J146" s="61">
        <f t="shared" si="217"/>
        <v>0</v>
      </c>
      <c r="K146" s="61">
        <f t="shared" si="199"/>
        <v>0</v>
      </c>
      <c r="L146" s="61">
        <f t="shared" si="218"/>
        <v>0</v>
      </c>
      <c r="M146" s="61">
        <f t="shared" si="219"/>
        <v>0</v>
      </c>
      <c r="N146" s="61">
        <f t="shared" si="220"/>
        <v>0</v>
      </c>
      <c r="O146" s="61">
        <f t="shared" si="221"/>
        <v>0</v>
      </c>
      <c r="P146" s="61">
        <f t="shared" si="204"/>
        <v>0</v>
      </c>
      <c r="Q146" s="61">
        <f t="shared" si="205"/>
        <v>0</v>
      </c>
      <c r="R146" s="61">
        <f t="shared" si="206"/>
        <v>0</v>
      </c>
      <c r="S146" s="61">
        <f t="shared" si="207"/>
        <v>0</v>
      </c>
      <c r="T146" s="77">
        <v>0</v>
      </c>
      <c r="U146" s="77">
        <v>0.17</v>
      </c>
      <c r="V146" s="32">
        <f t="shared" si="208"/>
        <v>-0.17</v>
      </c>
      <c r="W146" s="61">
        <f t="shared" si="222"/>
        <v>-0.17</v>
      </c>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row>
    <row r="147" s="33" customFormat="1" ht="22" customHeight="1" spans="1:212">
      <c r="A147" s="58">
        <v>610005</v>
      </c>
      <c r="B147" s="31" t="s">
        <v>153</v>
      </c>
      <c r="C147" s="59">
        <v>0</v>
      </c>
      <c r="D147" s="14">
        <v>0</v>
      </c>
      <c r="E147" s="14">
        <v>0</v>
      </c>
      <c r="F147" s="14">
        <v>0</v>
      </c>
      <c r="G147" s="60">
        <v>1</v>
      </c>
      <c r="H147" s="61">
        <f t="shared" si="216"/>
        <v>0</v>
      </c>
      <c r="I147" s="61">
        <f t="shared" si="198"/>
        <v>0</v>
      </c>
      <c r="J147" s="61">
        <f t="shared" si="217"/>
        <v>0</v>
      </c>
      <c r="K147" s="61">
        <f t="shared" si="199"/>
        <v>0</v>
      </c>
      <c r="L147" s="61">
        <f t="shared" si="218"/>
        <v>0</v>
      </c>
      <c r="M147" s="61">
        <f t="shared" si="219"/>
        <v>0</v>
      </c>
      <c r="N147" s="61">
        <f t="shared" si="220"/>
        <v>0</v>
      </c>
      <c r="O147" s="61">
        <f t="shared" si="221"/>
        <v>0</v>
      </c>
      <c r="P147" s="61">
        <f t="shared" si="204"/>
        <v>0</v>
      </c>
      <c r="Q147" s="61">
        <f t="shared" si="205"/>
        <v>0</v>
      </c>
      <c r="R147" s="61">
        <f t="shared" si="206"/>
        <v>0</v>
      </c>
      <c r="S147" s="61">
        <f t="shared" si="207"/>
        <v>0</v>
      </c>
      <c r="T147" s="77">
        <v>0</v>
      </c>
      <c r="U147" s="77">
        <v>0</v>
      </c>
      <c r="V147" s="32">
        <f t="shared" si="208"/>
        <v>0</v>
      </c>
      <c r="W147" s="61">
        <f t="shared" si="222"/>
        <v>0</v>
      </c>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row>
    <row r="148" s="33" customFormat="1" ht="22" customHeight="1" spans="1:212">
      <c r="A148" s="58">
        <v>614003</v>
      </c>
      <c r="B148" s="31" t="s">
        <v>154</v>
      </c>
      <c r="C148" s="59">
        <v>3</v>
      </c>
      <c r="D148" s="14">
        <v>3</v>
      </c>
      <c r="E148" s="14">
        <v>0</v>
      </c>
      <c r="F148" s="14">
        <v>0</v>
      </c>
      <c r="G148" s="60">
        <v>0.85</v>
      </c>
      <c r="H148" s="61">
        <f t="shared" si="216"/>
        <v>1.59</v>
      </c>
      <c r="I148" s="61">
        <f t="shared" si="198"/>
        <v>1.59</v>
      </c>
      <c r="J148" s="61">
        <f t="shared" si="217"/>
        <v>0</v>
      </c>
      <c r="K148" s="61">
        <f t="shared" si="199"/>
        <v>0</v>
      </c>
      <c r="L148" s="61">
        <f t="shared" si="218"/>
        <v>0.56</v>
      </c>
      <c r="M148" s="61">
        <f t="shared" si="219"/>
        <v>0.56</v>
      </c>
      <c r="N148" s="61">
        <f t="shared" si="220"/>
        <v>0</v>
      </c>
      <c r="O148" s="61">
        <f t="shared" si="221"/>
        <v>0</v>
      </c>
      <c r="P148" s="61">
        <f t="shared" si="204"/>
        <v>1.03</v>
      </c>
      <c r="Q148" s="61">
        <f t="shared" si="205"/>
        <v>1.03</v>
      </c>
      <c r="R148" s="61">
        <f t="shared" si="206"/>
        <v>0</v>
      </c>
      <c r="S148" s="61">
        <f t="shared" si="207"/>
        <v>0</v>
      </c>
      <c r="T148" s="77">
        <v>0.91</v>
      </c>
      <c r="U148" s="77">
        <v>0.79</v>
      </c>
      <c r="V148" s="32">
        <f t="shared" si="208"/>
        <v>0.12</v>
      </c>
      <c r="W148" s="61">
        <f t="shared" si="222"/>
        <v>1.15</v>
      </c>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row>
    <row r="149" s="33" customFormat="1" ht="22" customHeight="1" spans="1:212">
      <c r="A149" s="58">
        <v>615006</v>
      </c>
      <c r="B149" s="31" t="s">
        <v>155</v>
      </c>
      <c r="C149" s="59">
        <v>23</v>
      </c>
      <c r="D149" s="14">
        <v>2</v>
      </c>
      <c r="E149" s="14">
        <v>3</v>
      </c>
      <c r="F149" s="14">
        <v>18</v>
      </c>
      <c r="G149" s="60">
        <v>0.85</v>
      </c>
      <c r="H149" s="61">
        <f t="shared" si="216"/>
        <v>7.02</v>
      </c>
      <c r="I149" s="61">
        <f t="shared" si="198"/>
        <v>1.06</v>
      </c>
      <c r="J149" s="61">
        <f t="shared" si="217"/>
        <v>1.19</v>
      </c>
      <c r="K149" s="61">
        <f t="shared" si="199"/>
        <v>4.77</v>
      </c>
      <c r="L149" s="61">
        <f t="shared" si="218"/>
        <v>2.47</v>
      </c>
      <c r="M149" s="61">
        <f t="shared" si="219"/>
        <v>0.37</v>
      </c>
      <c r="N149" s="61">
        <f t="shared" si="220"/>
        <v>0.42</v>
      </c>
      <c r="O149" s="61">
        <f t="shared" si="221"/>
        <v>1.68</v>
      </c>
      <c r="P149" s="61">
        <f t="shared" si="204"/>
        <v>4.55</v>
      </c>
      <c r="Q149" s="61">
        <f t="shared" si="205"/>
        <v>0.69</v>
      </c>
      <c r="R149" s="61">
        <f t="shared" si="206"/>
        <v>0.77</v>
      </c>
      <c r="S149" s="61">
        <f t="shared" si="207"/>
        <v>3.09</v>
      </c>
      <c r="T149" s="77">
        <v>4.03</v>
      </c>
      <c r="U149" s="77">
        <v>3.5</v>
      </c>
      <c r="V149" s="32">
        <f t="shared" si="208"/>
        <v>0.53</v>
      </c>
      <c r="W149" s="61">
        <f t="shared" si="222"/>
        <v>5.08</v>
      </c>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row>
    <row r="150" s="33" customFormat="1" ht="22" customHeight="1" spans="1:212">
      <c r="A150" s="58">
        <v>615007</v>
      </c>
      <c r="B150" s="31" t="s">
        <v>156</v>
      </c>
      <c r="C150" s="59">
        <v>4</v>
      </c>
      <c r="D150" s="14">
        <v>2</v>
      </c>
      <c r="E150" s="14">
        <v>2</v>
      </c>
      <c r="F150" s="14">
        <v>0</v>
      </c>
      <c r="G150" s="60">
        <v>0.85</v>
      </c>
      <c r="H150" s="61">
        <f t="shared" si="216"/>
        <v>1.86</v>
      </c>
      <c r="I150" s="61">
        <f t="shared" si="198"/>
        <v>1.06</v>
      </c>
      <c r="J150" s="61">
        <f t="shared" si="217"/>
        <v>0.8</v>
      </c>
      <c r="K150" s="61">
        <f t="shared" si="199"/>
        <v>0</v>
      </c>
      <c r="L150" s="61">
        <f t="shared" si="218"/>
        <v>0.65</v>
      </c>
      <c r="M150" s="61">
        <f t="shared" si="219"/>
        <v>0.37</v>
      </c>
      <c r="N150" s="61">
        <f t="shared" si="220"/>
        <v>0.28</v>
      </c>
      <c r="O150" s="61">
        <f t="shared" si="221"/>
        <v>0</v>
      </c>
      <c r="P150" s="61">
        <f t="shared" si="204"/>
        <v>1.21</v>
      </c>
      <c r="Q150" s="61">
        <f t="shared" si="205"/>
        <v>0.69</v>
      </c>
      <c r="R150" s="61">
        <f t="shared" si="206"/>
        <v>0.52</v>
      </c>
      <c r="S150" s="61">
        <f t="shared" si="207"/>
        <v>0</v>
      </c>
      <c r="T150" s="77">
        <v>1.06</v>
      </c>
      <c r="U150" s="77">
        <v>0</v>
      </c>
      <c r="V150" s="32">
        <f t="shared" si="208"/>
        <v>1.06</v>
      </c>
      <c r="W150" s="61">
        <f t="shared" si="222"/>
        <v>2.27</v>
      </c>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row>
    <row r="151" s="33" customFormat="1" ht="22" customHeight="1" spans="1:212">
      <c r="A151" s="58">
        <v>615010</v>
      </c>
      <c r="B151" s="31" t="s">
        <v>157</v>
      </c>
      <c r="C151" s="59">
        <v>101</v>
      </c>
      <c r="D151" s="14">
        <v>1</v>
      </c>
      <c r="E151" s="14">
        <v>1</v>
      </c>
      <c r="F151" s="14">
        <v>99</v>
      </c>
      <c r="G151" s="60">
        <v>0.85</v>
      </c>
      <c r="H151" s="61">
        <f t="shared" si="216"/>
        <v>27.18</v>
      </c>
      <c r="I151" s="61">
        <f t="shared" si="198"/>
        <v>0.53</v>
      </c>
      <c r="J151" s="61">
        <f t="shared" si="217"/>
        <v>0.4</v>
      </c>
      <c r="K151" s="61">
        <f t="shared" si="199"/>
        <v>26.25</v>
      </c>
      <c r="L151" s="61">
        <f t="shared" si="218"/>
        <v>9.6</v>
      </c>
      <c r="M151" s="61">
        <f t="shared" si="219"/>
        <v>0.19</v>
      </c>
      <c r="N151" s="61">
        <f t="shared" si="220"/>
        <v>0.14</v>
      </c>
      <c r="O151" s="61">
        <f t="shared" si="221"/>
        <v>9.27</v>
      </c>
      <c r="P151" s="61">
        <f t="shared" si="204"/>
        <v>17.58</v>
      </c>
      <c r="Q151" s="61">
        <f t="shared" si="205"/>
        <v>0.34</v>
      </c>
      <c r="R151" s="61">
        <f t="shared" si="206"/>
        <v>0.26</v>
      </c>
      <c r="S151" s="61">
        <f t="shared" si="207"/>
        <v>16.98</v>
      </c>
      <c r="T151" s="77">
        <v>15.56</v>
      </c>
      <c r="U151" s="77">
        <v>13.67</v>
      </c>
      <c r="V151" s="32">
        <f t="shared" si="208"/>
        <v>1.89</v>
      </c>
      <c r="W151" s="61">
        <f t="shared" si="222"/>
        <v>19.47</v>
      </c>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row>
    <row r="152" s="33" customFormat="1" ht="22" customHeight="1" spans="1:212">
      <c r="A152" s="58">
        <v>616005</v>
      </c>
      <c r="B152" s="31" t="s">
        <v>158</v>
      </c>
      <c r="C152" s="59">
        <v>0</v>
      </c>
      <c r="D152" s="14">
        <v>0</v>
      </c>
      <c r="E152" s="14">
        <v>0</v>
      </c>
      <c r="F152" s="14">
        <v>0</v>
      </c>
      <c r="G152" s="60">
        <v>0.85</v>
      </c>
      <c r="H152" s="61">
        <f t="shared" si="216"/>
        <v>0</v>
      </c>
      <c r="I152" s="61">
        <f t="shared" si="198"/>
        <v>0</v>
      </c>
      <c r="J152" s="61">
        <f t="shared" si="217"/>
        <v>0</v>
      </c>
      <c r="K152" s="61">
        <f t="shared" si="199"/>
        <v>0</v>
      </c>
      <c r="L152" s="61">
        <f t="shared" si="218"/>
        <v>0</v>
      </c>
      <c r="M152" s="61">
        <f t="shared" si="219"/>
        <v>0</v>
      </c>
      <c r="N152" s="61">
        <f t="shared" si="220"/>
        <v>0</v>
      </c>
      <c r="O152" s="61">
        <f t="shared" si="221"/>
        <v>0</v>
      </c>
      <c r="P152" s="61">
        <f t="shared" si="204"/>
        <v>0</v>
      </c>
      <c r="Q152" s="61">
        <f t="shared" si="205"/>
        <v>0</v>
      </c>
      <c r="R152" s="61">
        <f t="shared" si="206"/>
        <v>0</v>
      </c>
      <c r="S152" s="61">
        <f t="shared" si="207"/>
        <v>0</v>
      </c>
      <c r="T152" s="77">
        <v>0</v>
      </c>
      <c r="U152" s="77">
        <v>0</v>
      </c>
      <c r="V152" s="32">
        <f t="shared" si="208"/>
        <v>0</v>
      </c>
      <c r="W152" s="61">
        <f t="shared" si="222"/>
        <v>0</v>
      </c>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40"/>
    </row>
    <row r="153" s="33" customFormat="1" ht="22" customHeight="1" spans="1:212">
      <c r="A153" s="58">
        <v>616006</v>
      </c>
      <c r="B153" s="31" t="s">
        <v>159</v>
      </c>
      <c r="C153" s="59">
        <v>8</v>
      </c>
      <c r="D153" s="14">
        <v>0</v>
      </c>
      <c r="E153" s="14">
        <v>0</v>
      </c>
      <c r="F153" s="14">
        <v>8</v>
      </c>
      <c r="G153" s="60">
        <v>0.85</v>
      </c>
      <c r="H153" s="61">
        <f t="shared" si="216"/>
        <v>2.12</v>
      </c>
      <c r="I153" s="61">
        <f t="shared" si="198"/>
        <v>0</v>
      </c>
      <c r="J153" s="61">
        <f t="shared" si="217"/>
        <v>0</v>
      </c>
      <c r="K153" s="61">
        <f t="shared" si="199"/>
        <v>2.12</v>
      </c>
      <c r="L153" s="61">
        <f t="shared" si="218"/>
        <v>0.75</v>
      </c>
      <c r="M153" s="61">
        <f t="shared" si="219"/>
        <v>0</v>
      </c>
      <c r="N153" s="61">
        <f t="shared" si="220"/>
        <v>0</v>
      </c>
      <c r="O153" s="61">
        <f t="shared" si="221"/>
        <v>0.75</v>
      </c>
      <c r="P153" s="61">
        <f t="shared" si="204"/>
        <v>1.37</v>
      </c>
      <c r="Q153" s="61">
        <f t="shared" si="205"/>
        <v>0</v>
      </c>
      <c r="R153" s="61">
        <f t="shared" si="206"/>
        <v>0</v>
      </c>
      <c r="S153" s="61">
        <f t="shared" si="207"/>
        <v>1.37</v>
      </c>
      <c r="T153" s="77">
        <v>1.22</v>
      </c>
      <c r="U153" s="77">
        <v>0.93</v>
      </c>
      <c r="V153" s="32">
        <f t="shared" si="208"/>
        <v>0.29</v>
      </c>
      <c r="W153" s="61">
        <f t="shared" si="222"/>
        <v>1.66</v>
      </c>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40"/>
    </row>
    <row r="154" s="33" customFormat="1" ht="22" customHeight="1" spans="1:212">
      <c r="A154" s="58">
        <v>617006</v>
      </c>
      <c r="B154" s="31" t="s">
        <v>160</v>
      </c>
      <c r="C154" s="59">
        <v>1</v>
      </c>
      <c r="D154" s="14">
        <v>0</v>
      </c>
      <c r="E154" s="14">
        <v>1</v>
      </c>
      <c r="F154" s="14">
        <v>0</v>
      </c>
      <c r="G154" s="60">
        <v>0.85</v>
      </c>
      <c r="H154" s="61">
        <f t="shared" si="216"/>
        <v>0.4</v>
      </c>
      <c r="I154" s="61">
        <f t="shared" si="198"/>
        <v>0</v>
      </c>
      <c r="J154" s="61">
        <f t="shared" si="217"/>
        <v>0.4</v>
      </c>
      <c r="K154" s="61">
        <f t="shared" si="199"/>
        <v>0</v>
      </c>
      <c r="L154" s="61">
        <f t="shared" si="218"/>
        <v>0.14</v>
      </c>
      <c r="M154" s="61">
        <f t="shared" si="219"/>
        <v>0</v>
      </c>
      <c r="N154" s="61">
        <f t="shared" si="220"/>
        <v>0.14</v>
      </c>
      <c r="O154" s="61">
        <f t="shared" si="221"/>
        <v>0</v>
      </c>
      <c r="P154" s="61">
        <f t="shared" ref="P154:P167" si="223">SUM(Q154:S154)</f>
        <v>0.26</v>
      </c>
      <c r="Q154" s="61">
        <f t="shared" ref="Q154:Q167" si="224">I154-M154</f>
        <v>0</v>
      </c>
      <c r="R154" s="61">
        <f t="shared" ref="R154:R167" si="225">J154-N154</f>
        <v>0.26</v>
      </c>
      <c r="S154" s="61">
        <f t="shared" ref="S154:S167" si="226">K154-O154</f>
        <v>0</v>
      </c>
      <c r="T154" s="77">
        <v>0.23</v>
      </c>
      <c r="U154" s="77">
        <v>0.2</v>
      </c>
      <c r="V154" s="32">
        <f t="shared" ref="V154:V167" si="227">T154-U154</f>
        <v>0.03</v>
      </c>
      <c r="W154" s="61">
        <f t="shared" si="222"/>
        <v>0.29</v>
      </c>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40"/>
    </row>
    <row r="155" s="33" customFormat="1" ht="22" customHeight="1" spans="1:212">
      <c r="A155" s="58">
        <v>617007</v>
      </c>
      <c r="B155" s="31" t="s">
        <v>161</v>
      </c>
      <c r="C155" s="59">
        <v>0</v>
      </c>
      <c r="D155" s="14">
        <v>0</v>
      </c>
      <c r="E155" s="14">
        <v>0</v>
      </c>
      <c r="F155" s="14">
        <v>0</v>
      </c>
      <c r="G155" s="60">
        <v>0.85</v>
      </c>
      <c r="H155" s="61">
        <f t="shared" si="216"/>
        <v>0</v>
      </c>
      <c r="I155" s="61">
        <f t="shared" si="198"/>
        <v>0</v>
      </c>
      <c r="J155" s="61">
        <f t="shared" si="217"/>
        <v>0</v>
      </c>
      <c r="K155" s="61">
        <f t="shared" si="199"/>
        <v>0</v>
      </c>
      <c r="L155" s="61">
        <f t="shared" si="218"/>
        <v>0</v>
      </c>
      <c r="M155" s="61">
        <f t="shared" si="219"/>
        <v>0</v>
      </c>
      <c r="N155" s="61">
        <f t="shared" si="220"/>
        <v>0</v>
      </c>
      <c r="O155" s="61">
        <f t="shared" si="221"/>
        <v>0</v>
      </c>
      <c r="P155" s="61">
        <f t="shared" si="223"/>
        <v>0</v>
      </c>
      <c r="Q155" s="61">
        <f t="shared" si="224"/>
        <v>0</v>
      </c>
      <c r="R155" s="61">
        <f t="shared" si="225"/>
        <v>0</v>
      </c>
      <c r="S155" s="61">
        <f t="shared" si="226"/>
        <v>0</v>
      </c>
      <c r="T155" s="77">
        <v>0</v>
      </c>
      <c r="U155" s="77">
        <v>0</v>
      </c>
      <c r="V155" s="32">
        <f t="shared" si="227"/>
        <v>0</v>
      </c>
      <c r="W155" s="61">
        <f t="shared" si="222"/>
        <v>0</v>
      </c>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40"/>
    </row>
    <row r="156" s="33" customFormat="1" ht="22" customHeight="1" spans="1:212">
      <c r="A156" s="58">
        <v>617008</v>
      </c>
      <c r="B156" s="31" t="s">
        <v>162</v>
      </c>
      <c r="C156" s="59">
        <v>3</v>
      </c>
      <c r="D156" s="14">
        <v>1</v>
      </c>
      <c r="E156" s="14">
        <v>0</v>
      </c>
      <c r="F156" s="14">
        <v>2</v>
      </c>
      <c r="G156" s="60">
        <v>0.85</v>
      </c>
      <c r="H156" s="61">
        <f t="shared" si="216"/>
        <v>1.06</v>
      </c>
      <c r="I156" s="61">
        <f t="shared" si="198"/>
        <v>0.53</v>
      </c>
      <c r="J156" s="61">
        <f t="shared" si="217"/>
        <v>0</v>
      </c>
      <c r="K156" s="61">
        <f t="shared" si="199"/>
        <v>0.53</v>
      </c>
      <c r="L156" s="61">
        <f t="shared" si="218"/>
        <v>0.38</v>
      </c>
      <c r="M156" s="61">
        <f t="shared" si="219"/>
        <v>0.19</v>
      </c>
      <c r="N156" s="61">
        <f t="shared" si="220"/>
        <v>0</v>
      </c>
      <c r="O156" s="61">
        <f t="shared" si="221"/>
        <v>0.19</v>
      </c>
      <c r="P156" s="61">
        <f t="shared" si="223"/>
        <v>0.68</v>
      </c>
      <c r="Q156" s="61">
        <f t="shared" si="224"/>
        <v>0.34</v>
      </c>
      <c r="R156" s="61">
        <f t="shared" si="225"/>
        <v>0</v>
      </c>
      <c r="S156" s="61">
        <f t="shared" si="226"/>
        <v>0.34</v>
      </c>
      <c r="T156" s="77">
        <v>0.6</v>
      </c>
      <c r="U156" s="77">
        <v>0.66</v>
      </c>
      <c r="V156" s="32">
        <f t="shared" si="227"/>
        <v>-0.0600000000000001</v>
      </c>
      <c r="W156" s="61">
        <f t="shared" si="222"/>
        <v>0.62</v>
      </c>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row>
    <row r="157" s="33" customFormat="1" ht="22" customHeight="1" spans="1:212">
      <c r="A157" s="58">
        <v>617009</v>
      </c>
      <c r="B157" s="31" t="s">
        <v>163</v>
      </c>
      <c r="C157" s="59">
        <v>0</v>
      </c>
      <c r="D157" s="14">
        <v>0</v>
      </c>
      <c r="E157" s="14">
        <v>0</v>
      </c>
      <c r="F157" s="14">
        <v>0</v>
      </c>
      <c r="G157" s="60">
        <v>0.85</v>
      </c>
      <c r="H157" s="61">
        <f t="shared" si="216"/>
        <v>0</v>
      </c>
      <c r="I157" s="61">
        <f t="shared" si="198"/>
        <v>0</v>
      </c>
      <c r="J157" s="61">
        <f t="shared" si="217"/>
        <v>0</v>
      </c>
      <c r="K157" s="61">
        <f t="shared" si="199"/>
        <v>0</v>
      </c>
      <c r="L157" s="61">
        <f t="shared" si="218"/>
        <v>0</v>
      </c>
      <c r="M157" s="61">
        <f t="shared" si="219"/>
        <v>0</v>
      </c>
      <c r="N157" s="61">
        <f t="shared" si="220"/>
        <v>0</v>
      </c>
      <c r="O157" s="61">
        <f t="shared" si="221"/>
        <v>0</v>
      </c>
      <c r="P157" s="61">
        <f t="shared" si="223"/>
        <v>0</v>
      </c>
      <c r="Q157" s="61">
        <f t="shared" si="224"/>
        <v>0</v>
      </c>
      <c r="R157" s="61">
        <f t="shared" si="225"/>
        <v>0</v>
      </c>
      <c r="S157" s="61">
        <f t="shared" si="226"/>
        <v>0</v>
      </c>
      <c r="T157" s="77">
        <v>0</v>
      </c>
      <c r="U157" s="77">
        <v>0</v>
      </c>
      <c r="V157" s="32">
        <f t="shared" si="227"/>
        <v>0</v>
      </c>
      <c r="W157" s="61">
        <f t="shared" si="222"/>
        <v>0</v>
      </c>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40"/>
    </row>
    <row r="158" s="33" customFormat="1" ht="22" customHeight="1" spans="1:212">
      <c r="A158" s="58">
        <v>618004</v>
      </c>
      <c r="B158" s="31" t="s">
        <v>164</v>
      </c>
      <c r="C158" s="59">
        <v>30</v>
      </c>
      <c r="D158" s="14">
        <v>0</v>
      </c>
      <c r="E158" s="14">
        <v>0</v>
      </c>
      <c r="F158" s="14">
        <v>30</v>
      </c>
      <c r="G158" s="60">
        <v>0.85</v>
      </c>
      <c r="H158" s="61">
        <f t="shared" si="216"/>
        <v>7.96</v>
      </c>
      <c r="I158" s="61">
        <f t="shared" si="198"/>
        <v>0</v>
      </c>
      <c r="J158" s="61">
        <f t="shared" si="217"/>
        <v>0</v>
      </c>
      <c r="K158" s="61">
        <f t="shared" si="199"/>
        <v>7.96</v>
      </c>
      <c r="L158" s="61">
        <f t="shared" si="218"/>
        <v>2.81</v>
      </c>
      <c r="M158" s="61">
        <f t="shared" si="219"/>
        <v>0</v>
      </c>
      <c r="N158" s="61">
        <f t="shared" si="220"/>
        <v>0</v>
      </c>
      <c r="O158" s="61">
        <f t="shared" si="221"/>
        <v>2.81</v>
      </c>
      <c r="P158" s="61">
        <f t="shared" si="223"/>
        <v>5.15</v>
      </c>
      <c r="Q158" s="61">
        <f t="shared" si="224"/>
        <v>0</v>
      </c>
      <c r="R158" s="61">
        <f t="shared" si="225"/>
        <v>0</v>
      </c>
      <c r="S158" s="61">
        <f t="shared" si="226"/>
        <v>5.15</v>
      </c>
      <c r="T158" s="77">
        <v>4.56</v>
      </c>
      <c r="U158" s="77">
        <v>3.83</v>
      </c>
      <c r="V158" s="32">
        <f t="shared" si="227"/>
        <v>0.73</v>
      </c>
      <c r="W158" s="61">
        <f t="shared" si="222"/>
        <v>5.88</v>
      </c>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40"/>
    </row>
    <row r="159" s="33" customFormat="1" ht="22" customHeight="1" spans="1:212">
      <c r="A159" s="58">
        <v>618007</v>
      </c>
      <c r="B159" s="20" t="s">
        <v>165</v>
      </c>
      <c r="C159" s="59">
        <v>13</v>
      </c>
      <c r="D159" s="14">
        <v>0</v>
      </c>
      <c r="E159" s="14">
        <v>0</v>
      </c>
      <c r="F159" s="14">
        <v>13</v>
      </c>
      <c r="G159" s="60">
        <v>1</v>
      </c>
      <c r="H159" s="61">
        <f t="shared" si="216"/>
        <v>4.06</v>
      </c>
      <c r="I159" s="61">
        <f t="shared" si="198"/>
        <v>0</v>
      </c>
      <c r="J159" s="61">
        <f t="shared" si="217"/>
        <v>0</v>
      </c>
      <c r="K159" s="61">
        <f t="shared" si="199"/>
        <v>4.06</v>
      </c>
      <c r="L159" s="61">
        <f t="shared" si="218"/>
        <v>1.22</v>
      </c>
      <c r="M159" s="61">
        <f t="shared" si="219"/>
        <v>0</v>
      </c>
      <c r="N159" s="61">
        <f t="shared" si="220"/>
        <v>0</v>
      </c>
      <c r="O159" s="61">
        <f t="shared" si="221"/>
        <v>1.22</v>
      </c>
      <c r="P159" s="61">
        <f t="shared" si="223"/>
        <v>2.84</v>
      </c>
      <c r="Q159" s="61">
        <f t="shared" si="224"/>
        <v>0</v>
      </c>
      <c r="R159" s="61">
        <f t="shared" si="225"/>
        <v>0</v>
      </c>
      <c r="S159" s="61">
        <f t="shared" si="226"/>
        <v>2.84</v>
      </c>
      <c r="T159" s="77">
        <v>2.51</v>
      </c>
      <c r="U159" s="77">
        <v>2.35</v>
      </c>
      <c r="V159" s="32">
        <f t="shared" si="227"/>
        <v>0.16</v>
      </c>
      <c r="W159" s="61">
        <f t="shared" si="222"/>
        <v>3</v>
      </c>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40"/>
    </row>
    <row r="160" s="33" customFormat="1" ht="22" customHeight="1" spans="1:212">
      <c r="A160" s="58">
        <v>618008</v>
      </c>
      <c r="B160" s="20" t="s">
        <v>166</v>
      </c>
      <c r="C160" s="59">
        <v>5</v>
      </c>
      <c r="D160" s="14">
        <v>0</v>
      </c>
      <c r="E160" s="14">
        <v>0</v>
      </c>
      <c r="F160" s="14">
        <v>5</v>
      </c>
      <c r="G160" s="60">
        <v>1</v>
      </c>
      <c r="H160" s="61">
        <f t="shared" si="216"/>
        <v>1.56</v>
      </c>
      <c r="I160" s="61">
        <f t="shared" si="198"/>
        <v>0</v>
      </c>
      <c r="J160" s="61">
        <f t="shared" si="217"/>
        <v>0</v>
      </c>
      <c r="K160" s="61">
        <f t="shared" si="199"/>
        <v>1.56</v>
      </c>
      <c r="L160" s="61">
        <f t="shared" si="218"/>
        <v>0.47</v>
      </c>
      <c r="M160" s="61">
        <f t="shared" si="219"/>
        <v>0</v>
      </c>
      <c r="N160" s="61">
        <f t="shared" si="220"/>
        <v>0</v>
      </c>
      <c r="O160" s="61">
        <f t="shared" si="221"/>
        <v>0.47</v>
      </c>
      <c r="P160" s="61">
        <f t="shared" si="223"/>
        <v>1.09</v>
      </c>
      <c r="Q160" s="61">
        <f t="shared" si="224"/>
        <v>0</v>
      </c>
      <c r="R160" s="61">
        <f t="shared" si="225"/>
        <v>0</v>
      </c>
      <c r="S160" s="61">
        <f t="shared" si="226"/>
        <v>1.09</v>
      </c>
      <c r="T160" s="77">
        <v>0.97</v>
      </c>
      <c r="U160" s="77">
        <v>0.67</v>
      </c>
      <c r="V160" s="32">
        <f t="shared" si="227"/>
        <v>0.3</v>
      </c>
      <c r="W160" s="61">
        <f t="shared" si="222"/>
        <v>1.39</v>
      </c>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40"/>
    </row>
    <row r="161" s="33" customFormat="1" ht="22" customHeight="1" spans="1:212">
      <c r="A161" s="58">
        <v>619003</v>
      </c>
      <c r="B161" s="31" t="s">
        <v>167</v>
      </c>
      <c r="C161" s="59">
        <v>19</v>
      </c>
      <c r="D161" s="14">
        <v>1</v>
      </c>
      <c r="E161" s="14">
        <v>0</v>
      </c>
      <c r="F161" s="14">
        <v>18</v>
      </c>
      <c r="G161" s="60">
        <v>1</v>
      </c>
      <c r="H161" s="61">
        <f t="shared" si="216"/>
        <v>6.24</v>
      </c>
      <c r="I161" s="61">
        <f t="shared" si="198"/>
        <v>0.62</v>
      </c>
      <c r="J161" s="61">
        <f t="shared" si="217"/>
        <v>0</v>
      </c>
      <c r="K161" s="61">
        <f t="shared" si="199"/>
        <v>5.62</v>
      </c>
      <c r="L161" s="61">
        <f t="shared" si="218"/>
        <v>1.87</v>
      </c>
      <c r="M161" s="61">
        <f t="shared" si="219"/>
        <v>0.19</v>
      </c>
      <c r="N161" s="61">
        <f t="shared" si="220"/>
        <v>0</v>
      </c>
      <c r="O161" s="61">
        <f t="shared" si="221"/>
        <v>1.68</v>
      </c>
      <c r="P161" s="61">
        <f t="shared" si="223"/>
        <v>4.37</v>
      </c>
      <c r="Q161" s="61">
        <f t="shared" si="224"/>
        <v>0.43</v>
      </c>
      <c r="R161" s="61">
        <f t="shared" si="225"/>
        <v>0</v>
      </c>
      <c r="S161" s="61">
        <f t="shared" si="226"/>
        <v>3.94</v>
      </c>
      <c r="T161" s="77">
        <v>3.86</v>
      </c>
      <c r="U161" s="77">
        <v>3.53</v>
      </c>
      <c r="V161" s="32">
        <f t="shared" si="227"/>
        <v>0.33</v>
      </c>
      <c r="W161" s="61">
        <f t="shared" si="222"/>
        <v>4.7</v>
      </c>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40"/>
    </row>
    <row r="162" s="33" customFormat="1" ht="22" customHeight="1" spans="1:212">
      <c r="A162" s="58">
        <v>620004</v>
      </c>
      <c r="B162" s="31" t="s">
        <v>168</v>
      </c>
      <c r="C162" s="59">
        <v>0</v>
      </c>
      <c r="D162" s="14">
        <v>0</v>
      </c>
      <c r="E162" s="14">
        <v>0</v>
      </c>
      <c r="F162" s="14">
        <v>0</v>
      </c>
      <c r="G162" s="60">
        <v>1</v>
      </c>
      <c r="H162" s="61">
        <f t="shared" si="216"/>
        <v>0</v>
      </c>
      <c r="I162" s="61">
        <f t="shared" si="198"/>
        <v>0</v>
      </c>
      <c r="J162" s="61">
        <f t="shared" si="217"/>
        <v>0</v>
      </c>
      <c r="K162" s="61">
        <f t="shared" si="199"/>
        <v>0</v>
      </c>
      <c r="L162" s="61">
        <f t="shared" si="218"/>
        <v>0</v>
      </c>
      <c r="M162" s="61">
        <f t="shared" si="219"/>
        <v>0</v>
      </c>
      <c r="N162" s="61">
        <f t="shared" si="220"/>
        <v>0</v>
      </c>
      <c r="O162" s="61">
        <f t="shared" si="221"/>
        <v>0</v>
      </c>
      <c r="P162" s="61">
        <f t="shared" si="223"/>
        <v>0</v>
      </c>
      <c r="Q162" s="61">
        <f t="shared" si="224"/>
        <v>0</v>
      </c>
      <c r="R162" s="61">
        <f t="shared" si="225"/>
        <v>0</v>
      </c>
      <c r="S162" s="61">
        <f t="shared" si="226"/>
        <v>0</v>
      </c>
      <c r="T162" s="77">
        <v>0</v>
      </c>
      <c r="U162" s="77">
        <v>0</v>
      </c>
      <c r="V162" s="32">
        <f t="shared" si="227"/>
        <v>0</v>
      </c>
      <c r="W162" s="61">
        <f t="shared" si="222"/>
        <v>0</v>
      </c>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40"/>
    </row>
    <row r="163" s="33" customFormat="1" ht="22" customHeight="1" spans="1:212">
      <c r="A163" s="58">
        <v>620005</v>
      </c>
      <c r="B163" s="31" t="s">
        <v>169</v>
      </c>
      <c r="C163" s="59">
        <v>0</v>
      </c>
      <c r="D163" s="14">
        <v>0</v>
      </c>
      <c r="E163" s="14">
        <v>0</v>
      </c>
      <c r="F163" s="14">
        <v>0</v>
      </c>
      <c r="G163" s="60">
        <v>1</v>
      </c>
      <c r="H163" s="61">
        <f t="shared" si="216"/>
        <v>0</v>
      </c>
      <c r="I163" s="61">
        <f t="shared" si="198"/>
        <v>0</v>
      </c>
      <c r="J163" s="61">
        <f t="shared" si="217"/>
        <v>0</v>
      </c>
      <c r="K163" s="61">
        <f t="shared" si="199"/>
        <v>0</v>
      </c>
      <c r="L163" s="61">
        <f t="shared" si="218"/>
        <v>0</v>
      </c>
      <c r="M163" s="61">
        <f t="shared" si="219"/>
        <v>0</v>
      </c>
      <c r="N163" s="61">
        <f t="shared" si="220"/>
        <v>0</v>
      </c>
      <c r="O163" s="61">
        <f t="shared" si="221"/>
        <v>0</v>
      </c>
      <c r="P163" s="61">
        <f t="shared" si="223"/>
        <v>0</v>
      </c>
      <c r="Q163" s="61">
        <f t="shared" si="224"/>
        <v>0</v>
      </c>
      <c r="R163" s="61">
        <f t="shared" si="225"/>
        <v>0</v>
      </c>
      <c r="S163" s="61">
        <f t="shared" si="226"/>
        <v>0</v>
      </c>
      <c r="T163" s="77">
        <v>0</v>
      </c>
      <c r="U163" s="77">
        <v>0</v>
      </c>
      <c r="V163" s="32">
        <f t="shared" si="227"/>
        <v>0</v>
      </c>
      <c r="W163" s="61">
        <f t="shared" si="222"/>
        <v>0</v>
      </c>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40"/>
    </row>
    <row r="164" s="33" customFormat="1" ht="22" customHeight="1" spans="1:212">
      <c r="A164" s="58">
        <v>620006</v>
      </c>
      <c r="B164" s="31" t="s">
        <v>170</v>
      </c>
      <c r="C164" s="59">
        <v>0</v>
      </c>
      <c r="D164" s="14">
        <v>0</v>
      </c>
      <c r="E164" s="14">
        <v>0</v>
      </c>
      <c r="F164" s="14">
        <v>0</v>
      </c>
      <c r="G164" s="60">
        <v>1</v>
      </c>
      <c r="H164" s="61">
        <f t="shared" si="216"/>
        <v>0</v>
      </c>
      <c r="I164" s="61">
        <f t="shared" si="198"/>
        <v>0</v>
      </c>
      <c r="J164" s="61">
        <f t="shared" si="217"/>
        <v>0</v>
      </c>
      <c r="K164" s="61">
        <f t="shared" si="199"/>
        <v>0</v>
      </c>
      <c r="L164" s="61">
        <f t="shared" si="218"/>
        <v>0</v>
      </c>
      <c r="M164" s="61">
        <f t="shared" si="219"/>
        <v>0</v>
      </c>
      <c r="N164" s="61">
        <f t="shared" si="220"/>
        <v>0</v>
      </c>
      <c r="O164" s="61">
        <f t="shared" si="221"/>
        <v>0</v>
      </c>
      <c r="P164" s="61">
        <f t="shared" si="223"/>
        <v>0</v>
      </c>
      <c r="Q164" s="61">
        <f t="shared" si="224"/>
        <v>0</v>
      </c>
      <c r="R164" s="61">
        <f t="shared" si="225"/>
        <v>0</v>
      </c>
      <c r="S164" s="61">
        <f t="shared" si="226"/>
        <v>0</v>
      </c>
      <c r="T164" s="77">
        <v>0</v>
      </c>
      <c r="U164" s="77">
        <v>0</v>
      </c>
      <c r="V164" s="32">
        <f t="shared" si="227"/>
        <v>0</v>
      </c>
      <c r="W164" s="61">
        <f t="shared" si="222"/>
        <v>0</v>
      </c>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40"/>
    </row>
    <row r="165" s="33" customFormat="1" ht="22" customHeight="1" spans="1:212">
      <c r="A165" s="58">
        <v>621003</v>
      </c>
      <c r="B165" s="31" t="s">
        <v>171</v>
      </c>
      <c r="C165" s="59">
        <v>2</v>
      </c>
      <c r="D165" s="14">
        <v>0</v>
      </c>
      <c r="E165" s="14">
        <v>0</v>
      </c>
      <c r="F165" s="14">
        <v>2</v>
      </c>
      <c r="G165" s="60">
        <v>0.85</v>
      </c>
      <c r="H165" s="61">
        <f t="shared" si="216"/>
        <v>0.53</v>
      </c>
      <c r="I165" s="61">
        <f t="shared" si="198"/>
        <v>0</v>
      </c>
      <c r="J165" s="61">
        <f t="shared" si="217"/>
        <v>0</v>
      </c>
      <c r="K165" s="61">
        <f t="shared" si="199"/>
        <v>0.53</v>
      </c>
      <c r="L165" s="61">
        <f t="shared" si="218"/>
        <v>0.19</v>
      </c>
      <c r="M165" s="61">
        <f t="shared" si="219"/>
        <v>0</v>
      </c>
      <c r="N165" s="61">
        <f t="shared" si="220"/>
        <v>0</v>
      </c>
      <c r="O165" s="61">
        <f t="shared" si="221"/>
        <v>0.19</v>
      </c>
      <c r="P165" s="61">
        <f t="shared" si="223"/>
        <v>0.34</v>
      </c>
      <c r="Q165" s="61">
        <f t="shared" si="224"/>
        <v>0</v>
      </c>
      <c r="R165" s="61">
        <f t="shared" si="225"/>
        <v>0</v>
      </c>
      <c r="S165" s="61">
        <f t="shared" si="226"/>
        <v>0.34</v>
      </c>
      <c r="T165" s="77">
        <v>0.3</v>
      </c>
      <c r="U165" s="77">
        <v>0.27</v>
      </c>
      <c r="V165" s="32">
        <f t="shared" si="227"/>
        <v>0.03</v>
      </c>
      <c r="W165" s="61">
        <f t="shared" si="222"/>
        <v>0.37</v>
      </c>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40"/>
    </row>
    <row r="166" s="33" customFormat="1" ht="22" customHeight="1" spans="1:212">
      <c r="A166" s="58">
        <v>621004</v>
      </c>
      <c r="B166" s="31" t="s">
        <v>172</v>
      </c>
      <c r="C166" s="59">
        <v>0</v>
      </c>
      <c r="D166" s="14">
        <v>0</v>
      </c>
      <c r="E166" s="14">
        <v>0</v>
      </c>
      <c r="F166" s="14">
        <v>0</v>
      </c>
      <c r="G166" s="60">
        <v>0.85</v>
      </c>
      <c r="H166" s="61">
        <f t="shared" si="216"/>
        <v>0</v>
      </c>
      <c r="I166" s="61">
        <f t="shared" si="198"/>
        <v>0</v>
      </c>
      <c r="J166" s="61">
        <f t="shared" si="217"/>
        <v>0</v>
      </c>
      <c r="K166" s="61">
        <f t="shared" si="199"/>
        <v>0</v>
      </c>
      <c r="L166" s="61">
        <f t="shared" si="218"/>
        <v>0</v>
      </c>
      <c r="M166" s="61">
        <f t="shared" si="219"/>
        <v>0</v>
      </c>
      <c r="N166" s="61">
        <f t="shared" si="220"/>
        <v>0</v>
      </c>
      <c r="O166" s="61">
        <f t="shared" si="221"/>
        <v>0</v>
      </c>
      <c r="P166" s="61">
        <f t="shared" si="223"/>
        <v>0</v>
      </c>
      <c r="Q166" s="61">
        <f t="shared" si="224"/>
        <v>0</v>
      </c>
      <c r="R166" s="61">
        <f t="shared" si="225"/>
        <v>0</v>
      </c>
      <c r="S166" s="61">
        <f t="shared" si="226"/>
        <v>0</v>
      </c>
      <c r="T166" s="77">
        <v>0</v>
      </c>
      <c r="U166" s="77">
        <v>0</v>
      </c>
      <c r="V166" s="32">
        <f t="shared" si="227"/>
        <v>0</v>
      </c>
      <c r="W166" s="61">
        <f t="shared" si="222"/>
        <v>0</v>
      </c>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40"/>
    </row>
    <row r="167" s="33" customFormat="1" ht="22" customHeight="1" spans="1:212">
      <c r="A167" s="39"/>
      <c r="B167" s="30" t="s">
        <v>173</v>
      </c>
      <c r="C167" s="59">
        <v>0</v>
      </c>
      <c r="D167" s="14">
        <v>0</v>
      </c>
      <c r="E167" s="14">
        <v>0</v>
      </c>
      <c r="F167" s="14">
        <v>0</v>
      </c>
      <c r="G167" s="60">
        <v>0.3</v>
      </c>
      <c r="H167" s="61">
        <f t="shared" si="216"/>
        <v>0</v>
      </c>
      <c r="I167" s="61">
        <f t="shared" si="198"/>
        <v>0</v>
      </c>
      <c r="J167" s="61">
        <f t="shared" si="217"/>
        <v>0</v>
      </c>
      <c r="K167" s="61">
        <f t="shared" si="199"/>
        <v>0</v>
      </c>
      <c r="L167" s="61">
        <f t="shared" si="218"/>
        <v>0</v>
      </c>
      <c r="M167" s="61">
        <f t="shared" si="219"/>
        <v>0</v>
      </c>
      <c r="N167" s="61">
        <f t="shared" si="220"/>
        <v>0</v>
      </c>
      <c r="O167" s="61">
        <f t="shared" si="221"/>
        <v>0</v>
      </c>
      <c r="P167" s="61">
        <f t="shared" si="223"/>
        <v>0</v>
      </c>
      <c r="Q167" s="61">
        <f t="shared" si="224"/>
        <v>0</v>
      </c>
      <c r="R167" s="61">
        <f t="shared" si="225"/>
        <v>0</v>
      </c>
      <c r="S167" s="61">
        <f t="shared" si="226"/>
        <v>0</v>
      </c>
      <c r="T167" s="77">
        <v>0</v>
      </c>
      <c r="U167" s="77">
        <v>0</v>
      </c>
      <c r="V167" s="32">
        <f t="shared" si="227"/>
        <v>0</v>
      </c>
      <c r="W167" s="61">
        <f t="shared" si="222"/>
        <v>0</v>
      </c>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40"/>
    </row>
    <row r="168" ht="126" customHeight="1" spans="1:23">
      <c r="A168" s="39"/>
      <c r="B168" s="83" t="s">
        <v>260</v>
      </c>
      <c r="C168" s="83"/>
      <c r="D168" s="83"/>
      <c r="E168" s="83"/>
      <c r="F168" s="83"/>
      <c r="G168" s="83"/>
      <c r="H168" s="83"/>
      <c r="I168" s="83"/>
      <c r="J168" s="83"/>
      <c r="K168" s="83"/>
      <c r="L168" s="83"/>
      <c r="M168" s="83"/>
      <c r="N168" s="83"/>
      <c r="O168" s="83"/>
      <c r="P168" s="83"/>
      <c r="Q168" s="83"/>
      <c r="R168" s="83"/>
      <c r="S168" s="83"/>
      <c r="T168" s="83"/>
      <c r="U168" s="83"/>
      <c r="V168" s="83"/>
      <c r="W168" s="83"/>
    </row>
  </sheetData>
  <autoFilter ref="A5:ID168">
    <extLst/>
  </autoFilter>
  <mergeCells count="11">
    <mergeCell ref="B2:W2"/>
    <mergeCell ref="H3:K3"/>
    <mergeCell ref="C4:F4"/>
    <mergeCell ref="H4:K4"/>
    <mergeCell ref="L4:O4"/>
    <mergeCell ref="P4:S4"/>
    <mergeCell ref="T4:V4"/>
    <mergeCell ref="B168:W168"/>
    <mergeCell ref="B4:B5"/>
    <mergeCell ref="G4:G5"/>
    <mergeCell ref="W4:W5"/>
  </mergeCells>
  <printOptions horizontalCentered="1"/>
  <pageMargins left="0.472222222222222" right="0.472222222222222" top="0.590277777777778" bottom="0.786805555555556" header="0" footer="0.393055555555556"/>
  <pageSetup paperSize="9" scale="62" fitToHeight="0" orientation="landscape" horizontalDpi="600"/>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IM167"/>
  <sheetViews>
    <sheetView tabSelected="1" workbookViewId="0">
      <selection activeCell="A1" sqref="A1"/>
    </sheetView>
  </sheetViews>
  <sheetFormatPr defaultColWidth="9" defaultRowHeight="13.5"/>
  <cols>
    <col min="1" max="1" width="22.625" style="3" customWidth="1"/>
    <col min="2" max="2" width="7" style="3" customWidth="1"/>
    <col min="3" max="4" width="6.625" style="3" customWidth="1"/>
    <col min="5" max="5" width="6.875" style="3" customWidth="1"/>
    <col min="6" max="6" width="11.125" style="3" customWidth="1"/>
    <col min="7" max="7" width="8.75" style="3" customWidth="1"/>
    <col min="8" max="8" width="9.625" style="3" customWidth="1"/>
    <col min="9" max="9" width="8.25" style="3" customWidth="1"/>
    <col min="10" max="10" width="8.5" style="3" customWidth="1"/>
    <col min="11" max="11" width="9.5" style="3" customWidth="1"/>
    <col min="12" max="12" width="8.375" style="3" customWidth="1"/>
    <col min="13" max="13" width="7" style="3" customWidth="1"/>
    <col min="14" max="14" width="9.5" style="3" customWidth="1"/>
    <col min="15" max="15" width="8.5" style="3" customWidth="1"/>
    <col min="16" max="16" width="13" style="3" customWidth="1"/>
    <col min="17" max="17" width="12.125" style="3" customWidth="1"/>
    <col min="18" max="18" width="12" style="3" customWidth="1"/>
    <col min="19" max="16384" width="9" style="2"/>
  </cols>
  <sheetData>
    <row r="1" ht="14.25" spans="1:1">
      <c r="A1" s="4" t="s">
        <v>261</v>
      </c>
    </row>
    <row r="2" ht="26" customHeight="1" spans="1:18">
      <c r="A2" s="5" t="s">
        <v>262</v>
      </c>
      <c r="B2" s="5"/>
      <c r="C2" s="5"/>
      <c r="D2" s="5"/>
      <c r="E2" s="5"/>
      <c r="F2" s="5"/>
      <c r="G2" s="5"/>
      <c r="H2" s="5"/>
      <c r="I2" s="5"/>
      <c r="J2" s="5"/>
      <c r="K2" s="5"/>
      <c r="L2" s="5"/>
      <c r="M2" s="5"/>
      <c r="N2" s="5"/>
      <c r="O2" s="5"/>
      <c r="P2" s="5"/>
      <c r="Q2" s="5"/>
      <c r="R2" s="5"/>
    </row>
    <row r="3" ht="16" customHeight="1" spans="1:18">
      <c r="A3" s="6"/>
      <c r="B3" s="6"/>
      <c r="C3" s="6"/>
      <c r="D3" s="6"/>
      <c r="E3" s="6"/>
      <c r="F3" s="6"/>
      <c r="G3" s="6"/>
      <c r="H3" s="6"/>
      <c r="I3" s="6"/>
      <c r="J3" s="6"/>
      <c r="K3" s="6"/>
      <c r="L3" s="6"/>
      <c r="M3" s="6"/>
      <c r="N3" s="6"/>
      <c r="O3" s="6"/>
      <c r="P3" s="6"/>
      <c r="Q3" s="24"/>
      <c r="R3" s="25" t="s">
        <v>214</v>
      </c>
    </row>
    <row r="4" ht="27" customHeight="1" spans="1:18">
      <c r="A4" s="7" t="s">
        <v>3</v>
      </c>
      <c r="B4" s="8" t="s">
        <v>263</v>
      </c>
      <c r="C4" s="8"/>
      <c r="D4" s="8"/>
      <c r="E4" s="8"/>
      <c r="F4" s="9" t="s">
        <v>204</v>
      </c>
      <c r="G4" s="9" t="s">
        <v>215</v>
      </c>
      <c r="H4" s="9" t="s">
        <v>216</v>
      </c>
      <c r="I4" s="9"/>
      <c r="J4" s="9"/>
      <c r="K4" s="9"/>
      <c r="L4" s="9" t="s">
        <v>182</v>
      </c>
      <c r="M4" s="9"/>
      <c r="N4" s="9"/>
      <c r="O4" s="9"/>
      <c r="P4" s="18" t="s">
        <v>218</v>
      </c>
      <c r="Q4" s="18" t="s">
        <v>219</v>
      </c>
      <c r="R4" s="18" t="s">
        <v>220</v>
      </c>
    </row>
    <row r="5" s="1" customFormat="1" ht="32" customHeight="1" spans="1:18">
      <c r="A5" s="7"/>
      <c r="B5" s="8" t="s">
        <v>4</v>
      </c>
      <c r="C5" s="8" t="s">
        <v>239</v>
      </c>
      <c r="D5" s="8" t="s">
        <v>240</v>
      </c>
      <c r="E5" s="8" t="s">
        <v>241</v>
      </c>
      <c r="F5" s="9"/>
      <c r="G5" s="9"/>
      <c r="H5" s="8" t="s">
        <v>4</v>
      </c>
      <c r="I5" s="8" t="s">
        <v>239</v>
      </c>
      <c r="J5" s="8" t="s">
        <v>240</v>
      </c>
      <c r="K5" s="8" t="s">
        <v>241</v>
      </c>
      <c r="L5" s="8" t="s">
        <v>4</v>
      </c>
      <c r="M5" s="8" t="s">
        <v>239</v>
      </c>
      <c r="N5" s="8" t="s">
        <v>240</v>
      </c>
      <c r="O5" s="8" t="s">
        <v>241</v>
      </c>
      <c r="P5" s="18"/>
      <c r="Q5" s="18"/>
      <c r="R5" s="18"/>
    </row>
    <row r="6" s="2" customFormat="1" ht="67.5" spans="1:18">
      <c r="A6" s="8" t="s">
        <v>189</v>
      </c>
      <c r="B6" s="8" t="s">
        <v>242</v>
      </c>
      <c r="C6" s="8" t="s">
        <v>191</v>
      </c>
      <c r="D6" s="8" t="s">
        <v>192</v>
      </c>
      <c r="E6" s="8" t="s">
        <v>221</v>
      </c>
      <c r="F6" s="8" t="s">
        <v>243</v>
      </c>
      <c r="G6" s="8" t="s">
        <v>264</v>
      </c>
      <c r="H6" s="8" t="s">
        <v>265</v>
      </c>
      <c r="I6" s="8" t="s">
        <v>266</v>
      </c>
      <c r="J6" s="8" t="s">
        <v>267</v>
      </c>
      <c r="K6" s="8" t="s">
        <v>268</v>
      </c>
      <c r="L6" s="8" t="s">
        <v>269</v>
      </c>
      <c r="M6" s="8" t="s">
        <v>270</v>
      </c>
      <c r="N6" s="8" t="s">
        <v>271</v>
      </c>
      <c r="O6" s="8" t="s">
        <v>272</v>
      </c>
      <c r="P6" s="18" t="s">
        <v>253</v>
      </c>
      <c r="Q6" s="18" t="s">
        <v>273</v>
      </c>
      <c r="R6" s="18" t="s">
        <v>274</v>
      </c>
    </row>
    <row r="7" ht="24" customHeight="1" spans="1:18">
      <c r="A7" s="10" t="s">
        <v>4</v>
      </c>
      <c r="B7" s="10">
        <f>SUM(B8,B131)</f>
        <v>1376</v>
      </c>
      <c r="C7" s="10">
        <f>SUM(C8,C131)</f>
        <v>21</v>
      </c>
      <c r="D7" s="10">
        <f>SUM(D8,D131)</f>
        <v>124</v>
      </c>
      <c r="E7" s="10">
        <f>SUM(E8,E131)</f>
        <v>1231</v>
      </c>
      <c r="F7" s="11"/>
      <c r="G7" s="7"/>
      <c r="H7" s="12">
        <f t="shared" ref="H7:R7" si="0">SUM(H8,H131)</f>
        <v>319.81</v>
      </c>
      <c r="I7" s="12">
        <f t="shared" si="0"/>
        <v>10.23</v>
      </c>
      <c r="J7" s="12">
        <f t="shared" si="0"/>
        <v>48.46</v>
      </c>
      <c r="K7" s="12">
        <f t="shared" si="0"/>
        <v>261.12</v>
      </c>
      <c r="L7" s="12">
        <f t="shared" si="0"/>
        <v>120.77</v>
      </c>
      <c r="M7" s="12">
        <f t="shared" si="0"/>
        <v>3.51</v>
      </c>
      <c r="N7" s="12">
        <f t="shared" si="0"/>
        <v>15.37</v>
      </c>
      <c r="O7" s="12">
        <f t="shared" si="0"/>
        <v>101.89</v>
      </c>
      <c r="P7" s="13">
        <f t="shared" si="0"/>
        <v>199.04</v>
      </c>
      <c r="Q7" s="13">
        <f t="shared" si="0"/>
        <v>169.74</v>
      </c>
      <c r="R7" s="13">
        <f t="shared" si="0"/>
        <v>29.3</v>
      </c>
    </row>
    <row r="8" ht="24" customHeight="1" spans="1:18">
      <c r="A8" s="10" t="s">
        <v>14</v>
      </c>
      <c r="B8" s="10">
        <f>SUM(B9,B21,B22,B29,B36,B42,B49,B55,B60,B68,B73,B74,B75,B83,B90,B100,B107,B112,B118,B123,B127)</f>
        <v>748</v>
      </c>
      <c r="C8" s="10">
        <f>SUM(C9,C21,C22,C29,C36,C42,C49,C55,C60,C68,C73,C74,C75,C83,C90,C100,C107,C112,C118,C123,C127)</f>
        <v>4</v>
      </c>
      <c r="D8" s="10">
        <f>SUM(D9,D21,D22,D29,D36,D42,D49,D55,D60,D68,D73,D74,D75,D83,D90,D100,D107,D112,D118,D123,D127)</f>
        <v>41</v>
      </c>
      <c r="E8" s="10">
        <f>SUM(E9,E21,E22,E29,E36,E42,E49,E55,E60,E68,E73,E74,E75,E83,E90,E100,E107,E112,E118,E123,E127)</f>
        <v>703</v>
      </c>
      <c r="F8" s="11"/>
      <c r="G8" s="7"/>
      <c r="H8" s="10">
        <f>SUM(H9,H21,H22,H29,H36,H42,H49,H55,H60,H68,H73,H74,H75,H83,H90,H100,H107,H112,H118,H123,H127)</f>
        <v>142.39</v>
      </c>
      <c r="I8" s="10">
        <f t="shared" ref="H8:R8" si="1">SUM(I9,I21,I22,I29,I36,I42,I49,I55,I60,I68,I73,I74,I75,I83,I90,I100,I107,I112,I118,I123,I127)</f>
        <v>1.58</v>
      </c>
      <c r="J8" s="10">
        <f t="shared" si="1"/>
        <v>14.55</v>
      </c>
      <c r="K8" s="10">
        <f t="shared" si="1"/>
        <v>126.26</v>
      </c>
      <c r="L8" s="10">
        <f t="shared" si="1"/>
        <v>63.91</v>
      </c>
      <c r="M8" s="10">
        <f t="shared" si="1"/>
        <v>0.67</v>
      </c>
      <c r="N8" s="10">
        <f t="shared" si="1"/>
        <v>5.07</v>
      </c>
      <c r="O8" s="10">
        <f t="shared" si="1"/>
        <v>58.17</v>
      </c>
      <c r="P8" s="13">
        <f t="shared" si="1"/>
        <v>78.48</v>
      </c>
      <c r="Q8" s="13">
        <f t="shared" si="1"/>
        <v>66.09</v>
      </c>
      <c r="R8" s="13">
        <f t="shared" si="1"/>
        <v>12.39</v>
      </c>
    </row>
    <row r="9" s="2" customFormat="1" ht="24" customHeight="1" spans="1:18">
      <c r="A9" s="10" t="s">
        <v>15</v>
      </c>
      <c r="B9" s="10">
        <f>SUM(B10:B20)</f>
        <v>139</v>
      </c>
      <c r="C9" s="10">
        <f>SUM(C10:C20)</f>
        <v>0</v>
      </c>
      <c r="D9" s="10">
        <f>SUM(D10:D20)</f>
        <v>2</v>
      </c>
      <c r="E9" s="10">
        <f>SUM(E10:E20)</f>
        <v>137</v>
      </c>
      <c r="F9" s="11"/>
      <c r="G9" s="7"/>
      <c r="H9" s="13">
        <f>SUM(H10:H20)</f>
        <v>11.59</v>
      </c>
      <c r="I9" s="13">
        <f t="shared" ref="H9:R9" si="2">SUM(I10:I20)</f>
        <v>0</v>
      </c>
      <c r="J9" s="13">
        <f t="shared" si="2"/>
        <v>0.25</v>
      </c>
      <c r="K9" s="13">
        <f t="shared" si="2"/>
        <v>11.34</v>
      </c>
      <c r="L9" s="13">
        <f t="shared" si="2"/>
        <v>11.59</v>
      </c>
      <c r="M9" s="13">
        <f t="shared" si="2"/>
        <v>0</v>
      </c>
      <c r="N9" s="13">
        <f t="shared" si="2"/>
        <v>0.25</v>
      </c>
      <c r="O9" s="13">
        <f t="shared" si="2"/>
        <v>11.34</v>
      </c>
      <c r="P9" s="13">
        <f t="shared" si="2"/>
        <v>0</v>
      </c>
      <c r="Q9" s="13">
        <f t="shared" si="2"/>
        <v>0</v>
      </c>
      <c r="R9" s="13">
        <f t="shared" si="2"/>
        <v>0</v>
      </c>
    </row>
    <row r="10" ht="24" customHeight="1" spans="1:18">
      <c r="A10" s="14" t="s">
        <v>16</v>
      </c>
      <c r="B10" s="14">
        <v>0</v>
      </c>
      <c r="C10" s="14">
        <v>0</v>
      </c>
      <c r="D10" s="14">
        <v>0</v>
      </c>
      <c r="E10" s="14">
        <v>0</v>
      </c>
      <c r="F10" s="15">
        <v>0.3</v>
      </c>
      <c r="G10" s="15">
        <v>0.3</v>
      </c>
      <c r="H10" s="16">
        <f>SUM(I10:K10)</f>
        <v>0</v>
      </c>
      <c r="I10" s="16">
        <f>ROUND(C10*F10*(6*400+6*520)/10000,2)</f>
        <v>0</v>
      </c>
      <c r="J10" s="16">
        <f>ROUND(D10*F10*(6*300+6*390)/10000,2)</f>
        <v>0</v>
      </c>
      <c r="K10" s="16">
        <f>ROUND(E10*F10*(6*200+6*260)/10000,2)</f>
        <v>0</v>
      </c>
      <c r="L10" s="16">
        <f t="shared" ref="L10:L18" si="3">SUM(M10:O10)</f>
        <v>0</v>
      </c>
      <c r="M10" s="16">
        <f t="shared" ref="M10:M18" si="4">ROUND(C10*G10*(6*400+6*520)/10000,2)</f>
        <v>0</v>
      </c>
      <c r="N10" s="16">
        <f>ROUND(D10*G10*(6*300+6*390)/10000,2)</f>
        <v>0</v>
      </c>
      <c r="O10" s="16">
        <f t="shared" ref="O10:O18" si="5">ROUND(E10*G10*(6*200+6*260)/10000,2)</f>
        <v>0</v>
      </c>
      <c r="P10" s="16">
        <f t="shared" ref="P10:P18" si="6">H10-L10</f>
        <v>0</v>
      </c>
      <c r="Q10" s="16">
        <v>0</v>
      </c>
      <c r="R10" s="16">
        <f>P10-Q10</f>
        <v>0</v>
      </c>
    </row>
    <row r="11" ht="24" customHeight="1" spans="1:18">
      <c r="A11" s="14" t="s">
        <v>17</v>
      </c>
      <c r="B11" s="14">
        <v>1</v>
      </c>
      <c r="C11" s="14">
        <v>0</v>
      </c>
      <c r="D11" s="14">
        <v>0</v>
      </c>
      <c r="E11" s="14">
        <v>1</v>
      </c>
      <c r="F11" s="15">
        <v>0.3</v>
      </c>
      <c r="G11" s="15">
        <v>0.3</v>
      </c>
      <c r="H11" s="16">
        <f t="shared" ref="H11:H21" si="7">SUM(I11:K11)</f>
        <v>0.08</v>
      </c>
      <c r="I11" s="16">
        <f t="shared" ref="I11:I21" si="8">ROUND(C11*F11*(6*400+6*520)/10000,2)</f>
        <v>0</v>
      </c>
      <c r="J11" s="16">
        <f t="shared" ref="J11:J21" si="9">ROUND(D11*F11*(6*300+6*390)/10000,2)</f>
        <v>0</v>
      </c>
      <c r="K11" s="16">
        <f t="shared" ref="K11:K21" si="10">ROUND(E11*F11*(6*200+6*260)/10000,2)</f>
        <v>0.08</v>
      </c>
      <c r="L11" s="16">
        <f t="shared" si="3"/>
        <v>0.08</v>
      </c>
      <c r="M11" s="16">
        <f t="shared" si="4"/>
        <v>0</v>
      </c>
      <c r="N11" s="16">
        <f t="shared" ref="N10:N21" si="11">ROUND(D11*G11*(6*300+6*390)/10000,2)</f>
        <v>0</v>
      </c>
      <c r="O11" s="16">
        <f t="shared" si="5"/>
        <v>0.08</v>
      </c>
      <c r="P11" s="16">
        <f t="shared" si="6"/>
        <v>0</v>
      </c>
      <c r="Q11" s="16">
        <v>0</v>
      </c>
      <c r="R11" s="16">
        <f t="shared" ref="R10:R21" si="12">P11-Q11</f>
        <v>0</v>
      </c>
    </row>
    <row r="12" ht="24" customHeight="1" spans="1:18">
      <c r="A12" s="14" t="s">
        <v>18</v>
      </c>
      <c r="B12" s="14">
        <v>1</v>
      </c>
      <c r="C12" s="14">
        <v>0</v>
      </c>
      <c r="D12" s="14">
        <v>0</v>
      </c>
      <c r="E12" s="14">
        <v>1</v>
      </c>
      <c r="F12" s="15">
        <v>0.3</v>
      </c>
      <c r="G12" s="15">
        <v>0.3</v>
      </c>
      <c r="H12" s="16">
        <f t="shared" si="7"/>
        <v>0.08</v>
      </c>
      <c r="I12" s="16">
        <f t="shared" si="8"/>
        <v>0</v>
      </c>
      <c r="J12" s="16">
        <f t="shared" si="9"/>
        <v>0</v>
      </c>
      <c r="K12" s="16">
        <f t="shared" si="10"/>
        <v>0.08</v>
      </c>
      <c r="L12" s="16">
        <f t="shared" si="3"/>
        <v>0.08</v>
      </c>
      <c r="M12" s="16">
        <f t="shared" si="4"/>
        <v>0</v>
      </c>
      <c r="N12" s="16">
        <f t="shared" si="11"/>
        <v>0</v>
      </c>
      <c r="O12" s="16">
        <f t="shared" si="5"/>
        <v>0.08</v>
      </c>
      <c r="P12" s="16">
        <f t="shared" si="6"/>
        <v>0</v>
      </c>
      <c r="Q12" s="16">
        <v>0</v>
      </c>
      <c r="R12" s="16">
        <f t="shared" si="12"/>
        <v>0</v>
      </c>
    </row>
    <row r="13" ht="24" customHeight="1" spans="1:18">
      <c r="A13" s="14" t="s">
        <v>19</v>
      </c>
      <c r="B13" s="14">
        <v>0</v>
      </c>
      <c r="C13" s="14">
        <v>0</v>
      </c>
      <c r="D13" s="14">
        <v>0</v>
      </c>
      <c r="E13" s="14">
        <v>0</v>
      </c>
      <c r="F13" s="15">
        <v>0.3</v>
      </c>
      <c r="G13" s="15">
        <v>0.3</v>
      </c>
      <c r="H13" s="16">
        <f t="shared" si="7"/>
        <v>0</v>
      </c>
      <c r="I13" s="16">
        <f t="shared" si="8"/>
        <v>0</v>
      </c>
      <c r="J13" s="16">
        <f t="shared" si="9"/>
        <v>0</v>
      </c>
      <c r="K13" s="16">
        <f t="shared" si="10"/>
        <v>0</v>
      </c>
      <c r="L13" s="16">
        <f t="shared" si="3"/>
        <v>0</v>
      </c>
      <c r="M13" s="16">
        <f t="shared" si="4"/>
        <v>0</v>
      </c>
      <c r="N13" s="16">
        <f t="shared" si="11"/>
        <v>0</v>
      </c>
      <c r="O13" s="16">
        <f t="shared" si="5"/>
        <v>0</v>
      </c>
      <c r="P13" s="16">
        <f t="shared" si="6"/>
        <v>0</v>
      </c>
      <c r="Q13" s="16">
        <v>0</v>
      </c>
      <c r="R13" s="16">
        <f t="shared" si="12"/>
        <v>0</v>
      </c>
    </row>
    <row r="14" ht="24" customHeight="1" spans="1:18">
      <c r="A14" s="14" t="s">
        <v>20</v>
      </c>
      <c r="B14" s="14">
        <v>0</v>
      </c>
      <c r="C14" s="14">
        <v>0</v>
      </c>
      <c r="D14" s="14">
        <v>0</v>
      </c>
      <c r="E14" s="14">
        <v>0</v>
      </c>
      <c r="F14" s="15">
        <v>0.3</v>
      </c>
      <c r="G14" s="15">
        <v>0.3</v>
      </c>
      <c r="H14" s="16">
        <f t="shared" si="7"/>
        <v>0</v>
      </c>
      <c r="I14" s="16">
        <f t="shared" si="8"/>
        <v>0</v>
      </c>
      <c r="J14" s="16">
        <f t="shared" si="9"/>
        <v>0</v>
      </c>
      <c r="K14" s="16">
        <f t="shared" si="10"/>
        <v>0</v>
      </c>
      <c r="L14" s="16">
        <f t="shared" si="3"/>
        <v>0</v>
      </c>
      <c r="M14" s="16">
        <f t="shared" si="4"/>
        <v>0</v>
      </c>
      <c r="N14" s="16">
        <f t="shared" si="11"/>
        <v>0</v>
      </c>
      <c r="O14" s="16">
        <f t="shared" si="5"/>
        <v>0</v>
      </c>
      <c r="P14" s="16">
        <f t="shared" si="6"/>
        <v>0</v>
      </c>
      <c r="Q14" s="16">
        <v>0</v>
      </c>
      <c r="R14" s="16">
        <f t="shared" si="12"/>
        <v>0</v>
      </c>
    </row>
    <row r="15" ht="24" customHeight="1" spans="1:18">
      <c r="A15" s="14" t="s">
        <v>21</v>
      </c>
      <c r="B15" s="14">
        <v>0</v>
      </c>
      <c r="C15" s="14">
        <v>0</v>
      </c>
      <c r="D15" s="14">
        <v>0</v>
      </c>
      <c r="E15" s="14">
        <v>0</v>
      </c>
      <c r="F15" s="15">
        <v>0.3</v>
      </c>
      <c r="G15" s="15">
        <v>0.3</v>
      </c>
      <c r="H15" s="16">
        <f t="shared" si="7"/>
        <v>0</v>
      </c>
      <c r="I15" s="16">
        <f t="shared" si="8"/>
        <v>0</v>
      </c>
      <c r="J15" s="16">
        <f t="shared" si="9"/>
        <v>0</v>
      </c>
      <c r="K15" s="16">
        <f t="shared" si="10"/>
        <v>0</v>
      </c>
      <c r="L15" s="16">
        <f t="shared" si="3"/>
        <v>0</v>
      </c>
      <c r="M15" s="16">
        <f t="shared" si="4"/>
        <v>0</v>
      </c>
      <c r="N15" s="16">
        <f t="shared" si="11"/>
        <v>0</v>
      </c>
      <c r="O15" s="16">
        <f t="shared" si="5"/>
        <v>0</v>
      </c>
      <c r="P15" s="16">
        <f t="shared" si="6"/>
        <v>0</v>
      </c>
      <c r="Q15" s="16">
        <v>0</v>
      </c>
      <c r="R15" s="16">
        <f t="shared" si="12"/>
        <v>0</v>
      </c>
    </row>
    <row r="16" ht="24" customHeight="1" spans="1:18">
      <c r="A16" s="14" t="s">
        <v>22</v>
      </c>
      <c r="B16" s="14">
        <v>56</v>
      </c>
      <c r="C16" s="14">
        <v>0</v>
      </c>
      <c r="D16" s="14">
        <v>0</v>
      </c>
      <c r="E16" s="14">
        <v>56</v>
      </c>
      <c r="F16" s="15">
        <v>0.3</v>
      </c>
      <c r="G16" s="15">
        <v>0.3</v>
      </c>
      <c r="H16" s="16">
        <f t="shared" si="7"/>
        <v>4.64</v>
      </c>
      <c r="I16" s="16">
        <f t="shared" si="8"/>
        <v>0</v>
      </c>
      <c r="J16" s="16">
        <f t="shared" si="9"/>
        <v>0</v>
      </c>
      <c r="K16" s="16">
        <f t="shared" si="10"/>
        <v>4.64</v>
      </c>
      <c r="L16" s="16">
        <f t="shared" si="3"/>
        <v>4.64</v>
      </c>
      <c r="M16" s="16">
        <f t="shared" si="4"/>
        <v>0</v>
      </c>
      <c r="N16" s="16">
        <f t="shared" si="11"/>
        <v>0</v>
      </c>
      <c r="O16" s="16">
        <f t="shared" si="5"/>
        <v>4.64</v>
      </c>
      <c r="P16" s="16">
        <f t="shared" si="6"/>
        <v>0</v>
      </c>
      <c r="Q16" s="16">
        <v>0</v>
      </c>
      <c r="R16" s="16">
        <f t="shared" si="12"/>
        <v>0</v>
      </c>
    </row>
    <row r="17" ht="24" customHeight="1" spans="1:18">
      <c r="A17" s="14" t="s">
        <v>23</v>
      </c>
      <c r="B17" s="14">
        <v>10</v>
      </c>
      <c r="C17" s="14">
        <v>0</v>
      </c>
      <c r="D17" s="14">
        <v>2</v>
      </c>
      <c r="E17" s="14">
        <v>8</v>
      </c>
      <c r="F17" s="15">
        <v>0.3</v>
      </c>
      <c r="G17" s="15">
        <v>0.3</v>
      </c>
      <c r="H17" s="16">
        <f t="shared" si="7"/>
        <v>0.91</v>
      </c>
      <c r="I17" s="16">
        <f t="shared" si="8"/>
        <v>0</v>
      </c>
      <c r="J17" s="16">
        <f t="shared" si="9"/>
        <v>0.25</v>
      </c>
      <c r="K17" s="16">
        <f t="shared" si="10"/>
        <v>0.66</v>
      </c>
      <c r="L17" s="16">
        <f t="shared" si="3"/>
        <v>0.91</v>
      </c>
      <c r="M17" s="16">
        <f t="shared" si="4"/>
        <v>0</v>
      </c>
      <c r="N17" s="16">
        <f t="shared" si="11"/>
        <v>0.25</v>
      </c>
      <c r="O17" s="16">
        <f t="shared" si="5"/>
        <v>0.66</v>
      </c>
      <c r="P17" s="16">
        <f t="shared" si="6"/>
        <v>0</v>
      </c>
      <c r="Q17" s="16">
        <v>0</v>
      </c>
      <c r="R17" s="16">
        <f t="shared" si="12"/>
        <v>0</v>
      </c>
    </row>
    <row r="18" ht="24" customHeight="1" spans="1:18">
      <c r="A18" s="14" t="s">
        <v>24</v>
      </c>
      <c r="B18" s="14">
        <v>36</v>
      </c>
      <c r="C18" s="14">
        <v>0</v>
      </c>
      <c r="D18" s="14">
        <v>0</v>
      </c>
      <c r="E18" s="14">
        <v>36</v>
      </c>
      <c r="F18" s="15">
        <v>0.3</v>
      </c>
      <c r="G18" s="15">
        <v>0.3</v>
      </c>
      <c r="H18" s="16">
        <f t="shared" si="7"/>
        <v>2.98</v>
      </c>
      <c r="I18" s="16">
        <f t="shared" si="8"/>
        <v>0</v>
      </c>
      <c r="J18" s="16">
        <f t="shared" si="9"/>
        <v>0</v>
      </c>
      <c r="K18" s="16">
        <f t="shared" si="10"/>
        <v>2.98</v>
      </c>
      <c r="L18" s="16">
        <f t="shared" si="3"/>
        <v>2.98</v>
      </c>
      <c r="M18" s="16">
        <f t="shared" si="4"/>
        <v>0</v>
      </c>
      <c r="N18" s="16">
        <f t="shared" si="11"/>
        <v>0</v>
      </c>
      <c r="O18" s="16">
        <f t="shared" si="5"/>
        <v>2.98</v>
      </c>
      <c r="P18" s="16">
        <f t="shared" si="6"/>
        <v>0</v>
      </c>
      <c r="Q18" s="16">
        <v>0</v>
      </c>
      <c r="R18" s="16">
        <f t="shared" si="12"/>
        <v>0</v>
      </c>
    </row>
    <row r="19" ht="24" customHeight="1" spans="1:18">
      <c r="A19" s="14" t="s">
        <v>25</v>
      </c>
      <c r="B19" s="14">
        <v>0</v>
      </c>
      <c r="C19" s="14">
        <v>0</v>
      </c>
      <c r="D19" s="14">
        <v>0</v>
      </c>
      <c r="E19" s="14">
        <v>0</v>
      </c>
      <c r="F19" s="15">
        <v>0.3</v>
      </c>
      <c r="G19" s="15">
        <v>0.3</v>
      </c>
      <c r="H19" s="16">
        <f t="shared" si="7"/>
        <v>0</v>
      </c>
      <c r="I19" s="16">
        <f t="shared" si="8"/>
        <v>0</v>
      </c>
      <c r="J19" s="16">
        <f t="shared" si="9"/>
        <v>0</v>
      </c>
      <c r="K19" s="16">
        <f t="shared" si="10"/>
        <v>0</v>
      </c>
      <c r="L19" s="16">
        <f t="shared" ref="L19:L25" si="13">SUM(M19:O19)</f>
        <v>0</v>
      </c>
      <c r="M19" s="16">
        <f t="shared" ref="M19:M25" si="14">ROUND(C19*G19*(6*400+6*520)/10000,2)</f>
        <v>0</v>
      </c>
      <c r="N19" s="16">
        <f t="shared" si="11"/>
        <v>0</v>
      </c>
      <c r="O19" s="16">
        <f t="shared" ref="O19:O25" si="15">ROUND(E19*G19*(6*200+6*260)/10000,2)</f>
        <v>0</v>
      </c>
      <c r="P19" s="16">
        <f t="shared" ref="P19:P25" si="16">H19-L19</f>
        <v>0</v>
      </c>
      <c r="Q19" s="16">
        <v>0</v>
      </c>
      <c r="R19" s="16">
        <f t="shared" si="12"/>
        <v>0</v>
      </c>
    </row>
    <row r="20" ht="24" customHeight="1" spans="1:18">
      <c r="A20" s="14" t="s">
        <v>26</v>
      </c>
      <c r="B20" s="14">
        <v>35</v>
      </c>
      <c r="C20" s="14">
        <v>0</v>
      </c>
      <c r="D20" s="14">
        <v>0</v>
      </c>
      <c r="E20" s="14">
        <v>35</v>
      </c>
      <c r="F20" s="15">
        <v>0.3</v>
      </c>
      <c r="G20" s="15">
        <v>0.3</v>
      </c>
      <c r="H20" s="16">
        <f t="shared" si="7"/>
        <v>2.9</v>
      </c>
      <c r="I20" s="16">
        <f t="shared" si="8"/>
        <v>0</v>
      </c>
      <c r="J20" s="16">
        <f t="shared" si="9"/>
        <v>0</v>
      </c>
      <c r="K20" s="16">
        <f t="shared" si="10"/>
        <v>2.9</v>
      </c>
      <c r="L20" s="16">
        <f t="shared" si="13"/>
        <v>2.9</v>
      </c>
      <c r="M20" s="16">
        <f t="shared" si="14"/>
        <v>0</v>
      </c>
      <c r="N20" s="16">
        <f t="shared" si="11"/>
        <v>0</v>
      </c>
      <c r="O20" s="16">
        <f t="shared" si="15"/>
        <v>2.9</v>
      </c>
      <c r="P20" s="16">
        <f t="shared" si="16"/>
        <v>0</v>
      </c>
      <c r="Q20" s="16">
        <v>0</v>
      </c>
      <c r="R20" s="16">
        <f t="shared" si="12"/>
        <v>0</v>
      </c>
    </row>
    <row r="21" ht="24" customHeight="1" spans="1:18">
      <c r="A21" s="10" t="s">
        <v>27</v>
      </c>
      <c r="B21" s="10">
        <f>SUM(C21:E21)</f>
        <v>0</v>
      </c>
      <c r="C21" s="10">
        <v>0</v>
      </c>
      <c r="D21" s="10">
        <v>0</v>
      </c>
      <c r="E21" s="10">
        <v>0</v>
      </c>
      <c r="F21" s="11">
        <v>0.3</v>
      </c>
      <c r="G21" s="11">
        <v>0.3</v>
      </c>
      <c r="H21" s="16">
        <f t="shared" si="7"/>
        <v>0</v>
      </c>
      <c r="I21" s="16">
        <f t="shared" si="8"/>
        <v>0</v>
      </c>
      <c r="J21" s="16">
        <f t="shared" si="9"/>
        <v>0</v>
      </c>
      <c r="K21" s="16">
        <f t="shared" si="10"/>
        <v>0</v>
      </c>
      <c r="L21" s="13">
        <f t="shared" si="13"/>
        <v>0</v>
      </c>
      <c r="M21" s="13">
        <f t="shared" si="14"/>
        <v>0</v>
      </c>
      <c r="N21" s="13">
        <f t="shared" si="11"/>
        <v>0</v>
      </c>
      <c r="O21" s="13">
        <f t="shared" si="15"/>
        <v>0</v>
      </c>
      <c r="P21" s="13">
        <f t="shared" si="16"/>
        <v>0</v>
      </c>
      <c r="Q21" s="13">
        <v>0</v>
      </c>
      <c r="R21" s="13">
        <f t="shared" si="12"/>
        <v>0</v>
      </c>
    </row>
    <row r="22" s="2" customFormat="1" ht="24" customHeight="1" spans="1:247">
      <c r="A22" s="10" t="s">
        <v>28</v>
      </c>
      <c r="B22" s="10">
        <f>SUM(B23,B26:B28)</f>
        <v>23</v>
      </c>
      <c r="C22" s="10">
        <f t="shared" ref="C22:R22" si="17">SUM(C23,C26:C28)</f>
        <v>0</v>
      </c>
      <c r="D22" s="10">
        <f t="shared" si="17"/>
        <v>0</v>
      </c>
      <c r="E22" s="10">
        <f t="shared" si="17"/>
        <v>23</v>
      </c>
      <c r="F22" s="11"/>
      <c r="G22" s="7"/>
      <c r="H22" s="17">
        <f t="shared" si="17"/>
        <v>1.9</v>
      </c>
      <c r="I22" s="22">
        <f t="shared" si="17"/>
        <v>0</v>
      </c>
      <c r="J22" s="22">
        <f t="shared" si="17"/>
        <v>0</v>
      </c>
      <c r="K22" s="17">
        <f t="shared" si="17"/>
        <v>1.9</v>
      </c>
      <c r="L22" s="17">
        <f t="shared" si="17"/>
        <v>1.9</v>
      </c>
      <c r="M22" s="22">
        <f t="shared" si="17"/>
        <v>0</v>
      </c>
      <c r="N22" s="22">
        <f t="shared" si="17"/>
        <v>0</v>
      </c>
      <c r="O22" s="17">
        <f t="shared" si="17"/>
        <v>1.9</v>
      </c>
      <c r="P22" s="22">
        <f t="shared" si="17"/>
        <v>0</v>
      </c>
      <c r="Q22" s="22">
        <f t="shared" si="17"/>
        <v>0</v>
      </c>
      <c r="R22" s="22">
        <f t="shared" si="17"/>
        <v>0</v>
      </c>
      <c r="S22" s="26" t="s">
        <v>210</v>
      </c>
      <c r="T22" s="26"/>
      <c r="U22" s="26"/>
      <c r="V22" s="26"/>
      <c r="W22" s="27"/>
      <c r="Y22" s="28"/>
      <c r="Z22" s="28"/>
      <c r="AA22" s="28"/>
      <c r="AB22" s="28"/>
      <c r="AC22" s="28"/>
      <c r="AD22" s="28"/>
      <c r="AE22" s="28"/>
      <c r="AF22" s="28"/>
      <c r="AG22" s="28"/>
      <c r="AH22" s="28"/>
      <c r="AI22" s="28"/>
      <c r="AJ22" s="29"/>
      <c r="AK22" s="29"/>
      <c r="AL22" s="29"/>
      <c r="AM22" s="29"/>
      <c r="AN22" s="29"/>
      <c r="AO22" s="26"/>
      <c r="AP22" s="26"/>
      <c r="AQ22" s="26"/>
      <c r="AR22" s="26"/>
      <c r="AS22" s="27"/>
      <c r="AU22" s="28"/>
      <c r="AV22" s="28"/>
      <c r="AW22" s="28"/>
      <c r="AX22" s="28"/>
      <c r="AY22" s="28"/>
      <c r="AZ22" s="28"/>
      <c r="BA22" s="28"/>
      <c r="BB22" s="28"/>
      <c r="BC22" s="28"/>
      <c r="BD22" s="28"/>
      <c r="BE22" s="28"/>
      <c r="BF22" s="29"/>
      <c r="BG22" s="29"/>
      <c r="BH22" s="29"/>
      <c r="BI22" s="29"/>
      <c r="BJ22" s="29"/>
      <c r="BK22" s="26"/>
      <c r="BL22" s="26"/>
      <c r="BM22" s="26"/>
      <c r="BN22" s="26"/>
      <c r="BO22" s="27"/>
      <c r="BQ22" s="28"/>
      <c r="BR22" s="28"/>
      <c r="BS22" s="28"/>
      <c r="BT22" s="28"/>
      <c r="BU22" s="28"/>
      <c r="BV22" s="28"/>
      <c r="BW22" s="28"/>
      <c r="BX22" s="28"/>
      <c r="BY22" s="28"/>
      <c r="BZ22" s="28"/>
      <c r="CA22" s="28"/>
      <c r="CB22" s="29"/>
      <c r="CC22" s="29"/>
      <c r="CD22" s="29"/>
      <c r="CE22" s="29"/>
      <c r="CF22" s="29"/>
      <c r="CG22" s="26"/>
      <c r="CH22" s="26"/>
      <c r="CI22" s="26"/>
      <c r="CJ22" s="26"/>
      <c r="CK22" s="27"/>
      <c r="CM22" s="28"/>
      <c r="CN22" s="28"/>
      <c r="CO22" s="28"/>
      <c r="CP22" s="28"/>
      <c r="CQ22" s="28"/>
      <c r="CR22" s="28"/>
      <c r="CS22" s="28"/>
      <c r="CT22" s="28"/>
      <c r="CU22" s="28"/>
      <c r="CV22" s="28"/>
      <c r="CW22" s="28"/>
      <c r="CX22" s="29"/>
      <c r="CY22" s="29"/>
      <c r="CZ22" s="29"/>
      <c r="DA22" s="29"/>
      <c r="DB22" s="29"/>
      <c r="DC22" s="26"/>
      <c r="DD22" s="26"/>
      <c r="DE22" s="26"/>
      <c r="DF22" s="26"/>
      <c r="DG22" s="27"/>
      <c r="DI22" s="28"/>
      <c r="DJ22" s="28"/>
      <c r="DK22" s="28"/>
      <c r="DL22" s="28"/>
      <c r="DM22" s="28"/>
      <c r="DN22" s="28"/>
      <c r="DO22" s="28"/>
      <c r="DP22" s="28"/>
      <c r="DQ22" s="28"/>
      <c r="DR22" s="28"/>
      <c r="DS22" s="28"/>
      <c r="DT22" s="29"/>
      <c r="DU22" s="29"/>
      <c r="DV22" s="29"/>
      <c r="DW22" s="29"/>
      <c r="DX22" s="29"/>
      <c r="DY22" s="26"/>
      <c r="DZ22" s="26"/>
      <c r="EA22" s="26"/>
      <c r="EB22" s="26"/>
      <c r="EC22" s="27"/>
      <c r="EE22" s="28"/>
      <c r="EF22" s="28"/>
      <c r="EG22" s="28"/>
      <c r="EH22" s="28"/>
      <c r="EI22" s="28"/>
      <c r="EJ22" s="28"/>
      <c r="EK22" s="28"/>
      <c r="EL22" s="28"/>
      <c r="EM22" s="28"/>
      <c r="EN22" s="28"/>
      <c r="EO22" s="28"/>
      <c r="EP22" s="29"/>
      <c r="EQ22" s="29"/>
      <c r="ER22" s="29"/>
      <c r="ES22" s="29"/>
      <c r="ET22" s="29"/>
      <c r="EU22" s="26"/>
      <c r="EV22" s="26"/>
      <c r="EW22" s="26"/>
      <c r="EX22" s="26"/>
      <c r="EY22" s="27"/>
      <c r="FA22" s="28"/>
      <c r="FB22" s="28"/>
      <c r="FC22" s="28"/>
      <c r="FD22" s="28"/>
      <c r="FE22" s="28"/>
      <c r="FF22" s="28"/>
      <c r="FG22" s="28"/>
      <c r="FH22" s="28"/>
      <c r="FI22" s="28"/>
      <c r="FJ22" s="28"/>
      <c r="FK22" s="28"/>
      <c r="FL22" s="29"/>
      <c r="FM22" s="29"/>
      <c r="FN22" s="29"/>
      <c r="FO22" s="29"/>
      <c r="FP22" s="29"/>
      <c r="FQ22" s="26"/>
      <c r="FR22" s="26"/>
      <c r="FS22" s="26"/>
      <c r="FT22" s="26"/>
      <c r="FU22" s="27"/>
      <c r="FW22" s="28"/>
      <c r="FX22" s="28"/>
      <c r="FY22" s="28"/>
      <c r="FZ22" s="28"/>
      <c r="GA22" s="28"/>
      <c r="GB22" s="28"/>
      <c r="GC22" s="28"/>
      <c r="GD22" s="28"/>
      <c r="GE22" s="28"/>
      <c r="GF22" s="28"/>
      <c r="GG22" s="28"/>
      <c r="GH22" s="29"/>
      <c r="GI22" s="29"/>
      <c r="GJ22" s="29"/>
      <c r="GK22" s="29"/>
      <c r="GL22" s="29"/>
      <c r="GM22" s="26"/>
      <c r="GN22" s="26"/>
      <c r="GO22" s="26"/>
      <c r="GP22" s="26"/>
      <c r="GQ22" s="27"/>
      <c r="GS22" s="28"/>
      <c r="GT22" s="28"/>
      <c r="GU22" s="28"/>
      <c r="GV22" s="28"/>
      <c r="GW22" s="28"/>
      <c r="GX22" s="28"/>
      <c r="GY22" s="28"/>
      <c r="GZ22" s="28"/>
      <c r="HA22" s="28"/>
      <c r="HB22" s="28"/>
      <c r="HC22" s="28"/>
      <c r="HD22" s="29"/>
      <c r="HE22" s="29"/>
      <c r="HF22" s="29"/>
      <c r="HG22" s="29"/>
      <c r="HH22" s="29"/>
      <c r="HI22" s="26"/>
      <c r="HJ22" s="26"/>
      <c r="HK22" s="26"/>
      <c r="HL22" s="26"/>
      <c r="HM22" s="27"/>
      <c r="HO22" s="28"/>
      <c r="HP22" s="28"/>
      <c r="HQ22" s="28"/>
      <c r="HR22" s="28"/>
      <c r="HS22" s="28"/>
      <c r="HT22" s="28"/>
      <c r="HU22" s="28"/>
      <c r="HV22" s="28"/>
      <c r="HW22" s="28"/>
      <c r="HX22" s="28"/>
      <c r="HY22" s="28"/>
      <c r="HZ22" s="29"/>
      <c r="IA22" s="29"/>
      <c r="IB22" s="29"/>
      <c r="IC22" s="29"/>
      <c r="ID22" s="29"/>
      <c r="IE22" s="26"/>
      <c r="IF22" s="26"/>
      <c r="IG22" s="26"/>
      <c r="IH22" s="26"/>
      <c r="II22" s="27"/>
      <c r="IK22" s="28"/>
      <c r="IL22" s="28"/>
      <c r="IM22" s="28"/>
    </row>
    <row r="23" ht="24" customHeight="1" spans="1:18">
      <c r="A23" s="14" t="s">
        <v>29</v>
      </c>
      <c r="B23" s="14">
        <v>0</v>
      </c>
      <c r="C23" s="14">
        <v>0</v>
      </c>
      <c r="D23" s="14">
        <v>0</v>
      </c>
      <c r="E23" s="14">
        <v>0</v>
      </c>
      <c r="F23" s="15">
        <v>0.3</v>
      </c>
      <c r="G23" s="15">
        <v>0.3</v>
      </c>
      <c r="H23" s="16">
        <f t="shared" ref="H23:H28" si="18">SUM(I23:K23)</f>
        <v>0</v>
      </c>
      <c r="I23" s="16">
        <f t="shared" ref="I23:I28" si="19">ROUND(C23*F23*(6*400+6*520)/10000,2)</f>
        <v>0</v>
      </c>
      <c r="J23" s="16">
        <f t="shared" ref="J23:J28" si="20">ROUND(D23*F23*(6*300+6*390)/10000,2)</f>
        <v>0</v>
      </c>
      <c r="K23" s="16">
        <f t="shared" ref="K23:K28" si="21">ROUND(E23*F23*(6*200+6*260)/10000,2)</f>
        <v>0</v>
      </c>
      <c r="L23" s="16">
        <f t="shared" si="13"/>
        <v>0</v>
      </c>
      <c r="M23" s="16">
        <f t="shared" si="14"/>
        <v>0</v>
      </c>
      <c r="N23" s="16">
        <f t="shared" ref="N23:N28" si="22">ROUND(D23*G23*(6*300+6*390)/10000,2)</f>
        <v>0</v>
      </c>
      <c r="O23" s="16">
        <f t="shared" si="15"/>
        <v>0</v>
      </c>
      <c r="P23" s="16">
        <f t="shared" si="16"/>
        <v>0</v>
      </c>
      <c r="Q23" s="16">
        <v>0</v>
      </c>
      <c r="R23" s="16">
        <f t="shared" ref="R23:R28" si="23">P23-Q23</f>
        <v>0</v>
      </c>
    </row>
    <row r="24" ht="24" customHeight="1" spans="1:18">
      <c r="A24" s="18" t="s">
        <v>30</v>
      </c>
      <c r="B24" s="10">
        <v>0</v>
      </c>
      <c r="C24" s="10">
        <v>0</v>
      </c>
      <c r="D24" s="10">
        <v>0</v>
      </c>
      <c r="E24" s="10">
        <v>0</v>
      </c>
      <c r="F24" s="11">
        <v>0.3</v>
      </c>
      <c r="G24" s="11">
        <v>0.3</v>
      </c>
      <c r="H24" s="13">
        <f t="shared" si="18"/>
        <v>0</v>
      </c>
      <c r="I24" s="13">
        <f t="shared" si="19"/>
        <v>0</v>
      </c>
      <c r="J24" s="13">
        <f t="shared" si="20"/>
        <v>0</v>
      </c>
      <c r="K24" s="13">
        <f t="shared" si="21"/>
        <v>0</v>
      </c>
      <c r="L24" s="13">
        <f t="shared" si="13"/>
        <v>0</v>
      </c>
      <c r="M24" s="13">
        <f t="shared" si="14"/>
        <v>0</v>
      </c>
      <c r="N24" s="13">
        <f t="shared" si="22"/>
        <v>0</v>
      </c>
      <c r="O24" s="13">
        <f t="shared" si="15"/>
        <v>0</v>
      </c>
      <c r="P24" s="13">
        <f t="shared" si="16"/>
        <v>0</v>
      </c>
      <c r="Q24" s="13">
        <v>0</v>
      </c>
      <c r="R24" s="13">
        <f t="shared" si="23"/>
        <v>0</v>
      </c>
    </row>
    <row r="25" ht="24" customHeight="1" spans="1:18">
      <c r="A25" s="18" t="s">
        <v>31</v>
      </c>
      <c r="B25" s="10">
        <v>0</v>
      </c>
      <c r="C25" s="10">
        <v>0</v>
      </c>
      <c r="D25" s="10">
        <v>0</v>
      </c>
      <c r="E25" s="10">
        <v>0</v>
      </c>
      <c r="F25" s="11">
        <v>0.3</v>
      </c>
      <c r="G25" s="11">
        <v>0.3</v>
      </c>
      <c r="H25" s="13">
        <f t="shared" si="18"/>
        <v>0</v>
      </c>
      <c r="I25" s="13">
        <f t="shared" si="19"/>
        <v>0</v>
      </c>
      <c r="J25" s="13">
        <f t="shared" si="20"/>
        <v>0</v>
      </c>
      <c r="K25" s="13">
        <f t="shared" si="21"/>
        <v>0</v>
      </c>
      <c r="L25" s="13">
        <f t="shared" si="13"/>
        <v>0</v>
      </c>
      <c r="M25" s="13">
        <f t="shared" si="14"/>
        <v>0</v>
      </c>
      <c r="N25" s="13">
        <f t="shared" si="22"/>
        <v>0</v>
      </c>
      <c r="O25" s="13">
        <f t="shared" si="15"/>
        <v>0</v>
      </c>
      <c r="P25" s="13">
        <f t="shared" si="16"/>
        <v>0</v>
      </c>
      <c r="Q25" s="13">
        <v>0</v>
      </c>
      <c r="R25" s="13">
        <f t="shared" si="23"/>
        <v>0</v>
      </c>
    </row>
    <row r="26" ht="24" customHeight="1" spans="1:18">
      <c r="A26" s="14" t="s">
        <v>32</v>
      </c>
      <c r="B26" s="14">
        <v>0</v>
      </c>
      <c r="C26" s="14">
        <v>0</v>
      </c>
      <c r="D26" s="14">
        <v>0</v>
      </c>
      <c r="E26" s="14">
        <v>0</v>
      </c>
      <c r="F26" s="15">
        <v>0.3</v>
      </c>
      <c r="G26" s="15">
        <v>0.3</v>
      </c>
      <c r="H26" s="16">
        <f t="shared" si="18"/>
        <v>0</v>
      </c>
      <c r="I26" s="16">
        <f t="shared" si="19"/>
        <v>0</v>
      </c>
      <c r="J26" s="16">
        <f t="shared" si="20"/>
        <v>0</v>
      </c>
      <c r="K26" s="16">
        <f t="shared" si="21"/>
        <v>0</v>
      </c>
      <c r="L26" s="16">
        <f t="shared" ref="L26:L45" si="24">SUM(M26:O26)</f>
        <v>0</v>
      </c>
      <c r="M26" s="16">
        <f t="shared" ref="M26:M45" si="25">ROUND(C26*G26*(6*400+6*520)/10000,2)</f>
        <v>0</v>
      </c>
      <c r="N26" s="16">
        <f t="shared" si="22"/>
        <v>0</v>
      </c>
      <c r="O26" s="16">
        <f t="shared" ref="O26:O45" si="26">ROUND(E26*G26*(6*200+6*260)/10000,2)</f>
        <v>0</v>
      </c>
      <c r="P26" s="16">
        <f t="shared" ref="P26:P45" si="27">H26-L26</f>
        <v>0</v>
      </c>
      <c r="Q26" s="16">
        <v>0</v>
      </c>
      <c r="R26" s="16">
        <f t="shared" si="23"/>
        <v>0</v>
      </c>
    </row>
    <row r="27" ht="24" customHeight="1" spans="1:18">
      <c r="A27" s="14" t="s">
        <v>33</v>
      </c>
      <c r="B27" s="14">
        <v>23</v>
      </c>
      <c r="C27" s="14">
        <v>0</v>
      </c>
      <c r="D27" s="14">
        <v>0</v>
      </c>
      <c r="E27" s="14">
        <v>23</v>
      </c>
      <c r="F27" s="15">
        <v>0.3</v>
      </c>
      <c r="G27" s="15">
        <v>0.3</v>
      </c>
      <c r="H27" s="16">
        <f t="shared" si="18"/>
        <v>1.9</v>
      </c>
      <c r="I27" s="16">
        <f t="shared" si="19"/>
        <v>0</v>
      </c>
      <c r="J27" s="16">
        <f t="shared" si="20"/>
        <v>0</v>
      </c>
      <c r="K27" s="16">
        <f t="shared" si="21"/>
        <v>1.9</v>
      </c>
      <c r="L27" s="16">
        <f t="shared" si="24"/>
        <v>1.9</v>
      </c>
      <c r="M27" s="16">
        <f t="shared" si="25"/>
        <v>0</v>
      </c>
      <c r="N27" s="16">
        <f t="shared" si="22"/>
        <v>0</v>
      </c>
      <c r="O27" s="16">
        <f t="shared" si="26"/>
        <v>1.9</v>
      </c>
      <c r="P27" s="16">
        <f t="shared" si="27"/>
        <v>0</v>
      </c>
      <c r="Q27" s="16">
        <v>0</v>
      </c>
      <c r="R27" s="16">
        <f t="shared" si="23"/>
        <v>0</v>
      </c>
    </row>
    <row r="28" ht="24" customHeight="1" spans="1:18">
      <c r="A28" s="14" t="s">
        <v>34</v>
      </c>
      <c r="B28" s="14">
        <v>0</v>
      </c>
      <c r="C28" s="14">
        <v>0</v>
      </c>
      <c r="D28" s="14">
        <v>0</v>
      </c>
      <c r="E28" s="14">
        <v>0</v>
      </c>
      <c r="F28" s="15">
        <v>0.3</v>
      </c>
      <c r="G28" s="15">
        <v>0.3</v>
      </c>
      <c r="H28" s="16">
        <f t="shared" si="18"/>
        <v>0</v>
      </c>
      <c r="I28" s="16">
        <f t="shared" si="19"/>
        <v>0</v>
      </c>
      <c r="J28" s="16">
        <f t="shared" si="20"/>
        <v>0</v>
      </c>
      <c r="K28" s="16">
        <f t="shared" si="21"/>
        <v>0</v>
      </c>
      <c r="L28" s="16">
        <f t="shared" si="24"/>
        <v>0</v>
      </c>
      <c r="M28" s="16">
        <f t="shared" si="25"/>
        <v>0</v>
      </c>
      <c r="N28" s="16">
        <f t="shared" si="22"/>
        <v>0</v>
      </c>
      <c r="O28" s="16">
        <f t="shared" si="26"/>
        <v>0</v>
      </c>
      <c r="P28" s="16">
        <f t="shared" si="27"/>
        <v>0</v>
      </c>
      <c r="Q28" s="16">
        <v>0</v>
      </c>
      <c r="R28" s="16">
        <f t="shared" si="23"/>
        <v>0</v>
      </c>
    </row>
    <row r="29" s="2" customFormat="1" ht="24" customHeight="1" spans="1:247">
      <c r="A29" s="10" t="s">
        <v>35</v>
      </c>
      <c r="B29" s="10">
        <f>SUM(B30:B35)</f>
        <v>2</v>
      </c>
      <c r="C29" s="10">
        <f>SUM(C30:C35)</f>
        <v>0</v>
      </c>
      <c r="D29" s="10">
        <f>SUM(D30:D35)</f>
        <v>0</v>
      </c>
      <c r="E29" s="10">
        <f>SUM(E30:E35)</f>
        <v>2</v>
      </c>
      <c r="F29" s="11"/>
      <c r="G29" s="7"/>
      <c r="H29" s="13">
        <f t="shared" ref="H29:R29" si="28">SUM(H30:H35)</f>
        <v>0.51</v>
      </c>
      <c r="I29" s="13">
        <f t="shared" si="28"/>
        <v>0</v>
      </c>
      <c r="J29" s="13">
        <f t="shared" si="28"/>
        <v>0</v>
      </c>
      <c r="K29" s="13">
        <f t="shared" si="28"/>
        <v>0.51</v>
      </c>
      <c r="L29" s="13">
        <f t="shared" si="28"/>
        <v>0.16</v>
      </c>
      <c r="M29" s="13">
        <f t="shared" si="28"/>
        <v>0</v>
      </c>
      <c r="N29" s="13">
        <f t="shared" si="28"/>
        <v>0</v>
      </c>
      <c r="O29" s="13">
        <f t="shared" si="28"/>
        <v>0.16</v>
      </c>
      <c r="P29" s="13">
        <f t="shared" si="28"/>
        <v>0.35</v>
      </c>
      <c r="Q29" s="13">
        <f t="shared" si="28"/>
        <v>0.3</v>
      </c>
      <c r="R29" s="13">
        <f t="shared" si="28"/>
        <v>0.05</v>
      </c>
      <c r="S29" s="26"/>
      <c r="T29" s="26"/>
      <c r="U29" s="26"/>
      <c r="V29" s="26"/>
      <c r="W29" s="27"/>
      <c r="Y29" s="28"/>
      <c r="Z29" s="28"/>
      <c r="AA29" s="28"/>
      <c r="AB29" s="28"/>
      <c r="AC29" s="28"/>
      <c r="AD29" s="28"/>
      <c r="AE29" s="28"/>
      <c r="AF29" s="28"/>
      <c r="AG29" s="28"/>
      <c r="AH29" s="28"/>
      <c r="AI29" s="28"/>
      <c r="AJ29" s="29"/>
      <c r="AK29" s="29"/>
      <c r="AL29" s="29"/>
      <c r="AM29" s="29"/>
      <c r="AN29" s="29"/>
      <c r="AO29" s="26"/>
      <c r="AP29" s="26"/>
      <c r="AQ29" s="26"/>
      <c r="AR29" s="26"/>
      <c r="AS29" s="27"/>
      <c r="AU29" s="28"/>
      <c r="AV29" s="28"/>
      <c r="AW29" s="28"/>
      <c r="AX29" s="28"/>
      <c r="AY29" s="28"/>
      <c r="AZ29" s="28"/>
      <c r="BA29" s="28"/>
      <c r="BB29" s="28"/>
      <c r="BC29" s="28"/>
      <c r="BD29" s="28"/>
      <c r="BE29" s="28"/>
      <c r="BF29" s="29"/>
      <c r="BG29" s="29"/>
      <c r="BH29" s="29"/>
      <c r="BI29" s="29"/>
      <c r="BJ29" s="29"/>
      <c r="BK29" s="26"/>
      <c r="BL29" s="26"/>
      <c r="BM29" s="26"/>
      <c r="BN29" s="26"/>
      <c r="BO29" s="27"/>
      <c r="BQ29" s="28"/>
      <c r="BR29" s="28"/>
      <c r="BS29" s="28"/>
      <c r="BT29" s="28"/>
      <c r="BU29" s="28"/>
      <c r="BV29" s="28"/>
      <c r="BW29" s="28"/>
      <c r="BX29" s="28"/>
      <c r="BY29" s="28"/>
      <c r="BZ29" s="28"/>
      <c r="CA29" s="28"/>
      <c r="CB29" s="29"/>
      <c r="CC29" s="29"/>
      <c r="CD29" s="29"/>
      <c r="CE29" s="29"/>
      <c r="CF29" s="29"/>
      <c r="CG29" s="26"/>
      <c r="CH29" s="26"/>
      <c r="CI29" s="26"/>
      <c r="CJ29" s="26"/>
      <c r="CK29" s="27"/>
      <c r="CM29" s="28"/>
      <c r="CN29" s="28"/>
      <c r="CO29" s="28"/>
      <c r="CP29" s="28"/>
      <c r="CQ29" s="28"/>
      <c r="CR29" s="28"/>
      <c r="CS29" s="28"/>
      <c r="CT29" s="28"/>
      <c r="CU29" s="28"/>
      <c r="CV29" s="28"/>
      <c r="CW29" s="28"/>
      <c r="CX29" s="29"/>
      <c r="CY29" s="29"/>
      <c r="CZ29" s="29"/>
      <c r="DA29" s="29"/>
      <c r="DB29" s="29"/>
      <c r="DC29" s="26"/>
      <c r="DD29" s="26"/>
      <c r="DE29" s="26"/>
      <c r="DF29" s="26"/>
      <c r="DG29" s="27"/>
      <c r="DI29" s="28"/>
      <c r="DJ29" s="28"/>
      <c r="DK29" s="28"/>
      <c r="DL29" s="28"/>
      <c r="DM29" s="28"/>
      <c r="DN29" s="28"/>
      <c r="DO29" s="28"/>
      <c r="DP29" s="28"/>
      <c r="DQ29" s="28"/>
      <c r="DR29" s="28"/>
      <c r="DS29" s="28"/>
      <c r="DT29" s="29"/>
      <c r="DU29" s="29"/>
      <c r="DV29" s="29"/>
      <c r="DW29" s="29"/>
      <c r="DX29" s="29"/>
      <c r="DY29" s="26"/>
      <c r="DZ29" s="26"/>
      <c r="EA29" s="26"/>
      <c r="EB29" s="26"/>
      <c r="EC29" s="27"/>
      <c r="EE29" s="28"/>
      <c r="EF29" s="28"/>
      <c r="EG29" s="28"/>
      <c r="EH29" s="28"/>
      <c r="EI29" s="28"/>
      <c r="EJ29" s="28"/>
      <c r="EK29" s="28"/>
      <c r="EL29" s="28"/>
      <c r="EM29" s="28"/>
      <c r="EN29" s="28"/>
      <c r="EO29" s="28"/>
      <c r="EP29" s="29"/>
      <c r="EQ29" s="29"/>
      <c r="ER29" s="29"/>
      <c r="ES29" s="29"/>
      <c r="ET29" s="29"/>
      <c r="EU29" s="26"/>
      <c r="EV29" s="26"/>
      <c r="EW29" s="26"/>
      <c r="EX29" s="26"/>
      <c r="EY29" s="27"/>
      <c r="FA29" s="28"/>
      <c r="FB29" s="28"/>
      <c r="FC29" s="28"/>
      <c r="FD29" s="28"/>
      <c r="FE29" s="28"/>
      <c r="FF29" s="28"/>
      <c r="FG29" s="28"/>
      <c r="FH29" s="28"/>
      <c r="FI29" s="28"/>
      <c r="FJ29" s="28"/>
      <c r="FK29" s="28"/>
      <c r="FL29" s="29"/>
      <c r="FM29" s="29"/>
      <c r="FN29" s="29"/>
      <c r="FO29" s="29"/>
      <c r="FP29" s="29"/>
      <c r="FQ29" s="26"/>
      <c r="FR29" s="26"/>
      <c r="FS29" s="26"/>
      <c r="FT29" s="26"/>
      <c r="FU29" s="27"/>
      <c r="FW29" s="28"/>
      <c r="FX29" s="28"/>
      <c r="FY29" s="28"/>
      <c r="FZ29" s="28"/>
      <c r="GA29" s="28"/>
      <c r="GB29" s="28"/>
      <c r="GC29" s="28"/>
      <c r="GD29" s="28"/>
      <c r="GE29" s="28"/>
      <c r="GF29" s="28"/>
      <c r="GG29" s="28"/>
      <c r="GH29" s="29"/>
      <c r="GI29" s="29"/>
      <c r="GJ29" s="29"/>
      <c r="GK29" s="29"/>
      <c r="GL29" s="29"/>
      <c r="GM29" s="26"/>
      <c r="GN29" s="26"/>
      <c r="GO29" s="26"/>
      <c r="GP29" s="26"/>
      <c r="GQ29" s="27"/>
      <c r="GS29" s="28"/>
      <c r="GT29" s="28"/>
      <c r="GU29" s="28"/>
      <c r="GV29" s="28"/>
      <c r="GW29" s="28"/>
      <c r="GX29" s="28"/>
      <c r="GY29" s="28"/>
      <c r="GZ29" s="28"/>
      <c r="HA29" s="28"/>
      <c r="HB29" s="28"/>
      <c r="HC29" s="28"/>
      <c r="HD29" s="29"/>
      <c r="HE29" s="29"/>
      <c r="HF29" s="29"/>
      <c r="HG29" s="29"/>
      <c r="HH29" s="29"/>
      <c r="HI29" s="26"/>
      <c r="HJ29" s="26"/>
      <c r="HK29" s="26"/>
      <c r="HL29" s="26"/>
      <c r="HM29" s="27"/>
      <c r="HO29" s="28"/>
      <c r="HP29" s="28"/>
      <c r="HQ29" s="28"/>
      <c r="HR29" s="28"/>
      <c r="HS29" s="28"/>
      <c r="HT29" s="28"/>
      <c r="HU29" s="28"/>
      <c r="HV29" s="28"/>
      <c r="HW29" s="28"/>
      <c r="HX29" s="28"/>
      <c r="HY29" s="28"/>
      <c r="HZ29" s="29"/>
      <c r="IA29" s="29"/>
      <c r="IB29" s="29"/>
      <c r="IC29" s="29"/>
      <c r="ID29" s="29"/>
      <c r="IE29" s="26"/>
      <c r="IF29" s="26"/>
      <c r="IG29" s="26"/>
      <c r="IH29" s="26"/>
      <c r="II29" s="27"/>
      <c r="IK29" s="28"/>
      <c r="IL29" s="28"/>
      <c r="IM29" s="28"/>
    </row>
    <row r="30" ht="24" customHeight="1" spans="1:18">
      <c r="A30" s="14" t="s">
        <v>36</v>
      </c>
      <c r="B30" s="14">
        <v>1</v>
      </c>
      <c r="C30" s="14">
        <v>0</v>
      </c>
      <c r="D30" s="14">
        <v>0</v>
      </c>
      <c r="E30" s="14">
        <v>1</v>
      </c>
      <c r="F30" s="15">
        <v>0.85</v>
      </c>
      <c r="G30" s="15">
        <v>0.3</v>
      </c>
      <c r="H30" s="16">
        <f t="shared" ref="H30:H35" si="29">SUM(I30:K30)</f>
        <v>0.23</v>
      </c>
      <c r="I30" s="16">
        <f t="shared" ref="I30:I35" si="30">ROUND(C30*F30*(6*400+6*520)/10000,2)</f>
        <v>0</v>
      </c>
      <c r="J30" s="16">
        <f t="shared" ref="J30:J35" si="31">ROUND(D30*F30*(6*300+6*390)/10000,2)</f>
        <v>0</v>
      </c>
      <c r="K30" s="16">
        <f t="shared" ref="K30:K35" si="32">ROUND(E30*F30*(6*200+6*260)/10000,2)</f>
        <v>0.23</v>
      </c>
      <c r="L30" s="16">
        <f t="shared" si="24"/>
        <v>0.08</v>
      </c>
      <c r="M30" s="16">
        <f t="shared" si="25"/>
        <v>0</v>
      </c>
      <c r="N30" s="16">
        <f t="shared" ref="N30:N35" si="33">ROUND(D30*G30*(6*300+6*390)/10000,2)</f>
        <v>0</v>
      </c>
      <c r="O30" s="16">
        <f t="shared" si="26"/>
        <v>0.08</v>
      </c>
      <c r="P30" s="16">
        <f t="shared" si="27"/>
        <v>0.15</v>
      </c>
      <c r="Q30" s="16">
        <v>0.13</v>
      </c>
      <c r="R30" s="16">
        <f t="shared" ref="R30:R35" si="34">P30-Q30</f>
        <v>0.02</v>
      </c>
    </row>
    <row r="31" ht="24" customHeight="1" spans="1:18">
      <c r="A31" s="14" t="s">
        <v>37</v>
      </c>
      <c r="B31" s="14">
        <v>0</v>
      </c>
      <c r="C31" s="14">
        <v>0</v>
      </c>
      <c r="D31" s="14">
        <v>0</v>
      </c>
      <c r="E31" s="14">
        <v>0</v>
      </c>
      <c r="F31" s="15">
        <v>0.85</v>
      </c>
      <c r="G31" s="15">
        <v>0.3</v>
      </c>
      <c r="H31" s="16">
        <f t="shared" si="29"/>
        <v>0</v>
      </c>
      <c r="I31" s="16">
        <f t="shared" si="30"/>
        <v>0</v>
      </c>
      <c r="J31" s="16">
        <f t="shared" si="31"/>
        <v>0</v>
      </c>
      <c r="K31" s="16">
        <f t="shared" si="32"/>
        <v>0</v>
      </c>
      <c r="L31" s="16">
        <f t="shared" si="24"/>
        <v>0</v>
      </c>
      <c r="M31" s="16">
        <f t="shared" si="25"/>
        <v>0</v>
      </c>
      <c r="N31" s="16">
        <f t="shared" si="33"/>
        <v>0</v>
      </c>
      <c r="O31" s="16">
        <f t="shared" si="26"/>
        <v>0</v>
      </c>
      <c r="P31" s="16">
        <f t="shared" si="27"/>
        <v>0</v>
      </c>
      <c r="Q31" s="16">
        <v>0</v>
      </c>
      <c r="R31" s="16">
        <f t="shared" si="34"/>
        <v>0</v>
      </c>
    </row>
    <row r="32" ht="24" customHeight="1" spans="1:18">
      <c r="A32" s="14" t="s">
        <v>38</v>
      </c>
      <c r="B32" s="14">
        <v>0</v>
      </c>
      <c r="C32" s="14">
        <v>0</v>
      </c>
      <c r="D32" s="14">
        <v>0</v>
      </c>
      <c r="E32" s="14">
        <v>0</v>
      </c>
      <c r="F32" s="15">
        <v>0.85</v>
      </c>
      <c r="G32" s="15">
        <v>0.3</v>
      </c>
      <c r="H32" s="16">
        <f t="shared" si="29"/>
        <v>0</v>
      </c>
      <c r="I32" s="16">
        <f t="shared" si="30"/>
        <v>0</v>
      </c>
      <c r="J32" s="16">
        <f t="shared" si="31"/>
        <v>0</v>
      </c>
      <c r="K32" s="16">
        <f t="shared" si="32"/>
        <v>0</v>
      </c>
      <c r="L32" s="16">
        <f t="shared" si="24"/>
        <v>0</v>
      </c>
      <c r="M32" s="16">
        <f t="shared" si="25"/>
        <v>0</v>
      </c>
      <c r="N32" s="16">
        <f t="shared" si="33"/>
        <v>0</v>
      </c>
      <c r="O32" s="16">
        <f t="shared" si="26"/>
        <v>0</v>
      </c>
      <c r="P32" s="16">
        <f t="shared" si="27"/>
        <v>0</v>
      </c>
      <c r="Q32" s="16">
        <v>0</v>
      </c>
      <c r="R32" s="16">
        <f t="shared" si="34"/>
        <v>0</v>
      </c>
    </row>
    <row r="33" ht="24" customHeight="1" spans="1:18">
      <c r="A33" s="14" t="s">
        <v>39</v>
      </c>
      <c r="B33" s="14">
        <v>1</v>
      </c>
      <c r="C33" s="14">
        <v>0</v>
      </c>
      <c r="D33" s="14">
        <v>0</v>
      </c>
      <c r="E33" s="14">
        <v>1</v>
      </c>
      <c r="F33" s="15">
        <v>1</v>
      </c>
      <c r="G33" s="15">
        <v>0.3</v>
      </c>
      <c r="H33" s="16">
        <f t="shared" si="29"/>
        <v>0.28</v>
      </c>
      <c r="I33" s="16">
        <f t="shared" si="30"/>
        <v>0</v>
      </c>
      <c r="J33" s="16">
        <f t="shared" si="31"/>
        <v>0</v>
      </c>
      <c r="K33" s="16">
        <f t="shared" si="32"/>
        <v>0.28</v>
      </c>
      <c r="L33" s="16">
        <f t="shared" si="24"/>
        <v>0.08</v>
      </c>
      <c r="M33" s="16">
        <f t="shared" si="25"/>
        <v>0</v>
      </c>
      <c r="N33" s="16">
        <f t="shared" si="33"/>
        <v>0</v>
      </c>
      <c r="O33" s="16">
        <f t="shared" si="26"/>
        <v>0.08</v>
      </c>
      <c r="P33" s="16">
        <f t="shared" si="27"/>
        <v>0.2</v>
      </c>
      <c r="Q33" s="16">
        <v>0.17</v>
      </c>
      <c r="R33" s="16">
        <f t="shared" si="34"/>
        <v>0.03</v>
      </c>
    </row>
    <row r="34" ht="24" customHeight="1" spans="1:18">
      <c r="A34" s="14" t="s">
        <v>40</v>
      </c>
      <c r="B34" s="14">
        <v>0</v>
      </c>
      <c r="C34" s="14">
        <v>0</v>
      </c>
      <c r="D34" s="14">
        <v>0</v>
      </c>
      <c r="E34" s="14">
        <v>0</v>
      </c>
      <c r="F34" s="15">
        <v>1</v>
      </c>
      <c r="G34" s="15">
        <v>0.3</v>
      </c>
      <c r="H34" s="16">
        <f t="shared" si="29"/>
        <v>0</v>
      </c>
      <c r="I34" s="16">
        <f t="shared" si="30"/>
        <v>0</v>
      </c>
      <c r="J34" s="16">
        <f t="shared" si="31"/>
        <v>0</v>
      </c>
      <c r="K34" s="16">
        <f t="shared" si="32"/>
        <v>0</v>
      </c>
      <c r="L34" s="16">
        <f t="shared" si="24"/>
        <v>0</v>
      </c>
      <c r="M34" s="16">
        <f t="shared" si="25"/>
        <v>0</v>
      </c>
      <c r="N34" s="16">
        <f t="shared" si="33"/>
        <v>0</v>
      </c>
      <c r="O34" s="16">
        <f t="shared" si="26"/>
        <v>0</v>
      </c>
      <c r="P34" s="16">
        <f t="shared" si="27"/>
        <v>0</v>
      </c>
      <c r="Q34" s="16">
        <v>0</v>
      </c>
      <c r="R34" s="16">
        <f t="shared" si="34"/>
        <v>0</v>
      </c>
    </row>
    <row r="35" ht="24" customHeight="1" spans="1:18">
      <c r="A35" s="14" t="s">
        <v>41</v>
      </c>
      <c r="B35" s="14">
        <v>0</v>
      </c>
      <c r="C35" s="14">
        <v>0</v>
      </c>
      <c r="D35" s="14">
        <v>0</v>
      </c>
      <c r="E35" s="14">
        <v>0</v>
      </c>
      <c r="F35" s="15">
        <v>0.85</v>
      </c>
      <c r="G35" s="15">
        <v>0.3</v>
      </c>
      <c r="H35" s="16">
        <f t="shared" si="29"/>
        <v>0</v>
      </c>
      <c r="I35" s="16">
        <f t="shared" si="30"/>
        <v>0</v>
      </c>
      <c r="J35" s="16">
        <f t="shared" si="31"/>
        <v>0</v>
      </c>
      <c r="K35" s="16">
        <f t="shared" si="32"/>
        <v>0</v>
      </c>
      <c r="L35" s="16">
        <f t="shared" si="24"/>
        <v>0</v>
      </c>
      <c r="M35" s="16">
        <f t="shared" si="25"/>
        <v>0</v>
      </c>
      <c r="N35" s="16">
        <f t="shared" si="33"/>
        <v>0</v>
      </c>
      <c r="O35" s="16">
        <f t="shared" si="26"/>
        <v>0</v>
      </c>
      <c r="P35" s="16">
        <f t="shared" si="27"/>
        <v>0</v>
      </c>
      <c r="Q35" s="16">
        <v>0</v>
      </c>
      <c r="R35" s="16">
        <f t="shared" si="34"/>
        <v>0</v>
      </c>
    </row>
    <row r="36" s="2" customFormat="1" ht="24" customHeight="1" spans="1:247">
      <c r="A36" s="10" t="s">
        <v>42</v>
      </c>
      <c r="B36" s="10">
        <f>SUM(B37:B41)</f>
        <v>34</v>
      </c>
      <c r="C36" s="10">
        <f>SUM(C37:C41)</f>
        <v>0</v>
      </c>
      <c r="D36" s="10">
        <f>SUM(D37:D41)</f>
        <v>0</v>
      </c>
      <c r="E36" s="10">
        <f>SUM(E37:E41)</f>
        <v>34</v>
      </c>
      <c r="F36" s="11"/>
      <c r="G36" s="7"/>
      <c r="H36" s="13">
        <f t="shared" ref="H36:R36" si="35">SUM(H37:H41)</f>
        <v>2.82</v>
      </c>
      <c r="I36" s="13">
        <f t="shared" si="35"/>
        <v>0</v>
      </c>
      <c r="J36" s="13">
        <f t="shared" si="35"/>
        <v>0</v>
      </c>
      <c r="K36" s="13">
        <f t="shared" si="35"/>
        <v>2.82</v>
      </c>
      <c r="L36" s="13">
        <f t="shared" si="35"/>
        <v>2.82</v>
      </c>
      <c r="M36" s="13">
        <f t="shared" si="35"/>
        <v>0</v>
      </c>
      <c r="N36" s="13">
        <f t="shared" si="35"/>
        <v>0</v>
      </c>
      <c r="O36" s="13">
        <f t="shared" si="35"/>
        <v>2.82</v>
      </c>
      <c r="P36" s="13">
        <f t="shared" si="35"/>
        <v>0</v>
      </c>
      <c r="Q36" s="13">
        <f t="shared" si="35"/>
        <v>0</v>
      </c>
      <c r="R36" s="13">
        <f t="shared" si="35"/>
        <v>0</v>
      </c>
      <c r="S36" s="26"/>
      <c r="T36" s="26"/>
      <c r="U36" s="26"/>
      <c r="V36" s="26"/>
      <c r="W36" s="27"/>
      <c r="Y36" s="28"/>
      <c r="Z36" s="28"/>
      <c r="AA36" s="28"/>
      <c r="AB36" s="28"/>
      <c r="AC36" s="28"/>
      <c r="AD36" s="28"/>
      <c r="AE36" s="28"/>
      <c r="AF36" s="28"/>
      <c r="AG36" s="28"/>
      <c r="AH36" s="28"/>
      <c r="AI36" s="28"/>
      <c r="AJ36" s="29"/>
      <c r="AK36" s="29"/>
      <c r="AL36" s="29"/>
      <c r="AM36" s="29"/>
      <c r="AN36" s="29"/>
      <c r="AO36" s="26"/>
      <c r="AP36" s="26"/>
      <c r="AQ36" s="26"/>
      <c r="AR36" s="26"/>
      <c r="AS36" s="27"/>
      <c r="AU36" s="28"/>
      <c r="AV36" s="28"/>
      <c r="AW36" s="28"/>
      <c r="AX36" s="28"/>
      <c r="AY36" s="28"/>
      <c r="AZ36" s="28"/>
      <c r="BA36" s="28"/>
      <c r="BB36" s="28"/>
      <c r="BC36" s="28"/>
      <c r="BD36" s="28"/>
      <c r="BE36" s="28"/>
      <c r="BF36" s="29"/>
      <c r="BG36" s="29"/>
      <c r="BH36" s="29"/>
      <c r="BI36" s="29"/>
      <c r="BJ36" s="29"/>
      <c r="BK36" s="26"/>
      <c r="BL36" s="26"/>
      <c r="BM36" s="26"/>
      <c r="BN36" s="26"/>
      <c r="BO36" s="27"/>
      <c r="BQ36" s="28"/>
      <c r="BR36" s="28"/>
      <c r="BS36" s="28"/>
      <c r="BT36" s="28"/>
      <c r="BU36" s="28"/>
      <c r="BV36" s="28"/>
      <c r="BW36" s="28"/>
      <c r="BX36" s="28"/>
      <c r="BY36" s="28"/>
      <c r="BZ36" s="28"/>
      <c r="CA36" s="28"/>
      <c r="CB36" s="29"/>
      <c r="CC36" s="29"/>
      <c r="CD36" s="29"/>
      <c r="CE36" s="29"/>
      <c r="CF36" s="29"/>
      <c r="CG36" s="26"/>
      <c r="CH36" s="26"/>
      <c r="CI36" s="26"/>
      <c r="CJ36" s="26"/>
      <c r="CK36" s="27"/>
      <c r="CM36" s="28"/>
      <c r="CN36" s="28"/>
      <c r="CO36" s="28"/>
      <c r="CP36" s="28"/>
      <c r="CQ36" s="28"/>
      <c r="CR36" s="28"/>
      <c r="CS36" s="28"/>
      <c r="CT36" s="28"/>
      <c r="CU36" s="28"/>
      <c r="CV36" s="28"/>
      <c r="CW36" s="28"/>
      <c r="CX36" s="29"/>
      <c r="CY36" s="29"/>
      <c r="CZ36" s="29"/>
      <c r="DA36" s="29"/>
      <c r="DB36" s="29"/>
      <c r="DC36" s="26"/>
      <c r="DD36" s="26"/>
      <c r="DE36" s="26"/>
      <c r="DF36" s="26"/>
      <c r="DG36" s="27"/>
      <c r="DI36" s="28"/>
      <c r="DJ36" s="28"/>
      <c r="DK36" s="28"/>
      <c r="DL36" s="28"/>
      <c r="DM36" s="28"/>
      <c r="DN36" s="28"/>
      <c r="DO36" s="28"/>
      <c r="DP36" s="28"/>
      <c r="DQ36" s="28"/>
      <c r="DR36" s="28"/>
      <c r="DS36" s="28"/>
      <c r="DT36" s="29"/>
      <c r="DU36" s="29"/>
      <c r="DV36" s="29"/>
      <c r="DW36" s="29"/>
      <c r="DX36" s="29"/>
      <c r="DY36" s="26"/>
      <c r="DZ36" s="26"/>
      <c r="EA36" s="26"/>
      <c r="EB36" s="26"/>
      <c r="EC36" s="27"/>
      <c r="EE36" s="28"/>
      <c r="EF36" s="28"/>
      <c r="EG36" s="28"/>
      <c r="EH36" s="28"/>
      <c r="EI36" s="28"/>
      <c r="EJ36" s="28"/>
      <c r="EK36" s="28"/>
      <c r="EL36" s="28"/>
      <c r="EM36" s="28"/>
      <c r="EN36" s="28"/>
      <c r="EO36" s="28"/>
      <c r="EP36" s="29"/>
      <c r="EQ36" s="29"/>
      <c r="ER36" s="29"/>
      <c r="ES36" s="29"/>
      <c r="ET36" s="29"/>
      <c r="EU36" s="26"/>
      <c r="EV36" s="26"/>
      <c r="EW36" s="26"/>
      <c r="EX36" s="26"/>
      <c r="EY36" s="27"/>
      <c r="FA36" s="28"/>
      <c r="FB36" s="28"/>
      <c r="FC36" s="28"/>
      <c r="FD36" s="28"/>
      <c r="FE36" s="28"/>
      <c r="FF36" s="28"/>
      <c r="FG36" s="28"/>
      <c r="FH36" s="28"/>
      <c r="FI36" s="28"/>
      <c r="FJ36" s="28"/>
      <c r="FK36" s="28"/>
      <c r="FL36" s="29"/>
      <c r="FM36" s="29"/>
      <c r="FN36" s="29"/>
      <c r="FO36" s="29"/>
      <c r="FP36" s="29"/>
      <c r="FQ36" s="26"/>
      <c r="FR36" s="26"/>
      <c r="FS36" s="26"/>
      <c r="FT36" s="26"/>
      <c r="FU36" s="27"/>
      <c r="FW36" s="28"/>
      <c r="FX36" s="28"/>
      <c r="FY36" s="28"/>
      <c r="FZ36" s="28"/>
      <c r="GA36" s="28"/>
      <c r="GB36" s="28"/>
      <c r="GC36" s="28"/>
      <c r="GD36" s="28"/>
      <c r="GE36" s="28"/>
      <c r="GF36" s="28"/>
      <c r="GG36" s="28"/>
      <c r="GH36" s="29"/>
      <c r="GI36" s="29"/>
      <c r="GJ36" s="29"/>
      <c r="GK36" s="29"/>
      <c r="GL36" s="29"/>
      <c r="GM36" s="26"/>
      <c r="GN36" s="26"/>
      <c r="GO36" s="26"/>
      <c r="GP36" s="26"/>
      <c r="GQ36" s="27"/>
      <c r="GS36" s="28"/>
      <c r="GT36" s="28"/>
      <c r="GU36" s="28"/>
      <c r="GV36" s="28"/>
      <c r="GW36" s="28"/>
      <c r="GX36" s="28"/>
      <c r="GY36" s="28"/>
      <c r="GZ36" s="28"/>
      <c r="HA36" s="28"/>
      <c r="HB36" s="28"/>
      <c r="HC36" s="28"/>
      <c r="HD36" s="29"/>
      <c r="HE36" s="29"/>
      <c r="HF36" s="29"/>
      <c r="HG36" s="29"/>
      <c r="HH36" s="29"/>
      <c r="HI36" s="26"/>
      <c r="HJ36" s="26"/>
      <c r="HK36" s="26"/>
      <c r="HL36" s="26"/>
      <c r="HM36" s="27"/>
      <c r="HO36" s="28"/>
      <c r="HP36" s="28"/>
      <c r="HQ36" s="28"/>
      <c r="HR36" s="28"/>
      <c r="HS36" s="28"/>
      <c r="HT36" s="28"/>
      <c r="HU36" s="28"/>
      <c r="HV36" s="28"/>
      <c r="HW36" s="28"/>
      <c r="HX36" s="28"/>
      <c r="HY36" s="28"/>
      <c r="HZ36" s="29"/>
      <c r="IA36" s="29"/>
      <c r="IB36" s="29"/>
      <c r="IC36" s="29"/>
      <c r="ID36" s="29"/>
      <c r="IE36" s="26"/>
      <c r="IF36" s="26"/>
      <c r="IG36" s="26"/>
      <c r="IH36" s="26"/>
      <c r="II36" s="27"/>
      <c r="IK36" s="28"/>
      <c r="IL36" s="28"/>
      <c r="IM36" s="28"/>
    </row>
    <row r="37" ht="24" customHeight="1" spans="1:18">
      <c r="A37" s="14" t="s">
        <v>43</v>
      </c>
      <c r="B37" s="14">
        <v>0</v>
      </c>
      <c r="C37" s="14">
        <v>0</v>
      </c>
      <c r="D37" s="14">
        <v>0</v>
      </c>
      <c r="E37" s="14">
        <v>0</v>
      </c>
      <c r="F37" s="15">
        <v>0.3</v>
      </c>
      <c r="G37" s="15">
        <v>0.3</v>
      </c>
      <c r="H37" s="16">
        <f>SUM(I37:K37)</f>
        <v>0</v>
      </c>
      <c r="I37" s="16">
        <f>ROUND(C37*F37*(6*400+6*520)/10000,2)</f>
        <v>0</v>
      </c>
      <c r="J37" s="16">
        <f>ROUND(D37*F37*(6*300+6*390)/10000,2)</f>
        <v>0</v>
      </c>
      <c r="K37" s="16">
        <f>ROUND(E37*F37*(6*200+6*260)/10000,2)</f>
        <v>0</v>
      </c>
      <c r="L37" s="16">
        <f t="shared" si="24"/>
        <v>0</v>
      </c>
      <c r="M37" s="16">
        <f t="shared" si="25"/>
        <v>0</v>
      </c>
      <c r="N37" s="16">
        <f>ROUND(D37*G37*(6*300+6*390)/10000,2)</f>
        <v>0</v>
      </c>
      <c r="O37" s="16">
        <f t="shared" si="26"/>
        <v>0</v>
      </c>
      <c r="P37" s="16">
        <f t="shared" si="27"/>
        <v>0</v>
      </c>
      <c r="Q37" s="16">
        <v>0</v>
      </c>
      <c r="R37" s="16">
        <f t="shared" ref="R37:R41" si="36">P37-Q37</f>
        <v>0</v>
      </c>
    </row>
    <row r="38" ht="24" customHeight="1" spans="1:18">
      <c r="A38" s="14" t="s">
        <v>44</v>
      </c>
      <c r="B38" s="14">
        <v>0</v>
      </c>
      <c r="C38" s="14">
        <v>0</v>
      </c>
      <c r="D38" s="14">
        <v>0</v>
      </c>
      <c r="E38" s="14">
        <v>0</v>
      </c>
      <c r="F38" s="15">
        <v>0.3</v>
      </c>
      <c r="G38" s="15">
        <v>0.3</v>
      </c>
      <c r="H38" s="16">
        <f>SUM(I38:K38)</f>
        <v>0</v>
      </c>
      <c r="I38" s="16">
        <f>ROUND(C38*F38*(6*400+6*520)/10000,2)</f>
        <v>0</v>
      </c>
      <c r="J38" s="16">
        <f>ROUND(D38*F38*(6*300+6*390)/10000,2)</f>
        <v>0</v>
      </c>
      <c r="K38" s="16">
        <f>ROUND(E38*F38*(6*200+6*260)/10000,2)</f>
        <v>0</v>
      </c>
      <c r="L38" s="16">
        <f t="shared" si="24"/>
        <v>0</v>
      </c>
      <c r="M38" s="16">
        <f t="shared" si="25"/>
        <v>0</v>
      </c>
      <c r="N38" s="16">
        <f>ROUND(D38*G38*(6*300+6*390)/10000,2)</f>
        <v>0</v>
      </c>
      <c r="O38" s="16">
        <f t="shared" si="26"/>
        <v>0</v>
      </c>
      <c r="P38" s="16">
        <f t="shared" si="27"/>
        <v>0</v>
      </c>
      <c r="Q38" s="16">
        <v>0</v>
      </c>
      <c r="R38" s="16">
        <f t="shared" si="36"/>
        <v>0</v>
      </c>
    </row>
    <row r="39" ht="24" customHeight="1" spans="1:18">
      <c r="A39" s="14" t="s">
        <v>45</v>
      </c>
      <c r="B39" s="14">
        <v>21</v>
      </c>
      <c r="C39" s="14">
        <v>0</v>
      </c>
      <c r="D39" s="14">
        <v>0</v>
      </c>
      <c r="E39" s="14">
        <v>21</v>
      </c>
      <c r="F39" s="15">
        <v>0.3</v>
      </c>
      <c r="G39" s="15">
        <v>0.3</v>
      </c>
      <c r="H39" s="16">
        <f>SUM(I39:K39)</f>
        <v>1.74</v>
      </c>
      <c r="I39" s="16">
        <f>ROUND(C39*F39*(6*400+6*520)/10000,2)</f>
        <v>0</v>
      </c>
      <c r="J39" s="16">
        <f>ROUND(D39*F39*(6*300+6*390)/10000,2)</f>
        <v>0</v>
      </c>
      <c r="K39" s="16">
        <f>ROUND(E39*F39*(6*200+6*260)/10000,2)</f>
        <v>1.74</v>
      </c>
      <c r="L39" s="16">
        <f t="shared" si="24"/>
        <v>1.74</v>
      </c>
      <c r="M39" s="16">
        <f t="shared" si="25"/>
        <v>0</v>
      </c>
      <c r="N39" s="16">
        <f>ROUND(D39*G39*(6*300+6*390)/10000,2)</f>
        <v>0</v>
      </c>
      <c r="O39" s="16">
        <f t="shared" si="26"/>
        <v>1.74</v>
      </c>
      <c r="P39" s="16">
        <f t="shared" si="27"/>
        <v>0</v>
      </c>
      <c r="Q39" s="16">
        <v>0</v>
      </c>
      <c r="R39" s="16">
        <f t="shared" si="36"/>
        <v>0</v>
      </c>
    </row>
    <row r="40" ht="24" customHeight="1" spans="1:18">
      <c r="A40" s="14" t="s">
        <v>46</v>
      </c>
      <c r="B40" s="14">
        <v>13</v>
      </c>
      <c r="C40" s="14">
        <v>0</v>
      </c>
      <c r="D40" s="14">
        <v>0</v>
      </c>
      <c r="E40" s="14">
        <v>13</v>
      </c>
      <c r="F40" s="15">
        <v>0.3</v>
      </c>
      <c r="G40" s="15">
        <v>0.3</v>
      </c>
      <c r="H40" s="16">
        <f>SUM(I40:K40)</f>
        <v>1.08</v>
      </c>
      <c r="I40" s="16">
        <f>ROUND(C40*F40*(6*400+6*520)/10000,2)</f>
        <v>0</v>
      </c>
      <c r="J40" s="16">
        <f>ROUND(D40*F40*(6*300+6*390)/10000,2)</f>
        <v>0</v>
      </c>
      <c r="K40" s="16">
        <f>ROUND(E40*F40*(6*200+6*260)/10000,2)</f>
        <v>1.08</v>
      </c>
      <c r="L40" s="16">
        <f t="shared" si="24"/>
        <v>1.08</v>
      </c>
      <c r="M40" s="16">
        <f t="shared" si="25"/>
        <v>0</v>
      </c>
      <c r="N40" s="16">
        <f>ROUND(D40*G40*(6*300+6*390)/10000,2)</f>
        <v>0</v>
      </c>
      <c r="O40" s="16">
        <f t="shared" si="26"/>
        <v>1.08</v>
      </c>
      <c r="P40" s="16">
        <f t="shared" si="27"/>
        <v>0</v>
      </c>
      <c r="Q40" s="16">
        <v>0</v>
      </c>
      <c r="R40" s="16">
        <f t="shared" si="36"/>
        <v>0</v>
      </c>
    </row>
    <row r="41" ht="24" customHeight="1" spans="1:18">
      <c r="A41" s="14" t="s">
        <v>47</v>
      </c>
      <c r="B41" s="14">
        <v>0</v>
      </c>
      <c r="C41" s="14">
        <v>0</v>
      </c>
      <c r="D41" s="14">
        <v>0</v>
      </c>
      <c r="E41" s="14">
        <v>0</v>
      </c>
      <c r="F41" s="15">
        <v>0.3</v>
      </c>
      <c r="G41" s="15">
        <v>0.3</v>
      </c>
      <c r="H41" s="16">
        <f>SUM(I41:K41)</f>
        <v>0</v>
      </c>
      <c r="I41" s="16">
        <f>ROUND(C41*F41*(6*400+6*520)/10000,2)</f>
        <v>0</v>
      </c>
      <c r="J41" s="16">
        <f>ROUND(D41*F41*(6*300+6*390)/10000,2)</f>
        <v>0</v>
      </c>
      <c r="K41" s="16">
        <f>ROUND(E41*F41*(6*200+6*260)/10000,2)</f>
        <v>0</v>
      </c>
      <c r="L41" s="16">
        <f t="shared" si="24"/>
        <v>0</v>
      </c>
      <c r="M41" s="16">
        <f t="shared" si="25"/>
        <v>0</v>
      </c>
      <c r="N41" s="16">
        <f>ROUND(D41*G41*(6*300+6*390)/10000,2)</f>
        <v>0</v>
      </c>
      <c r="O41" s="16">
        <f t="shared" si="26"/>
        <v>0</v>
      </c>
      <c r="P41" s="16">
        <f t="shared" si="27"/>
        <v>0</v>
      </c>
      <c r="Q41" s="16">
        <v>0</v>
      </c>
      <c r="R41" s="16">
        <f t="shared" si="36"/>
        <v>0</v>
      </c>
    </row>
    <row r="42" s="2" customFormat="1" ht="24" customHeight="1" spans="1:247">
      <c r="A42" s="10" t="s">
        <v>48</v>
      </c>
      <c r="B42" s="19">
        <f>SUM(B43:B48)</f>
        <v>155</v>
      </c>
      <c r="C42" s="19">
        <f>SUM(C43:C48)</f>
        <v>0</v>
      </c>
      <c r="D42" s="19">
        <f>SUM(D43:D48)</f>
        <v>1</v>
      </c>
      <c r="E42" s="19">
        <f>SUM(E43:E48)</f>
        <v>154</v>
      </c>
      <c r="F42" s="11"/>
      <c r="G42" s="7"/>
      <c r="H42" s="13">
        <f>SUM(H43:H48)</f>
        <v>36.49</v>
      </c>
      <c r="I42" s="13">
        <f t="shared" ref="H42:R42" si="37">SUM(I43:I48)</f>
        <v>0</v>
      </c>
      <c r="J42" s="13">
        <f t="shared" si="37"/>
        <v>0.35</v>
      </c>
      <c r="K42" s="13">
        <f t="shared" si="37"/>
        <v>36.14</v>
      </c>
      <c r="L42" s="13">
        <f t="shared" si="37"/>
        <v>12.86</v>
      </c>
      <c r="M42" s="13">
        <f t="shared" si="37"/>
        <v>0</v>
      </c>
      <c r="N42" s="13">
        <f t="shared" si="37"/>
        <v>0.12</v>
      </c>
      <c r="O42" s="13">
        <f t="shared" si="37"/>
        <v>12.74</v>
      </c>
      <c r="P42" s="13">
        <f t="shared" si="37"/>
        <v>23.63</v>
      </c>
      <c r="Q42" s="13">
        <f t="shared" si="37"/>
        <v>18.43</v>
      </c>
      <c r="R42" s="13">
        <f t="shared" si="37"/>
        <v>5.2</v>
      </c>
      <c r="S42" s="26"/>
      <c r="T42" s="26"/>
      <c r="U42" s="26"/>
      <c r="V42" s="26"/>
      <c r="W42" s="27"/>
      <c r="Y42" s="28"/>
      <c r="Z42" s="28"/>
      <c r="AA42" s="28"/>
      <c r="AB42" s="28"/>
      <c r="AC42" s="28"/>
      <c r="AD42" s="28"/>
      <c r="AE42" s="28"/>
      <c r="AF42" s="28"/>
      <c r="AG42" s="28"/>
      <c r="AH42" s="28"/>
      <c r="AI42" s="28"/>
      <c r="AJ42" s="29"/>
      <c r="AK42" s="29"/>
      <c r="AL42" s="29"/>
      <c r="AM42" s="29"/>
      <c r="AN42" s="29"/>
      <c r="AO42" s="26"/>
      <c r="AP42" s="26"/>
      <c r="AQ42" s="26"/>
      <c r="AR42" s="26"/>
      <c r="AS42" s="27"/>
      <c r="AU42" s="28"/>
      <c r="AV42" s="28"/>
      <c r="AW42" s="28"/>
      <c r="AX42" s="28"/>
      <c r="AY42" s="28"/>
      <c r="AZ42" s="28"/>
      <c r="BA42" s="28"/>
      <c r="BB42" s="28"/>
      <c r="BC42" s="28"/>
      <c r="BD42" s="28"/>
      <c r="BE42" s="28"/>
      <c r="BF42" s="29"/>
      <c r="BG42" s="29"/>
      <c r="BH42" s="29"/>
      <c r="BI42" s="29"/>
      <c r="BJ42" s="29"/>
      <c r="BK42" s="26"/>
      <c r="BL42" s="26"/>
      <c r="BM42" s="26"/>
      <c r="BN42" s="26"/>
      <c r="BO42" s="27"/>
      <c r="BQ42" s="28"/>
      <c r="BR42" s="28"/>
      <c r="BS42" s="28"/>
      <c r="BT42" s="28"/>
      <c r="BU42" s="28"/>
      <c r="BV42" s="28"/>
      <c r="BW42" s="28"/>
      <c r="BX42" s="28"/>
      <c r="BY42" s="28"/>
      <c r="BZ42" s="28"/>
      <c r="CA42" s="28"/>
      <c r="CB42" s="29"/>
      <c r="CC42" s="29"/>
      <c r="CD42" s="29"/>
      <c r="CE42" s="29"/>
      <c r="CF42" s="29"/>
      <c r="CG42" s="26"/>
      <c r="CH42" s="26"/>
      <c r="CI42" s="26"/>
      <c r="CJ42" s="26"/>
      <c r="CK42" s="27"/>
      <c r="CM42" s="28"/>
      <c r="CN42" s="28"/>
      <c r="CO42" s="28"/>
      <c r="CP42" s="28"/>
      <c r="CQ42" s="28"/>
      <c r="CR42" s="28"/>
      <c r="CS42" s="28"/>
      <c r="CT42" s="28"/>
      <c r="CU42" s="28"/>
      <c r="CV42" s="28"/>
      <c r="CW42" s="28"/>
      <c r="CX42" s="29"/>
      <c r="CY42" s="29"/>
      <c r="CZ42" s="29"/>
      <c r="DA42" s="29"/>
      <c r="DB42" s="29"/>
      <c r="DC42" s="26"/>
      <c r="DD42" s="26"/>
      <c r="DE42" s="26"/>
      <c r="DF42" s="26"/>
      <c r="DG42" s="27"/>
      <c r="DI42" s="28"/>
      <c r="DJ42" s="28"/>
      <c r="DK42" s="28"/>
      <c r="DL42" s="28"/>
      <c r="DM42" s="28"/>
      <c r="DN42" s="28"/>
      <c r="DO42" s="28"/>
      <c r="DP42" s="28"/>
      <c r="DQ42" s="28"/>
      <c r="DR42" s="28"/>
      <c r="DS42" s="28"/>
      <c r="DT42" s="29"/>
      <c r="DU42" s="29"/>
      <c r="DV42" s="29"/>
      <c r="DW42" s="29"/>
      <c r="DX42" s="29"/>
      <c r="DY42" s="26"/>
      <c r="DZ42" s="26"/>
      <c r="EA42" s="26"/>
      <c r="EB42" s="26"/>
      <c r="EC42" s="27"/>
      <c r="EE42" s="28"/>
      <c r="EF42" s="28"/>
      <c r="EG42" s="28"/>
      <c r="EH42" s="28"/>
      <c r="EI42" s="28"/>
      <c r="EJ42" s="28"/>
      <c r="EK42" s="28"/>
      <c r="EL42" s="28"/>
      <c r="EM42" s="28"/>
      <c r="EN42" s="28"/>
      <c r="EO42" s="28"/>
      <c r="EP42" s="29"/>
      <c r="EQ42" s="29"/>
      <c r="ER42" s="29"/>
      <c r="ES42" s="29"/>
      <c r="ET42" s="29"/>
      <c r="EU42" s="26"/>
      <c r="EV42" s="26"/>
      <c r="EW42" s="26"/>
      <c r="EX42" s="26"/>
      <c r="EY42" s="27"/>
      <c r="FA42" s="28"/>
      <c r="FB42" s="28"/>
      <c r="FC42" s="28"/>
      <c r="FD42" s="28"/>
      <c r="FE42" s="28"/>
      <c r="FF42" s="28"/>
      <c r="FG42" s="28"/>
      <c r="FH42" s="28"/>
      <c r="FI42" s="28"/>
      <c r="FJ42" s="28"/>
      <c r="FK42" s="28"/>
      <c r="FL42" s="29"/>
      <c r="FM42" s="29"/>
      <c r="FN42" s="29"/>
      <c r="FO42" s="29"/>
      <c r="FP42" s="29"/>
      <c r="FQ42" s="26"/>
      <c r="FR42" s="26"/>
      <c r="FS42" s="26"/>
      <c r="FT42" s="26"/>
      <c r="FU42" s="27"/>
      <c r="FW42" s="28"/>
      <c r="FX42" s="28"/>
      <c r="FY42" s="28"/>
      <c r="FZ42" s="28"/>
      <c r="GA42" s="28"/>
      <c r="GB42" s="28"/>
      <c r="GC42" s="28"/>
      <c r="GD42" s="28"/>
      <c r="GE42" s="28"/>
      <c r="GF42" s="28"/>
      <c r="GG42" s="28"/>
      <c r="GH42" s="29"/>
      <c r="GI42" s="29"/>
      <c r="GJ42" s="29"/>
      <c r="GK42" s="29"/>
      <c r="GL42" s="29"/>
      <c r="GM42" s="26"/>
      <c r="GN42" s="26"/>
      <c r="GO42" s="26"/>
      <c r="GP42" s="26"/>
      <c r="GQ42" s="27"/>
      <c r="GS42" s="28"/>
      <c r="GT42" s="28"/>
      <c r="GU42" s="28"/>
      <c r="GV42" s="28"/>
      <c r="GW42" s="28"/>
      <c r="GX42" s="28"/>
      <c r="GY42" s="28"/>
      <c r="GZ42" s="28"/>
      <c r="HA42" s="28"/>
      <c r="HB42" s="28"/>
      <c r="HC42" s="28"/>
      <c r="HD42" s="29"/>
      <c r="HE42" s="29"/>
      <c r="HF42" s="29"/>
      <c r="HG42" s="29"/>
      <c r="HH42" s="29"/>
      <c r="HI42" s="26"/>
      <c r="HJ42" s="26"/>
      <c r="HK42" s="26"/>
      <c r="HL42" s="26"/>
      <c r="HM42" s="27"/>
      <c r="HO42" s="28"/>
      <c r="HP42" s="28"/>
      <c r="HQ42" s="28"/>
      <c r="HR42" s="28"/>
      <c r="HS42" s="28"/>
      <c r="HT42" s="28"/>
      <c r="HU42" s="28"/>
      <c r="HV42" s="28"/>
      <c r="HW42" s="28"/>
      <c r="HX42" s="28"/>
      <c r="HY42" s="28"/>
      <c r="HZ42" s="29"/>
      <c r="IA42" s="29"/>
      <c r="IB42" s="29"/>
      <c r="IC42" s="29"/>
      <c r="ID42" s="29"/>
      <c r="IE42" s="26"/>
      <c r="IF42" s="26"/>
      <c r="IG42" s="26"/>
      <c r="IH42" s="26"/>
      <c r="II42" s="27"/>
      <c r="IK42" s="28"/>
      <c r="IL42" s="28"/>
      <c r="IM42" s="28"/>
    </row>
    <row r="43" ht="24" customHeight="1" spans="1:18">
      <c r="A43" s="14" t="s">
        <v>49</v>
      </c>
      <c r="B43" s="14">
        <v>15</v>
      </c>
      <c r="C43" s="14">
        <v>0</v>
      </c>
      <c r="D43" s="14">
        <v>0</v>
      </c>
      <c r="E43" s="14">
        <v>15</v>
      </c>
      <c r="F43" s="15">
        <v>0.85</v>
      </c>
      <c r="G43" s="15">
        <v>0.3</v>
      </c>
      <c r="H43" s="16">
        <f t="shared" ref="H43:H48" si="38">SUM(I43:K43)</f>
        <v>3.52</v>
      </c>
      <c r="I43" s="16">
        <f t="shared" ref="I43:I48" si="39">ROUND(C43*F43*(6*400+6*520)/10000,2)</f>
        <v>0</v>
      </c>
      <c r="J43" s="16">
        <f t="shared" ref="J43:J48" si="40">ROUND(D43*F43*(6*300+6*390)/10000,2)</f>
        <v>0</v>
      </c>
      <c r="K43" s="16">
        <f t="shared" ref="K43:K48" si="41">ROUND(E43*F43*(6*200+6*260)/10000,2)</f>
        <v>3.52</v>
      </c>
      <c r="L43" s="16">
        <f t="shared" si="24"/>
        <v>1.24</v>
      </c>
      <c r="M43" s="16">
        <f t="shared" si="25"/>
        <v>0</v>
      </c>
      <c r="N43" s="16">
        <f t="shared" ref="N43:N48" si="42">ROUND(D43*G43*(6*300+6*390)/10000,2)</f>
        <v>0</v>
      </c>
      <c r="O43" s="16">
        <f t="shared" si="26"/>
        <v>1.24</v>
      </c>
      <c r="P43" s="16">
        <f t="shared" si="27"/>
        <v>2.28</v>
      </c>
      <c r="Q43" s="16">
        <v>1.98</v>
      </c>
      <c r="R43" s="16">
        <f t="shared" ref="R43:R48" si="43">P43-Q43</f>
        <v>0.3</v>
      </c>
    </row>
    <row r="44" ht="24" customHeight="1" spans="1:18">
      <c r="A44" s="14" t="s">
        <v>50</v>
      </c>
      <c r="B44" s="14">
        <v>26</v>
      </c>
      <c r="C44" s="14">
        <v>0</v>
      </c>
      <c r="D44" s="14">
        <v>1</v>
      </c>
      <c r="E44" s="14">
        <v>25</v>
      </c>
      <c r="F44" s="15">
        <v>0.85</v>
      </c>
      <c r="G44" s="15">
        <v>0.3</v>
      </c>
      <c r="H44" s="16">
        <f t="shared" si="38"/>
        <v>6.22</v>
      </c>
      <c r="I44" s="16">
        <f t="shared" si="39"/>
        <v>0</v>
      </c>
      <c r="J44" s="16">
        <f t="shared" si="40"/>
        <v>0.35</v>
      </c>
      <c r="K44" s="16">
        <f t="shared" si="41"/>
        <v>5.87</v>
      </c>
      <c r="L44" s="16">
        <f t="shared" si="24"/>
        <v>2.19</v>
      </c>
      <c r="M44" s="16">
        <f t="shared" si="25"/>
        <v>0</v>
      </c>
      <c r="N44" s="16">
        <f t="shared" si="42"/>
        <v>0.12</v>
      </c>
      <c r="O44" s="16">
        <f t="shared" si="26"/>
        <v>2.07</v>
      </c>
      <c r="P44" s="16">
        <f t="shared" si="27"/>
        <v>4.03</v>
      </c>
      <c r="Q44" s="16">
        <v>3.37</v>
      </c>
      <c r="R44" s="16">
        <f t="shared" si="43"/>
        <v>0.659999999999999</v>
      </c>
    </row>
    <row r="45" ht="24" customHeight="1" spans="1:18">
      <c r="A45" s="14" t="s">
        <v>51</v>
      </c>
      <c r="B45" s="14">
        <v>73</v>
      </c>
      <c r="C45" s="14">
        <v>0</v>
      </c>
      <c r="D45" s="14">
        <v>0</v>
      </c>
      <c r="E45" s="14">
        <v>73</v>
      </c>
      <c r="F45" s="15">
        <v>0.85</v>
      </c>
      <c r="G45" s="15">
        <v>0.3</v>
      </c>
      <c r="H45" s="16">
        <f t="shared" si="38"/>
        <v>17.13</v>
      </c>
      <c r="I45" s="16">
        <f t="shared" si="39"/>
        <v>0</v>
      </c>
      <c r="J45" s="16">
        <f t="shared" si="40"/>
        <v>0</v>
      </c>
      <c r="K45" s="16">
        <f t="shared" si="41"/>
        <v>17.13</v>
      </c>
      <c r="L45" s="16">
        <f t="shared" si="24"/>
        <v>6.04</v>
      </c>
      <c r="M45" s="16">
        <f t="shared" si="25"/>
        <v>0</v>
      </c>
      <c r="N45" s="16">
        <f t="shared" si="42"/>
        <v>0</v>
      </c>
      <c r="O45" s="16">
        <f t="shared" si="26"/>
        <v>6.04</v>
      </c>
      <c r="P45" s="16">
        <f t="shared" si="27"/>
        <v>11.09</v>
      </c>
      <c r="Q45" s="16">
        <v>8.19</v>
      </c>
      <c r="R45" s="16">
        <f t="shared" si="43"/>
        <v>2.9</v>
      </c>
    </row>
    <row r="46" ht="24" customHeight="1" spans="1:18">
      <c r="A46" s="14" t="s">
        <v>52</v>
      </c>
      <c r="B46" s="14">
        <v>19</v>
      </c>
      <c r="C46" s="14">
        <v>0</v>
      </c>
      <c r="D46" s="14">
        <v>0</v>
      </c>
      <c r="E46" s="14">
        <v>19</v>
      </c>
      <c r="F46" s="15">
        <v>0.85</v>
      </c>
      <c r="G46" s="15">
        <v>0.3</v>
      </c>
      <c r="H46" s="16">
        <f t="shared" si="38"/>
        <v>4.46</v>
      </c>
      <c r="I46" s="16">
        <f t="shared" si="39"/>
        <v>0</v>
      </c>
      <c r="J46" s="16">
        <f t="shared" si="40"/>
        <v>0</v>
      </c>
      <c r="K46" s="16">
        <f t="shared" si="41"/>
        <v>4.46</v>
      </c>
      <c r="L46" s="16">
        <f t="shared" ref="L46:L54" si="44">SUM(M46:O46)</f>
        <v>1.57</v>
      </c>
      <c r="M46" s="16">
        <f t="shared" ref="M46:M54" si="45">ROUND(C46*G46*(6*400+6*520)/10000,2)</f>
        <v>0</v>
      </c>
      <c r="N46" s="16">
        <f t="shared" si="42"/>
        <v>0</v>
      </c>
      <c r="O46" s="16">
        <f t="shared" ref="O46:O54" si="46">ROUND(E46*G46*(6*200+6*260)/10000,2)</f>
        <v>1.57</v>
      </c>
      <c r="P46" s="16">
        <f t="shared" ref="P46:P54" si="47">H46-L46</f>
        <v>2.89</v>
      </c>
      <c r="Q46" s="16">
        <v>2.51</v>
      </c>
      <c r="R46" s="16">
        <f t="shared" si="43"/>
        <v>0.38</v>
      </c>
    </row>
    <row r="47" ht="24" customHeight="1" spans="1:18">
      <c r="A47" s="14" t="s">
        <v>53</v>
      </c>
      <c r="B47" s="14">
        <v>4</v>
      </c>
      <c r="C47" s="14">
        <v>0</v>
      </c>
      <c r="D47" s="14">
        <v>0</v>
      </c>
      <c r="E47" s="14">
        <v>4</v>
      </c>
      <c r="F47" s="15">
        <v>0.85</v>
      </c>
      <c r="G47" s="15">
        <v>0.3</v>
      </c>
      <c r="H47" s="16">
        <f t="shared" si="38"/>
        <v>0.94</v>
      </c>
      <c r="I47" s="16">
        <f t="shared" si="39"/>
        <v>0</v>
      </c>
      <c r="J47" s="16">
        <f t="shared" si="40"/>
        <v>0</v>
      </c>
      <c r="K47" s="16">
        <f t="shared" si="41"/>
        <v>0.94</v>
      </c>
      <c r="L47" s="16">
        <f t="shared" si="44"/>
        <v>0.33</v>
      </c>
      <c r="M47" s="16">
        <f t="shared" si="45"/>
        <v>0</v>
      </c>
      <c r="N47" s="16">
        <f t="shared" si="42"/>
        <v>0</v>
      </c>
      <c r="O47" s="16">
        <f t="shared" si="46"/>
        <v>0.33</v>
      </c>
      <c r="P47" s="16">
        <f t="shared" si="47"/>
        <v>0.61</v>
      </c>
      <c r="Q47" s="16">
        <v>0.27</v>
      </c>
      <c r="R47" s="16">
        <f t="shared" si="43"/>
        <v>0.34</v>
      </c>
    </row>
    <row r="48" ht="24" customHeight="1" spans="1:18">
      <c r="A48" s="14" t="s">
        <v>54</v>
      </c>
      <c r="B48" s="14">
        <v>18</v>
      </c>
      <c r="C48" s="14">
        <v>0</v>
      </c>
      <c r="D48" s="14">
        <v>0</v>
      </c>
      <c r="E48" s="14">
        <v>18</v>
      </c>
      <c r="F48" s="15">
        <v>0.85</v>
      </c>
      <c r="G48" s="15">
        <v>0.3</v>
      </c>
      <c r="H48" s="16">
        <f t="shared" si="38"/>
        <v>4.22</v>
      </c>
      <c r="I48" s="16">
        <f t="shared" si="39"/>
        <v>0</v>
      </c>
      <c r="J48" s="16">
        <f t="shared" si="40"/>
        <v>0</v>
      </c>
      <c r="K48" s="16">
        <f t="shared" si="41"/>
        <v>4.22</v>
      </c>
      <c r="L48" s="16">
        <f t="shared" si="44"/>
        <v>1.49</v>
      </c>
      <c r="M48" s="16">
        <f t="shared" si="45"/>
        <v>0</v>
      </c>
      <c r="N48" s="16">
        <f t="shared" si="42"/>
        <v>0</v>
      </c>
      <c r="O48" s="16">
        <f t="shared" si="46"/>
        <v>1.49</v>
      </c>
      <c r="P48" s="16">
        <f t="shared" si="47"/>
        <v>2.73</v>
      </c>
      <c r="Q48" s="16">
        <v>2.11</v>
      </c>
      <c r="R48" s="16">
        <f t="shared" si="43"/>
        <v>0.62</v>
      </c>
    </row>
    <row r="49" s="2" customFormat="1" ht="24" customHeight="1" spans="1:247">
      <c r="A49" s="10" t="s">
        <v>55</v>
      </c>
      <c r="B49" s="19">
        <f>SUM(B50,B52:B54)</f>
        <v>99</v>
      </c>
      <c r="C49" s="19">
        <f t="shared" ref="C49:R49" si="48">SUM(C50,C52:C54)</f>
        <v>0</v>
      </c>
      <c r="D49" s="19">
        <f t="shared" si="48"/>
        <v>8</v>
      </c>
      <c r="E49" s="19">
        <f t="shared" si="48"/>
        <v>91</v>
      </c>
      <c r="F49" s="11"/>
      <c r="G49" s="7"/>
      <c r="H49" s="19">
        <f t="shared" si="48"/>
        <v>27.61</v>
      </c>
      <c r="I49" s="23">
        <f t="shared" si="48"/>
        <v>0</v>
      </c>
      <c r="J49" s="19">
        <f t="shared" si="48"/>
        <v>3.07</v>
      </c>
      <c r="K49" s="19">
        <f t="shared" si="48"/>
        <v>24.54</v>
      </c>
      <c r="L49" s="19">
        <f t="shared" si="48"/>
        <v>8.54</v>
      </c>
      <c r="M49" s="19">
        <f t="shared" si="48"/>
        <v>0</v>
      </c>
      <c r="N49" s="19">
        <f t="shared" si="48"/>
        <v>1</v>
      </c>
      <c r="O49" s="19">
        <f t="shared" si="48"/>
        <v>7.54</v>
      </c>
      <c r="P49" s="19">
        <f t="shared" si="48"/>
        <v>19.07</v>
      </c>
      <c r="Q49" s="19">
        <f t="shared" si="48"/>
        <v>16.45</v>
      </c>
      <c r="R49" s="19">
        <f t="shared" si="48"/>
        <v>2.62</v>
      </c>
      <c r="S49" s="26" t="s">
        <v>210</v>
      </c>
      <c r="T49" s="26"/>
      <c r="U49" s="26"/>
      <c r="V49" s="26"/>
      <c r="W49" s="27"/>
      <c r="Y49" s="28"/>
      <c r="Z49" s="28"/>
      <c r="AA49" s="28"/>
      <c r="AB49" s="28"/>
      <c r="AC49" s="28"/>
      <c r="AD49" s="28"/>
      <c r="AE49" s="28"/>
      <c r="AF49" s="28"/>
      <c r="AG49" s="28"/>
      <c r="AH49" s="28"/>
      <c r="AI49" s="28"/>
      <c r="AJ49" s="29"/>
      <c r="AK49" s="29"/>
      <c r="AL49" s="29"/>
      <c r="AM49" s="29"/>
      <c r="AN49" s="29"/>
      <c r="AO49" s="26"/>
      <c r="AP49" s="26"/>
      <c r="AQ49" s="26"/>
      <c r="AR49" s="26"/>
      <c r="AS49" s="27"/>
      <c r="AU49" s="28"/>
      <c r="AV49" s="28"/>
      <c r="AW49" s="28"/>
      <c r="AX49" s="28"/>
      <c r="AY49" s="28"/>
      <c r="AZ49" s="28"/>
      <c r="BA49" s="28"/>
      <c r="BB49" s="28"/>
      <c r="BC49" s="28"/>
      <c r="BD49" s="28"/>
      <c r="BE49" s="28"/>
      <c r="BF49" s="29"/>
      <c r="BG49" s="29"/>
      <c r="BH49" s="29"/>
      <c r="BI49" s="29"/>
      <c r="BJ49" s="29"/>
      <c r="BK49" s="26"/>
      <c r="BL49" s="26"/>
      <c r="BM49" s="26"/>
      <c r="BN49" s="26"/>
      <c r="BO49" s="27"/>
      <c r="BQ49" s="28"/>
      <c r="BR49" s="28"/>
      <c r="BS49" s="28"/>
      <c r="BT49" s="28"/>
      <c r="BU49" s="28"/>
      <c r="BV49" s="28"/>
      <c r="BW49" s="28"/>
      <c r="BX49" s="28"/>
      <c r="BY49" s="28"/>
      <c r="BZ49" s="28"/>
      <c r="CA49" s="28"/>
      <c r="CB49" s="29"/>
      <c r="CC49" s="29"/>
      <c r="CD49" s="29"/>
      <c r="CE49" s="29"/>
      <c r="CF49" s="29"/>
      <c r="CG49" s="26"/>
      <c r="CH49" s="26"/>
      <c r="CI49" s="26"/>
      <c r="CJ49" s="26"/>
      <c r="CK49" s="27"/>
      <c r="CM49" s="28"/>
      <c r="CN49" s="28"/>
      <c r="CO49" s="28"/>
      <c r="CP49" s="28"/>
      <c r="CQ49" s="28"/>
      <c r="CR49" s="28"/>
      <c r="CS49" s="28"/>
      <c r="CT49" s="28"/>
      <c r="CU49" s="28"/>
      <c r="CV49" s="28"/>
      <c r="CW49" s="28"/>
      <c r="CX49" s="29"/>
      <c r="CY49" s="29"/>
      <c r="CZ49" s="29"/>
      <c r="DA49" s="29"/>
      <c r="DB49" s="29"/>
      <c r="DC49" s="26"/>
      <c r="DD49" s="26"/>
      <c r="DE49" s="26"/>
      <c r="DF49" s="26"/>
      <c r="DG49" s="27"/>
      <c r="DI49" s="28"/>
      <c r="DJ49" s="28"/>
      <c r="DK49" s="28"/>
      <c r="DL49" s="28"/>
      <c r="DM49" s="28"/>
      <c r="DN49" s="28"/>
      <c r="DO49" s="28"/>
      <c r="DP49" s="28"/>
      <c r="DQ49" s="28"/>
      <c r="DR49" s="28"/>
      <c r="DS49" s="28"/>
      <c r="DT49" s="29"/>
      <c r="DU49" s="29"/>
      <c r="DV49" s="29"/>
      <c r="DW49" s="29"/>
      <c r="DX49" s="29"/>
      <c r="DY49" s="26"/>
      <c r="DZ49" s="26"/>
      <c r="EA49" s="26"/>
      <c r="EB49" s="26"/>
      <c r="EC49" s="27"/>
      <c r="EE49" s="28"/>
      <c r="EF49" s="28"/>
      <c r="EG49" s="28"/>
      <c r="EH49" s="28"/>
      <c r="EI49" s="28"/>
      <c r="EJ49" s="28"/>
      <c r="EK49" s="28"/>
      <c r="EL49" s="28"/>
      <c r="EM49" s="28"/>
      <c r="EN49" s="28"/>
      <c r="EO49" s="28"/>
      <c r="EP49" s="29"/>
      <c r="EQ49" s="29"/>
      <c r="ER49" s="29"/>
      <c r="ES49" s="29"/>
      <c r="ET49" s="29"/>
      <c r="EU49" s="26"/>
      <c r="EV49" s="26"/>
      <c r="EW49" s="26"/>
      <c r="EX49" s="26"/>
      <c r="EY49" s="27"/>
      <c r="FA49" s="28"/>
      <c r="FB49" s="28"/>
      <c r="FC49" s="28"/>
      <c r="FD49" s="28"/>
      <c r="FE49" s="28"/>
      <c r="FF49" s="28"/>
      <c r="FG49" s="28"/>
      <c r="FH49" s="28"/>
      <c r="FI49" s="28"/>
      <c r="FJ49" s="28"/>
      <c r="FK49" s="28"/>
      <c r="FL49" s="29"/>
      <c r="FM49" s="29"/>
      <c r="FN49" s="29"/>
      <c r="FO49" s="29"/>
      <c r="FP49" s="29"/>
      <c r="FQ49" s="26"/>
      <c r="FR49" s="26"/>
      <c r="FS49" s="26"/>
      <c r="FT49" s="26"/>
      <c r="FU49" s="27"/>
      <c r="FW49" s="28"/>
      <c r="FX49" s="28"/>
      <c r="FY49" s="28"/>
      <c r="FZ49" s="28"/>
      <c r="GA49" s="28"/>
      <c r="GB49" s="28"/>
      <c r="GC49" s="28"/>
      <c r="GD49" s="28"/>
      <c r="GE49" s="28"/>
      <c r="GF49" s="28"/>
      <c r="GG49" s="28"/>
      <c r="GH49" s="29"/>
      <c r="GI49" s="29"/>
      <c r="GJ49" s="29"/>
      <c r="GK49" s="29"/>
      <c r="GL49" s="29"/>
      <c r="GM49" s="26"/>
      <c r="GN49" s="26"/>
      <c r="GO49" s="26"/>
      <c r="GP49" s="26"/>
      <c r="GQ49" s="27"/>
      <c r="GS49" s="28"/>
      <c r="GT49" s="28"/>
      <c r="GU49" s="28"/>
      <c r="GV49" s="28"/>
      <c r="GW49" s="28"/>
      <c r="GX49" s="28"/>
      <c r="GY49" s="28"/>
      <c r="GZ49" s="28"/>
      <c r="HA49" s="28"/>
      <c r="HB49" s="28"/>
      <c r="HC49" s="28"/>
      <c r="HD49" s="29"/>
      <c r="HE49" s="29"/>
      <c r="HF49" s="29"/>
      <c r="HG49" s="29"/>
      <c r="HH49" s="29"/>
      <c r="HI49" s="26"/>
      <c r="HJ49" s="26"/>
      <c r="HK49" s="26"/>
      <c r="HL49" s="26"/>
      <c r="HM49" s="27"/>
      <c r="HO49" s="28"/>
      <c r="HP49" s="28"/>
      <c r="HQ49" s="28"/>
      <c r="HR49" s="28"/>
      <c r="HS49" s="28"/>
      <c r="HT49" s="28"/>
      <c r="HU49" s="28"/>
      <c r="HV49" s="28"/>
      <c r="HW49" s="28"/>
      <c r="HX49" s="28"/>
      <c r="HY49" s="28"/>
      <c r="HZ49" s="29"/>
      <c r="IA49" s="29"/>
      <c r="IB49" s="29"/>
      <c r="IC49" s="29"/>
      <c r="ID49" s="29"/>
      <c r="IE49" s="26"/>
      <c r="IF49" s="26"/>
      <c r="IG49" s="26"/>
      <c r="IH49" s="26"/>
      <c r="II49" s="27"/>
      <c r="IK49" s="28"/>
      <c r="IL49" s="28"/>
      <c r="IM49" s="28"/>
    </row>
    <row r="50" ht="24" customHeight="1" spans="1:18">
      <c r="A50" s="14" t="s">
        <v>56</v>
      </c>
      <c r="B50" s="14">
        <v>0</v>
      </c>
      <c r="C50" s="14">
        <v>0</v>
      </c>
      <c r="D50" s="14">
        <v>0</v>
      </c>
      <c r="E50" s="14">
        <v>0</v>
      </c>
      <c r="F50" s="15">
        <v>0.85</v>
      </c>
      <c r="G50" s="15">
        <v>0.3</v>
      </c>
      <c r="H50" s="16">
        <f>SUM(I50:K50)</f>
        <v>0</v>
      </c>
      <c r="I50" s="16">
        <f>ROUND(C50*F50*(6*400+6*520)/10000,2)</f>
        <v>0</v>
      </c>
      <c r="J50" s="16">
        <f>ROUND(D50*F50*(6*300+6*390)/10000,2)</f>
        <v>0</v>
      </c>
      <c r="K50" s="16">
        <f>ROUND(E50*F50*(6*200+6*260)/10000,2)</f>
        <v>0</v>
      </c>
      <c r="L50" s="16">
        <f t="shared" si="44"/>
        <v>0</v>
      </c>
      <c r="M50" s="16">
        <f t="shared" si="45"/>
        <v>0</v>
      </c>
      <c r="N50" s="16">
        <f>ROUND(D50*G50*(6*300+6*390)/10000,2)</f>
        <v>0</v>
      </c>
      <c r="O50" s="16">
        <f t="shared" si="46"/>
        <v>0</v>
      </c>
      <c r="P50" s="16">
        <f t="shared" si="47"/>
        <v>0</v>
      </c>
      <c r="Q50" s="16">
        <v>0</v>
      </c>
      <c r="R50" s="16">
        <f>P50-Q50</f>
        <v>0</v>
      </c>
    </row>
    <row r="51" ht="24" customHeight="1" spans="1:18">
      <c r="A51" s="9" t="s">
        <v>57</v>
      </c>
      <c r="B51" s="10">
        <v>0</v>
      </c>
      <c r="C51" s="10">
        <v>0</v>
      </c>
      <c r="D51" s="10">
        <v>0</v>
      </c>
      <c r="E51" s="10">
        <v>0</v>
      </c>
      <c r="F51" s="11">
        <v>0.85</v>
      </c>
      <c r="G51" s="11">
        <v>0.3</v>
      </c>
      <c r="H51" s="13">
        <f>SUM(I51:K51)</f>
        <v>0</v>
      </c>
      <c r="I51" s="13">
        <f>ROUND(C51*F51*(6*400+6*520)/10000,2)</f>
        <v>0</v>
      </c>
      <c r="J51" s="13">
        <f>ROUND(D51*F51*(6*300+6*390)/10000,2)</f>
        <v>0</v>
      </c>
      <c r="K51" s="13">
        <f>ROUND(E51*F51*(6*200+6*260)/10000,2)</f>
        <v>0</v>
      </c>
      <c r="L51" s="13">
        <f t="shared" si="44"/>
        <v>0</v>
      </c>
      <c r="M51" s="13">
        <f t="shared" si="45"/>
        <v>0</v>
      </c>
      <c r="N51" s="13">
        <f>ROUND(D51*G51*(6*300+6*390)/10000,2)</f>
        <v>0</v>
      </c>
      <c r="O51" s="13">
        <f t="shared" si="46"/>
        <v>0</v>
      </c>
      <c r="P51" s="13">
        <f t="shared" si="47"/>
        <v>0</v>
      </c>
      <c r="Q51" s="13">
        <v>0</v>
      </c>
      <c r="R51" s="13">
        <f>P51-Q51</f>
        <v>0</v>
      </c>
    </row>
    <row r="52" ht="24" customHeight="1" spans="1:18">
      <c r="A52" s="14" t="s">
        <v>58</v>
      </c>
      <c r="B52" s="14">
        <v>10</v>
      </c>
      <c r="C52" s="14">
        <v>0</v>
      </c>
      <c r="D52" s="14">
        <v>4</v>
      </c>
      <c r="E52" s="14">
        <v>6</v>
      </c>
      <c r="F52" s="15">
        <v>0.85</v>
      </c>
      <c r="G52" s="15">
        <v>0.3</v>
      </c>
      <c r="H52" s="16">
        <f>SUM(I52:K52)</f>
        <v>2.82</v>
      </c>
      <c r="I52" s="16">
        <f>ROUND(C52*F52*(6*400+6*520)/10000,2)</f>
        <v>0</v>
      </c>
      <c r="J52" s="16">
        <f>ROUND(D52*F52*(6*300+6*390)/10000,2)</f>
        <v>1.41</v>
      </c>
      <c r="K52" s="16">
        <f>ROUND(E52*F52*(6*200+6*260)/10000,2)</f>
        <v>1.41</v>
      </c>
      <c r="L52" s="16">
        <f t="shared" si="44"/>
        <v>1</v>
      </c>
      <c r="M52" s="16">
        <f t="shared" si="45"/>
        <v>0</v>
      </c>
      <c r="N52" s="16">
        <f>ROUND(D52*G52*(6*300+6*390)/10000,2)</f>
        <v>0.5</v>
      </c>
      <c r="O52" s="16">
        <f t="shared" si="46"/>
        <v>0.5</v>
      </c>
      <c r="P52" s="16">
        <f t="shared" si="47"/>
        <v>1.82</v>
      </c>
      <c r="Q52" s="16">
        <v>1.45</v>
      </c>
      <c r="R52" s="16">
        <f>P52-Q52</f>
        <v>0.37</v>
      </c>
    </row>
    <row r="53" ht="24" customHeight="1" spans="1:18">
      <c r="A53" s="14" t="s">
        <v>59</v>
      </c>
      <c r="B53" s="14">
        <v>81</v>
      </c>
      <c r="C53" s="14">
        <v>0</v>
      </c>
      <c r="D53" s="14">
        <v>4</v>
      </c>
      <c r="E53" s="14">
        <v>77</v>
      </c>
      <c r="F53" s="15">
        <v>1</v>
      </c>
      <c r="G53" s="15">
        <v>0.3</v>
      </c>
      <c r="H53" s="16">
        <f>SUM(I53:K53)</f>
        <v>22.91</v>
      </c>
      <c r="I53" s="16">
        <f>ROUND(C53*F53*(6*400+6*520)/10000,2)</f>
        <v>0</v>
      </c>
      <c r="J53" s="16">
        <f>ROUND(D53*F53*(6*300+6*390)/10000,2)</f>
        <v>1.66</v>
      </c>
      <c r="K53" s="16">
        <f>ROUND(E53*F53*(6*200+6*260)/10000,2)</f>
        <v>21.25</v>
      </c>
      <c r="L53" s="16">
        <f t="shared" si="44"/>
        <v>6.88</v>
      </c>
      <c r="M53" s="16">
        <f t="shared" si="45"/>
        <v>0</v>
      </c>
      <c r="N53" s="16">
        <f>ROUND(D53*G53*(6*300+6*390)/10000,2)</f>
        <v>0.5</v>
      </c>
      <c r="O53" s="16">
        <f t="shared" si="46"/>
        <v>6.38</v>
      </c>
      <c r="P53" s="16">
        <f t="shared" si="47"/>
        <v>16.03</v>
      </c>
      <c r="Q53" s="16">
        <v>13.95</v>
      </c>
      <c r="R53" s="16">
        <f>P53-Q53</f>
        <v>2.08</v>
      </c>
    </row>
    <row r="54" ht="24" customHeight="1" spans="1:18">
      <c r="A54" s="14" t="s">
        <v>60</v>
      </c>
      <c r="B54" s="14">
        <v>8</v>
      </c>
      <c r="C54" s="14">
        <v>0</v>
      </c>
      <c r="D54" s="14">
        <v>0</v>
      </c>
      <c r="E54" s="14">
        <v>8</v>
      </c>
      <c r="F54" s="15">
        <v>0.85</v>
      </c>
      <c r="G54" s="15">
        <v>0.3</v>
      </c>
      <c r="H54" s="16">
        <f>SUM(I54:K54)</f>
        <v>1.88</v>
      </c>
      <c r="I54" s="16">
        <f>ROUND(C54*F54*(6*400+6*520)/10000,2)</f>
        <v>0</v>
      </c>
      <c r="J54" s="16">
        <f>ROUND(D54*F54*(6*300+6*390)/10000,2)</f>
        <v>0</v>
      </c>
      <c r="K54" s="16">
        <f>ROUND(E54*F54*(6*200+6*260)/10000,2)</f>
        <v>1.88</v>
      </c>
      <c r="L54" s="16">
        <f t="shared" si="44"/>
        <v>0.66</v>
      </c>
      <c r="M54" s="16">
        <f t="shared" si="45"/>
        <v>0</v>
      </c>
      <c r="N54" s="16">
        <f>ROUND(D54*G54*(6*300+6*390)/10000,2)</f>
        <v>0</v>
      </c>
      <c r="O54" s="16">
        <f t="shared" si="46"/>
        <v>0.66</v>
      </c>
      <c r="P54" s="16">
        <f t="shared" si="47"/>
        <v>1.22</v>
      </c>
      <c r="Q54" s="16">
        <v>1.05</v>
      </c>
      <c r="R54" s="16">
        <f>P54-Q54</f>
        <v>0.17</v>
      </c>
    </row>
    <row r="55" s="2" customFormat="1" ht="24" customHeight="1" spans="1:247">
      <c r="A55" s="10" t="s">
        <v>61</v>
      </c>
      <c r="B55" s="10">
        <f>SUM(B56:B59)</f>
        <v>40</v>
      </c>
      <c r="C55" s="10">
        <f>SUM(C56:C59)</f>
        <v>0</v>
      </c>
      <c r="D55" s="10">
        <f>SUM(D56:D59)</f>
        <v>8</v>
      </c>
      <c r="E55" s="10">
        <f>SUM(E56:E59)</f>
        <v>32</v>
      </c>
      <c r="F55" s="11"/>
      <c r="G55" s="7"/>
      <c r="H55" s="13">
        <f t="shared" ref="H55:R55" si="49">SUM(H56:H59)</f>
        <v>12.15</v>
      </c>
      <c r="I55" s="13">
        <f t="shared" si="49"/>
        <v>0</v>
      </c>
      <c r="J55" s="13">
        <f t="shared" si="49"/>
        <v>3.31</v>
      </c>
      <c r="K55" s="13">
        <f t="shared" si="49"/>
        <v>8.84</v>
      </c>
      <c r="L55" s="13">
        <f t="shared" si="49"/>
        <v>3.63</v>
      </c>
      <c r="M55" s="13">
        <f t="shared" si="49"/>
        <v>0</v>
      </c>
      <c r="N55" s="13">
        <f t="shared" si="49"/>
        <v>0.99</v>
      </c>
      <c r="O55" s="13">
        <f t="shared" si="49"/>
        <v>2.64</v>
      </c>
      <c r="P55" s="13">
        <f t="shared" si="49"/>
        <v>8.52</v>
      </c>
      <c r="Q55" s="13">
        <f t="shared" si="49"/>
        <v>7.39</v>
      </c>
      <c r="R55" s="13">
        <f t="shared" si="49"/>
        <v>1.13</v>
      </c>
      <c r="S55" s="26"/>
      <c r="T55" s="26"/>
      <c r="U55" s="26"/>
      <c r="V55" s="26"/>
      <c r="W55" s="27"/>
      <c r="Y55" s="28"/>
      <c r="Z55" s="28"/>
      <c r="AA55" s="28"/>
      <c r="AB55" s="28"/>
      <c r="AC55" s="28"/>
      <c r="AD55" s="28"/>
      <c r="AE55" s="28"/>
      <c r="AF55" s="28"/>
      <c r="AG55" s="28"/>
      <c r="AH55" s="28"/>
      <c r="AI55" s="28"/>
      <c r="AJ55" s="29"/>
      <c r="AK55" s="29"/>
      <c r="AL55" s="29"/>
      <c r="AM55" s="29"/>
      <c r="AN55" s="29"/>
      <c r="AO55" s="26"/>
      <c r="AP55" s="26"/>
      <c r="AQ55" s="26"/>
      <c r="AR55" s="26"/>
      <c r="AS55" s="27"/>
      <c r="AU55" s="28"/>
      <c r="AV55" s="28"/>
      <c r="AW55" s="28"/>
      <c r="AX55" s="28"/>
      <c r="AY55" s="28"/>
      <c r="AZ55" s="28"/>
      <c r="BA55" s="28"/>
      <c r="BB55" s="28"/>
      <c r="BC55" s="28"/>
      <c r="BD55" s="28"/>
      <c r="BE55" s="28"/>
      <c r="BF55" s="29"/>
      <c r="BG55" s="29"/>
      <c r="BH55" s="29"/>
      <c r="BI55" s="29"/>
      <c r="BJ55" s="29"/>
      <c r="BK55" s="26"/>
      <c r="BL55" s="26"/>
      <c r="BM55" s="26"/>
      <c r="BN55" s="26"/>
      <c r="BO55" s="27"/>
      <c r="BQ55" s="28"/>
      <c r="BR55" s="28"/>
      <c r="BS55" s="28"/>
      <c r="BT55" s="28"/>
      <c r="BU55" s="28"/>
      <c r="BV55" s="28"/>
      <c r="BW55" s="28"/>
      <c r="BX55" s="28"/>
      <c r="BY55" s="28"/>
      <c r="BZ55" s="28"/>
      <c r="CA55" s="28"/>
      <c r="CB55" s="29"/>
      <c r="CC55" s="29"/>
      <c r="CD55" s="29"/>
      <c r="CE55" s="29"/>
      <c r="CF55" s="29"/>
      <c r="CG55" s="26"/>
      <c r="CH55" s="26"/>
      <c r="CI55" s="26"/>
      <c r="CJ55" s="26"/>
      <c r="CK55" s="27"/>
      <c r="CM55" s="28"/>
      <c r="CN55" s="28"/>
      <c r="CO55" s="28"/>
      <c r="CP55" s="28"/>
      <c r="CQ55" s="28"/>
      <c r="CR55" s="28"/>
      <c r="CS55" s="28"/>
      <c r="CT55" s="28"/>
      <c r="CU55" s="28"/>
      <c r="CV55" s="28"/>
      <c r="CW55" s="28"/>
      <c r="CX55" s="29"/>
      <c r="CY55" s="29"/>
      <c r="CZ55" s="29"/>
      <c r="DA55" s="29"/>
      <c r="DB55" s="29"/>
      <c r="DC55" s="26"/>
      <c r="DD55" s="26"/>
      <c r="DE55" s="26"/>
      <c r="DF55" s="26"/>
      <c r="DG55" s="27"/>
      <c r="DI55" s="28"/>
      <c r="DJ55" s="28"/>
      <c r="DK55" s="28"/>
      <c r="DL55" s="28"/>
      <c r="DM55" s="28"/>
      <c r="DN55" s="28"/>
      <c r="DO55" s="28"/>
      <c r="DP55" s="28"/>
      <c r="DQ55" s="28"/>
      <c r="DR55" s="28"/>
      <c r="DS55" s="28"/>
      <c r="DT55" s="29"/>
      <c r="DU55" s="29"/>
      <c r="DV55" s="29"/>
      <c r="DW55" s="29"/>
      <c r="DX55" s="29"/>
      <c r="DY55" s="26"/>
      <c r="DZ55" s="26"/>
      <c r="EA55" s="26"/>
      <c r="EB55" s="26"/>
      <c r="EC55" s="27"/>
      <c r="EE55" s="28"/>
      <c r="EF55" s="28"/>
      <c r="EG55" s="28"/>
      <c r="EH55" s="28"/>
      <c r="EI55" s="28"/>
      <c r="EJ55" s="28"/>
      <c r="EK55" s="28"/>
      <c r="EL55" s="28"/>
      <c r="EM55" s="28"/>
      <c r="EN55" s="28"/>
      <c r="EO55" s="28"/>
      <c r="EP55" s="29"/>
      <c r="EQ55" s="29"/>
      <c r="ER55" s="29"/>
      <c r="ES55" s="29"/>
      <c r="ET55" s="29"/>
      <c r="EU55" s="26"/>
      <c r="EV55" s="26"/>
      <c r="EW55" s="26"/>
      <c r="EX55" s="26"/>
      <c r="EY55" s="27"/>
      <c r="FA55" s="28"/>
      <c r="FB55" s="28"/>
      <c r="FC55" s="28"/>
      <c r="FD55" s="28"/>
      <c r="FE55" s="28"/>
      <c r="FF55" s="28"/>
      <c r="FG55" s="28"/>
      <c r="FH55" s="28"/>
      <c r="FI55" s="28"/>
      <c r="FJ55" s="28"/>
      <c r="FK55" s="28"/>
      <c r="FL55" s="29"/>
      <c r="FM55" s="29"/>
      <c r="FN55" s="29"/>
      <c r="FO55" s="29"/>
      <c r="FP55" s="29"/>
      <c r="FQ55" s="26"/>
      <c r="FR55" s="26"/>
      <c r="FS55" s="26"/>
      <c r="FT55" s="26"/>
      <c r="FU55" s="27"/>
      <c r="FW55" s="28"/>
      <c r="FX55" s="28"/>
      <c r="FY55" s="28"/>
      <c r="FZ55" s="28"/>
      <c r="GA55" s="28"/>
      <c r="GB55" s="28"/>
      <c r="GC55" s="28"/>
      <c r="GD55" s="28"/>
      <c r="GE55" s="28"/>
      <c r="GF55" s="28"/>
      <c r="GG55" s="28"/>
      <c r="GH55" s="29"/>
      <c r="GI55" s="29"/>
      <c r="GJ55" s="29"/>
      <c r="GK55" s="29"/>
      <c r="GL55" s="29"/>
      <c r="GM55" s="26"/>
      <c r="GN55" s="26"/>
      <c r="GO55" s="26"/>
      <c r="GP55" s="26"/>
      <c r="GQ55" s="27"/>
      <c r="GS55" s="28"/>
      <c r="GT55" s="28"/>
      <c r="GU55" s="28"/>
      <c r="GV55" s="28"/>
      <c r="GW55" s="28"/>
      <c r="GX55" s="28"/>
      <c r="GY55" s="28"/>
      <c r="GZ55" s="28"/>
      <c r="HA55" s="28"/>
      <c r="HB55" s="28"/>
      <c r="HC55" s="28"/>
      <c r="HD55" s="29"/>
      <c r="HE55" s="29"/>
      <c r="HF55" s="29"/>
      <c r="HG55" s="29"/>
      <c r="HH55" s="29"/>
      <c r="HI55" s="26"/>
      <c r="HJ55" s="26"/>
      <c r="HK55" s="26"/>
      <c r="HL55" s="26"/>
      <c r="HM55" s="27"/>
      <c r="HO55" s="28"/>
      <c r="HP55" s="28"/>
      <c r="HQ55" s="28"/>
      <c r="HR55" s="28"/>
      <c r="HS55" s="28"/>
      <c r="HT55" s="28"/>
      <c r="HU55" s="28"/>
      <c r="HV55" s="28"/>
      <c r="HW55" s="28"/>
      <c r="HX55" s="28"/>
      <c r="HY55" s="28"/>
      <c r="HZ55" s="29"/>
      <c r="IA55" s="29"/>
      <c r="IB55" s="29"/>
      <c r="IC55" s="29"/>
      <c r="ID55" s="29"/>
      <c r="IE55" s="26"/>
      <c r="IF55" s="26"/>
      <c r="IG55" s="26"/>
      <c r="IH55" s="26"/>
      <c r="II55" s="27"/>
      <c r="IK55" s="28"/>
      <c r="IL55" s="28"/>
      <c r="IM55" s="28"/>
    </row>
    <row r="56" ht="24" customHeight="1" spans="1:18">
      <c r="A56" s="14" t="s">
        <v>62</v>
      </c>
      <c r="B56" s="14">
        <v>6</v>
      </c>
      <c r="C56" s="14">
        <v>0</v>
      </c>
      <c r="D56" s="14">
        <v>1</v>
      </c>
      <c r="E56" s="14">
        <v>5</v>
      </c>
      <c r="F56" s="15">
        <v>1</v>
      </c>
      <c r="G56" s="15">
        <v>0.3</v>
      </c>
      <c r="H56" s="16">
        <f>SUM(I56:K56)</f>
        <v>1.79</v>
      </c>
      <c r="I56" s="16">
        <f>ROUND(C56*F56*(6*400+6*520)/10000,2)</f>
        <v>0</v>
      </c>
      <c r="J56" s="16">
        <f>ROUND(D56*F56*(6*300+6*390)/10000,2)</f>
        <v>0.41</v>
      </c>
      <c r="K56" s="16">
        <f>ROUND(E56*F56*(6*200+6*260)/10000,2)</f>
        <v>1.38</v>
      </c>
      <c r="L56" s="16">
        <f>SUM(M56:O56)</f>
        <v>0.53</v>
      </c>
      <c r="M56" s="16">
        <f>ROUND(C56*G56*(6*400+6*520)/10000,2)</f>
        <v>0</v>
      </c>
      <c r="N56" s="16">
        <f>ROUND(D56*G56*(6*300+6*390)/10000,2)</f>
        <v>0.12</v>
      </c>
      <c r="O56" s="16">
        <f>ROUND(E56*G56*(6*200+6*260)/10000,2)</f>
        <v>0.41</v>
      </c>
      <c r="P56" s="16">
        <f>H56-L56</f>
        <v>1.26</v>
      </c>
      <c r="Q56" s="16">
        <v>1.09</v>
      </c>
      <c r="R56" s="16">
        <f t="shared" ref="R56:R59" si="50">P56-Q56</f>
        <v>0.17</v>
      </c>
    </row>
    <row r="57" ht="24" customHeight="1" spans="1:18">
      <c r="A57" s="14" t="s">
        <v>63</v>
      </c>
      <c r="B57" s="14">
        <v>33</v>
      </c>
      <c r="C57" s="14">
        <v>0</v>
      </c>
      <c r="D57" s="14">
        <v>7</v>
      </c>
      <c r="E57" s="14">
        <v>26</v>
      </c>
      <c r="F57" s="15">
        <v>1</v>
      </c>
      <c r="G57" s="15">
        <v>0.3</v>
      </c>
      <c r="H57" s="16">
        <f t="shared" ref="H57:H64" si="51">SUM(I57:K57)</f>
        <v>10.08</v>
      </c>
      <c r="I57" s="16">
        <f t="shared" ref="I57:I64" si="52">ROUND(C57*F57*(6*400+6*520)/10000,2)</f>
        <v>0</v>
      </c>
      <c r="J57" s="16">
        <f t="shared" ref="J57:J64" si="53">ROUND(D57*F57*(6*300+6*390)/10000,2)</f>
        <v>2.9</v>
      </c>
      <c r="K57" s="16">
        <f t="shared" ref="K57:K64" si="54">ROUND(E57*F57*(6*200+6*260)/10000,2)</f>
        <v>7.18</v>
      </c>
      <c r="L57" s="16">
        <f t="shared" ref="L57:L64" si="55">SUM(M57:O57)</f>
        <v>3.02</v>
      </c>
      <c r="M57" s="16">
        <f t="shared" ref="M57:M64" si="56">ROUND(C57*G57*(6*400+6*520)/10000,2)</f>
        <v>0</v>
      </c>
      <c r="N57" s="16">
        <f t="shared" ref="N57:N64" si="57">ROUND(D57*G57*(6*300+6*390)/10000,2)</f>
        <v>0.87</v>
      </c>
      <c r="O57" s="16">
        <f t="shared" ref="O57:O64" si="58">ROUND(E57*G57*(6*200+6*260)/10000,2)</f>
        <v>2.15</v>
      </c>
      <c r="P57" s="16">
        <f t="shared" ref="P57:P64" si="59">H57-L57</f>
        <v>7.06</v>
      </c>
      <c r="Q57" s="16">
        <v>6.13</v>
      </c>
      <c r="R57" s="16">
        <f t="shared" si="50"/>
        <v>0.930000000000001</v>
      </c>
    </row>
    <row r="58" ht="24" customHeight="1" spans="1:18">
      <c r="A58" s="14" t="s">
        <v>64</v>
      </c>
      <c r="B58" s="14">
        <v>0</v>
      </c>
      <c r="C58" s="14">
        <v>0</v>
      </c>
      <c r="D58" s="14">
        <v>0</v>
      </c>
      <c r="E58" s="14">
        <v>0</v>
      </c>
      <c r="F58" s="15">
        <v>1</v>
      </c>
      <c r="G58" s="15">
        <v>0.3</v>
      </c>
      <c r="H58" s="16">
        <f t="shared" si="51"/>
        <v>0</v>
      </c>
      <c r="I58" s="16">
        <f t="shared" si="52"/>
        <v>0</v>
      </c>
      <c r="J58" s="16">
        <f t="shared" si="53"/>
        <v>0</v>
      </c>
      <c r="K58" s="16">
        <f t="shared" si="54"/>
        <v>0</v>
      </c>
      <c r="L58" s="16">
        <f t="shared" si="55"/>
        <v>0</v>
      </c>
      <c r="M58" s="16">
        <f t="shared" si="56"/>
        <v>0</v>
      </c>
      <c r="N58" s="16">
        <f t="shared" si="57"/>
        <v>0</v>
      </c>
      <c r="O58" s="16">
        <f t="shared" si="58"/>
        <v>0</v>
      </c>
      <c r="P58" s="16">
        <f t="shared" si="59"/>
        <v>0</v>
      </c>
      <c r="Q58" s="16">
        <v>0</v>
      </c>
      <c r="R58" s="16">
        <f t="shared" si="50"/>
        <v>0</v>
      </c>
    </row>
    <row r="59" ht="24" customHeight="1" spans="1:18">
      <c r="A59" s="14" t="s">
        <v>65</v>
      </c>
      <c r="B59" s="14">
        <v>1</v>
      </c>
      <c r="C59" s="14">
        <v>0</v>
      </c>
      <c r="D59" s="14">
        <v>0</v>
      </c>
      <c r="E59" s="14">
        <v>1</v>
      </c>
      <c r="F59" s="15">
        <v>1</v>
      </c>
      <c r="G59" s="15">
        <v>0.3</v>
      </c>
      <c r="H59" s="16">
        <f t="shared" si="51"/>
        <v>0.28</v>
      </c>
      <c r="I59" s="16">
        <f t="shared" si="52"/>
        <v>0</v>
      </c>
      <c r="J59" s="16">
        <f t="shared" si="53"/>
        <v>0</v>
      </c>
      <c r="K59" s="16">
        <f t="shared" si="54"/>
        <v>0.28</v>
      </c>
      <c r="L59" s="16">
        <f t="shared" si="55"/>
        <v>0.08</v>
      </c>
      <c r="M59" s="16">
        <f t="shared" si="56"/>
        <v>0</v>
      </c>
      <c r="N59" s="16">
        <f t="shared" si="57"/>
        <v>0</v>
      </c>
      <c r="O59" s="16">
        <f t="shared" si="58"/>
        <v>0.08</v>
      </c>
      <c r="P59" s="16">
        <f t="shared" si="59"/>
        <v>0.2</v>
      </c>
      <c r="Q59" s="16">
        <v>0.17</v>
      </c>
      <c r="R59" s="16">
        <f t="shared" si="50"/>
        <v>0.03</v>
      </c>
    </row>
    <row r="60" s="2" customFormat="1" ht="24" customHeight="1" spans="1:247">
      <c r="A60" s="10" t="s">
        <v>66</v>
      </c>
      <c r="B60" s="10">
        <f>SUM(B61,B64:B67)</f>
        <v>2</v>
      </c>
      <c r="C60" s="10">
        <f t="shared" ref="C60:R60" si="60">SUM(C61,C64:C67)</f>
        <v>0</v>
      </c>
      <c r="D60" s="10">
        <f t="shared" si="60"/>
        <v>0</v>
      </c>
      <c r="E60" s="10">
        <f t="shared" si="60"/>
        <v>2</v>
      </c>
      <c r="F60" s="11"/>
      <c r="G60" s="7"/>
      <c r="H60" s="10">
        <f t="shared" si="60"/>
        <v>0.41</v>
      </c>
      <c r="I60" s="22">
        <f t="shared" si="60"/>
        <v>0</v>
      </c>
      <c r="J60" s="22">
        <f t="shared" si="60"/>
        <v>0</v>
      </c>
      <c r="K60" s="10">
        <f t="shared" si="60"/>
        <v>0.41</v>
      </c>
      <c r="L60" s="10">
        <f t="shared" si="60"/>
        <v>0.16</v>
      </c>
      <c r="M60" s="22">
        <f t="shared" si="60"/>
        <v>0</v>
      </c>
      <c r="N60" s="22">
        <f t="shared" si="60"/>
        <v>0</v>
      </c>
      <c r="O60" s="10">
        <f t="shared" si="60"/>
        <v>0.16</v>
      </c>
      <c r="P60" s="10">
        <f t="shared" si="60"/>
        <v>0.25</v>
      </c>
      <c r="Q60" s="10">
        <f t="shared" si="60"/>
        <v>0.22</v>
      </c>
      <c r="R60" s="10">
        <f t="shared" si="60"/>
        <v>0.03</v>
      </c>
      <c r="S60" s="26" t="s">
        <v>210</v>
      </c>
      <c r="T60" s="26"/>
      <c r="U60" s="26"/>
      <c r="V60" s="26"/>
      <c r="W60" s="27"/>
      <c r="Y60" s="28"/>
      <c r="Z60" s="28"/>
      <c r="AA60" s="28"/>
      <c r="AB60" s="28"/>
      <c r="AC60" s="28"/>
      <c r="AD60" s="28"/>
      <c r="AE60" s="28"/>
      <c r="AF60" s="28"/>
      <c r="AG60" s="28"/>
      <c r="AH60" s="28"/>
      <c r="AI60" s="28"/>
      <c r="AJ60" s="29"/>
      <c r="AK60" s="29"/>
      <c r="AL60" s="29"/>
      <c r="AM60" s="29"/>
      <c r="AN60" s="29"/>
      <c r="AO60" s="26"/>
      <c r="AP60" s="26"/>
      <c r="AQ60" s="26"/>
      <c r="AR60" s="26"/>
      <c r="AS60" s="27"/>
      <c r="AU60" s="28"/>
      <c r="AV60" s="28"/>
      <c r="AW60" s="28"/>
      <c r="AX60" s="28"/>
      <c r="AY60" s="28"/>
      <c r="AZ60" s="28"/>
      <c r="BA60" s="28"/>
      <c r="BB60" s="28"/>
      <c r="BC60" s="28"/>
      <c r="BD60" s="28"/>
      <c r="BE60" s="28"/>
      <c r="BF60" s="29"/>
      <c r="BG60" s="29"/>
      <c r="BH60" s="29"/>
      <c r="BI60" s="29"/>
      <c r="BJ60" s="29"/>
      <c r="BK60" s="26"/>
      <c r="BL60" s="26"/>
      <c r="BM60" s="26"/>
      <c r="BN60" s="26"/>
      <c r="BO60" s="27"/>
      <c r="BQ60" s="28"/>
      <c r="BR60" s="28"/>
      <c r="BS60" s="28"/>
      <c r="BT60" s="28"/>
      <c r="BU60" s="28"/>
      <c r="BV60" s="28"/>
      <c r="BW60" s="28"/>
      <c r="BX60" s="28"/>
      <c r="BY60" s="28"/>
      <c r="BZ60" s="28"/>
      <c r="CA60" s="28"/>
      <c r="CB60" s="29"/>
      <c r="CC60" s="29"/>
      <c r="CD60" s="29"/>
      <c r="CE60" s="29"/>
      <c r="CF60" s="29"/>
      <c r="CG60" s="26"/>
      <c r="CH60" s="26"/>
      <c r="CI60" s="26"/>
      <c r="CJ60" s="26"/>
      <c r="CK60" s="27"/>
      <c r="CM60" s="28"/>
      <c r="CN60" s="28"/>
      <c r="CO60" s="28"/>
      <c r="CP60" s="28"/>
      <c r="CQ60" s="28"/>
      <c r="CR60" s="28"/>
      <c r="CS60" s="28"/>
      <c r="CT60" s="28"/>
      <c r="CU60" s="28"/>
      <c r="CV60" s="28"/>
      <c r="CW60" s="28"/>
      <c r="CX60" s="29"/>
      <c r="CY60" s="29"/>
      <c r="CZ60" s="29"/>
      <c r="DA60" s="29"/>
      <c r="DB60" s="29"/>
      <c r="DC60" s="26"/>
      <c r="DD60" s="26"/>
      <c r="DE60" s="26"/>
      <c r="DF60" s="26"/>
      <c r="DG60" s="27"/>
      <c r="DI60" s="28"/>
      <c r="DJ60" s="28"/>
      <c r="DK60" s="28"/>
      <c r="DL60" s="28"/>
      <c r="DM60" s="28"/>
      <c r="DN60" s="28"/>
      <c r="DO60" s="28"/>
      <c r="DP60" s="28"/>
      <c r="DQ60" s="28"/>
      <c r="DR60" s="28"/>
      <c r="DS60" s="28"/>
      <c r="DT60" s="29"/>
      <c r="DU60" s="29"/>
      <c r="DV60" s="29"/>
      <c r="DW60" s="29"/>
      <c r="DX60" s="29"/>
      <c r="DY60" s="26"/>
      <c r="DZ60" s="26"/>
      <c r="EA60" s="26"/>
      <c r="EB60" s="26"/>
      <c r="EC60" s="27"/>
      <c r="EE60" s="28"/>
      <c r="EF60" s="28"/>
      <c r="EG60" s="28"/>
      <c r="EH60" s="28"/>
      <c r="EI60" s="28"/>
      <c r="EJ60" s="28"/>
      <c r="EK60" s="28"/>
      <c r="EL60" s="28"/>
      <c r="EM60" s="28"/>
      <c r="EN60" s="28"/>
      <c r="EO60" s="28"/>
      <c r="EP60" s="29"/>
      <c r="EQ60" s="29"/>
      <c r="ER60" s="29"/>
      <c r="ES60" s="29"/>
      <c r="ET60" s="29"/>
      <c r="EU60" s="26"/>
      <c r="EV60" s="26"/>
      <c r="EW60" s="26"/>
      <c r="EX60" s="26"/>
      <c r="EY60" s="27"/>
      <c r="FA60" s="28"/>
      <c r="FB60" s="28"/>
      <c r="FC60" s="28"/>
      <c r="FD60" s="28"/>
      <c r="FE60" s="28"/>
      <c r="FF60" s="28"/>
      <c r="FG60" s="28"/>
      <c r="FH60" s="28"/>
      <c r="FI60" s="28"/>
      <c r="FJ60" s="28"/>
      <c r="FK60" s="28"/>
      <c r="FL60" s="29"/>
      <c r="FM60" s="29"/>
      <c r="FN60" s="29"/>
      <c r="FO60" s="29"/>
      <c r="FP60" s="29"/>
      <c r="FQ60" s="26"/>
      <c r="FR60" s="26"/>
      <c r="FS60" s="26"/>
      <c r="FT60" s="26"/>
      <c r="FU60" s="27"/>
      <c r="FW60" s="28"/>
      <c r="FX60" s="28"/>
      <c r="FY60" s="28"/>
      <c r="FZ60" s="28"/>
      <c r="GA60" s="28"/>
      <c r="GB60" s="28"/>
      <c r="GC60" s="28"/>
      <c r="GD60" s="28"/>
      <c r="GE60" s="28"/>
      <c r="GF60" s="28"/>
      <c r="GG60" s="28"/>
      <c r="GH60" s="29"/>
      <c r="GI60" s="29"/>
      <c r="GJ60" s="29"/>
      <c r="GK60" s="29"/>
      <c r="GL60" s="29"/>
      <c r="GM60" s="26"/>
      <c r="GN60" s="26"/>
      <c r="GO60" s="26"/>
      <c r="GP60" s="26"/>
      <c r="GQ60" s="27"/>
      <c r="GS60" s="28"/>
      <c r="GT60" s="28"/>
      <c r="GU60" s="28"/>
      <c r="GV60" s="28"/>
      <c r="GW60" s="28"/>
      <c r="GX60" s="28"/>
      <c r="GY60" s="28"/>
      <c r="GZ60" s="28"/>
      <c r="HA60" s="28"/>
      <c r="HB60" s="28"/>
      <c r="HC60" s="28"/>
      <c r="HD60" s="29"/>
      <c r="HE60" s="29"/>
      <c r="HF60" s="29"/>
      <c r="HG60" s="29"/>
      <c r="HH60" s="29"/>
      <c r="HI60" s="26"/>
      <c r="HJ60" s="26"/>
      <c r="HK60" s="26"/>
      <c r="HL60" s="26"/>
      <c r="HM60" s="27"/>
      <c r="HO60" s="28"/>
      <c r="HP60" s="28"/>
      <c r="HQ60" s="28"/>
      <c r="HR60" s="28"/>
      <c r="HS60" s="28"/>
      <c r="HT60" s="28"/>
      <c r="HU60" s="28"/>
      <c r="HV60" s="28"/>
      <c r="HW60" s="28"/>
      <c r="HX60" s="28"/>
      <c r="HY60" s="28"/>
      <c r="HZ60" s="29"/>
      <c r="IA60" s="29"/>
      <c r="IB60" s="29"/>
      <c r="IC60" s="29"/>
      <c r="ID60" s="29"/>
      <c r="IE60" s="26"/>
      <c r="IF60" s="26"/>
      <c r="IG60" s="26"/>
      <c r="IH60" s="26"/>
      <c r="II60" s="27"/>
      <c r="IK60" s="28"/>
      <c r="IL60" s="28"/>
      <c r="IM60" s="28"/>
    </row>
    <row r="61" ht="24" customHeight="1" spans="1:18">
      <c r="A61" s="20" t="s">
        <v>67</v>
      </c>
      <c r="B61" s="14">
        <v>0</v>
      </c>
      <c r="C61" s="14">
        <v>0</v>
      </c>
      <c r="D61" s="14">
        <v>0</v>
      </c>
      <c r="E61" s="14">
        <v>0</v>
      </c>
      <c r="F61" s="15">
        <v>0.65</v>
      </c>
      <c r="G61" s="15">
        <v>0.3</v>
      </c>
      <c r="H61" s="16">
        <f t="shared" si="51"/>
        <v>0</v>
      </c>
      <c r="I61" s="16">
        <f t="shared" si="52"/>
        <v>0</v>
      </c>
      <c r="J61" s="16">
        <f t="shared" si="53"/>
        <v>0</v>
      </c>
      <c r="K61" s="16">
        <f t="shared" si="54"/>
        <v>0</v>
      </c>
      <c r="L61" s="16">
        <f t="shared" si="55"/>
        <v>0</v>
      </c>
      <c r="M61" s="16">
        <f t="shared" si="56"/>
        <v>0</v>
      </c>
      <c r="N61" s="16">
        <f t="shared" si="57"/>
        <v>0</v>
      </c>
      <c r="O61" s="16">
        <f t="shared" si="58"/>
        <v>0</v>
      </c>
      <c r="P61" s="16">
        <f t="shared" si="59"/>
        <v>0</v>
      </c>
      <c r="Q61" s="16">
        <v>0</v>
      </c>
      <c r="R61" s="16">
        <f t="shared" ref="R61:R64" si="61">P61-Q61</f>
        <v>0</v>
      </c>
    </row>
    <row r="62" ht="24" customHeight="1" spans="1:18">
      <c r="A62" s="21" t="s">
        <v>68</v>
      </c>
      <c r="B62" s="10">
        <v>0</v>
      </c>
      <c r="C62" s="10">
        <v>0</v>
      </c>
      <c r="D62" s="10">
        <v>0</v>
      </c>
      <c r="E62" s="10">
        <v>0</v>
      </c>
      <c r="F62" s="11">
        <v>0.65</v>
      </c>
      <c r="G62" s="11">
        <v>0.3</v>
      </c>
      <c r="H62" s="13">
        <f t="shared" si="51"/>
        <v>0</v>
      </c>
      <c r="I62" s="13">
        <f t="shared" si="52"/>
        <v>0</v>
      </c>
      <c r="J62" s="13">
        <f t="shared" si="53"/>
        <v>0</v>
      </c>
      <c r="K62" s="13">
        <f t="shared" si="54"/>
        <v>0</v>
      </c>
      <c r="L62" s="13">
        <f t="shared" si="55"/>
        <v>0</v>
      </c>
      <c r="M62" s="13">
        <f t="shared" si="56"/>
        <v>0</v>
      </c>
      <c r="N62" s="13">
        <f t="shared" si="57"/>
        <v>0</v>
      </c>
      <c r="O62" s="13">
        <f t="shared" si="58"/>
        <v>0</v>
      </c>
      <c r="P62" s="13">
        <f t="shared" si="59"/>
        <v>0</v>
      </c>
      <c r="Q62" s="13">
        <v>0</v>
      </c>
      <c r="R62" s="13">
        <f t="shared" si="61"/>
        <v>0</v>
      </c>
    </row>
    <row r="63" ht="24" customHeight="1" spans="1:18">
      <c r="A63" s="21" t="s">
        <v>69</v>
      </c>
      <c r="B63" s="10">
        <v>0</v>
      </c>
      <c r="C63" s="10">
        <v>0</v>
      </c>
      <c r="D63" s="10">
        <v>0</v>
      </c>
      <c r="E63" s="10">
        <v>0</v>
      </c>
      <c r="F63" s="11">
        <v>0.65</v>
      </c>
      <c r="G63" s="11">
        <v>0.3</v>
      </c>
      <c r="H63" s="13">
        <f t="shared" si="51"/>
        <v>0</v>
      </c>
      <c r="I63" s="13">
        <f t="shared" si="52"/>
        <v>0</v>
      </c>
      <c r="J63" s="13">
        <f t="shared" si="53"/>
        <v>0</v>
      </c>
      <c r="K63" s="13">
        <f t="shared" si="54"/>
        <v>0</v>
      </c>
      <c r="L63" s="13">
        <f t="shared" si="55"/>
        <v>0</v>
      </c>
      <c r="M63" s="13">
        <f t="shared" si="56"/>
        <v>0</v>
      </c>
      <c r="N63" s="13">
        <f t="shared" si="57"/>
        <v>0</v>
      </c>
      <c r="O63" s="13">
        <f t="shared" si="58"/>
        <v>0</v>
      </c>
      <c r="P63" s="13">
        <f t="shared" si="59"/>
        <v>0</v>
      </c>
      <c r="Q63" s="13">
        <v>0</v>
      </c>
      <c r="R63" s="13">
        <f t="shared" si="61"/>
        <v>0</v>
      </c>
    </row>
    <row r="64" ht="24" customHeight="1" spans="1:18">
      <c r="A64" s="14" t="s">
        <v>70</v>
      </c>
      <c r="B64" s="14">
        <v>1</v>
      </c>
      <c r="C64" s="14">
        <v>0</v>
      </c>
      <c r="D64" s="14">
        <v>0</v>
      </c>
      <c r="E64" s="14">
        <v>1</v>
      </c>
      <c r="F64" s="15">
        <v>0.65</v>
      </c>
      <c r="G64" s="15">
        <v>0.3</v>
      </c>
      <c r="H64" s="16">
        <f t="shared" si="51"/>
        <v>0.18</v>
      </c>
      <c r="I64" s="16">
        <f t="shared" si="52"/>
        <v>0</v>
      </c>
      <c r="J64" s="16">
        <f t="shared" si="53"/>
        <v>0</v>
      </c>
      <c r="K64" s="16">
        <f t="shared" si="54"/>
        <v>0.18</v>
      </c>
      <c r="L64" s="16">
        <f t="shared" si="55"/>
        <v>0.08</v>
      </c>
      <c r="M64" s="16">
        <f t="shared" si="56"/>
        <v>0</v>
      </c>
      <c r="N64" s="16">
        <f t="shared" si="57"/>
        <v>0</v>
      </c>
      <c r="O64" s="16">
        <f t="shared" si="58"/>
        <v>0.08</v>
      </c>
      <c r="P64" s="16">
        <f t="shared" si="59"/>
        <v>0.1</v>
      </c>
      <c r="Q64" s="16">
        <v>0.09</v>
      </c>
      <c r="R64" s="16">
        <f t="shared" si="61"/>
        <v>0.00999999999999999</v>
      </c>
    </row>
    <row r="65" ht="24" customHeight="1" spans="1:18">
      <c r="A65" s="14" t="s">
        <v>71</v>
      </c>
      <c r="B65" s="14">
        <v>0</v>
      </c>
      <c r="C65" s="14">
        <v>0</v>
      </c>
      <c r="D65" s="14">
        <v>0</v>
      </c>
      <c r="E65" s="14">
        <v>0</v>
      </c>
      <c r="F65" s="15">
        <v>0.65</v>
      </c>
      <c r="G65" s="15">
        <v>0.3</v>
      </c>
      <c r="H65" s="16">
        <f t="shared" ref="H65:H71" si="62">SUM(I65:K65)</f>
        <v>0</v>
      </c>
      <c r="I65" s="16">
        <f t="shared" ref="I65:I74" si="63">ROUND(C65*F65*(6*400+6*520)/10000,2)</f>
        <v>0</v>
      </c>
      <c r="J65" s="16">
        <f t="shared" ref="J65:J74" si="64">ROUND(D65*F65*(6*300+6*390)/10000,2)</f>
        <v>0</v>
      </c>
      <c r="K65" s="16">
        <f t="shared" ref="K65:K74" si="65">ROUND(E65*F65*(6*200+6*260)/10000,2)</f>
        <v>0</v>
      </c>
      <c r="L65" s="16">
        <f t="shared" ref="L65:L71" si="66">SUM(M65:O65)</f>
        <v>0</v>
      </c>
      <c r="M65" s="16">
        <f t="shared" ref="M65:M71" si="67">ROUND(C65*G65*(6*400+6*520)/10000,2)</f>
        <v>0</v>
      </c>
      <c r="N65" s="16">
        <f t="shared" ref="N65:N74" si="68">ROUND(D65*G65*(6*300+6*390)/10000,2)</f>
        <v>0</v>
      </c>
      <c r="O65" s="16">
        <f t="shared" ref="O65:O71" si="69">ROUND(E65*G65*(6*200+6*260)/10000,2)</f>
        <v>0</v>
      </c>
      <c r="P65" s="16">
        <f t="shared" ref="P65:P71" si="70">H65-L65</f>
        <v>0</v>
      </c>
      <c r="Q65" s="16">
        <v>0</v>
      </c>
      <c r="R65" s="16">
        <f t="shared" ref="R65:R74" si="71">P65-Q65</f>
        <v>0</v>
      </c>
    </row>
    <row r="66" ht="24" customHeight="1" spans="1:18">
      <c r="A66" s="14" t="s">
        <v>72</v>
      </c>
      <c r="B66" s="14">
        <v>0</v>
      </c>
      <c r="C66" s="14">
        <v>0</v>
      </c>
      <c r="D66" s="14">
        <v>0</v>
      </c>
      <c r="E66" s="14">
        <v>0</v>
      </c>
      <c r="F66" s="15">
        <v>1</v>
      </c>
      <c r="G66" s="15">
        <v>0.3</v>
      </c>
      <c r="H66" s="16">
        <f t="shared" si="62"/>
        <v>0</v>
      </c>
      <c r="I66" s="16">
        <f t="shared" si="63"/>
        <v>0</v>
      </c>
      <c r="J66" s="16">
        <f t="shared" si="64"/>
        <v>0</v>
      </c>
      <c r="K66" s="16">
        <f t="shared" si="65"/>
        <v>0</v>
      </c>
      <c r="L66" s="16">
        <f t="shared" si="66"/>
        <v>0</v>
      </c>
      <c r="M66" s="16">
        <f t="shared" si="67"/>
        <v>0</v>
      </c>
      <c r="N66" s="16">
        <f t="shared" si="68"/>
        <v>0</v>
      </c>
      <c r="O66" s="16">
        <f t="shared" si="69"/>
        <v>0</v>
      </c>
      <c r="P66" s="16">
        <f t="shared" si="70"/>
        <v>0</v>
      </c>
      <c r="Q66" s="16">
        <v>0</v>
      </c>
      <c r="R66" s="16">
        <f t="shared" si="71"/>
        <v>0</v>
      </c>
    </row>
    <row r="67" ht="24" customHeight="1" spans="1:18">
      <c r="A67" s="14" t="s">
        <v>73</v>
      </c>
      <c r="B67" s="14">
        <v>1</v>
      </c>
      <c r="C67" s="14">
        <v>0</v>
      </c>
      <c r="D67" s="14">
        <v>0</v>
      </c>
      <c r="E67" s="14">
        <v>1</v>
      </c>
      <c r="F67" s="15">
        <v>0.85</v>
      </c>
      <c r="G67" s="15">
        <v>0.3</v>
      </c>
      <c r="H67" s="16">
        <f t="shared" si="62"/>
        <v>0.23</v>
      </c>
      <c r="I67" s="16">
        <f t="shared" si="63"/>
        <v>0</v>
      </c>
      <c r="J67" s="16">
        <f t="shared" si="64"/>
        <v>0</v>
      </c>
      <c r="K67" s="16">
        <f t="shared" si="65"/>
        <v>0.23</v>
      </c>
      <c r="L67" s="16">
        <f t="shared" si="66"/>
        <v>0.08</v>
      </c>
      <c r="M67" s="16">
        <f t="shared" si="67"/>
        <v>0</v>
      </c>
      <c r="N67" s="16">
        <f t="shared" si="68"/>
        <v>0</v>
      </c>
      <c r="O67" s="16">
        <f t="shared" si="69"/>
        <v>0.08</v>
      </c>
      <c r="P67" s="16">
        <f t="shared" si="70"/>
        <v>0.15</v>
      </c>
      <c r="Q67" s="16">
        <v>0.13</v>
      </c>
      <c r="R67" s="16">
        <f t="shared" si="71"/>
        <v>0.02</v>
      </c>
    </row>
    <row r="68" s="2" customFormat="1" ht="24" customHeight="1" spans="1:247">
      <c r="A68" s="10" t="s">
        <v>74</v>
      </c>
      <c r="B68" s="10">
        <f>SUM(B69,B72)</f>
        <v>0</v>
      </c>
      <c r="C68" s="10">
        <f t="shared" ref="C68:R68" si="72">SUM(C69,C72)</f>
        <v>0</v>
      </c>
      <c r="D68" s="10">
        <f t="shared" si="72"/>
        <v>0</v>
      </c>
      <c r="E68" s="10">
        <f t="shared" si="72"/>
        <v>0</v>
      </c>
      <c r="F68" s="11"/>
      <c r="G68" s="7"/>
      <c r="H68" s="22">
        <f t="shared" si="72"/>
        <v>0</v>
      </c>
      <c r="I68" s="22">
        <f t="shared" si="72"/>
        <v>0</v>
      </c>
      <c r="J68" s="22">
        <f t="shared" si="72"/>
        <v>0</v>
      </c>
      <c r="K68" s="22">
        <f t="shared" si="72"/>
        <v>0</v>
      </c>
      <c r="L68" s="22">
        <f t="shared" si="72"/>
        <v>0</v>
      </c>
      <c r="M68" s="22">
        <f t="shared" si="72"/>
        <v>0</v>
      </c>
      <c r="N68" s="22">
        <f t="shared" si="72"/>
        <v>0</v>
      </c>
      <c r="O68" s="22">
        <f t="shared" si="72"/>
        <v>0</v>
      </c>
      <c r="P68" s="22">
        <f t="shared" si="72"/>
        <v>0</v>
      </c>
      <c r="Q68" s="22">
        <f t="shared" si="72"/>
        <v>0</v>
      </c>
      <c r="R68" s="22">
        <f t="shared" si="72"/>
        <v>0</v>
      </c>
      <c r="S68" s="26" t="s">
        <v>210</v>
      </c>
      <c r="T68" s="26"/>
      <c r="U68" s="26"/>
      <c r="V68" s="26"/>
      <c r="W68" s="27"/>
      <c r="Y68" s="28"/>
      <c r="Z68" s="28"/>
      <c r="AA68" s="28"/>
      <c r="AB68" s="28"/>
      <c r="AC68" s="28"/>
      <c r="AD68" s="28"/>
      <c r="AE68" s="28"/>
      <c r="AF68" s="28"/>
      <c r="AG68" s="28"/>
      <c r="AH68" s="28"/>
      <c r="AI68" s="28"/>
      <c r="AJ68" s="29"/>
      <c r="AK68" s="29"/>
      <c r="AL68" s="29"/>
      <c r="AM68" s="29"/>
      <c r="AN68" s="29"/>
      <c r="AO68" s="26"/>
      <c r="AP68" s="26"/>
      <c r="AQ68" s="26"/>
      <c r="AR68" s="26"/>
      <c r="AS68" s="27"/>
      <c r="AU68" s="28"/>
      <c r="AV68" s="28"/>
      <c r="AW68" s="28"/>
      <c r="AX68" s="28"/>
      <c r="AY68" s="28"/>
      <c r="AZ68" s="28"/>
      <c r="BA68" s="28"/>
      <c r="BB68" s="28"/>
      <c r="BC68" s="28"/>
      <c r="BD68" s="28"/>
      <c r="BE68" s="28"/>
      <c r="BF68" s="29"/>
      <c r="BG68" s="29"/>
      <c r="BH68" s="29"/>
      <c r="BI68" s="29"/>
      <c r="BJ68" s="29"/>
      <c r="BK68" s="26"/>
      <c r="BL68" s="26"/>
      <c r="BM68" s="26"/>
      <c r="BN68" s="26"/>
      <c r="BO68" s="27"/>
      <c r="BQ68" s="28"/>
      <c r="BR68" s="28"/>
      <c r="BS68" s="28"/>
      <c r="BT68" s="28"/>
      <c r="BU68" s="28"/>
      <c r="BV68" s="28"/>
      <c r="BW68" s="28"/>
      <c r="BX68" s="28"/>
      <c r="BY68" s="28"/>
      <c r="BZ68" s="28"/>
      <c r="CA68" s="28"/>
      <c r="CB68" s="29"/>
      <c r="CC68" s="29"/>
      <c r="CD68" s="29"/>
      <c r="CE68" s="29"/>
      <c r="CF68" s="29"/>
      <c r="CG68" s="26"/>
      <c r="CH68" s="26"/>
      <c r="CI68" s="26"/>
      <c r="CJ68" s="26"/>
      <c r="CK68" s="27"/>
      <c r="CM68" s="28"/>
      <c r="CN68" s="28"/>
      <c r="CO68" s="28"/>
      <c r="CP68" s="28"/>
      <c r="CQ68" s="28"/>
      <c r="CR68" s="28"/>
      <c r="CS68" s="28"/>
      <c r="CT68" s="28"/>
      <c r="CU68" s="28"/>
      <c r="CV68" s="28"/>
      <c r="CW68" s="28"/>
      <c r="CX68" s="29"/>
      <c r="CY68" s="29"/>
      <c r="CZ68" s="29"/>
      <c r="DA68" s="29"/>
      <c r="DB68" s="29"/>
      <c r="DC68" s="26"/>
      <c r="DD68" s="26"/>
      <c r="DE68" s="26"/>
      <c r="DF68" s="26"/>
      <c r="DG68" s="27"/>
      <c r="DI68" s="28"/>
      <c r="DJ68" s="28"/>
      <c r="DK68" s="28"/>
      <c r="DL68" s="28"/>
      <c r="DM68" s="28"/>
      <c r="DN68" s="28"/>
      <c r="DO68" s="28"/>
      <c r="DP68" s="28"/>
      <c r="DQ68" s="28"/>
      <c r="DR68" s="28"/>
      <c r="DS68" s="28"/>
      <c r="DT68" s="29"/>
      <c r="DU68" s="29"/>
      <c r="DV68" s="29"/>
      <c r="DW68" s="29"/>
      <c r="DX68" s="29"/>
      <c r="DY68" s="26"/>
      <c r="DZ68" s="26"/>
      <c r="EA68" s="26"/>
      <c r="EB68" s="26"/>
      <c r="EC68" s="27"/>
      <c r="EE68" s="28"/>
      <c r="EF68" s="28"/>
      <c r="EG68" s="28"/>
      <c r="EH68" s="28"/>
      <c r="EI68" s="28"/>
      <c r="EJ68" s="28"/>
      <c r="EK68" s="28"/>
      <c r="EL68" s="28"/>
      <c r="EM68" s="28"/>
      <c r="EN68" s="28"/>
      <c r="EO68" s="28"/>
      <c r="EP68" s="29"/>
      <c r="EQ68" s="29"/>
      <c r="ER68" s="29"/>
      <c r="ES68" s="29"/>
      <c r="ET68" s="29"/>
      <c r="EU68" s="26"/>
      <c r="EV68" s="26"/>
      <c r="EW68" s="26"/>
      <c r="EX68" s="26"/>
      <c r="EY68" s="27"/>
      <c r="FA68" s="28"/>
      <c r="FB68" s="28"/>
      <c r="FC68" s="28"/>
      <c r="FD68" s="28"/>
      <c r="FE68" s="28"/>
      <c r="FF68" s="28"/>
      <c r="FG68" s="28"/>
      <c r="FH68" s="28"/>
      <c r="FI68" s="28"/>
      <c r="FJ68" s="28"/>
      <c r="FK68" s="28"/>
      <c r="FL68" s="29"/>
      <c r="FM68" s="29"/>
      <c r="FN68" s="29"/>
      <c r="FO68" s="29"/>
      <c r="FP68" s="29"/>
      <c r="FQ68" s="26"/>
      <c r="FR68" s="26"/>
      <c r="FS68" s="26"/>
      <c r="FT68" s="26"/>
      <c r="FU68" s="27"/>
      <c r="FW68" s="28"/>
      <c r="FX68" s="28"/>
      <c r="FY68" s="28"/>
      <c r="FZ68" s="28"/>
      <c r="GA68" s="28"/>
      <c r="GB68" s="28"/>
      <c r="GC68" s="28"/>
      <c r="GD68" s="28"/>
      <c r="GE68" s="28"/>
      <c r="GF68" s="28"/>
      <c r="GG68" s="28"/>
      <c r="GH68" s="29"/>
      <c r="GI68" s="29"/>
      <c r="GJ68" s="29"/>
      <c r="GK68" s="29"/>
      <c r="GL68" s="29"/>
      <c r="GM68" s="26"/>
      <c r="GN68" s="26"/>
      <c r="GO68" s="26"/>
      <c r="GP68" s="26"/>
      <c r="GQ68" s="27"/>
      <c r="GS68" s="28"/>
      <c r="GT68" s="28"/>
      <c r="GU68" s="28"/>
      <c r="GV68" s="28"/>
      <c r="GW68" s="28"/>
      <c r="GX68" s="28"/>
      <c r="GY68" s="28"/>
      <c r="GZ68" s="28"/>
      <c r="HA68" s="28"/>
      <c r="HB68" s="28"/>
      <c r="HC68" s="28"/>
      <c r="HD68" s="29"/>
      <c r="HE68" s="29"/>
      <c r="HF68" s="29"/>
      <c r="HG68" s="29"/>
      <c r="HH68" s="29"/>
      <c r="HI68" s="26"/>
      <c r="HJ68" s="26"/>
      <c r="HK68" s="26"/>
      <c r="HL68" s="26"/>
      <c r="HM68" s="27"/>
      <c r="HO68" s="28"/>
      <c r="HP68" s="28"/>
      <c r="HQ68" s="28"/>
      <c r="HR68" s="28"/>
      <c r="HS68" s="28"/>
      <c r="HT68" s="28"/>
      <c r="HU68" s="28"/>
      <c r="HV68" s="28"/>
      <c r="HW68" s="28"/>
      <c r="HX68" s="28"/>
      <c r="HY68" s="28"/>
      <c r="HZ68" s="29"/>
      <c r="IA68" s="29"/>
      <c r="IB68" s="29"/>
      <c r="IC68" s="29"/>
      <c r="ID68" s="29"/>
      <c r="IE68" s="26"/>
      <c r="IF68" s="26"/>
      <c r="IG68" s="26"/>
      <c r="IH68" s="26"/>
      <c r="II68" s="27"/>
      <c r="IK68" s="28"/>
      <c r="IL68" s="28"/>
      <c r="IM68" s="28"/>
    </row>
    <row r="69" ht="24" customHeight="1" spans="1:18">
      <c r="A69" s="20" t="s">
        <v>75</v>
      </c>
      <c r="B69" s="14">
        <v>0</v>
      </c>
      <c r="C69" s="14">
        <v>0</v>
      </c>
      <c r="D69" s="14">
        <v>0</v>
      </c>
      <c r="E69" s="14">
        <v>0</v>
      </c>
      <c r="F69" s="15">
        <v>1</v>
      </c>
      <c r="G69" s="15">
        <v>0.3</v>
      </c>
      <c r="H69" s="16">
        <f t="shared" si="62"/>
        <v>0</v>
      </c>
      <c r="I69" s="16">
        <f t="shared" si="63"/>
        <v>0</v>
      </c>
      <c r="J69" s="16">
        <f t="shared" si="64"/>
        <v>0</v>
      </c>
      <c r="K69" s="16">
        <f t="shared" si="65"/>
        <v>0</v>
      </c>
      <c r="L69" s="16">
        <f t="shared" si="66"/>
        <v>0</v>
      </c>
      <c r="M69" s="16">
        <f t="shared" si="67"/>
        <v>0</v>
      </c>
      <c r="N69" s="16">
        <f t="shared" si="68"/>
        <v>0</v>
      </c>
      <c r="O69" s="16">
        <f t="shared" si="69"/>
        <v>0</v>
      </c>
      <c r="P69" s="16">
        <f t="shared" si="70"/>
        <v>0</v>
      </c>
      <c r="Q69" s="16">
        <v>0</v>
      </c>
      <c r="R69" s="16">
        <f t="shared" si="71"/>
        <v>0</v>
      </c>
    </row>
    <row r="70" ht="24" customHeight="1" spans="1:18">
      <c r="A70" s="30" t="s">
        <v>76</v>
      </c>
      <c r="B70" s="10">
        <v>0</v>
      </c>
      <c r="C70" s="10">
        <v>0</v>
      </c>
      <c r="D70" s="10">
        <v>0</v>
      </c>
      <c r="E70" s="10">
        <v>0</v>
      </c>
      <c r="F70" s="11">
        <v>1</v>
      </c>
      <c r="G70" s="11">
        <v>0.3</v>
      </c>
      <c r="H70" s="13">
        <f t="shared" si="62"/>
        <v>0</v>
      </c>
      <c r="I70" s="13">
        <f t="shared" si="63"/>
        <v>0</v>
      </c>
      <c r="J70" s="13">
        <f t="shared" si="64"/>
        <v>0</v>
      </c>
      <c r="K70" s="13">
        <f t="shared" si="65"/>
        <v>0</v>
      </c>
      <c r="L70" s="13">
        <f t="shared" si="66"/>
        <v>0</v>
      </c>
      <c r="M70" s="13">
        <f t="shared" si="67"/>
        <v>0</v>
      </c>
      <c r="N70" s="13">
        <f t="shared" si="68"/>
        <v>0</v>
      </c>
      <c r="O70" s="13">
        <f t="shared" si="69"/>
        <v>0</v>
      </c>
      <c r="P70" s="13">
        <f t="shared" si="70"/>
        <v>0</v>
      </c>
      <c r="Q70" s="13">
        <v>0</v>
      </c>
      <c r="R70" s="13">
        <f t="shared" si="71"/>
        <v>0</v>
      </c>
    </row>
    <row r="71" ht="24" customHeight="1" spans="1:18">
      <c r="A71" s="30" t="s">
        <v>77</v>
      </c>
      <c r="B71" s="10">
        <v>0</v>
      </c>
      <c r="C71" s="10">
        <v>0</v>
      </c>
      <c r="D71" s="10">
        <v>0</v>
      </c>
      <c r="E71" s="10">
        <v>0</v>
      </c>
      <c r="F71" s="11">
        <v>1</v>
      </c>
      <c r="G71" s="11">
        <v>0.3</v>
      </c>
      <c r="H71" s="13">
        <f t="shared" si="62"/>
        <v>0</v>
      </c>
      <c r="I71" s="13">
        <f t="shared" si="63"/>
        <v>0</v>
      </c>
      <c r="J71" s="13">
        <f t="shared" si="64"/>
        <v>0</v>
      </c>
      <c r="K71" s="13">
        <f t="shared" si="65"/>
        <v>0</v>
      </c>
      <c r="L71" s="13">
        <f t="shared" si="66"/>
        <v>0</v>
      </c>
      <c r="M71" s="13">
        <f t="shared" si="67"/>
        <v>0</v>
      </c>
      <c r="N71" s="13">
        <f t="shared" si="68"/>
        <v>0</v>
      </c>
      <c r="O71" s="13">
        <f t="shared" si="69"/>
        <v>0</v>
      </c>
      <c r="P71" s="13">
        <f t="shared" si="70"/>
        <v>0</v>
      </c>
      <c r="Q71" s="13">
        <v>0</v>
      </c>
      <c r="R71" s="13">
        <f t="shared" si="71"/>
        <v>0</v>
      </c>
    </row>
    <row r="72" ht="24" customHeight="1" spans="1:18">
      <c r="A72" s="14" t="s">
        <v>78</v>
      </c>
      <c r="B72" s="14">
        <v>0</v>
      </c>
      <c r="C72" s="14">
        <v>0</v>
      </c>
      <c r="D72" s="14">
        <v>0</v>
      </c>
      <c r="E72" s="14">
        <v>0</v>
      </c>
      <c r="F72" s="15">
        <v>1</v>
      </c>
      <c r="G72" s="15">
        <v>0.3</v>
      </c>
      <c r="H72" s="16">
        <f t="shared" ref="H72:H81" si="73">SUM(I72:K72)</f>
        <v>0</v>
      </c>
      <c r="I72" s="16">
        <f t="shared" si="63"/>
        <v>0</v>
      </c>
      <c r="J72" s="16">
        <f t="shared" si="64"/>
        <v>0</v>
      </c>
      <c r="K72" s="16">
        <f t="shared" si="65"/>
        <v>0</v>
      </c>
      <c r="L72" s="16">
        <f t="shared" ref="L72:L81" si="74">SUM(M72:O72)</f>
        <v>0</v>
      </c>
      <c r="M72" s="16">
        <f t="shared" ref="M72:M81" si="75">ROUND(C72*G72*(6*400+6*520)/10000,2)</f>
        <v>0</v>
      </c>
      <c r="N72" s="16">
        <f t="shared" si="68"/>
        <v>0</v>
      </c>
      <c r="O72" s="16">
        <f t="shared" ref="O72:O81" si="76">ROUND(E72*G72*(6*200+6*260)/10000,2)</f>
        <v>0</v>
      </c>
      <c r="P72" s="16">
        <f t="shared" ref="P72:P81" si="77">H72-L72</f>
        <v>0</v>
      </c>
      <c r="Q72" s="16">
        <v>0</v>
      </c>
      <c r="R72" s="16">
        <f t="shared" si="71"/>
        <v>0</v>
      </c>
    </row>
    <row r="73" s="2" customFormat="1" ht="24" customHeight="1" spans="1:247">
      <c r="A73" s="10" t="s">
        <v>79</v>
      </c>
      <c r="B73" s="10">
        <f>SUM(C73:E73)</f>
        <v>1</v>
      </c>
      <c r="C73" s="10">
        <v>1</v>
      </c>
      <c r="D73" s="10">
        <v>0</v>
      </c>
      <c r="E73" s="10">
        <v>0</v>
      </c>
      <c r="F73" s="11">
        <v>0.3</v>
      </c>
      <c r="G73" s="7">
        <v>0.3</v>
      </c>
      <c r="H73" s="13">
        <f t="shared" si="73"/>
        <v>0.17</v>
      </c>
      <c r="I73" s="13">
        <f t="shared" si="63"/>
        <v>0.17</v>
      </c>
      <c r="J73" s="13">
        <f t="shared" si="64"/>
        <v>0</v>
      </c>
      <c r="K73" s="13">
        <f t="shared" si="65"/>
        <v>0</v>
      </c>
      <c r="L73" s="13">
        <f t="shared" si="74"/>
        <v>0.17</v>
      </c>
      <c r="M73" s="13">
        <f t="shared" si="75"/>
        <v>0.17</v>
      </c>
      <c r="N73" s="13">
        <f t="shared" si="68"/>
        <v>0</v>
      </c>
      <c r="O73" s="13">
        <f t="shared" si="76"/>
        <v>0</v>
      </c>
      <c r="P73" s="13">
        <f t="shared" si="77"/>
        <v>0</v>
      </c>
      <c r="Q73" s="13">
        <v>0</v>
      </c>
      <c r="R73" s="13">
        <f t="shared" si="71"/>
        <v>0</v>
      </c>
      <c r="S73" s="26"/>
      <c r="T73" s="26"/>
      <c r="U73" s="26"/>
      <c r="V73" s="26"/>
      <c r="W73" s="27"/>
      <c r="Y73" s="28"/>
      <c r="Z73" s="28"/>
      <c r="AA73" s="28"/>
      <c r="AB73" s="28"/>
      <c r="AC73" s="28"/>
      <c r="AD73" s="28"/>
      <c r="AE73" s="28"/>
      <c r="AF73" s="28"/>
      <c r="AG73" s="28"/>
      <c r="AH73" s="28"/>
      <c r="AI73" s="28"/>
      <c r="AJ73" s="29"/>
      <c r="AK73" s="29"/>
      <c r="AL73" s="29"/>
      <c r="AM73" s="29"/>
      <c r="AN73" s="29"/>
      <c r="AO73" s="26"/>
      <c r="AP73" s="26"/>
      <c r="AQ73" s="26"/>
      <c r="AR73" s="26"/>
      <c r="AS73" s="27"/>
      <c r="AU73" s="28"/>
      <c r="AV73" s="28"/>
      <c r="AW73" s="28"/>
      <c r="AX73" s="28"/>
      <c r="AY73" s="28"/>
      <c r="AZ73" s="28"/>
      <c r="BA73" s="28"/>
      <c r="BB73" s="28"/>
      <c r="BC73" s="28"/>
      <c r="BD73" s="28"/>
      <c r="BE73" s="28"/>
      <c r="BF73" s="29"/>
      <c r="BG73" s="29"/>
      <c r="BH73" s="29"/>
      <c r="BI73" s="29"/>
      <c r="BJ73" s="29"/>
      <c r="BK73" s="26"/>
      <c r="BL73" s="26"/>
      <c r="BM73" s="26"/>
      <c r="BN73" s="26"/>
      <c r="BO73" s="27"/>
      <c r="BQ73" s="28"/>
      <c r="BR73" s="28"/>
      <c r="BS73" s="28"/>
      <c r="BT73" s="28"/>
      <c r="BU73" s="28"/>
      <c r="BV73" s="28"/>
      <c r="BW73" s="28"/>
      <c r="BX73" s="28"/>
      <c r="BY73" s="28"/>
      <c r="BZ73" s="28"/>
      <c r="CA73" s="28"/>
      <c r="CB73" s="29"/>
      <c r="CC73" s="29"/>
      <c r="CD73" s="29"/>
      <c r="CE73" s="29"/>
      <c r="CF73" s="29"/>
      <c r="CG73" s="26"/>
      <c r="CH73" s="26"/>
      <c r="CI73" s="26"/>
      <c r="CJ73" s="26"/>
      <c r="CK73" s="27"/>
      <c r="CM73" s="28"/>
      <c r="CN73" s="28"/>
      <c r="CO73" s="28"/>
      <c r="CP73" s="28"/>
      <c r="CQ73" s="28"/>
      <c r="CR73" s="28"/>
      <c r="CS73" s="28"/>
      <c r="CT73" s="28"/>
      <c r="CU73" s="28"/>
      <c r="CV73" s="28"/>
      <c r="CW73" s="28"/>
      <c r="CX73" s="29"/>
      <c r="CY73" s="29"/>
      <c r="CZ73" s="29"/>
      <c r="DA73" s="29"/>
      <c r="DB73" s="29"/>
      <c r="DC73" s="26"/>
      <c r="DD73" s="26"/>
      <c r="DE73" s="26"/>
      <c r="DF73" s="26"/>
      <c r="DG73" s="27"/>
      <c r="DI73" s="28"/>
      <c r="DJ73" s="28"/>
      <c r="DK73" s="28"/>
      <c r="DL73" s="28"/>
      <c r="DM73" s="28"/>
      <c r="DN73" s="28"/>
      <c r="DO73" s="28"/>
      <c r="DP73" s="28"/>
      <c r="DQ73" s="28"/>
      <c r="DR73" s="28"/>
      <c r="DS73" s="28"/>
      <c r="DT73" s="29"/>
      <c r="DU73" s="29"/>
      <c r="DV73" s="29"/>
      <c r="DW73" s="29"/>
      <c r="DX73" s="29"/>
      <c r="DY73" s="26"/>
      <c r="DZ73" s="26"/>
      <c r="EA73" s="26"/>
      <c r="EB73" s="26"/>
      <c r="EC73" s="27"/>
      <c r="EE73" s="28"/>
      <c r="EF73" s="28"/>
      <c r="EG73" s="28"/>
      <c r="EH73" s="28"/>
      <c r="EI73" s="28"/>
      <c r="EJ73" s="28"/>
      <c r="EK73" s="28"/>
      <c r="EL73" s="28"/>
      <c r="EM73" s="28"/>
      <c r="EN73" s="28"/>
      <c r="EO73" s="28"/>
      <c r="EP73" s="29"/>
      <c r="EQ73" s="29"/>
      <c r="ER73" s="29"/>
      <c r="ES73" s="29"/>
      <c r="ET73" s="29"/>
      <c r="EU73" s="26"/>
      <c r="EV73" s="26"/>
      <c r="EW73" s="26"/>
      <c r="EX73" s="26"/>
      <c r="EY73" s="27"/>
      <c r="FA73" s="28"/>
      <c r="FB73" s="28"/>
      <c r="FC73" s="28"/>
      <c r="FD73" s="28"/>
      <c r="FE73" s="28"/>
      <c r="FF73" s="28"/>
      <c r="FG73" s="28"/>
      <c r="FH73" s="28"/>
      <c r="FI73" s="28"/>
      <c r="FJ73" s="28"/>
      <c r="FK73" s="28"/>
      <c r="FL73" s="29"/>
      <c r="FM73" s="29"/>
      <c r="FN73" s="29"/>
      <c r="FO73" s="29"/>
      <c r="FP73" s="29"/>
      <c r="FQ73" s="26"/>
      <c r="FR73" s="26"/>
      <c r="FS73" s="26"/>
      <c r="FT73" s="26"/>
      <c r="FU73" s="27"/>
      <c r="FW73" s="28"/>
      <c r="FX73" s="28"/>
      <c r="FY73" s="28"/>
      <c r="FZ73" s="28"/>
      <c r="GA73" s="28"/>
      <c r="GB73" s="28"/>
      <c r="GC73" s="28"/>
      <c r="GD73" s="28"/>
      <c r="GE73" s="28"/>
      <c r="GF73" s="28"/>
      <c r="GG73" s="28"/>
      <c r="GH73" s="29"/>
      <c r="GI73" s="29"/>
      <c r="GJ73" s="29"/>
      <c r="GK73" s="29"/>
      <c r="GL73" s="29"/>
      <c r="GM73" s="26"/>
      <c r="GN73" s="26"/>
      <c r="GO73" s="26"/>
      <c r="GP73" s="26"/>
      <c r="GQ73" s="27"/>
      <c r="GS73" s="28"/>
      <c r="GT73" s="28"/>
      <c r="GU73" s="28"/>
      <c r="GV73" s="28"/>
      <c r="GW73" s="28"/>
      <c r="GX73" s="28"/>
      <c r="GY73" s="28"/>
      <c r="GZ73" s="28"/>
      <c r="HA73" s="28"/>
      <c r="HB73" s="28"/>
      <c r="HC73" s="28"/>
      <c r="HD73" s="29"/>
      <c r="HE73" s="29"/>
      <c r="HF73" s="29"/>
      <c r="HG73" s="29"/>
      <c r="HH73" s="29"/>
      <c r="HI73" s="26"/>
      <c r="HJ73" s="26"/>
      <c r="HK73" s="26"/>
      <c r="HL73" s="26"/>
      <c r="HM73" s="27"/>
      <c r="HO73" s="28"/>
      <c r="HP73" s="28"/>
      <c r="HQ73" s="28"/>
      <c r="HR73" s="28"/>
      <c r="HS73" s="28"/>
      <c r="HT73" s="28"/>
      <c r="HU73" s="28"/>
      <c r="HV73" s="28"/>
      <c r="HW73" s="28"/>
      <c r="HX73" s="28"/>
      <c r="HY73" s="28"/>
      <c r="HZ73" s="29"/>
      <c r="IA73" s="29"/>
      <c r="IB73" s="29"/>
      <c r="IC73" s="29"/>
      <c r="ID73" s="29"/>
      <c r="IE73" s="26"/>
      <c r="IF73" s="26"/>
      <c r="IG73" s="26"/>
      <c r="IH73" s="26"/>
      <c r="II73" s="27"/>
      <c r="IK73" s="28"/>
      <c r="IL73" s="28"/>
      <c r="IM73" s="28"/>
    </row>
    <row r="74" s="2" customFormat="1" ht="24" customHeight="1" spans="1:247">
      <c r="A74" s="10" t="s">
        <v>80</v>
      </c>
      <c r="B74" s="10">
        <f>SUM(C74:E74)</f>
        <v>84</v>
      </c>
      <c r="C74" s="10">
        <v>0</v>
      </c>
      <c r="D74" s="10">
        <v>0</v>
      </c>
      <c r="E74" s="10">
        <v>84</v>
      </c>
      <c r="F74" s="11">
        <v>0.3</v>
      </c>
      <c r="G74" s="7">
        <v>0.3</v>
      </c>
      <c r="H74" s="13">
        <f t="shared" si="73"/>
        <v>6.96</v>
      </c>
      <c r="I74" s="13">
        <f t="shared" si="63"/>
        <v>0</v>
      </c>
      <c r="J74" s="13">
        <f t="shared" si="64"/>
        <v>0</v>
      </c>
      <c r="K74" s="13">
        <f t="shared" si="65"/>
        <v>6.96</v>
      </c>
      <c r="L74" s="13">
        <f t="shared" si="74"/>
        <v>6.96</v>
      </c>
      <c r="M74" s="13">
        <f t="shared" si="75"/>
        <v>0</v>
      </c>
      <c r="N74" s="13">
        <f t="shared" si="68"/>
        <v>0</v>
      </c>
      <c r="O74" s="13">
        <f t="shared" si="76"/>
        <v>6.96</v>
      </c>
      <c r="P74" s="13">
        <f t="shared" si="77"/>
        <v>0</v>
      </c>
      <c r="Q74" s="13">
        <v>0</v>
      </c>
      <c r="R74" s="13">
        <f t="shared" si="71"/>
        <v>0</v>
      </c>
      <c r="S74" s="26"/>
      <c r="T74" s="26"/>
      <c r="U74" s="26"/>
      <c r="V74" s="26"/>
      <c r="W74" s="27"/>
      <c r="Y74" s="28"/>
      <c r="Z74" s="28"/>
      <c r="AA74" s="28"/>
      <c r="AB74" s="28"/>
      <c r="AC74" s="28"/>
      <c r="AD74" s="28"/>
      <c r="AE74" s="28"/>
      <c r="AF74" s="28"/>
      <c r="AG74" s="28"/>
      <c r="AH74" s="28"/>
      <c r="AI74" s="28"/>
      <c r="AJ74" s="29"/>
      <c r="AK74" s="29"/>
      <c r="AL74" s="29"/>
      <c r="AM74" s="29"/>
      <c r="AN74" s="29"/>
      <c r="AO74" s="26"/>
      <c r="AP74" s="26"/>
      <c r="AQ74" s="26"/>
      <c r="AR74" s="26"/>
      <c r="AS74" s="27"/>
      <c r="AU74" s="28"/>
      <c r="AV74" s="28"/>
      <c r="AW74" s="28"/>
      <c r="AX74" s="28"/>
      <c r="AY74" s="28"/>
      <c r="AZ74" s="28"/>
      <c r="BA74" s="28"/>
      <c r="BB74" s="28"/>
      <c r="BC74" s="28"/>
      <c r="BD74" s="28"/>
      <c r="BE74" s="28"/>
      <c r="BF74" s="29"/>
      <c r="BG74" s="29"/>
      <c r="BH74" s="29"/>
      <c r="BI74" s="29"/>
      <c r="BJ74" s="29"/>
      <c r="BK74" s="26"/>
      <c r="BL74" s="26"/>
      <c r="BM74" s="26"/>
      <c r="BN74" s="26"/>
      <c r="BO74" s="27"/>
      <c r="BQ74" s="28"/>
      <c r="BR74" s="28"/>
      <c r="BS74" s="28"/>
      <c r="BT74" s="28"/>
      <c r="BU74" s="28"/>
      <c r="BV74" s="28"/>
      <c r="BW74" s="28"/>
      <c r="BX74" s="28"/>
      <c r="BY74" s="28"/>
      <c r="BZ74" s="28"/>
      <c r="CA74" s="28"/>
      <c r="CB74" s="29"/>
      <c r="CC74" s="29"/>
      <c r="CD74" s="29"/>
      <c r="CE74" s="29"/>
      <c r="CF74" s="29"/>
      <c r="CG74" s="26"/>
      <c r="CH74" s="26"/>
      <c r="CI74" s="26"/>
      <c r="CJ74" s="26"/>
      <c r="CK74" s="27"/>
      <c r="CM74" s="28"/>
      <c r="CN74" s="28"/>
      <c r="CO74" s="28"/>
      <c r="CP74" s="28"/>
      <c r="CQ74" s="28"/>
      <c r="CR74" s="28"/>
      <c r="CS74" s="28"/>
      <c r="CT74" s="28"/>
      <c r="CU74" s="28"/>
      <c r="CV74" s="28"/>
      <c r="CW74" s="28"/>
      <c r="CX74" s="29"/>
      <c r="CY74" s="29"/>
      <c r="CZ74" s="29"/>
      <c r="DA74" s="29"/>
      <c r="DB74" s="29"/>
      <c r="DC74" s="26"/>
      <c r="DD74" s="26"/>
      <c r="DE74" s="26"/>
      <c r="DF74" s="26"/>
      <c r="DG74" s="27"/>
      <c r="DI74" s="28"/>
      <c r="DJ74" s="28"/>
      <c r="DK74" s="28"/>
      <c r="DL74" s="28"/>
      <c r="DM74" s="28"/>
      <c r="DN74" s="28"/>
      <c r="DO74" s="28"/>
      <c r="DP74" s="28"/>
      <c r="DQ74" s="28"/>
      <c r="DR74" s="28"/>
      <c r="DS74" s="28"/>
      <c r="DT74" s="29"/>
      <c r="DU74" s="29"/>
      <c r="DV74" s="29"/>
      <c r="DW74" s="29"/>
      <c r="DX74" s="29"/>
      <c r="DY74" s="26"/>
      <c r="DZ74" s="26"/>
      <c r="EA74" s="26"/>
      <c r="EB74" s="26"/>
      <c r="EC74" s="27"/>
      <c r="EE74" s="28"/>
      <c r="EF74" s="28"/>
      <c r="EG74" s="28"/>
      <c r="EH74" s="28"/>
      <c r="EI74" s="28"/>
      <c r="EJ74" s="28"/>
      <c r="EK74" s="28"/>
      <c r="EL74" s="28"/>
      <c r="EM74" s="28"/>
      <c r="EN74" s="28"/>
      <c r="EO74" s="28"/>
      <c r="EP74" s="29"/>
      <c r="EQ74" s="29"/>
      <c r="ER74" s="29"/>
      <c r="ES74" s="29"/>
      <c r="ET74" s="29"/>
      <c r="EU74" s="26"/>
      <c r="EV74" s="26"/>
      <c r="EW74" s="26"/>
      <c r="EX74" s="26"/>
      <c r="EY74" s="27"/>
      <c r="FA74" s="28"/>
      <c r="FB74" s="28"/>
      <c r="FC74" s="28"/>
      <c r="FD74" s="28"/>
      <c r="FE74" s="28"/>
      <c r="FF74" s="28"/>
      <c r="FG74" s="28"/>
      <c r="FH74" s="28"/>
      <c r="FI74" s="28"/>
      <c r="FJ74" s="28"/>
      <c r="FK74" s="28"/>
      <c r="FL74" s="29"/>
      <c r="FM74" s="29"/>
      <c r="FN74" s="29"/>
      <c r="FO74" s="29"/>
      <c r="FP74" s="29"/>
      <c r="FQ74" s="26"/>
      <c r="FR74" s="26"/>
      <c r="FS74" s="26"/>
      <c r="FT74" s="26"/>
      <c r="FU74" s="27"/>
      <c r="FW74" s="28"/>
      <c r="FX74" s="28"/>
      <c r="FY74" s="28"/>
      <c r="FZ74" s="28"/>
      <c r="GA74" s="28"/>
      <c r="GB74" s="28"/>
      <c r="GC74" s="28"/>
      <c r="GD74" s="28"/>
      <c r="GE74" s="28"/>
      <c r="GF74" s="28"/>
      <c r="GG74" s="28"/>
      <c r="GH74" s="29"/>
      <c r="GI74" s="29"/>
      <c r="GJ74" s="29"/>
      <c r="GK74" s="29"/>
      <c r="GL74" s="29"/>
      <c r="GM74" s="26"/>
      <c r="GN74" s="26"/>
      <c r="GO74" s="26"/>
      <c r="GP74" s="26"/>
      <c r="GQ74" s="27"/>
      <c r="GS74" s="28"/>
      <c r="GT74" s="28"/>
      <c r="GU74" s="28"/>
      <c r="GV74" s="28"/>
      <c r="GW74" s="28"/>
      <c r="GX74" s="28"/>
      <c r="GY74" s="28"/>
      <c r="GZ74" s="28"/>
      <c r="HA74" s="28"/>
      <c r="HB74" s="28"/>
      <c r="HC74" s="28"/>
      <c r="HD74" s="29"/>
      <c r="HE74" s="29"/>
      <c r="HF74" s="29"/>
      <c r="HG74" s="29"/>
      <c r="HH74" s="29"/>
      <c r="HI74" s="26"/>
      <c r="HJ74" s="26"/>
      <c r="HK74" s="26"/>
      <c r="HL74" s="26"/>
      <c r="HM74" s="27"/>
      <c r="HO74" s="28"/>
      <c r="HP74" s="28"/>
      <c r="HQ74" s="28"/>
      <c r="HR74" s="28"/>
      <c r="HS74" s="28"/>
      <c r="HT74" s="28"/>
      <c r="HU74" s="28"/>
      <c r="HV74" s="28"/>
      <c r="HW74" s="28"/>
      <c r="HX74" s="28"/>
      <c r="HY74" s="28"/>
      <c r="HZ74" s="29"/>
      <c r="IA74" s="29"/>
      <c r="IB74" s="29"/>
      <c r="IC74" s="29"/>
      <c r="ID74" s="29"/>
      <c r="IE74" s="26"/>
      <c r="IF74" s="26"/>
      <c r="IG74" s="26"/>
      <c r="IH74" s="26"/>
      <c r="II74" s="27"/>
      <c r="IK74" s="28"/>
      <c r="IL74" s="28"/>
      <c r="IM74" s="28"/>
    </row>
    <row r="75" s="2" customFormat="1" ht="24" customHeight="1" spans="1:247">
      <c r="A75" s="10" t="s">
        <v>81</v>
      </c>
      <c r="B75" s="10">
        <f>SUM(B76:B82)</f>
        <v>6</v>
      </c>
      <c r="C75" s="10">
        <f>SUM(C76:C82)</f>
        <v>0</v>
      </c>
      <c r="D75" s="10">
        <f>SUM(D76:D82)</f>
        <v>0</v>
      </c>
      <c r="E75" s="10">
        <f>SUM(E76:E82)</f>
        <v>6</v>
      </c>
      <c r="F75" s="11"/>
      <c r="G75" s="7"/>
      <c r="H75" s="13">
        <f t="shared" ref="H75:R75" si="78">SUM(H76:H82)</f>
        <v>0.5</v>
      </c>
      <c r="I75" s="13">
        <f t="shared" si="78"/>
        <v>0</v>
      </c>
      <c r="J75" s="13">
        <f t="shared" si="78"/>
        <v>0</v>
      </c>
      <c r="K75" s="13">
        <f t="shared" si="78"/>
        <v>0.5</v>
      </c>
      <c r="L75" s="13">
        <f t="shared" si="78"/>
        <v>0.5</v>
      </c>
      <c r="M75" s="13">
        <f t="shared" si="78"/>
        <v>0</v>
      </c>
      <c r="N75" s="13">
        <f t="shared" si="78"/>
        <v>0</v>
      </c>
      <c r="O75" s="13">
        <f t="shared" si="78"/>
        <v>0.5</v>
      </c>
      <c r="P75" s="13">
        <f t="shared" si="78"/>
        <v>0</v>
      </c>
      <c r="Q75" s="13">
        <f t="shared" si="78"/>
        <v>0.51</v>
      </c>
      <c r="R75" s="13">
        <f t="shared" si="78"/>
        <v>-0.51</v>
      </c>
      <c r="S75" s="26"/>
      <c r="T75" s="26"/>
      <c r="U75" s="26"/>
      <c r="V75" s="26"/>
      <c r="W75" s="27"/>
      <c r="Y75" s="28"/>
      <c r="Z75" s="28"/>
      <c r="AA75" s="28"/>
      <c r="AB75" s="28"/>
      <c r="AC75" s="28"/>
      <c r="AD75" s="28"/>
      <c r="AE75" s="28"/>
      <c r="AF75" s="28"/>
      <c r="AG75" s="28"/>
      <c r="AH75" s="28"/>
      <c r="AI75" s="28"/>
      <c r="AJ75" s="29"/>
      <c r="AK75" s="29"/>
      <c r="AL75" s="29"/>
      <c r="AM75" s="29"/>
      <c r="AN75" s="29"/>
      <c r="AO75" s="26"/>
      <c r="AP75" s="26"/>
      <c r="AQ75" s="26"/>
      <c r="AR75" s="26"/>
      <c r="AS75" s="27"/>
      <c r="AU75" s="28"/>
      <c r="AV75" s="28"/>
      <c r="AW75" s="28"/>
      <c r="AX75" s="28"/>
      <c r="AY75" s="28"/>
      <c r="AZ75" s="28"/>
      <c r="BA75" s="28"/>
      <c r="BB75" s="28"/>
      <c r="BC75" s="28"/>
      <c r="BD75" s="28"/>
      <c r="BE75" s="28"/>
      <c r="BF75" s="29"/>
      <c r="BG75" s="29"/>
      <c r="BH75" s="29"/>
      <c r="BI75" s="29"/>
      <c r="BJ75" s="29"/>
      <c r="BK75" s="26"/>
      <c r="BL75" s="26"/>
      <c r="BM75" s="26"/>
      <c r="BN75" s="26"/>
      <c r="BO75" s="27"/>
      <c r="BQ75" s="28"/>
      <c r="BR75" s="28"/>
      <c r="BS75" s="28"/>
      <c r="BT75" s="28"/>
      <c r="BU75" s="28"/>
      <c r="BV75" s="28"/>
      <c r="BW75" s="28"/>
      <c r="BX75" s="28"/>
      <c r="BY75" s="28"/>
      <c r="BZ75" s="28"/>
      <c r="CA75" s="28"/>
      <c r="CB75" s="29"/>
      <c r="CC75" s="29"/>
      <c r="CD75" s="29"/>
      <c r="CE75" s="29"/>
      <c r="CF75" s="29"/>
      <c r="CG75" s="26"/>
      <c r="CH75" s="26"/>
      <c r="CI75" s="26"/>
      <c r="CJ75" s="26"/>
      <c r="CK75" s="27"/>
      <c r="CM75" s="28"/>
      <c r="CN75" s="28"/>
      <c r="CO75" s="28"/>
      <c r="CP75" s="28"/>
      <c r="CQ75" s="28"/>
      <c r="CR75" s="28"/>
      <c r="CS75" s="28"/>
      <c r="CT75" s="28"/>
      <c r="CU75" s="28"/>
      <c r="CV75" s="28"/>
      <c r="CW75" s="28"/>
      <c r="CX75" s="29"/>
      <c r="CY75" s="29"/>
      <c r="CZ75" s="29"/>
      <c r="DA75" s="29"/>
      <c r="DB75" s="29"/>
      <c r="DC75" s="26"/>
      <c r="DD75" s="26"/>
      <c r="DE75" s="26"/>
      <c r="DF75" s="26"/>
      <c r="DG75" s="27"/>
      <c r="DI75" s="28"/>
      <c r="DJ75" s="28"/>
      <c r="DK75" s="28"/>
      <c r="DL75" s="28"/>
      <c r="DM75" s="28"/>
      <c r="DN75" s="28"/>
      <c r="DO75" s="28"/>
      <c r="DP75" s="28"/>
      <c r="DQ75" s="28"/>
      <c r="DR75" s="28"/>
      <c r="DS75" s="28"/>
      <c r="DT75" s="29"/>
      <c r="DU75" s="29"/>
      <c r="DV75" s="29"/>
      <c r="DW75" s="29"/>
      <c r="DX75" s="29"/>
      <c r="DY75" s="26"/>
      <c r="DZ75" s="26"/>
      <c r="EA75" s="26"/>
      <c r="EB75" s="26"/>
      <c r="EC75" s="27"/>
      <c r="EE75" s="28"/>
      <c r="EF75" s="28"/>
      <c r="EG75" s="28"/>
      <c r="EH75" s="28"/>
      <c r="EI75" s="28"/>
      <c r="EJ75" s="28"/>
      <c r="EK75" s="28"/>
      <c r="EL75" s="28"/>
      <c r="EM75" s="28"/>
      <c r="EN75" s="28"/>
      <c r="EO75" s="28"/>
      <c r="EP75" s="29"/>
      <c r="EQ75" s="29"/>
      <c r="ER75" s="29"/>
      <c r="ES75" s="29"/>
      <c r="ET75" s="29"/>
      <c r="EU75" s="26"/>
      <c r="EV75" s="26"/>
      <c r="EW75" s="26"/>
      <c r="EX75" s="26"/>
      <c r="EY75" s="27"/>
      <c r="FA75" s="28"/>
      <c r="FB75" s="28"/>
      <c r="FC75" s="28"/>
      <c r="FD75" s="28"/>
      <c r="FE75" s="28"/>
      <c r="FF75" s="28"/>
      <c r="FG75" s="28"/>
      <c r="FH75" s="28"/>
      <c r="FI75" s="28"/>
      <c r="FJ75" s="28"/>
      <c r="FK75" s="28"/>
      <c r="FL75" s="29"/>
      <c r="FM75" s="29"/>
      <c r="FN75" s="29"/>
      <c r="FO75" s="29"/>
      <c r="FP75" s="29"/>
      <c r="FQ75" s="26"/>
      <c r="FR75" s="26"/>
      <c r="FS75" s="26"/>
      <c r="FT75" s="26"/>
      <c r="FU75" s="27"/>
      <c r="FW75" s="28"/>
      <c r="FX75" s="28"/>
      <c r="FY75" s="28"/>
      <c r="FZ75" s="28"/>
      <c r="GA75" s="28"/>
      <c r="GB75" s="28"/>
      <c r="GC75" s="28"/>
      <c r="GD75" s="28"/>
      <c r="GE75" s="28"/>
      <c r="GF75" s="28"/>
      <c r="GG75" s="28"/>
      <c r="GH75" s="29"/>
      <c r="GI75" s="29"/>
      <c r="GJ75" s="29"/>
      <c r="GK75" s="29"/>
      <c r="GL75" s="29"/>
      <c r="GM75" s="26"/>
      <c r="GN75" s="26"/>
      <c r="GO75" s="26"/>
      <c r="GP75" s="26"/>
      <c r="GQ75" s="27"/>
      <c r="GS75" s="28"/>
      <c r="GT75" s="28"/>
      <c r="GU75" s="28"/>
      <c r="GV75" s="28"/>
      <c r="GW75" s="28"/>
      <c r="GX75" s="28"/>
      <c r="GY75" s="28"/>
      <c r="GZ75" s="28"/>
      <c r="HA75" s="28"/>
      <c r="HB75" s="28"/>
      <c r="HC75" s="28"/>
      <c r="HD75" s="29"/>
      <c r="HE75" s="29"/>
      <c r="HF75" s="29"/>
      <c r="HG75" s="29"/>
      <c r="HH75" s="29"/>
      <c r="HI75" s="26"/>
      <c r="HJ75" s="26"/>
      <c r="HK75" s="26"/>
      <c r="HL75" s="26"/>
      <c r="HM75" s="27"/>
      <c r="HO75" s="28"/>
      <c r="HP75" s="28"/>
      <c r="HQ75" s="28"/>
      <c r="HR75" s="28"/>
      <c r="HS75" s="28"/>
      <c r="HT75" s="28"/>
      <c r="HU75" s="28"/>
      <c r="HV75" s="28"/>
      <c r="HW75" s="28"/>
      <c r="HX75" s="28"/>
      <c r="HY75" s="28"/>
      <c r="HZ75" s="29"/>
      <c r="IA75" s="29"/>
      <c r="IB75" s="29"/>
      <c r="IC75" s="29"/>
      <c r="ID75" s="29"/>
      <c r="IE75" s="26"/>
      <c r="IF75" s="26"/>
      <c r="IG75" s="26"/>
      <c r="IH75" s="26"/>
      <c r="II75" s="27"/>
      <c r="IK75" s="28"/>
      <c r="IL75" s="28"/>
      <c r="IM75" s="28"/>
    </row>
    <row r="76" ht="24" customHeight="1" spans="1:18">
      <c r="A76" s="14" t="s">
        <v>82</v>
      </c>
      <c r="B76" s="14">
        <v>6</v>
      </c>
      <c r="C76" s="14">
        <v>0</v>
      </c>
      <c r="D76" s="14">
        <v>0</v>
      </c>
      <c r="E76" s="14">
        <v>6</v>
      </c>
      <c r="F76" s="15">
        <v>0.3</v>
      </c>
      <c r="G76" s="15">
        <v>0.3</v>
      </c>
      <c r="H76" s="16">
        <f t="shared" si="73"/>
        <v>0.5</v>
      </c>
      <c r="I76" s="16">
        <f t="shared" ref="I76:I82" si="79">ROUND(C76*F76*(6*400+6*520)/10000,2)</f>
        <v>0</v>
      </c>
      <c r="J76" s="16">
        <f t="shared" ref="J76:J82" si="80">ROUND(D76*F76*(6*300+6*390)/10000,2)</f>
        <v>0</v>
      </c>
      <c r="K76" s="16">
        <f t="shared" ref="K76:K82" si="81">ROUND(E76*F76*(6*200+6*260)/10000,2)</f>
        <v>0.5</v>
      </c>
      <c r="L76" s="16">
        <f t="shared" si="74"/>
        <v>0.5</v>
      </c>
      <c r="M76" s="16">
        <f t="shared" si="75"/>
        <v>0</v>
      </c>
      <c r="N76" s="16">
        <f t="shared" ref="N76:N82" si="82">ROUND(D76*G76*(6*300+6*390)/10000,2)</f>
        <v>0</v>
      </c>
      <c r="O76" s="16">
        <f t="shared" si="76"/>
        <v>0.5</v>
      </c>
      <c r="P76" s="16">
        <f t="shared" si="77"/>
        <v>0</v>
      </c>
      <c r="Q76" s="16">
        <v>0.51</v>
      </c>
      <c r="R76" s="16">
        <f t="shared" ref="R76:R82" si="83">P76-Q76</f>
        <v>-0.51</v>
      </c>
    </row>
    <row r="77" ht="24" customHeight="1" spans="1:18">
      <c r="A77" s="14" t="s">
        <v>83</v>
      </c>
      <c r="B77" s="14">
        <v>0</v>
      </c>
      <c r="C77" s="14">
        <v>0</v>
      </c>
      <c r="D77" s="14">
        <v>0</v>
      </c>
      <c r="E77" s="14">
        <v>0</v>
      </c>
      <c r="F77" s="15">
        <v>0.3</v>
      </c>
      <c r="G77" s="15">
        <v>0.3</v>
      </c>
      <c r="H77" s="16">
        <f t="shared" si="73"/>
        <v>0</v>
      </c>
      <c r="I77" s="16">
        <f t="shared" si="79"/>
        <v>0</v>
      </c>
      <c r="J77" s="16">
        <f t="shared" si="80"/>
        <v>0</v>
      </c>
      <c r="K77" s="16">
        <f t="shared" si="81"/>
        <v>0</v>
      </c>
      <c r="L77" s="16">
        <f t="shared" si="74"/>
        <v>0</v>
      </c>
      <c r="M77" s="16">
        <f t="shared" si="75"/>
        <v>0</v>
      </c>
      <c r="N77" s="16">
        <f t="shared" si="82"/>
        <v>0</v>
      </c>
      <c r="O77" s="16">
        <f t="shared" si="76"/>
        <v>0</v>
      </c>
      <c r="P77" s="16">
        <f t="shared" si="77"/>
        <v>0</v>
      </c>
      <c r="Q77" s="16">
        <v>0</v>
      </c>
      <c r="R77" s="16">
        <f t="shared" si="83"/>
        <v>0</v>
      </c>
    </row>
    <row r="78" ht="24" customHeight="1" spans="1:18">
      <c r="A78" s="14" t="s">
        <v>84</v>
      </c>
      <c r="B78" s="14">
        <v>0</v>
      </c>
      <c r="C78" s="14">
        <v>0</v>
      </c>
      <c r="D78" s="14">
        <v>0</v>
      </c>
      <c r="E78" s="14">
        <v>0</v>
      </c>
      <c r="F78" s="15">
        <v>0.3</v>
      </c>
      <c r="G78" s="15">
        <v>0.3</v>
      </c>
      <c r="H78" s="16">
        <f t="shared" si="73"/>
        <v>0</v>
      </c>
      <c r="I78" s="16">
        <f t="shared" si="79"/>
        <v>0</v>
      </c>
      <c r="J78" s="16">
        <f t="shared" si="80"/>
        <v>0</v>
      </c>
      <c r="K78" s="16">
        <f t="shared" si="81"/>
        <v>0</v>
      </c>
      <c r="L78" s="16">
        <f t="shared" si="74"/>
        <v>0</v>
      </c>
      <c r="M78" s="16">
        <f t="shared" si="75"/>
        <v>0</v>
      </c>
      <c r="N78" s="16">
        <f t="shared" si="82"/>
        <v>0</v>
      </c>
      <c r="O78" s="16">
        <f t="shared" si="76"/>
        <v>0</v>
      </c>
      <c r="P78" s="16">
        <f t="shared" si="77"/>
        <v>0</v>
      </c>
      <c r="Q78" s="16">
        <v>0</v>
      </c>
      <c r="R78" s="16">
        <f t="shared" si="83"/>
        <v>0</v>
      </c>
    </row>
    <row r="79" ht="24" customHeight="1" spans="1:18">
      <c r="A79" s="14" t="s">
        <v>85</v>
      </c>
      <c r="B79" s="14">
        <v>0</v>
      </c>
      <c r="C79" s="14">
        <v>0</v>
      </c>
      <c r="D79" s="14">
        <v>0</v>
      </c>
      <c r="E79" s="14">
        <v>0</v>
      </c>
      <c r="F79" s="15">
        <v>0.65</v>
      </c>
      <c r="G79" s="15">
        <v>0.3</v>
      </c>
      <c r="H79" s="16">
        <f t="shared" si="73"/>
        <v>0</v>
      </c>
      <c r="I79" s="16">
        <f t="shared" si="79"/>
        <v>0</v>
      </c>
      <c r="J79" s="16">
        <f t="shared" si="80"/>
        <v>0</v>
      </c>
      <c r="K79" s="16">
        <f t="shared" si="81"/>
        <v>0</v>
      </c>
      <c r="L79" s="16">
        <f t="shared" si="74"/>
        <v>0</v>
      </c>
      <c r="M79" s="16">
        <f t="shared" si="75"/>
        <v>0</v>
      </c>
      <c r="N79" s="16">
        <f t="shared" si="82"/>
        <v>0</v>
      </c>
      <c r="O79" s="16">
        <f t="shared" si="76"/>
        <v>0</v>
      </c>
      <c r="P79" s="16">
        <f t="shared" si="77"/>
        <v>0</v>
      </c>
      <c r="Q79" s="16">
        <v>0</v>
      </c>
      <c r="R79" s="16">
        <f t="shared" si="83"/>
        <v>0</v>
      </c>
    </row>
    <row r="80" ht="24" customHeight="1" spans="1:18">
      <c r="A80" s="14" t="s">
        <v>86</v>
      </c>
      <c r="B80" s="14">
        <v>0</v>
      </c>
      <c r="C80" s="14">
        <v>0</v>
      </c>
      <c r="D80" s="14">
        <v>0</v>
      </c>
      <c r="E80" s="14">
        <v>0</v>
      </c>
      <c r="F80" s="15">
        <v>0.65</v>
      </c>
      <c r="G80" s="15">
        <v>0.3</v>
      </c>
      <c r="H80" s="16">
        <f t="shared" si="73"/>
        <v>0</v>
      </c>
      <c r="I80" s="16">
        <f t="shared" si="79"/>
        <v>0</v>
      </c>
      <c r="J80" s="16">
        <f t="shared" si="80"/>
        <v>0</v>
      </c>
      <c r="K80" s="16">
        <f t="shared" si="81"/>
        <v>0</v>
      </c>
      <c r="L80" s="16">
        <f t="shared" si="74"/>
        <v>0</v>
      </c>
      <c r="M80" s="16">
        <f t="shared" si="75"/>
        <v>0</v>
      </c>
      <c r="N80" s="16">
        <f t="shared" si="82"/>
        <v>0</v>
      </c>
      <c r="O80" s="16">
        <f t="shared" si="76"/>
        <v>0</v>
      </c>
      <c r="P80" s="16">
        <f t="shared" si="77"/>
        <v>0</v>
      </c>
      <c r="Q80" s="16">
        <v>0</v>
      </c>
      <c r="R80" s="16">
        <f t="shared" si="83"/>
        <v>0</v>
      </c>
    </row>
    <row r="81" ht="24" customHeight="1" spans="1:18">
      <c r="A81" s="14" t="s">
        <v>87</v>
      </c>
      <c r="B81" s="14">
        <v>0</v>
      </c>
      <c r="C81" s="14">
        <v>0</v>
      </c>
      <c r="D81" s="14">
        <v>0</v>
      </c>
      <c r="E81" s="14">
        <v>0</v>
      </c>
      <c r="F81" s="15">
        <v>0.65</v>
      </c>
      <c r="G81" s="15">
        <v>0.3</v>
      </c>
      <c r="H81" s="16">
        <f t="shared" si="73"/>
        <v>0</v>
      </c>
      <c r="I81" s="16">
        <f t="shared" si="79"/>
        <v>0</v>
      </c>
      <c r="J81" s="16">
        <f t="shared" si="80"/>
        <v>0</v>
      </c>
      <c r="K81" s="16">
        <f t="shared" si="81"/>
        <v>0</v>
      </c>
      <c r="L81" s="16">
        <f t="shared" si="74"/>
        <v>0</v>
      </c>
      <c r="M81" s="16">
        <f t="shared" si="75"/>
        <v>0</v>
      </c>
      <c r="N81" s="16">
        <f t="shared" si="82"/>
        <v>0</v>
      </c>
      <c r="O81" s="16">
        <f t="shared" si="76"/>
        <v>0</v>
      </c>
      <c r="P81" s="16">
        <f t="shared" si="77"/>
        <v>0</v>
      </c>
      <c r="Q81" s="16">
        <v>0</v>
      </c>
      <c r="R81" s="16">
        <f t="shared" si="83"/>
        <v>0</v>
      </c>
    </row>
    <row r="82" ht="24" customHeight="1" spans="1:18">
      <c r="A82" s="14" t="s">
        <v>88</v>
      </c>
      <c r="B82" s="14">
        <v>0</v>
      </c>
      <c r="C82" s="14">
        <v>0</v>
      </c>
      <c r="D82" s="14">
        <v>0</v>
      </c>
      <c r="E82" s="14">
        <v>0</v>
      </c>
      <c r="F82" s="15">
        <v>0.65</v>
      </c>
      <c r="G82" s="15">
        <v>0.3</v>
      </c>
      <c r="H82" s="16">
        <f t="shared" ref="H82:H89" si="84">SUM(I82:K82)</f>
        <v>0</v>
      </c>
      <c r="I82" s="16">
        <f t="shared" si="79"/>
        <v>0</v>
      </c>
      <c r="J82" s="16">
        <f t="shared" si="80"/>
        <v>0</v>
      </c>
      <c r="K82" s="16">
        <f t="shared" si="81"/>
        <v>0</v>
      </c>
      <c r="L82" s="16">
        <f t="shared" ref="L82:L89" si="85">SUM(M82:O82)</f>
        <v>0</v>
      </c>
      <c r="M82" s="16">
        <f t="shared" ref="M82:M89" si="86">ROUND(C82*G82*(6*400+6*520)/10000,2)</f>
        <v>0</v>
      </c>
      <c r="N82" s="16">
        <f t="shared" si="82"/>
        <v>0</v>
      </c>
      <c r="O82" s="16">
        <f t="shared" ref="O82:O89" si="87">ROUND(E82*G82*(6*200+6*260)/10000,2)</f>
        <v>0</v>
      </c>
      <c r="P82" s="16">
        <f t="shared" ref="P82:P89" si="88">H82-L82</f>
        <v>0</v>
      </c>
      <c r="Q82" s="16">
        <v>0</v>
      </c>
      <c r="R82" s="16">
        <f t="shared" si="83"/>
        <v>0</v>
      </c>
    </row>
    <row r="83" s="2" customFormat="1" ht="24" customHeight="1" spans="1:247">
      <c r="A83" s="10" t="s">
        <v>89</v>
      </c>
      <c r="B83" s="10">
        <f>SUM(B84,B87:B89)</f>
        <v>0</v>
      </c>
      <c r="C83" s="10">
        <f t="shared" ref="C83:R83" si="89">SUM(C84,C87:C89)</f>
        <v>0</v>
      </c>
      <c r="D83" s="10">
        <f t="shared" si="89"/>
        <v>0</v>
      </c>
      <c r="E83" s="10">
        <f t="shared" si="89"/>
        <v>0</v>
      </c>
      <c r="F83" s="11"/>
      <c r="G83" s="7"/>
      <c r="H83" s="22">
        <f t="shared" si="89"/>
        <v>0</v>
      </c>
      <c r="I83" s="22">
        <f t="shared" si="89"/>
        <v>0</v>
      </c>
      <c r="J83" s="22">
        <f t="shared" si="89"/>
        <v>0</v>
      </c>
      <c r="K83" s="22">
        <f t="shared" si="89"/>
        <v>0</v>
      </c>
      <c r="L83" s="22">
        <f t="shared" si="89"/>
        <v>0</v>
      </c>
      <c r="M83" s="22">
        <f t="shared" si="89"/>
        <v>0</v>
      </c>
      <c r="N83" s="22">
        <f t="shared" si="89"/>
        <v>0</v>
      </c>
      <c r="O83" s="22">
        <f t="shared" si="89"/>
        <v>0</v>
      </c>
      <c r="P83" s="22">
        <f t="shared" si="89"/>
        <v>0</v>
      </c>
      <c r="Q83" s="22">
        <f t="shared" si="89"/>
        <v>0</v>
      </c>
      <c r="R83" s="22">
        <f t="shared" si="89"/>
        <v>0</v>
      </c>
      <c r="S83" s="26" t="s">
        <v>210</v>
      </c>
      <c r="T83" s="26"/>
      <c r="U83" s="26"/>
      <c r="V83" s="26"/>
      <c r="W83" s="27"/>
      <c r="Y83" s="28"/>
      <c r="Z83" s="28"/>
      <c r="AA83" s="28"/>
      <c r="AB83" s="28"/>
      <c r="AC83" s="28"/>
      <c r="AD83" s="28"/>
      <c r="AE83" s="28"/>
      <c r="AF83" s="28"/>
      <c r="AG83" s="28"/>
      <c r="AH83" s="28"/>
      <c r="AI83" s="28"/>
      <c r="AJ83" s="29"/>
      <c r="AK83" s="29"/>
      <c r="AL83" s="29"/>
      <c r="AM83" s="29"/>
      <c r="AN83" s="29"/>
      <c r="AO83" s="26"/>
      <c r="AP83" s="26"/>
      <c r="AQ83" s="26"/>
      <c r="AR83" s="26"/>
      <c r="AS83" s="27"/>
      <c r="AU83" s="28"/>
      <c r="AV83" s="28"/>
      <c r="AW83" s="28"/>
      <c r="AX83" s="28"/>
      <c r="AY83" s="28"/>
      <c r="AZ83" s="28"/>
      <c r="BA83" s="28"/>
      <c r="BB83" s="28"/>
      <c r="BC83" s="28"/>
      <c r="BD83" s="28"/>
      <c r="BE83" s="28"/>
      <c r="BF83" s="29"/>
      <c r="BG83" s="29"/>
      <c r="BH83" s="29"/>
      <c r="BI83" s="29"/>
      <c r="BJ83" s="29"/>
      <c r="BK83" s="26"/>
      <c r="BL83" s="26"/>
      <c r="BM83" s="26"/>
      <c r="BN83" s="26"/>
      <c r="BO83" s="27"/>
      <c r="BQ83" s="28"/>
      <c r="BR83" s="28"/>
      <c r="BS83" s="28"/>
      <c r="BT83" s="28"/>
      <c r="BU83" s="28"/>
      <c r="BV83" s="28"/>
      <c r="BW83" s="28"/>
      <c r="BX83" s="28"/>
      <c r="BY83" s="28"/>
      <c r="BZ83" s="28"/>
      <c r="CA83" s="28"/>
      <c r="CB83" s="29"/>
      <c r="CC83" s="29"/>
      <c r="CD83" s="29"/>
      <c r="CE83" s="29"/>
      <c r="CF83" s="29"/>
      <c r="CG83" s="26"/>
      <c r="CH83" s="26"/>
      <c r="CI83" s="26"/>
      <c r="CJ83" s="26"/>
      <c r="CK83" s="27"/>
      <c r="CM83" s="28"/>
      <c r="CN83" s="28"/>
      <c r="CO83" s="28"/>
      <c r="CP83" s="28"/>
      <c r="CQ83" s="28"/>
      <c r="CR83" s="28"/>
      <c r="CS83" s="28"/>
      <c r="CT83" s="28"/>
      <c r="CU83" s="28"/>
      <c r="CV83" s="28"/>
      <c r="CW83" s="28"/>
      <c r="CX83" s="29"/>
      <c r="CY83" s="29"/>
      <c r="CZ83" s="29"/>
      <c r="DA83" s="29"/>
      <c r="DB83" s="29"/>
      <c r="DC83" s="26"/>
      <c r="DD83" s="26"/>
      <c r="DE83" s="26"/>
      <c r="DF83" s="26"/>
      <c r="DG83" s="27"/>
      <c r="DI83" s="28"/>
      <c r="DJ83" s="28"/>
      <c r="DK83" s="28"/>
      <c r="DL83" s="28"/>
      <c r="DM83" s="28"/>
      <c r="DN83" s="28"/>
      <c r="DO83" s="28"/>
      <c r="DP83" s="28"/>
      <c r="DQ83" s="28"/>
      <c r="DR83" s="28"/>
      <c r="DS83" s="28"/>
      <c r="DT83" s="29"/>
      <c r="DU83" s="29"/>
      <c r="DV83" s="29"/>
      <c r="DW83" s="29"/>
      <c r="DX83" s="29"/>
      <c r="DY83" s="26"/>
      <c r="DZ83" s="26"/>
      <c r="EA83" s="26"/>
      <c r="EB83" s="26"/>
      <c r="EC83" s="27"/>
      <c r="EE83" s="28"/>
      <c r="EF83" s="28"/>
      <c r="EG83" s="28"/>
      <c r="EH83" s="28"/>
      <c r="EI83" s="28"/>
      <c r="EJ83" s="28"/>
      <c r="EK83" s="28"/>
      <c r="EL83" s="28"/>
      <c r="EM83" s="28"/>
      <c r="EN83" s="28"/>
      <c r="EO83" s="28"/>
      <c r="EP83" s="29"/>
      <c r="EQ83" s="29"/>
      <c r="ER83" s="29"/>
      <c r="ES83" s="29"/>
      <c r="ET83" s="29"/>
      <c r="EU83" s="26"/>
      <c r="EV83" s="26"/>
      <c r="EW83" s="26"/>
      <c r="EX83" s="26"/>
      <c r="EY83" s="27"/>
      <c r="FA83" s="28"/>
      <c r="FB83" s="28"/>
      <c r="FC83" s="28"/>
      <c r="FD83" s="28"/>
      <c r="FE83" s="28"/>
      <c r="FF83" s="28"/>
      <c r="FG83" s="28"/>
      <c r="FH83" s="28"/>
      <c r="FI83" s="28"/>
      <c r="FJ83" s="28"/>
      <c r="FK83" s="28"/>
      <c r="FL83" s="29"/>
      <c r="FM83" s="29"/>
      <c r="FN83" s="29"/>
      <c r="FO83" s="29"/>
      <c r="FP83" s="29"/>
      <c r="FQ83" s="26"/>
      <c r="FR83" s="26"/>
      <c r="FS83" s="26"/>
      <c r="FT83" s="26"/>
      <c r="FU83" s="27"/>
      <c r="FW83" s="28"/>
      <c r="FX83" s="28"/>
      <c r="FY83" s="28"/>
      <c r="FZ83" s="28"/>
      <c r="GA83" s="28"/>
      <c r="GB83" s="28"/>
      <c r="GC83" s="28"/>
      <c r="GD83" s="28"/>
      <c r="GE83" s="28"/>
      <c r="GF83" s="28"/>
      <c r="GG83" s="28"/>
      <c r="GH83" s="29"/>
      <c r="GI83" s="29"/>
      <c r="GJ83" s="29"/>
      <c r="GK83" s="29"/>
      <c r="GL83" s="29"/>
      <c r="GM83" s="26"/>
      <c r="GN83" s="26"/>
      <c r="GO83" s="26"/>
      <c r="GP83" s="26"/>
      <c r="GQ83" s="27"/>
      <c r="GS83" s="28"/>
      <c r="GT83" s="28"/>
      <c r="GU83" s="28"/>
      <c r="GV83" s="28"/>
      <c r="GW83" s="28"/>
      <c r="GX83" s="28"/>
      <c r="GY83" s="28"/>
      <c r="GZ83" s="28"/>
      <c r="HA83" s="28"/>
      <c r="HB83" s="28"/>
      <c r="HC83" s="28"/>
      <c r="HD83" s="29"/>
      <c r="HE83" s="29"/>
      <c r="HF83" s="29"/>
      <c r="HG83" s="29"/>
      <c r="HH83" s="29"/>
      <c r="HI83" s="26"/>
      <c r="HJ83" s="26"/>
      <c r="HK83" s="26"/>
      <c r="HL83" s="26"/>
      <c r="HM83" s="27"/>
      <c r="HO83" s="28"/>
      <c r="HP83" s="28"/>
      <c r="HQ83" s="28"/>
      <c r="HR83" s="28"/>
      <c r="HS83" s="28"/>
      <c r="HT83" s="28"/>
      <c r="HU83" s="28"/>
      <c r="HV83" s="28"/>
      <c r="HW83" s="28"/>
      <c r="HX83" s="28"/>
      <c r="HY83" s="28"/>
      <c r="HZ83" s="29"/>
      <c r="IA83" s="29"/>
      <c r="IB83" s="29"/>
      <c r="IC83" s="29"/>
      <c r="ID83" s="29"/>
      <c r="IE83" s="26"/>
      <c r="IF83" s="26"/>
      <c r="IG83" s="26"/>
      <c r="IH83" s="26"/>
      <c r="II83" s="27"/>
      <c r="IK83" s="28"/>
      <c r="IL83" s="28"/>
      <c r="IM83" s="28"/>
    </row>
    <row r="84" ht="24" customHeight="1" spans="1:18">
      <c r="A84" s="14" t="s">
        <v>90</v>
      </c>
      <c r="B84" s="14">
        <v>0</v>
      </c>
      <c r="C84" s="14">
        <v>0</v>
      </c>
      <c r="D84" s="14">
        <v>0</v>
      </c>
      <c r="E84" s="14">
        <v>0</v>
      </c>
      <c r="F84" s="15">
        <v>0.85</v>
      </c>
      <c r="G84" s="15">
        <v>0.3</v>
      </c>
      <c r="H84" s="16">
        <f t="shared" si="84"/>
        <v>0</v>
      </c>
      <c r="I84" s="16">
        <f t="shared" ref="I84:I89" si="90">ROUND(C84*F84*(6*400+6*520)/10000,2)</f>
        <v>0</v>
      </c>
      <c r="J84" s="16">
        <f t="shared" ref="J84:J89" si="91">ROUND(D84*F84*(6*300+6*390)/10000,2)</f>
        <v>0</v>
      </c>
      <c r="K84" s="16">
        <f t="shared" ref="K84:K89" si="92">ROUND(E84*F84*(6*200+6*260)/10000,2)</f>
        <v>0</v>
      </c>
      <c r="L84" s="16">
        <f t="shared" si="85"/>
        <v>0</v>
      </c>
      <c r="M84" s="16">
        <f t="shared" si="86"/>
        <v>0</v>
      </c>
      <c r="N84" s="16">
        <f t="shared" ref="N84:N89" si="93">ROUND(D84*G84*(6*300+6*390)/10000,2)</f>
        <v>0</v>
      </c>
      <c r="O84" s="16">
        <f t="shared" si="87"/>
        <v>0</v>
      </c>
      <c r="P84" s="16">
        <f t="shared" si="88"/>
        <v>0</v>
      </c>
      <c r="Q84" s="16">
        <v>0</v>
      </c>
      <c r="R84" s="16">
        <f t="shared" ref="R84:R89" si="94">P84-Q84</f>
        <v>0</v>
      </c>
    </row>
    <row r="85" ht="24" customHeight="1" spans="1:18">
      <c r="A85" s="30" t="s">
        <v>91</v>
      </c>
      <c r="B85" s="10">
        <v>0</v>
      </c>
      <c r="C85" s="10">
        <v>0</v>
      </c>
      <c r="D85" s="10">
        <v>0</v>
      </c>
      <c r="E85" s="10">
        <v>0</v>
      </c>
      <c r="F85" s="11">
        <v>0.85</v>
      </c>
      <c r="G85" s="11">
        <v>0.3</v>
      </c>
      <c r="H85" s="13">
        <f t="shared" si="84"/>
        <v>0</v>
      </c>
      <c r="I85" s="13">
        <f t="shared" si="90"/>
        <v>0</v>
      </c>
      <c r="J85" s="13">
        <f t="shared" si="91"/>
        <v>0</v>
      </c>
      <c r="K85" s="13">
        <f t="shared" si="92"/>
        <v>0</v>
      </c>
      <c r="L85" s="13">
        <f t="shared" si="85"/>
        <v>0</v>
      </c>
      <c r="M85" s="13">
        <f t="shared" si="86"/>
        <v>0</v>
      </c>
      <c r="N85" s="13">
        <f t="shared" si="93"/>
        <v>0</v>
      </c>
      <c r="O85" s="13">
        <f t="shared" si="87"/>
        <v>0</v>
      </c>
      <c r="P85" s="13">
        <f t="shared" si="88"/>
        <v>0</v>
      </c>
      <c r="Q85" s="13">
        <v>0</v>
      </c>
      <c r="R85" s="13">
        <f t="shared" si="94"/>
        <v>0</v>
      </c>
    </row>
    <row r="86" ht="24" customHeight="1" spans="1:18">
      <c r="A86" s="30" t="s">
        <v>92</v>
      </c>
      <c r="B86" s="10">
        <v>0</v>
      </c>
      <c r="C86" s="10">
        <v>0</v>
      </c>
      <c r="D86" s="10">
        <v>0</v>
      </c>
      <c r="E86" s="10">
        <v>0</v>
      </c>
      <c r="F86" s="11">
        <v>0.85</v>
      </c>
      <c r="G86" s="11">
        <v>0.3</v>
      </c>
      <c r="H86" s="13">
        <f t="shared" si="84"/>
        <v>0</v>
      </c>
      <c r="I86" s="13">
        <f t="shared" si="90"/>
        <v>0</v>
      </c>
      <c r="J86" s="13">
        <f t="shared" si="91"/>
        <v>0</v>
      </c>
      <c r="K86" s="13">
        <f t="shared" si="92"/>
        <v>0</v>
      </c>
      <c r="L86" s="13">
        <f t="shared" si="85"/>
        <v>0</v>
      </c>
      <c r="M86" s="13">
        <f t="shared" si="86"/>
        <v>0</v>
      </c>
      <c r="N86" s="13">
        <f t="shared" si="93"/>
        <v>0</v>
      </c>
      <c r="O86" s="13">
        <f t="shared" si="87"/>
        <v>0</v>
      </c>
      <c r="P86" s="13">
        <f t="shared" si="88"/>
        <v>0</v>
      </c>
      <c r="Q86" s="13">
        <v>0</v>
      </c>
      <c r="R86" s="13">
        <f t="shared" si="94"/>
        <v>0</v>
      </c>
    </row>
    <row r="87" ht="24" customHeight="1" spans="1:18">
      <c r="A87" s="14" t="s">
        <v>93</v>
      </c>
      <c r="B87" s="14">
        <v>0</v>
      </c>
      <c r="C87" s="14">
        <v>0</v>
      </c>
      <c r="D87" s="14">
        <v>0</v>
      </c>
      <c r="E87" s="14">
        <v>0</v>
      </c>
      <c r="F87" s="15">
        <v>0.85</v>
      </c>
      <c r="G87" s="15">
        <v>0.3</v>
      </c>
      <c r="H87" s="16">
        <f t="shared" si="84"/>
        <v>0</v>
      </c>
      <c r="I87" s="16">
        <f t="shared" si="90"/>
        <v>0</v>
      </c>
      <c r="J87" s="16">
        <f t="shared" si="91"/>
        <v>0</v>
      </c>
      <c r="K87" s="16">
        <f t="shared" si="92"/>
        <v>0</v>
      </c>
      <c r="L87" s="16">
        <f t="shared" si="85"/>
        <v>0</v>
      </c>
      <c r="M87" s="16">
        <f t="shared" si="86"/>
        <v>0</v>
      </c>
      <c r="N87" s="16">
        <f t="shared" si="93"/>
        <v>0</v>
      </c>
      <c r="O87" s="16">
        <f t="shared" si="87"/>
        <v>0</v>
      </c>
      <c r="P87" s="16">
        <f t="shared" si="88"/>
        <v>0</v>
      </c>
      <c r="Q87" s="16">
        <v>0</v>
      </c>
      <c r="R87" s="16">
        <f t="shared" si="94"/>
        <v>0</v>
      </c>
    </row>
    <row r="88" ht="24" customHeight="1" spans="1:18">
      <c r="A88" s="14" t="s">
        <v>94</v>
      </c>
      <c r="B88" s="14">
        <v>0</v>
      </c>
      <c r="C88" s="14">
        <v>0</v>
      </c>
      <c r="D88" s="14">
        <v>0</v>
      </c>
      <c r="E88" s="14">
        <v>0</v>
      </c>
      <c r="F88" s="15">
        <v>0.85</v>
      </c>
      <c r="G88" s="15">
        <v>0.3</v>
      </c>
      <c r="H88" s="16">
        <f t="shared" si="84"/>
        <v>0</v>
      </c>
      <c r="I88" s="16">
        <f t="shared" si="90"/>
        <v>0</v>
      </c>
      <c r="J88" s="16">
        <f t="shared" si="91"/>
        <v>0</v>
      </c>
      <c r="K88" s="16">
        <f t="shared" si="92"/>
        <v>0</v>
      </c>
      <c r="L88" s="16">
        <f t="shared" si="85"/>
        <v>0</v>
      </c>
      <c r="M88" s="16">
        <f t="shared" si="86"/>
        <v>0</v>
      </c>
      <c r="N88" s="16">
        <f t="shared" si="93"/>
        <v>0</v>
      </c>
      <c r="O88" s="16">
        <f t="shared" si="87"/>
        <v>0</v>
      </c>
      <c r="P88" s="16">
        <f t="shared" si="88"/>
        <v>0</v>
      </c>
      <c r="Q88" s="16">
        <v>0</v>
      </c>
      <c r="R88" s="16">
        <f t="shared" si="94"/>
        <v>0</v>
      </c>
    </row>
    <row r="89" ht="24" customHeight="1" spans="1:18">
      <c r="A89" s="14" t="s">
        <v>95</v>
      </c>
      <c r="B89" s="14">
        <v>0</v>
      </c>
      <c r="C89" s="14">
        <v>0</v>
      </c>
      <c r="D89" s="14">
        <v>0</v>
      </c>
      <c r="E89" s="14">
        <v>0</v>
      </c>
      <c r="F89" s="15">
        <v>0.85</v>
      </c>
      <c r="G89" s="15">
        <v>0.3</v>
      </c>
      <c r="H89" s="16">
        <f t="shared" si="84"/>
        <v>0</v>
      </c>
      <c r="I89" s="16">
        <f t="shared" si="90"/>
        <v>0</v>
      </c>
      <c r="J89" s="16">
        <f t="shared" si="91"/>
        <v>0</v>
      </c>
      <c r="K89" s="16">
        <f t="shared" si="92"/>
        <v>0</v>
      </c>
      <c r="L89" s="16">
        <f t="shared" si="85"/>
        <v>0</v>
      </c>
      <c r="M89" s="16">
        <f t="shared" si="86"/>
        <v>0</v>
      </c>
      <c r="N89" s="16">
        <f t="shared" si="93"/>
        <v>0</v>
      </c>
      <c r="O89" s="16">
        <f t="shared" si="87"/>
        <v>0</v>
      </c>
      <c r="P89" s="16">
        <f t="shared" si="88"/>
        <v>0</v>
      </c>
      <c r="Q89" s="16">
        <v>0</v>
      </c>
      <c r="R89" s="16">
        <f t="shared" si="94"/>
        <v>0</v>
      </c>
    </row>
    <row r="90" s="2" customFormat="1" ht="24" customHeight="1" spans="1:247">
      <c r="A90" s="10" t="s">
        <v>96</v>
      </c>
      <c r="B90" s="10">
        <f>SUM(B91,B94:B99)</f>
        <v>42</v>
      </c>
      <c r="C90" s="10">
        <f t="shared" ref="C90:R90" si="95">SUM(C91,C94:C99)</f>
        <v>2</v>
      </c>
      <c r="D90" s="10">
        <f t="shared" si="95"/>
        <v>16</v>
      </c>
      <c r="E90" s="10">
        <f t="shared" si="95"/>
        <v>24</v>
      </c>
      <c r="F90" s="11"/>
      <c r="G90" s="7"/>
      <c r="H90" s="10">
        <f t="shared" si="95"/>
        <v>12.2</v>
      </c>
      <c r="I90" s="10">
        <f t="shared" si="95"/>
        <v>0.94</v>
      </c>
      <c r="J90" s="10">
        <f t="shared" si="95"/>
        <v>5.63</v>
      </c>
      <c r="K90" s="10">
        <f t="shared" si="95"/>
        <v>5.63</v>
      </c>
      <c r="L90" s="10">
        <f t="shared" si="95"/>
        <v>4.29</v>
      </c>
      <c r="M90" s="10">
        <f t="shared" si="95"/>
        <v>0.33</v>
      </c>
      <c r="N90" s="10">
        <f t="shared" si="95"/>
        <v>1.98</v>
      </c>
      <c r="O90" s="10">
        <f t="shared" si="95"/>
        <v>1.98</v>
      </c>
      <c r="P90" s="10">
        <f t="shared" si="95"/>
        <v>7.91</v>
      </c>
      <c r="Q90" s="10">
        <f t="shared" si="95"/>
        <v>7.06</v>
      </c>
      <c r="R90" s="10">
        <f t="shared" si="95"/>
        <v>0.85</v>
      </c>
      <c r="S90" s="26"/>
      <c r="T90" s="26"/>
      <c r="U90" s="26"/>
      <c r="V90" s="26"/>
      <c r="W90" s="27"/>
      <c r="Y90" s="28"/>
      <c r="Z90" s="28"/>
      <c r="AA90" s="28"/>
      <c r="AB90" s="28"/>
      <c r="AC90" s="28"/>
      <c r="AD90" s="28"/>
      <c r="AE90" s="28"/>
      <c r="AF90" s="28"/>
      <c r="AG90" s="28"/>
      <c r="AH90" s="28"/>
      <c r="AI90" s="28"/>
      <c r="AJ90" s="29"/>
      <c r="AK90" s="29"/>
      <c r="AL90" s="29"/>
      <c r="AM90" s="29"/>
      <c r="AN90" s="29"/>
      <c r="AO90" s="26"/>
      <c r="AP90" s="26"/>
      <c r="AQ90" s="26"/>
      <c r="AR90" s="26"/>
      <c r="AS90" s="27"/>
      <c r="AU90" s="28"/>
      <c r="AV90" s="28"/>
      <c r="AW90" s="28"/>
      <c r="AX90" s="28"/>
      <c r="AY90" s="28"/>
      <c r="AZ90" s="28"/>
      <c r="BA90" s="28"/>
      <c r="BB90" s="28"/>
      <c r="BC90" s="28"/>
      <c r="BD90" s="28"/>
      <c r="BE90" s="28"/>
      <c r="BF90" s="29"/>
      <c r="BG90" s="29"/>
      <c r="BH90" s="29"/>
      <c r="BI90" s="29"/>
      <c r="BJ90" s="29"/>
      <c r="BK90" s="26"/>
      <c r="BL90" s="26"/>
      <c r="BM90" s="26"/>
      <c r="BN90" s="26"/>
      <c r="BO90" s="27"/>
      <c r="BQ90" s="28"/>
      <c r="BR90" s="28"/>
      <c r="BS90" s="28"/>
      <c r="BT90" s="28"/>
      <c r="BU90" s="28"/>
      <c r="BV90" s="28"/>
      <c r="BW90" s="28"/>
      <c r="BX90" s="28"/>
      <c r="BY90" s="28"/>
      <c r="BZ90" s="28"/>
      <c r="CA90" s="28"/>
      <c r="CB90" s="29"/>
      <c r="CC90" s="29"/>
      <c r="CD90" s="29"/>
      <c r="CE90" s="29"/>
      <c r="CF90" s="29"/>
      <c r="CG90" s="26"/>
      <c r="CH90" s="26"/>
      <c r="CI90" s="26"/>
      <c r="CJ90" s="26"/>
      <c r="CK90" s="27"/>
      <c r="CM90" s="28"/>
      <c r="CN90" s="28"/>
      <c r="CO90" s="28"/>
      <c r="CP90" s="28"/>
      <c r="CQ90" s="28"/>
      <c r="CR90" s="28"/>
      <c r="CS90" s="28"/>
      <c r="CT90" s="28"/>
      <c r="CU90" s="28"/>
      <c r="CV90" s="28"/>
      <c r="CW90" s="28"/>
      <c r="CX90" s="29"/>
      <c r="CY90" s="29"/>
      <c r="CZ90" s="29"/>
      <c r="DA90" s="29"/>
      <c r="DB90" s="29"/>
      <c r="DC90" s="26"/>
      <c r="DD90" s="26"/>
      <c r="DE90" s="26"/>
      <c r="DF90" s="26"/>
      <c r="DG90" s="27"/>
      <c r="DI90" s="28"/>
      <c r="DJ90" s="28"/>
      <c r="DK90" s="28"/>
      <c r="DL90" s="28"/>
      <c r="DM90" s="28"/>
      <c r="DN90" s="28"/>
      <c r="DO90" s="28"/>
      <c r="DP90" s="28"/>
      <c r="DQ90" s="28"/>
      <c r="DR90" s="28"/>
      <c r="DS90" s="28"/>
      <c r="DT90" s="29"/>
      <c r="DU90" s="29"/>
      <c r="DV90" s="29"/>
      <c r="DW90" s="29"/>
      <c r="DX90" s="29"/>
      <c r="DY90" s="26"/>
      <c r="DZ90" s="26"/>
      <c r="EA90" s="26"/>
      <c r="EB90" s="26"/>
      <c r="EC90" s="27"/>
      <c r="EE90" s="28"/>
      <c r="EF90" s="28"/>
      <c r="EG90" s="28"/>
      <c r="EH90" s="28"/>
      <c r="EI90" s="28"/>
      <c r="EJ90" s="28"/>
      <c r="EK90" s="28"/>
      <c r="EL90" s="28"/>
      <c r="EM90" s="28"/>
      <c r="EN90" s="28"/>
      <c r="EO90" s="28"/>
      <c r="EP90" s="29"/>
      <c r="EQ90" s="29"/>
      <c r="ER90" s="29"/>
      <c r="ES90" s="29"/>
      <c r="ET90" s="29"/>
      <c r="EU90" s="26"/>
      <c r="EV90" s="26"/>
      <c r="EW90" s="26"/>
      <c r="EX90" s="26"/>
      <c r="EY90" s="27"/>
      <c r="FA90" s="28"/>
      <c r="FB90" s="28"/>
      <c r="FC90" s="28"/>
      <c r="FD90" s="28"/>
      <c r="FE90" s="28"/>
      <c r="FF90" s="28"/>
      <c r="FG90" s="28"/>
      <c r="FH90" s="28"/>
      <c r="FI90" s="28"/>
      <c r="FJ90" s="28"/>
      <c r="FK90" s="28"/>
      <c r="FL90" s="29"/>
      <c r="FM90" s="29"/>
      <c r="FN90" s="29"/>
      <c r="FO90" s="29"/>
      <c r="FP90" s="29"/>
      <c r="FQ90" s="26"/>
      <c r="FR90" s="26"/>
      <c r="FS90" s="26"/>
      <c r="FT90" s="26"/>
      <c r="FU90" s="27"/>
      <c r="FW90" s="28"/>
      <c r="FX90" s="28"/>
      <c r="FY90" s="28"/>
      <c r="FZ90" s="28"/>
      <c r="GA90" s="28"/>
      <c r="GB90" s="28"/>
      <c r="GC90" s="28"/>
      <c r="GD90" s="28"/>
      <c r="GE90" s="28"/>
      <c r="GF90" s="28"/>
      <c r="GG90" s="28"/>
      <c r="GH90" s="29"/>
      <c r="GI90" s="29"/>
      <c r="GJ90" s="29"/>
      <c r="GK90" s="29"/>
      <c r="GL90" s="29"/>
      <c r="GM90" s="26"/>
      <c r="GN90" s="26"/>
      <c r="GO90" s="26"/>
      <c r="GP90" s="26"/>
      <c r="GQ90" s="27"/>
      <c r="GS90" s="28"/>
      <c r="GT90" s="28"/>
      <c r="GU90" s="28"/>
      <c r="GV90" s="28"/>
      <c r="GW90" s="28"/>
      <c r="GX90" s="28"/>
      <c r="GY90" s="28"/>
      <c r="GZ90" s="28"/>
      <c r="HA90" s="28"/>
      <c r="HB90" s="28"/>
      <c r="HC90" s="28"/>
      <c r="HD90" s="29"/>
      <c r="HE90" s="29"/>
      <c r="HF90" s="29"/>
      <c r="HG90" s="29"/>
      <c r="HH90" s="29"/>
      <c r="HI90" s="26"/>
      <c r="HJ90" s="26"/>
      <c r="HK90" s="26"/>
      <c r="HL90" s="26"/>
      <c r="HM90" s="27"/>
      <c r="HO90" s="28"/>
      <c r="HP90" s="28"/>
      <c r="HQ90" s="28"/>
      <c r="HR90" s="28"/>
      <c r="HS90" s="28"/>
      <c r="HT90" s="28"/>
      <c r="HU90" s="28"/>
      <c r="HV90" s="28"/>
      <c r="HW90" s="28"/>
      <c r="HX90" s="28"/>
      <c r="HY90" s="28"/>
      <c r="HZ90" s="29"/>
      <c r="IA90" s="29"/>
      <c r="IB90" s="29"/>
      <c r="IC90" s="29"/>
      <c r="ID90" s="29"/>
      <c r="IE90" s="26"/>
      <c r="IF90" s="26"/>
      <c r="IG90" s="26"/>
      <c r="IH90" s="26"/>
      <c r="II90" s="27"/>
      <c r="IK90" s="28"/>
      <c r="IL90" s="28"/>
      <c r="IM90" s="28"/>
    </row>
    <row r="91" ht="24" customHeight="1" spans="1:18">
      <c r="A91" s="14" t="s">
        <v>97</v>
      </c>
      <c r="B91" s="14">
        <v>13</v>
      </c>
      <c r="C91" s="14">
        <v>2</v>
      </c>
      <c r="D91" s="14">
        <v>3</v>
      </c>
      <c r="E91" s="14">
        <v>8</v>
      </c>
      <c r="F91" s="15">
        <v>0.85</v>
      </c>
      <c r="G91" s="15">
        <v>0.3</v>
      </c>
      <c r="H91" s="16">
        <f t="shared" ref="H91:H96" si="96">SUM(I91:K91)</f>
        <v>3.88</v>
      </c>
      <c r="I91" s="16">
        <f>ROUND(C91*F91*(6*400+6*520)/10000,2)</f>
        <v>0.94</v>
      </c>
      <c r="J91" s="16">
        <f>ROUND(D91*F91*(6*300+6*390)/10000,2)</f>
        <v>1.06</v>
      </c>
      <c r="K91" s="16">
        <f>ROUND(E91*F91*(6*200+6*260)/10000,2)</f>
        <v>1.88</v>
      </c>
      <c r="L91" s="16">
        <f t="shared" ref="L91:L96" si="97">SUM(M91:O91)</f>
        <v>1.36</v>
      </c>
      <c r="M91" s="16">
        <f t="shared" ref="M91:M96" si="98">ROUND(C91*G91*(6*400+6*520)/10000,2)</f>
        <v>0.33</v>
      </c>
      <c r="N91" s="16">
        <f>ROUND(D91*G91*(6*300+6*390)/10000,2)</f>
        <v>0.37</v>
      </c>
      <c r="O91" s="16">
        <f t="shared" ref="O91:O96" si="99">ROUND(E91*G91*(6*200+6*260)/10000,2)</f>
        <v>0.66</v>
      </c>
      <c r="P91" s="16">
        <f t="shared" ref="P91:P96" si="100">H91-L91</f>
        <v>2.52</v>
      </c>
      <c r="Q91" s="16">
        <v>2.18</v>
      </c>
      <c r="R91" s="16">
        <f>P91-Q91</f>
        <v>0.34</v>
      </c>
    </row>
    <row r="92" ht="24" customHeight="1" spans="1:18">
      <c r="A92" s="30" t="s">
        <v>98</v>
      </c>
      <c r="B92" s="10">
        <f>SUM(C92:E92)</f>
        <v>13</v>
      </c>
      <c r="C92" s="10">
        <v>2</v>
      </c>
      <c r="D92" s="10">
        <v>3</v>
      </c>
      <c r="E92" s="10">
        <v>8</v>
      </c>
      <c r="F92" s="11">
        <v>0.85</v>
      </c>
      <c r="G92" s="11">
        <v>0.3</v>
      </c>
      <c r="H92" s="13">
        <f t="shared" si="96"/>
        <v>3.88</v>
      </c>
      <c r="I92" s="13">
        <f>ROUND(C92*F92*(6*400+6*520)/10000,2)</f>
        <v>0.94</v>
      </c>
      <c r="J92" s="13">
        <f>ROUND(D92*F92*(6*300+6*390)/10000,2)</f>
        <v>1.06</v>
      </c>
      <c r="K92" s="13">
        <f>ROUND(E92*F92*(6*200+6*260)/10000,2)</f>
        <v>1.88</v>
      </c>
      <c r="L92" s="13">
        <f t="shared" si="97"/>
        <v>1.36</v>
      </c>
      <c r="M92" s="13">
        <f t="shared" si="98"/>
        <v>0.33</v>
      </c>
      <c r="N92" s="13">
        <f>ROUND(D92*G92*(6*300+6*390)/10000,2)</f>
        <v>0.37</v>
      </c>
      <c r="O92" s="13">
        <f t="shared" si="99"/>
        <v>0.66</v>
      </c>
      <c r="P92" s="13">
        <f t="shared" si="100"/>
        <v>2.52</v>
      </c>
      <c r="Q92" s="13">
        <v>2.18</v>
      </c>
      <c r="R92" s="13">
        <f>P92-Q92</f>
        <v>0.34</v>
      </c>
    </row>
    <row r="93" ht="24" customHeight="1" spans="1:18">
      <c r="A93" s="30" t="s">
        <v>99</v>
      </c>
      <c r="B93" s="10">
        <v>0</v>
      </c>
      <c r="C93" s="10">
        <v>0</v>
      </c>
      <c r="D93" s="10">
        <v>0</v>
      </c>
      <c r="E93" s="10">
        <v>0</v>
      </c>
      <c r="F93" s="11">
        <v>0.85</v>
      </c>
      <c r="G93" s="11">
        <v>0.3</v>
      </c>
      <c r="H93" s="13">
        <f t="shared" si="96"/>
        <v>0</v>
      </c>
      <c r="I93" s="13">
        <f>ROUND(C93*F93*(6*400+6*520)/10000,2)</f>
        <v>0</v>
      </c>
      <c r="J93" s="13">
        <f>ROUND(D93*F93*(6*300+6*390)/10000,2)</f>
        <v>0</v>
      </c>
      <c r="K93" s="13">
        <f>ROUND(E93*F93*(6*200+6*260)/10000,2)</f>
        <v>0</v>
      </c>
      <c r="L93" s="13">
        <f t="shared" si="97"/>
        <v>0</v>
      </c>
      <c r="M93" s="13">
        <f t="shared" si="98"/>
        <v>0</v>
      </c>
      <c r="N93" s="13">
        <f>ROUND(D93*G93*(6*300+6*390)/10000,2)</f>
        <v>0</v>
      </c>
      <c r="O93" s="13">
        <f t="shared" si="99"/>
        <v>0</v>
      </c>
      <c r="P93" s="13">
        <f t="shared" si="100"/>
        <v>0</v>
      </c>
      <c r="Q93" s="13">
        <v>0</v>
      </c>
      <c r="R93" s="13">
        <f>P93-Q93</f>
        <v>0</v>
      </c>
    </row>
    <row r="94" ht="24" customHeight="1" spans="1:18">
      <c r="A94" s="14" t="s">
        <v>100</v>
      </c>
      <c r="B94" s="14">
        <v>0</v>
      </c>
      <c r="C94" s="14">
        <v>0</v>
      </c>
      <c r="D94" s="14">
        <v>0</v>
      </c>
      <c r="E94" s="14">
        <v>0</v>
      </c>
      <c r="F94" s="15">
        <v>0.85</v>
      </c>
      <c r="G94" s="15">
        <v>0.3</v>
      </c>
      <c r="H94" s="16">
        <f t="shared" si="96"/>
        <v>0</v>
      </c>
      <c r="I94" s="16">
        <f t="shared" ref="I94:I99" si="101">ROUND(C94*F94*(6*400+6*520)/10000,2)</f>
        <v>0</v>
      </c>
      <c r="J94" s="16">
        <f t="shared" ref="J94:J99" si="102">ROUND(D94*F94*(6*300+6*390)/10000,2)</f>
        <v>0</v>
      </c>
      <c r="K94" s="16">
        <f t="shared" ref="K94:K99" si="103">ROUND(E94*F94*(6*200+6*260)/10000,2)</f>
        <v>0</v>
      </c>
      <c r="L94" s="16">
        <f t="shared" si="97"/>
        <v>0</v>
      </c>
      <c r="M94" s="16">
        <f t="shared" si="98"/>
        <v>0</v>
      </c>
      <c r="N94" s="16">
        <f t="shared" ref="N94:N99" si="104">ROUND(D94*G94*(6*300+6*390)/10000,2)</f>
        <v>0</v>
      </c>
      <c r="O94" s="16">
        <f t="shared" si="99"/>
        <v>0</v>
      </c>
      <c r="P94" s="16">
        <f t="shared" si="100"/>
        <v>0</v>
      </c>
      <c r="Q94" s="16">
        <v>0</v>
      </c>
      <c r="R94" s="16">
        <f t="shared" ref="R94:R99" si="105">P94-Q94</f>
        <v>0</v>
      </c>
    </row>
    <row r="95" ht="24" customHeight="1" spans="1:18">
      <c r="A95" s="14" t="s">
        <v>101</v>
      </c>
      <c r="B95" s="14">
        <v>1</v>
      </c>
      <c r="C95" s="14">
        <v>0</v>
      </c>
      <c r="D95" s="14">
        <v>0</v>
      </c>
      <c r="E95" s="14">
        <v>1</v>
      </c>
      <c r="F95" s="15">
        <v>0.85</v>
      </c>
      <c r="G95" s="15">
        <v>0.3</v>
      </c>
      <c r="H95" s="16">
        <f t="shared" si="96"/>
        <v>0.23</v>
      </c>
      <c r="I95" s="16">
        <f t="shared" si="101"/>
        <v>0</v>
      </c>
      <c r="J95" s="16">
        <f t="shared" si="102"/>
        <v>0</v>
      </c>
      <c r="K95" s="16">
        <f t="shared" si="103"/>
        <v>0.23</v>
      </c>
      <c r="L95" s="16">
        <f t="shared" si="97"/>
        <v>0.08</v>
      </c>
      <c r="M95" s="16">
        <f t="shared" si="98"/>
        <v>0</v>
      </c>
      <c r="N95" s="16">
        <f t="shared" si="104"/>
        <v>0</v>
      </c>
      <c r="O95" s="16">
        <f t="shared" si="99"/>
        <v>0.08</v>
      </c>
      <c r="P95" s="16">
        <f t="shared" si="100"/>
        <v>0.15</v>
      </c>
      <c r="Q95" s="16">
        <v>0.13</v>
      </c>
      <c r="R95" s="16">
        <f t="shared" si="105"/>
        <v>0.02</v>
      </c>
    </row>
    <row r="96" ht="24" customHeight="1" spans="1:18">
      <c r="A96" s="14" t="s">
        <v>102</v>
      </c>
      <c r="B96" s="14">
        <v>4</v>
      </c>
      <c r="C96" s="14">
        <v>0</v>
      </c>
      <c r="D96" s="14">
        <v>0</v>
      </c>
      <c r="E96" s="14">
        <v>4</v>
      </c>
      <c r="F96" s="15">
        <v>0.85</v>
      </c>
      <c r="G96" s="15">
        <v>0.3</v>
      </c>
      <c r="H96" s="16">
        <f t="shared" si="96"/>
        <v>0.94</v>
      </c>
      <c r="I96" s="16">
        <f t="shared" si="101"/>
        <v>0</v>
      </c>
      <c r="J96" s="16">
        <f t="shared" si="102"/>
        <v>0</v>
      </c>
      <c r="K96" s="16">
        <f t="shared" si="103"/>
        <v>0.94</v>
      </c>
      <c r="L96" s="16">
        <f t="shared" si="97"/>
        <v>0.33</v>
      </c>
      <c r="M96" s="16">
        <f t="shared" si="98"/>
        <v>0</v>
      </c>
      <c r="N96" s="16">
        <f t="shared" si="104"/>
        <v>0</v>
      </c>
      <c r="O96" s="16">
        <f t="shared" si="99"/>
        <v>0.33</v>
      </c>
      <c r="P96" s="16">
        <f t="shared" si="100"/>
        <v>0.61</v>
      </c>
      <c r="Q96" s="16">
        <v>0.53</v>
      </c>
      <c r="R96" s="16">
        <f t="shared" si="105"/>
        <v>0.0799999999999998</v>
      </c>
    </row>
    <row r="97" ht="24" customHeight="1" spans="1:18">
      <c r="A97" s="14" t="s">
        <v>103</v>
      </c>
      <c r="B97" s="14">
        <v>0</v>
      </c>
      <c r="C97" s="14">
        <v>0</v>
      </c>
      <c r="D97" s="14">
        <v>0</v>
      </c>
      <c r="E97" s="14">
        <v>0</v>
      </c>
      <c r="F97" s="15">
        <v>0.85</v>
      </c>
      <c r="G97" s="15">
        <v>0.3</v>
      </c>
      <c r="H97" s="16">
        <f t="shared" ref="H97:H103" si="106">SUM(I97:K97)</f>
        <v>0</v>
      </c>
      <c r="I97" s="16">
        <f t="shared" si="101"/>
        <v>0</v>
      </c>
      <c r="J97" s="16">
        <f t="shared" si="102"/>
        <v>0</v>
      </c>
      <c r="K97" s="16">
        <f t="shared" si="103"/>
        <v>0</v>
      </c>
      <c r="L97" s="16">
        <f t="shared" ref="L97:L103" si="107">SUM(M97:O97)</f>
        <v>0</v>
      </c>
      <c r="M97" s="16">
        <f t="shared" ref="M97:M103" si="108">ROUND(C97*G97*(6*400+6*520)/10000,2)</f>
        <v>0</v>
      </c>
      <c r="N97" s="16">
        <f t="shared" si="104"/>
        <v>0</v>
      </c>
      <c r="O97" s="16">
        <f t="shared" ref="O97:O103" si="109">ROUND(E97*G97*(6*200+6*260)/10000,2)</f>
        <v>0</v>
      </c>
      <c r="P97" s="16">
        <f t="shared" ref="P97:P103" si="110">H97-L97</f>
        <v>0</v>
      </c>
      <c r="Q97" s="16">
        <v>0</v>
      </c>
      <c r="R97" s="16">
        <f t="shared" si="105"/>
        <v>0</v>
      </c>
    </row>
    <row r="98" ht="24" customHeight="1" spans="1:18">
      <c r="A98" s="14" t="s">
        <v>104</v>
      </c>
      <c r="B98" s="14">
        <v>19</v>
      </c>
      <c r="C98" s="14">
        <v>0</v>
      </c>
      <c r="D98" s="14">
        <v>13</v>
      </c>
      <c r="E98" s="14">
        <v>6</v>
      </c>
      <c r="F98" s="15">
        <v>0.85</v>
      </c>
      <c r="G98" s="15">
        <v>0.3</v>
      </c>
      <c r="H98" s="16">
        <f t="shared" si="106"/>
        <v>5.98</v>
      </c>
      <c r="I98" s="16">
        <f t="shared" si="101"/>
        <v>0</v>
      </c>
      <c r="J98" s="16">
        <f t="shared" si="102"/>
        <v>4.57</v>
      </c>
      <c r="K98" s="16">
        <f t="shared" si="103"/>
        <v>1.41</v>
      </c>
      <c r="L98" s="16">
        <f t="shared" si="107"/>
        <v>2.11</v>
      </c>
      <c r="M98" s="16">
        <f t="shared" si="108"/>
        <v>0</v>
      </c>
      <c r="N98" s="16">
        <f t="shared" si="104"/>
        <v>1.61</v>
      </c>
      <c r="O98" s="16">
        <f t="shared" si="109"/>
        <v>0.5</v>
      </c>
      <c r="P98" s="16">
        <f t="shared" si="110"/>
        <v>3.87</v>
      </c>
      <c r="Q98" s="16">
        <v>3.56</v>
      </c>
      <c r="R98" s="16">
        <f t="shared" si="105"/>
        <v>0.31</v>
      </c>
    </row>
    <row r="99" ht="24" customHeight="1" spans="1:18">
      <c r="A99" s="14" t="s">
        <v>105</v>
      </c>
      <c r="B99" s="14">
        <v>5</v>
      </c>
      <c r="C99" s="14">
        <v>0</v>
      </c>
      <c r="D99" s="14">
        <v>0</v>
      </c>
      <c r="E99" s="14">
        <v>5</v>
      </c>
      <c r="F99" s="15">
        <v>0.85</v>
      </c>
      <c r="G99" s="15">
        <v>0.3</v>
      </c>
      <c r="H99" s="16">
        <f t="shared" si="106"/>
        <v>1.17</v>
      </c>
      <c r="I99" s="16">
        <f t="shared" si="101"/>
        <v>0</v>
      </c>
      <c r="J99" s="16">
        <f t="shared" si="102"/>
        <v>0</v>
      </c>
      <c r="K99" s="16">
        <f t="shared" si="103"/>
        <v>1.17</v>
      </c>
      <c r="L99" s="16">
        <f t="shared" si="107"/>
        <v>0.41</v>
      </c>
      <c r="M99" s="16">
        <f t="shared" si="108"/>
        <v>0</v>
      </c>
      <c r="N99" s="16">
        <f t="shared" si="104"/>
        <v>0</v>
      </c>
      <c r="O99" s="16">
        <f t="shared" si="109"/>
        <v>0.41</v>
      </c>
      <c r="P99" s="16">
        <f t="shared" si="110"/>
        <v>0.76</v>
      </c>
      <c r="Q99" s="16">
        <v>0.66</v>
      </c>
      <c r="R99" s="16">
        <f t="shared" si="105"/>
        <v>0.1</v>
      </c>
    </row>
    <row r="100" s="2" customFormat="1" ht="24" customHeight="1" spans="1:247">
      <c r="A100" s="10" t="s">
        <v>106</v>
      </c>
      <c r="B100" s="10">
        <f>SUM(B101,B104:B106)</f>
        <v>2</v>
      </c>
      <c r="C100" s="10">
        <f t="shared" ref="C100:R100" si="111">SUM(C101,C104:C106)</f>
        <v>0</v>
      </c>
      <c r="D100" s="10">
        <f t="shared" si="111"/>
        <v>0</v>
      </c>
      <c r="E100" s="10">
        <f t="shared" si="111"/>
        <v>2</v>
      </c>
      <c r="F100" s="11"/>
      <c r="G100" s="7"/>
      <c r="H100" s="10">
        <f t="shared" si="111"/>
        <v>0.46</v>
      </c>
      <c r="I100" s="22">
        <f t="shared" si="111"/>
        <v>0</v>
      </c>
      <c r="J100" s="22">
        <f t="shared" si="111"/>
        <v>0</v>
      </c>
      <c r="K100" s="10">
        <f t="shared" si="111"/>
        <v>0.46</v>
      </c>
      <c r="L100" s="10">
        <f t="shared" si="111"/>
        <v>0.16</v>
      </c>
      <c r="M100" s="22">
        <f t="shared" si="111"/>
        <v>0</v>
      </c>
      <c r="N100" s="22">
        <f t="shared" si="111"/>
        <v>0</v>
      </c>
      <c r="O100" s="10">
        <f t="shared" si="111"/>
        <v>0.16</v>
      </c>
      <c r="P100" s="10">
        <f t="shared" si="111"/>
        <v>0.3</v>
      </c>
      <c r="Q100" s="10">
        <f t="shared" si="111"/>
        <v>0.26</v>
      </c>
      <c r="R100" s="10">
        <f t="shared" si="111"/>
        <v>0.04</v>
      </c>
      <c r="S100" s="26" t="s">
        <v>210</v>
      </c>
      <c r="T100" s="26"/>
      <c r="U100" s="26"/>
      <c r="V100" s="26"/>
      <c r="W100" s="27"/>
      <c r="Y100" s="28"/>
      <c r="Z100" s="28"/>
      <c r="AA100" s="28"/>
      <c r="AB100" s="28"/>
      <c r="AC100" s="28"/>
      <c r="AD100" s="28"/>
      <c r="AE100" s="28"/>
      <c r="AF100" s="28"/>
      <c r="AG100" s="28"/>
      <c r="AH100" s="28"/>
      <c r="AI100" s="28"/>
      <c r="AJ100" s="29"/>
      <c r="AK100" s="29"/>
      <c r="AL100" s="29"/>
      <c r="AM100" s="29"/>
      <c r="AN100" s="29"/>
      <c r="AO100" s="26"/>
      <c r="AP100" s="26"/>
      <c r="AQ100" s="26"/>
      <c r="AR100" s="26"/>
      <c r="AS100" s="27"/>
      <c r="AU100" s="28"/>
      <c r="AV100" s="28"/>
      <c r="AW100" s="28"/>
      <c r="AX100" s="28"/>
      <c r="AY100" s="28"/>
      <c r="AZ100" s="28"/>
      <c r="BA100" s="28"/>
      <c r="BB100" s="28"/>
      <c r="BC100" s="28"/>
      <c r="BD100" s="28"/>
      <c r="BE100" s="28"/>
      <c r="BF100" s="29"/>
      <c r="BG100" s="29"/>
      <c r="BH100" s="29"/>
      <c r="BI100" s="29"/>
      <c r="BJ100" s="29"/>
      <c r="BK100" s="26"/>
      <c r="BL100" s="26"/>
      <c r="BM100" s="26"/>
      <c r="BN100" s="26"/>
      <c r="BO100" s="27"/>
      <c r="BQ100" s="28"/>
      <c r="BR100" s="28"/>
      <c r="BS100" s="28"/>
      <c r="BT100" s="28"/>
      <c r="BU100" s="28"/>
      <c r="BV100" s="28"/>
      <c r="BW100" s="28"/>
      <c r="BX100" s="28"/>
      <c r="BY100" s="28"/>
      <c r="BZ100" s="28"/>
      <c r="CA100" s="28"/>
      <c r="CB100" s="29"/>
      <c r="CC100" s="29"/>
      <c r="CD100" s="29"/>
      <c r="CE100" s="29"/>
      <c r="CF100" s="29"/>
      <c r="CG100" s="26"/>
      <c r="CH100" s="26"/>
      <c r="CI100" s="26"/>
      <c r="CJ100" s="26"/>
      <c r="CK100" s="27"/>
      <c r="CM100" s="28"/>
      <c r="CN100" s="28"/>
      <c r="CO100" s="28"/>
      <c r="CP100" s="28"/>
      <c r="CQ100" s="28"/>
      <c r="CR100" s="28"/>
      <c r="CS100" s="28"/>
      <c r="CT100" s="28"/>
      <c r="CU100" s="28"/>
      <c r="CV100" s="28"/>
      <c r="CW100" s="28"/>
      <c r="CX100" s="29"/>
      <c r="CY100" s="29"/>
      <c r="CZ100" s="29"/>
      <c r="DA100" s="29"/>
      <c r="DB100" s="29"/>
      <c r="DC100" s="26"/>
      <c r="DD100" s="26"/>
      <c r="DE100" s="26"/>
      <c r="DF100" s="26"/>
      <c r="DG100" s="27"/>
      <c r="DI100" s="28"/>
      <c r="DJ100" s="28"/>
      <c r="DK100" s="28"/>
      <c r="DL100" s="28"/>
      <c r="DM100" s="28"/>
      <c r="DN100" s="28"/>
      <c r="DO100" s="28"/>
      <c r="DP100" s="28"/>
      <c r="DQ100" s="28"/>
      <c r="DR100" s="28"/>
      <c r="DS100" s="28"/>
      <c r="DT100" s="29"/>
      <c r="DU100" s="29"/>
      <c r="DV100" s="29"/>
      <c r="DW100" s="29"/>
      <c r="DX100" s="29"/>
      <c r="DY100" s="26"/>
      <c r="DZ100" s="26"/>
      <c r="EA100" s="26"/>
      <c r="EB100" s="26"/>
      <c r="EC100" s="27"/>
      <c r="EE100" s="28"/>
      <c r="EF100" s="28"/>
      <c r="EG100" s="28"/>
      <c r="EH100" s="28"/>
      <c r="EI100" s="28"/>
      <c r="EJ100" s="28"/>
      <c r="EK100" s="28"/>
      <c r="EL100" s="28"/>
      <c r="EM100" s="28"/>
      <c r="EN100" s="28"/>
      <c r="EO100" s="28"/>
      <c r="EP100" s="29"/>
      <c r="EQ100" s="29"/>
      <c r="ER100" s="29"/>
      <c r="ES100" s="29"/>
      <c r="ET100" s="29"/>
      <c r="EU100" s="26"/>
      <c r="EV100" s="26"/>
      <c r="EW100" s="26"/>
      <c r="EX100" s="26"/>
      <c r="EY100" s="27"/>
      <c r="FA100" s="28"/>
      <c r="FB100" s="28"/>
      <c r="FC100" s="28"/>
      <c r="FD100" s="28"/>
      <c r="FE100" s="28"/>
      <c r="FF100" s="28"/>
      <c r="FG100" s="28"/>
      <c r="FH100" s="28"/>
      <c r="FI100" s="28"/>
      <c r="FJ100" s="28"/>
      <c r="FK100" s="28"/>
      <c r="FL100" s="29"/>
      <c r="FM100" s="29"/>
      <c r="FN100" s="29"/>
      <c r="FO100" s="29"/>
      <c r="FP100" s="29"/>
      <c r="FQ100" s="26"/>
      <c r="FR100" s="26"/>
      <c r="FS100" s="26"/>
      <c r="FT100" s="26"/>
      <c r="FU100" s="27"/>
      <c r="FW100" s="28"/>
      <c r="FX100" s="28"/>
      <c r="FY100" s="28"/>
      <c r="FZ100" s="28"/>
      <c r="GA100" s="28"/>
      <c r="GB100" s="28"/>
      <c r="GC100" s="28"/>
      <c r="GD100" s="28"/>
      <c r="GE100" s="28"/>
      <c r="GF100" s="28"/>
      <c r="GG100" s="28"/>
      <c r="GH100" s="29"/>
      <c r="GI100" s="29"/>
      <c r="GJ100" s="29"/>
      <c r="GK100" s="29"/>
      <c r="GL100" s="29"/>
      <c r="GM100" s="26"/>
      <c r="GN100" s="26"/>
      <c r="GO100" s="26"/>
      <c r="GP100" s="26"/>
      <c r="GQ100" s="27"/>
      <c r="GS100" s="28"/>
      <c r="GT100" s="28"/>
      <c r="GU100" s="28"/>
      <c r="GV100" s="28"/>
      <c r="GW100" s="28"/>
      <c r="GX100" s="28"/>
      <c r="GY100" s="28"/>
      <c r="GZ100" s="28"/>
      <c r="HA100" s="28"/>
      <c r="HB100" s="28"/>
      <c r="HC100" s="28"/>
      <c r="HD100" s="29"/>
      <c r="HE100" s="29"/>
      <c r="HF100" s="29"/>
      <c r="HG100" s="29"/>
      <c r="HH100" s="29"/>
      <c r="HI100" s="26"/>
      <c r="HJ100" s="26"/>
      <c r="HK100" s="26"/>
      <c r="HL100" s="26"/>
      <c r="HM100" s="27"/>
      <c r="HO100" s="28"/>
      <c r="HP100" s="28"/>
      <c r="HQ100" s="28"/>
      <c r="HR100" s="28"/>
      <c r="HS100" s="28"/>
      <c r="HT100" s="28"/>
      <c r="HU100" s="28"/>
      <c r="HV100" s="28"/>
      <c r="HW100" s="28"/>
      <c r="HX100" s="28"/>
      <c r="HY100" s="28"/>
      <c r="HZ100" s="29"/>
      <c r="IA100" s="29"/>
      <c r="IB100" s="29"/>
      <c r="IC100" s="29"/>
      <c r="ID100" s="29"/>
      <c r="IE100" s="26"/>
      <c r="IF100" s="26"/>
      <c r="IG100" s="26"/>
      <c r="IH100" s="26"/>
      <c r="II100" s="27"/>
      <c r="IK100" s="28"/>
      <c r="IL100" s="28"/>
      <c r="IM100" s="28"/>
    </row>
    <row r="101" ht="24" customHeight="1" spans="1:18">
      <c r="A101" s="31" t="s">
        <v>107</v>
      </c>
      <c r="B101" s="14">
        <v>0</v>
      </c>
      <c r="C101" s="14">
        <v>0</v>
      </c>
      <c r="D101" s="14">
        <v>0</v>
      </c>
      <c r="E101" s="14">
        <v>0</v>
      </c>
      <c r="F101" s="15">
        <v>0.85</v>
      </c>
      <c r="G101" s="15">
        <v>0.3</v>
      </c>
      <c r="H101" s="16">
        <f t="shared" si="106"/>
        <v>0</v>
      </c>
      <c r="I101" s="16">
        <f t="shared" ref="I101:I106" si="112">ROUND(C101*F101*(6*400+6*520)/10000,2)</f>
        <v>0</v>
      </c>
      <c r="J101" s="16">
        <f t="shared" ref="J101:J106" si="113">ROUND(D101*F101*(6*300+6*390)/10000,2)</f>
        <v>0</v>
      </c>
      <c r="K101" s="16">
        <f t="shared" ref="K101:K106" si="114">ROUND(E101*F101*(6*200+6*260)/10000,2)</f>
        <v>0</v>
      </c>
      <c r="L101" s="16">
        <f t="shared" si="107"/>
        <v>0</v>
      </c>
      <c r="M101" s="16">
        <f t="shared" si="108"/>
        <v>0</v>
      </c>
      <c r="N101" s="16">
        <f t="shared" ref="N101:N106" si="115">ROUND(D101*G101*(6*300+6*390)/10000,2)</f>
        <v>0</v>
      </c>
      <c r="O101" s="16">
        <f t="shared" si="109"/>
        <v>0</v>
      </c>
      <c r="P101" s="16">
        <f t="shared" si="110"/>
        <v>0</v>
      </c>
      <c r="Q101" s="16">
        <v>0</v>
      </c>
      <c r="R101" s="16">
        <f t="shared" ref="R101:R106" si="116">P101-Q101</f>
        <v>0</v>
      </c>
    </row>
    <row r="102" ht="24" customHeight="1" spans="1:18">
      <c r="A102" s="30" t="s">
        <v>108</v>
      </c>
      <c r="B102" s="10">
        <v>0</v>
      </c>
      <c r="C102" s="10">
        <v>0</v>
      </c>
      <c r="D102" s="10">
        <v>0</v>
      </c>
      <c r="E102" s="10">
        <v>0</v>
      </c>
      <c r="F102" s="11">
        <v>0.85</v>
      </c>
      <c r="G102" s="11">
        <v>0.3</v>
      </c>
      <c r="H102" s="13">
        <f t="shared" si="106"/>
        <v>0</v>
      </c>
      <c r="I102" s="13">
        <f t="shared" si="112"/>
        <v>0</v>
      </c>
      <c r="J102" s="13">
        <f t="shared" si="113"/>
        <v>0</v>
      </c>
      <c r="K102" s="13">
        <f t="shared" si="114"/>
        <v>0</v>
      </c>
      <c r="L102" s="13">
        <f t="shared" si="107"/>
        <v>0</v>
      </c>
      <c r="M102" s="13">
        <f t="shared" si="108"/>
        <v>0</v>
      </c>
      <c r="N102" s="13">
        <f t="shared" si="115"/>
        <v>0</v>
      </c>
      <c r="O102" s="13">
        <f t="shared" si="109"/>
        <v>0</v>
      </c>
      <c r="P102" s="13">
        <f t="shared" si="110"/>
        <v>0</v>
      </c>
      <c r="Q102" s="13">
        <v>0</v>
      </c>
      <c r="R102" s="13">
        <f t="shared" si="116"/>
        <v>0</v>
      </c>
    </row>
    <row r="103" ht="24" customHeight="1" spans="1:18">
      <c r="A103" s="30" t="s">
        <v>109</v>
      </c>
      <c r="B103" s="10">
        <v>0</v>
      </c>
      <c r="C103" s="10">
        <v>0</v>
      </c>
      <c r="D103" s="10">
        <v>0</v>
      </c>
      <c r="E103" s="10">
        <v>0</v>
      </c>
      <c r="F103" s="11">
        <v>0.85</v>
      </c>
      <c r="G103" s="11">
        <v>0.3</v>
      </c>
      <c r="H103" s="13">
        <f t="shared" si="106"/>
        <v>0</v>
      </c>
      <c r="I103" s="13">
        <f t="shared" si="112"/>
        <v>0</v>
      </c>
      <c r="J103" s="13">
        <f t="shared" si="113"/>
        <v>0</v>
      </c>
      <c r="K103" s="13">
        <f t="shared" si="114"/>
        <v>0</v>
      </c>
      <c r="L103" s="13">
        <f t="shared" si="107"/>
        <v>0</v>
      </c>
      <c r="M103" s="13">
        <f t="shared" si="108"/>
        <v>0</v>
      </c>
      <c r="N103" s="13">
        <f t="shared" si="115"/>
        <v>0</v>
      </c>
      <c r="O103" s="13">
        <f t="shared" si="109"/>
        <v>0</v>
      </c>
      <c r="P103" s="13">
        <f t="shared" si="110"/>
        <v>0</v>
      </c>
      <c r="Q103" s="13">
        <v>0</v>
      </c>
      <c r="R103" s="13">
        <f t="shared" si="116"/>
        <v>0</v>
      </c>
    </row>
    <row r="104" ht="24" customHeight="1" spans="1:18">
      <c r="A104" s="14" t="s">
        <v>110</v>
      </c>
      <c r="B104" s="14">
        <v>1</v>
      </c>
      <c r="C104" s="14">
        <v>0</v>
      </c>
      <c r="D104" s="14">
        <v>0</v>
      </c>
      <c r="E104" s="14">
        <v>1</v>
      </c>
      <c r="F104" s="15">
        <v>0.85</v>
      </c>
      <c r="G104" s="15">
        <v>0.3</v>
      </c>
      <c r="H104" s="16">
        <f t="shared" ref="H104:H120" si="117">SUM(I104:K104)</f>
        <v>0.23</v>
      </c>
      <c r="I104" s="16">
        <f t="shared" si="112"/>
        <v>0</v>
      </c>
      <c r="J104" s="16">
        <f t="shared" si="113"/>
        <v>0</v>
      </c>
      <c r="K104" s="16">
        <f t="shared" si="114"/>
        <v>0.23</v>
      </c>
      <c r="L104" s="16">
        <f t="shared" ref="L104:L120" si="118">SUM(M104:O104)</f>
        <v>0.08</v>
      </c>
      <c r="M104" s="16">
        <f t="shared" ref="M104:M120" si="119">ROUND(C104*G104*(6*400+6*520)/10000,2)</f>
        <v>0</v>
      </c>
      <c r="N104" s="16">
        <f t="shared" si="115"/>
        <v>0</v>
      </c>
      <c r="O104" s="16">
        <f t="shared" ref="O104:O120" si="120">ROUND(E104*G104*(6*200+6*260)/10000,2)</f>
        <v>0.08</v>
      </c>
      <c r="P104" s="16">
        <f t="shared" ref="P104:P120" si="121">H104-L104</f>
        <v>0.15</v>
      </c>
      <c r="Q104" s="16">
        <v>0.13</v>
      </c>
      <c r="R104" s="16">
        <f t="shared" si="116"/>
        <v>0.02</v>
      </c>
    </row>
    <row r="105" ht="24" customHeight="1" spans="1:18">
      <c r="A105" s="14" t="s">
        <v>111</v>
      </c>
      <c r="B105" s="14">
        <v>1</v>
      </c>
      <c r="C105" s="14">
        <v>0</v>
      </c>
      <c r="D105" s="14">
        <v>0</v>
      </c>
      <c r="E105" s="14">
        <v>1</v>
      </c>
      <c r="F105" s="15">
        <v>0.85</v>
      </c>
      <c r="G105" s="15">
        <v>0.3</v>
      </c>
      <c r="H105" s="16">
        <f t="shared" si="117"/>
        <v>0.23</v>
      </c>
      <c r="I105" s="16">
        <f t="shared" si="112"/>
        <v>0</v>
      </c>
      <c r="J105" s="16">
        <f t="shared" si="113"/>
        <v>0</v>
      </c>
      <c r="K105" s="16">
        <f t="shared" si="114"/>
        <v>0.23</v>
      </c>
      <c r="L105" s="16">
        <f t="shared" si="118"/>
        <v>0.08</v>
      </c>
      <c r="M105" s="16">
        <f t="shared" si="119"/>
        <v>0</v>
      </c>
      <c r="N105" s="16">
        <f t="shared" si="115"/>
        <v>0</v>
      </c>
      <c r="O105" s="16">
        <f t="shared" si="120"/>
        <v>0.08</v>
      </c>
      <c r="P105" s="16">
        <f t="shared" si="121"/>
        <v>0.15</v>
      </c>
      <c r="Q105" s="16">
        <v>0.13</v>
      </c>
      <c r="R105" s="16">
        <f t="shared" si="116"/>
        <v>0.02</v>
      </c>
    </row>
    <row r="106" ht="24" customHeight="1" spans="1:18">
      <c r="A106" s="14" t="s">
        <v>112</v>
      </c>
      <c r="B106" s="14">
        <v>0</v>
      </c>
      <c r="C106" s="14">
        <v>0</v>
      </c>
      <c r="D106" s="14">
        <v>0</v>
      </c>
      <c r="E106" s="14">
        <v>0</v>
      </c>
      <c r="F106" s="15">
        <v>0.85</v>
      </c>
      <c r="G106" s="15">
        <v>0.3</v>
      </c>
      <c r="H106" s="16">
        <f t="shared" si="117"/>
        <v>0</v>
      </c>
      <c r="I106" s="16">
        <f t="shared" si="112"/>
        <v>0</v>
      </c>
      <c r="J106" s="16">
        <f t="shared" si="113"/>
        <v>0</v>
      </c>
      <c r="K106" s="16">
        <f t="shared" si="114"/>
        <v>0</v>
      </c>
      <c r="L106" s="16">
        <f t="shared" si="118"/>
        <v>0</v>
      </c>
      <c r="M106" s="16">
        <f t="shared" si="119"/>
        <v>0</v>
      </c>
      <c r="N106" s="16">
        <f t="shared" si="115"/>
        <v>0</v>
      </c>
      <c r="O106" s="16">
        <f t="shared" si="120"/>
        <v>0</v>
      </c>
      <c r="P106" s="16">
        <f t="shared" si="121"/>
        <v>0</v>
      </c>
      <c r="Q106" s="16">
        <v>0</v>
      </c>
      <c r="R106" s="16">
        <f t="shared" si="116"/>
        <v>0</v>
      </c>
    </row>
    <row r="107" s="2" customFormat="1" ht="24" customHeight="1" spans="1:247">
      <c r="A107" s="10" t="s">
        <v>113</v>
      </c>
      <c r="B107" s="10">
        <f>SUM(B108:B111)</f>
        <v>3</v>
      </c>
      <c r="C107" s="10">
        <f>SUM(C108:C111)</f>
        <v>0</v>
      </c>
      <c r="D107" s="10">
        <f>SUM(D108:D111)</f>
        <v>2</v>
      </c>
      <c r="E107" s="10">
        <f>SUM(E108:E111)</f>
        <v>1</v>
      </c>
      <c r="F107" s="11"/>
      <c r="G107" s="7"/>
      <c r="H107" s="13">
        <f t="shared" ref="H107:R107" si="122">SUM(H108:H111)</f>
        <v>0.72</v>
      </c>
      <c r="I107" s="13">
        <f t="shared" si="122"/>
        <v>0</v>
      </c>
      <c r="J107" s="13">
        <f t="shared" si="122"/>
        <v>0.54</v>
      </c>
      <c r="K107" s="13">
        <f t="shared" si="122"/>
        <v>0.18</v>
      </c>
      <c r="L107" s="13">
        <f t="shared" si="122"/>
        <v>0.32</v>
      </c>
      <c r="M107" s="13">
        <f t="shared" si="122"/>
        <v>0</v>
      </c>
      <c r="N107" s="13">
        <f t="shared" si="122"/>
        <v>0.24</v>
      </c>
      <c r="O107" s="13">
        <f t="shared" si="122"/>
        <v>0.08</v>
      </c>
      <c r="P107" s="13">
        <f t="shared" si="122"/>
        <v>0.4</v>
      </c>
      <c r="Q107" s="13">
        <f t="shared" si="122"/>
        <v>0.3</v>
      </c>
      <c r="R107" s="13">
        <f t="shared" si="122"/>
        <v>0.1</v>
      </c>
      <c r="S107" s="26"/>
      <c r="T107" s="26"/>
      <c r="U107" s="26"/>
      <c r="V107" s="26"/>
      <c r="W107" s="27"/>
      <c r="Y107" s="28"/>
      <c r="Z107" s="28"/>
      <c r="AA107" s="28"/>
      <c r="AB107" s="28"/>
      <c r="AC107" s="28"/>
      <c r="AD107" s="28"/>
      <c r="AE107" s="28"/>
      <c r="AF107" s="28"/>
      <c r="AG107" s="28"/>
      <c r="AH107" s="28"/>
      <c r="AI107" s="28"/>
      <c r="AJ107" s="29"/>
      <c r="AK107" s="29"/>
      <c r="AL107" s="29"/>
      <c r="AM107" s="29"/>
      <c r="AN107" s="29"/>
      <c r="AO107" s="26"/>
      <c r="AP107" s="26"/>
      <c r="AQ107" s="26"/>
      <c r="AR107" s="26"/>
      <c r="AS107" s="27"/>
      <c r="AU107" s="28"/>
      <c r="AV107" s="28"/>
      <c r="AW107" s="28"/>
      <c r="AX107" s="28"/>
      <c r="AY107" s="28"/>
      <c r="AZ107" s="28"/>
      <c r="BA107" s="28"/>
      <c r="BB107" s="28"/>
      <c r="BC107" s="28"/>
      <c r="BD107" s="28"/>
      <c r="BE107" s="28"/>
      <c r="BF107" s="29"/>
      <c r="BG107" s="29"/>
      <c r="BH107" s="29"/>
      <c r="BI107" s="29"/>
      <c r="BJ107" s="29"/>
      <c r="BK107" s="26"/>
      <c r="BL107" s="26"/>
      <c r="BM107" s="26"/>
      <c r="BN107" s="26"/>
      <c r="BO107" s="27"/>
      <c r="BQ107" s="28"/>
      <c r="BR107" s="28"/>
      <c r="BS107" s="28"/>
      <c r="BT107" s="28"/>
      <c r="BU107" s="28"/>
      <c r="BV107" s="28"/>
      <c r="BW107" s="28"/>
      <c r="BX107" s="28"/>
      <c r="BY107" s="28"/>
      <c r="BZ107" s="28"/>
      <c r="CA107" s="28"/>
      <c r="CB107" s="29"/>
      <c r="CC107" s="29"/>
      <c r="CD107" s="29"/>
      <c r="CE107" s="29"/>
      <c r="CF107" s="29"/>
      <c r="CG107" s="26"/>
      <c r="CH107" s="26"/>
      <c r="CI107" s="26"/>
      <c r="CJ107" s="26"/>
      <c r="CK107" s="27"/>
      <c r="CM107" s="28"/>
      <c r="CN107" s="28"/>
      <c r="CO107" s="28"/>
      <c r="CP107" s="28"/>
      <c r="CQ107" s="28"/>
      <c r="CR107" s="28"/>
      <c r="CS107" s="28"/>
      <c r="CT107" s="28"/>
      <c r="CU107" s="28"/>
      <c r="CV107" s="28"/>
      <c r="CW107" s="28"/>
      <c r="CX107" s="29"/>
      <c r="CY107" s="29"/>
      <c r="CZ107" s="29"/>
      <c r="DA107" s="29"/>
      <c r="DB107" s="29"/>
      <c r="DC107" s="26"/>
      <c r="DD107" s="26"/>
      <c r="DE107" s="26"/>
      <c r="DF107" s="26"/>
      <c r="DG107" s="27"/>
      <c r="DI107" s="28"/>
      <c r="DJ107" s="28"/>
      <c r="DK107" s="28"/>
      <c r="DL107" s="28"/>
      <c r="DM107" s="28"/>
      <c r="DN107" s="28"/>
      <c r="DO107" s="28"/>
      <c r="DP107" s="28"/>
      <c r="DQ107" s="28"/>
      <c r="DR107" s="28"/>
      <c r="DS107" s="28"/>
      <c r="DT107" s="29"/>
      <c r="DU107" s="29"/>
      <c r="DV107" s="29"/>
      <c r="DW107" s="29"/>
      <c r="DX107" s="29"/>
      <c r="DY107" s="26"/>
      <c r="DZ107" s="26"/>
      <c r="EA107" s="26"/>
      <c r="EB107" s="26"/>
      <c r="EC107" s="27"/>
      <c r="EE107" s="28"/>
      <c r="EF107" s="28"/>
      <c r="EG107" s="28"/>
      <c r="EH107" s="28"/>
      <c r="EI107" s="28"/>
      <c r="EJ107" s="28"/>
      <c r="EK107" s="28"/>
      <c r="EL107" s="28"/>
      <c r="EM107" s="28"/>
      <c r="EN107" s="28"/>
      <c r="EO107" s="28"/>
      <c r="EP107" s="29"/>
      <c r="EQ107" s="29"/>
      <c r="ER107" s="29"/>
      <c r="ES107" s="29"/>
      <c r="ET107" s="29"/>
      <c r="EU107" s="26"/>
      <c r="EV107" s="26"/>
      <c r="EW107" s="26"/>
      <c r="EX107" s="26"/>
      <c r="EY107" s="27"/>
      <c r="FA107" s="28"/>
      <c r="FB107" s="28"/>
      <c r="FC107" s="28"/>
      <c r="FD107" s="28"/>
      <c r="FE107" s="28"/>
      <c r="FF107" s="28"/>
      <c r="FG107" s="28"/>
      <c r="FH107" s="28"/>
      <c r="FI107" s="28"/>
      <c r="FJ107" s="28"/>
      <c r="FK107" s="28"/>
      <c r="FL107" s="29"/>
      <c r="FM107" s="29"/>
      <c r="FN107" s="29"/>
      <c r="FO107" s="29"/>
      <c r="FP107" s="29"/>
      <c r="FQ107" s="26"/>
      <c r="FR107" s="26"/>
      <c r="FS107" s="26"/>
      <c r="FT107" s="26"/>
      <c r="FU107" s="27"/>
      <c r="FW107" s="28"/>
      <c r="FX107" s="28"/>
      <c r="FY107" s="28"/>
      <c r="FZ107" s="28"/>
      <c r="GA107" s="28"/>
      <c r="GB107" s="28"/>
      <c r="GC107" s="28"/>
      <c r="GD107" s="28"/>
      <c r="GE107" s="28"/>
      <c r="GF107" s="28"/>
      <c r="GG107" s="28"/>
      <c r="GH107" s="29"/>
      <c r="GI107" s="29"/>
      <c r="GJ107" s="29"/>
      <c r="GK107" s="29"/>
      <c r="GL107" s="29"/>
      <c r="GM107" s="26"/>
      <c r="GN107" s="26"/>
      <c r="GO107" s="26"/>
      <c r="GP107" s="26"/>
      <c r="GQ107" s="27"/>
      <c r="GS107" s="28"/>
      <c r="GT107" s="28"/>
      <c r="GU107" s="28"/>
      <c r="GV107" s="28"/>
      <c r="GW107" s="28"/>
      <c r="GX107" s="28"/>
      <c r="GY107" s="28"/>
      <c r="GZ107" s="28"/>
      <c r="HA107" s="28"/>
      <c r="HB107" s="28"/>
      <c r="HC107" s="28"/>
      <c r="HD107" s="29"/>
      <c r="HE107" s="29"/>
      <c r="HF107" s="29"/>
      <c r="HG107" s="29"/>
      <c r="HH107" s="29"/>
      <c r="HI107" s="26"/>
      <c r="HJ107" s="26"/>
      <c r="HK107" s="26"/>
      <c r="HL107" s="26"/>
      <c r="HM107" s="27"/>
      <c r="HO107" s="28"/>
      <c r="HP107" s="28"/>
      <c r="HQ107" s="28"/>
      <c r="HR107" s="28"/>
      <c r="HS107" s="28"/>
      <c r="HT107" s="28"/>
      <c r="HU107" s="28"/>
      <c r="HV107" s="28"/>
      <c r="HW107" s="28"/>
      <c r="HX107" s="28"/>
      <c r="HY107" s="28"/>
      <c r="HZ107" s="29"/>
      <c r="IA107" s="29"/>
      <c r="IB107" s="29"/>
      <c r="IC107" s="29"/>
      <c r="ID107" s="29"/>
      <c r="IE107" s="26"/>
      <c r="IF107" s="26"/>
      <c r="IG107" s="26"/>
      <c r="IH107" s="26"/>
      <c r="II107" s="27"/>
      <c r="IK107" s="28"/>
      <c r="IL107" s="28"/>
      <c r="IM107" s="28"/>
    </row>
    <row r="108" ht="24" customHeight="1" spans="1:18">
      <c r="A108" s="14" t="s">
        <v>114</v>
      </c>
      <c r="B108" s="14">
        <v>1</v>
      </c>
      <c r="C108" s="14">
        <v>0</v>
      </c>
      <c r="D108" s="14">
        <v>1</v>
      </c>
      <c r="E108" s="14">
        <v>0</v>
      </c>
      <c r="F108" s="15">
        <v>0.65</v>
      </c>
      <c r="G108" s="15">
        <v>0.3</v>
      </c>
      <c r="H108" s="16">
        <f t="shared" si="117"/>
        <v>0.27</v>
      </c>
      <c r="I108" s="16">
        <f>ROUND(C108*F108*(6*400+6*520)/10000,2)</f>
        <v>0</v>
      </c>
      <c r="J108" s="16">
        <f>ROUND(D108*F108*(6*300+6*390)/10000,2)</f>
        <v>0.27</v>
      </c>
      <c r="K108" s="16">
        <f>ROUND(E108*F108*(6*200+6*260)/10000,2)</f>
        <v>0</v>
      </c>
      <c r="L108" s="16">
        <f t="shared" si="118"/>
        <v>0.12</v>
      </c>
      <c r="M108" s="16">
        <f t="shared" si="119"/>
        <v>0</v>
      </c>
      <c r="N108" s="16">
        <f>ROUND(D108*G108*(6*300+6*390)/10000,2)</f>
        <v>0.12</v>
      </c>
      <c r="O108" s="16">
        <f t="shared" si="120"/>
        <v>0</v>
      </c>
      <c r="P108" s="16">
        <f t="shared" si="121"/>
        <v>0.15</v>
      </c>
      <c r="Q108" s="16">
        <v>0.12</v>
      </c>
      <c r="R108" s="16">
        <f t="shared" ref="R108:R111" si="123">P108-Q108</f>
        <v>0.03</v>
      </c>
    </row>
    <row r="109" ht="24" customHeight="1" spans="1:18">
      <c r="A109" s="14" t="s">
        <v>115</v>
      </c>
      <c r="B109" s="14">
        <v>0</v>
      </c>
      <c r="C109" s="14">
        <v>0</v>
      </c>
      <c r="D109" s="14">
        <v>0</v>
      </c>
      <c r="E109" s="14">
        <v>0</v>
      </c>
      <c r="F109" s="15">
        <v>0.65</v>
      </c>
      <c r="G109" s="15">
        <v>0.3</v>
      </c>
      <c r="H109" s="16">
        <f t="shared" si="117"/>
        <v>0</v>
      </c>
      <c r="I109" s="16">
        <f>ROUND(C109*F109*(6*400+6*520)/10000,2)</f>
        <v>0</v>
      </c>
      <c r="J109" s="16">
        <f>ROUND(D109*F109*(6*300+6*390)/10000,2)</f>
        <v>0</v>
      </c>
      <c r="K109" s="16">
        <f>ROUND(E109*F109*(6*200+6*260)/10000,2)</f>
        <v>0</v>
      </c>
      <c r="L109" s="16">
        <f t="shared" si="118"/>
        <v>0</v>
      </c>
      <c r="M109" s="16">
        <f t="shared" si="119"/>
        <v>0</v>
      </c>
      <c r="N109" s="16">
        <f>ROUND(D109*G109*(6*300+6*390)/10000,2)</f>
        <v>0</v>
      </c>
      <c r="O109" s="16">
        <f t="shared" si="120"/>
        <v>0</v>
      </c>
      <c r="P109" s="16">
        <f t="shared" si="121"/>
        <v>0</v>
      </c>
      <c r="Q109" s="16">
        <v>0</v>
      </c>
      <c r="R109" s="16">
        <f t="shared" si="123"/>
        <v>0</v>
      </c>
    </row>
    <row r="110" ht="24" customHeight="1" spans="1:18">
      <c r="A110" s="14" t="s">
        <v>116</v>
      </c>
      <c r="B110" s="14">
        <v>1</v>
      </c>
      <c r="C110" s="14">
        <v>0</v>
      </c>
      <c r="D110" s="14">
        <v>0</v>
      </c>
      <c r="E110" s="14">
        <v>1</v>
      </c>
      <c r="F110" s="15">
        <v>0.65</v>
      </c>
      <c r="G110" s="15">
        <v>0.3</v>
      </c>
      <c r="H110" s="16">
        <f t="shared" si="117"/>
        <v>0.18</v>
      </c>
      <c r="I110" s="16">
        <f>ROUND(C110*F110*(6*400+6*520)/10000,2)</f>
        <v>0</v>
      </c>
      <c r="J110" s="16">
        <f>ROUND(D110*F110*(6*300+6*390)/10000,2)</f>
        <v>0</v>
      </c>
      <c r="K110" s="16">
        <f>ROUND(E110*F110*(6*200+6*260)/10000,2)</f>
        <v>0.18</v>
      </c>
      <c r="L110" s="16">
        <f t="shared" si="118"/>
        <v>0.08</v>
      </c>
      <c r="M110" s="16">
        <f t="shared" si="119"/>
        <v>0</v>
      </c>
      <c r="N110" s="16">
        <f>ROUND(D110*G110*(6*300+6*390)/10000,2)</f>
        <v>0</v>
      </c>
      <c r="O110" s="16">
        <f t="shared" si="120"/>
        <v>0.08</v>
      </c>
      <c r="P110" s="16">
        <f t="shared" si="121"/>
        <v>0.1</v>
      </c>
      <c r="Q110" s="16">
        <v>0.09</v>
      </c>
      <c r="R110" s="16">
        <f t="shared" si="123"/>
        <v>0.00999999999999999</v>
      </c>
    </row>
    <row r="111" ht="24" customHeight="1" spans="1:18">
      <c r="A111" s="14" t="s">
        <v>117</v>
      </c>
      <c r="B111" s="14">
        <v>1</v>
      </c>
      <c r="C111" s="14">
        <v>0</v>
      </c>
      <c r="D111" s="14">
        <v>1</v>
      </c>
      <c r="E111" s="14">
        <v>0</v>
      </c>
      <c r="F111" s="15">
        <v>0.65</v>
      </c>
      <c r="G111" s="15">
        <v>0.3</v>
      </c>
      <c r="H111" s="16">
        <f t="shared" si="117"/>
        <v>0.27</v>
      </c>
      <c r="I111" s="16">
        <f>ROUND(C111*F111*(6*400+6*520)/10000,2)</f>
        <v>0</v>
      </c>
      <c r="J111" s="16">
        <f>ROUND(D111*F111*(6*300+6*390)/10000,2)</f>
        <v>0.27</v>
      </c>
      <c r="K111" s="16">
        <f>ROUND(E111*F111*(6*200+6*260)/10000,2)</f>
        <v>0</v>
      </c>
      <c r="L111" s="16">
        <f t="shared" si="118"/>
        <v>0.12</v>
      </c>
      <c r="M111" s="16">
        <f t="shared" si="119"/>
        <v>0</v>
      </c>
      <c r="N111" s="16">
        <f>ROUND(D111*G111*(6*300+6*390)/10000,2)</f>
        <v>0.12</v>
      </c>
      <c r="O111" s="16">
        <f t="shared" si="120"/>
        <v>0</v>
      </c>
      <c r="P111" s="16">
        <f t="shared" si="121"/>
        <v>0.15</v>
      </c>
      <c r="Q111" s="16">
        <v>0.09</v>
      </c>
      <c r="R111" s="16">
        <f t="shared" si="123"/>
        <v>0.06</v>
      </c>
    </row>
    <row r="112" s="2" customFormat="1" ht="24" customHeight="1" spans="1:247">
      <c r="A112" s="10" t="s">
        <v>118</v>
      </c>
      <c r="B112" s="10">
        <f>SUM(B113:B117)</f>
        <v>106</v>
      </c>
      <c r="C112" s="10">
        <f>SUM(C113:C117)</f>
        <v>1</v>
      </c>
      <c r="D112" s="10">
        <f>SUM(D113:D117)</f>
        <v>2</v>
      </c>
      <c r="E112" s="10">
        <f>SUM(E113:E117)</f>
        <v>103</v>
      </c>
      <c r="F112" s="11"/>
      <c r="G112" s="7"/>
      <c r="H112" s="13">
        <f t="shared" ref="H112:R112" si="124">SUM(H113:H117)</f>
        <v>25.33</v>
      </c>
      <c r="I112" s="13">
        <f t="shared" si="124"/>
        <v>0.47</v>
      </c>
      <c r="J112" s="13">
        <f t="shared" si="124"/>
        <v>0.7</v>
      </c>
      <c r="K112" s="13">
        <f t="shared" si="124"/>
        <v>24.16</v>
      </c>
      <c r="L112" s="13">
        <f t="shared" si="124"/>
        <v>8.94</v>
      </c>
      <c r="M112" s="13">
        <f t="shared" si="124"/>
        <v>0.17</v>
      </c>
      <c r="N112" s="13">
        <f t="shared" si="124"/>
        <v>0.24</v>
      </c>
      <c r="O112" s="13">
        <f t="shared" si="124"/>
        <v>8.53</v>
      </c>
      <c r="P112" s="13">
        <f t="shared" si="124"/>
        <v>16.39</v>
      </c>
      <c r="Q112" s="13">
        <f t="shared" si="124"/>
        <v>13.73</v>
      </c>
      <c r="R112" s="13">
        <f t="shared" si="124"/>
        <v>2.66</v>
      </c>
      <c r="S112" s="26"/>
      <c r="T112" s="26"/>
      <c r="U112" s="26"/>
      <c r="V112" s="26"/>
      <c r="W112" s="27"/>
      <c r="Y112" s="28"/>
      <c r="Z112" s="28"/>
      <c r="AA112" s="28"/>
      <c r="AB112" s="28"/>
      <c r="AC112" s="28"/>
      <c r="AD112" s="28"/>
      <c r="AE112" s="28"/>
      <c r="AF112" s="28"/>
      <c r="AG112" s="28"/>
      <c r="AH112" s="28"/>
      <c r="AI112" s="28"/>
      <c r="AJ112" s="29"/>
      <c r="AK112" s="29"/>
      <c r="AL112" s="29"/>
      <c r="AM112" s="29"/>
      <c r="AN112" s="29"/>
      <c r="AO112" s="26"/>
      <c r="AP112" s="26"/>
      <c r="AQ112" s="26"/>
      <c r="AR112" s="26"/>
      <c r="AS112" s="27"/>
      <c r="AU112" s="28"/>
      <c r="AV112" s="28"/>
      <c r="AW112" s="28"/>
      <c r="AX112" s="28"/>
      <c r="AY112" s="28"/>
      <c r="AZ112" s="28"/>
      <c r="BA112" s="28"/>
      <c r="BB112" s="28"/>
      <c r="BC112" s="28"/>
      <c r="BD112" s="28"/>
      <c r="BE112" s="28"/>
      <c r="BF112" s="29"/>
      <c r="BG112" s="29"/>
      <c r="BH112" s="29"/>
      <c r="BI112" s="29"/>
      <c r="BJ112" s="29"/>
      <c r="BK112" s="26"/>
      <c r="BL112" s="26"/>
      <c r="BM112" s="26"/>
      <c r="BN112" s="26"/>
      <c r="BO112" s="27"/>
      <c r="BQ112" s="28"/>
      <c r="BR112" s="28"/>
      <c r="BS112" s="28"/>
      <c r="BT112" s="28"/>
      <c r="BU112" s="28"/>
      <c r="BV112" s="28"/>
      <c r="BW112" s="28"/>
      <c r="BX112" s="28"/>
      <c r="BY112" s="28"/>
      <c r="BZ112" s="28"/>
      <c r="CA112" s="28"/>
      <c r="CB112" s="29"/>
      <c r="CC112" s="29"/>
      <c r="CD112" s="29"/>
      <c r="CE112" s="29"/>
      <c r="CF112" s="29"/>
      <c r="CG112" s="26"/>
      <c r="CH112" s="26"/>
      <c r="CI112" s="26"/>
      <c r="CJ112" s="26"/>
      <c r="CK112" s="27"/>
      <c r="CM112" s="28"/>
      <c r="CN112" s="28"/>
      <c r="CO112" s="28"/>
      <c r="CP112" s="28"/>
      <c r="CQ112" s="28"/>
      <c r="CR112" s="28"/>
      <c r="CS112" s="28"/>
      <c r="CT112" s="28"/>
      <c r="CU112" s="28"/>
      <c r="CV112" s="28"/>
      <c r="CW112" s="28"/>
      <c r="CX112" s="29"/>
      <c r="CY112" s="29"/>
      <c r="CZ112" s="29"/>
      <c r="DA112" s="29"/>
      <c r="DB112" s="29"/>
      <c r="DC112" s="26"/>
      <c r="DD112" s="26"/>
      <c r="DE112" s="26"/>
      <c r="DF112" s="26"/>
      <c r="DG112" s="27"/>
      <c r="DI112" s="28"/>
      <c r="DJ112" s="28"/>
      <c r="DK112" s="28"/>
      <c r="DL112" s="28"/>
      <c r="DM112" s="28"/>
      <c r="DN112" s="28"/>
      <c r="DO112" s="28"/>
      <c r="DP112" s="28"/>
      <c r="DQ112" s="28"/>
      <c r="DR112" s="28"/>
      <c r="DS112" s="28"/>
      <c r="DT112" s="29"/>
      <c r="DU112" s="29"/>
      <c r="DV112" s="29"/>
      <c r="DW112" s="29"/>
      <c r="DX112" s="29"/>
      <c r="DY112" s="26"/>
      <c r="DZ112" s="26"/>
      <c r="EA112" s="26"/>
      <c r="EB112" s="26"/>
      <c r="EC112" s="27"/>
      <c r="EE112" s="28"/>
      <c r="EF112" s="28"/>
      <c r="EG112" s="28"/>
      <c r="EH112" s="28"/>
      <c r="EI112" s="28"/>
      <c r="EJ112" s="28"/>
      <c r="EK112" s="28"/>
      <c r="EL112" s="28"/>
      <c r="EM112" s="28"/>
      <c r="EN112" s="28"/>
      <c r="EO112" s="28"/>
      <c r="EP112" s="29"/>
      <c r="EQ112" s="29"/>
      <c r="ER112" s="29"/>
      <c r="ES112" s="29"/>
      <c r="ET112" s="29"/>
      <c r="EU112" s="26"/>
      <c r="EV112" s="26"/>
      <c r="EW112" s="26"/>
      <c r="EX112" s="26"/>
      <c r="EY112" s="27"/>
      <c r="FA112" s="28"/>
      <c r="FB112" s="28"/>
      <c r="FC112" s="28"/>
      <c r="FD112" s="28"/>
      <c r="FE112" s="28"/>
      <c r="FF112" s="28"/>
      <c r="FG112" s="28"/>
      <c r="FH112" s="28"/>
      <c r="FI112" s="28"/>
      <c r="FJ112" s="28"/>
      <c r="FK112" s="28"/>
      <c r="FL112" s="29"/>
      <c r="FM112" s="29"/>
      <c r="FN112" s="29"/>
      <c r="FO112" s="29"/>
      <c r="FP112" s="29"/>
      <c r="FQ112" s="26"/>
      <c r="FR112" s="26"/>
      <c r="FS112" s="26"/>
      <c r="FT112" s="26"/>
      <c r="FU112" s="27"/>
      <c r="FW112" s="28"/>
      <c r="FX112" s="28"/>
      <c r="FY112" s="28"/>
      <c r="FZ112" s="28"/>
      <c r="GA112" s="28"/>
      <c r="GB112" s="28"/>
      <c r="GC112" s="28"/>
      <c r="GD112" s="28"/>
      <c r="GE112" s="28"/>
      <c r="GF112" s="28"/>
      <c r="GG112" s="28"/>
      <c r="GH112" s="29"/>
      <c r="GI112" s="29"/>
      <c r="GJ112" s="29"/>
      <c r="GK112" s="29"/>
      <c r="GL112" s="29"/>
      <c r="GM112" s="26"/>
      <c r="GN112" s="26"/>
      <c r="GO112" s="26"/>
      <c r="GP112" s="26"/>
      <c r="GQ112" s="27"/>
      <c r="GS112" s="28"/>
      <c r="GT112" s="28"/>
      <c r="GU112" s="28"/>
      <c r="GV112" s="28"/>
      <c r="GW112" s="28"/>
      <c r="GX112" s="28"/>
      <c r="GY112" s="28"/>
      <c r="GZ112" s="28"/>
      <c r="HA112" s="28"/>
      <c r="HB112" s="28"/>
      <c r="HC112" s="28"/>
      <c r="HD112" s="29"/>
      <c r="HE112" s="29"/>
      <c r="HF112" s="29"/>
      <c r="HG112" s="29"/>
      <c r="HH112" s="29"/>
      <c r="HI112" s="26"/>
      <c r="HJ112" s="26"/>
      <c r="HK112" s="26"/>
      <c r="HL112" s="26"/>
      <c r="HM112" s="27"/>
      <c r="HO112" s="28"/>
      <c r="HP112" s="28"/>
      <c r="HQ112" s="28"/>
      <c r="HR112" s="28"/>
      <c r="HS112" s="28"/>
      <c r="HT112" s="28"/>
      <c r="HU112" s="28"/>
      <c r="HV112" s="28"/>
      <c r="HW112" s="28"/>
      <c r="HX112" s="28"/>
      <c r="HY112" s="28"/>
      <c r="HZ112" s="29"/>
      <c r="IA112" s="29"/>
      <c r="IB112" s="29"/>
      <c r="IC112" s="29"/>
      <c r="ID112" s="29"/>
      <c r="IE112" s="26"/>
      <c r="IF112" s="26"/>
      <c r="IG112" s="26"/>
      <c r="IH112" s="26"/>
      <c r="II112" s="27"/>
      <c r="IK112" s="28"/>
      <c r="IL112" s="28"/>
      <c r="IM112" s="28"/>
    </row>
    <row r="113" ht="24" customHeight="1" spans="1:18">
      <c r="A113" s="14" t="s">
        <v>119</v>
      </c>
      <c r="B113" s="14">
        <v>19</v>
      </c>
      <c r="C113" s="14">
        <v>0</v>
      </c>
      <c r="D113" s="14">
        <v>1</v>
      </c>
      <c r="E113" s="14">
        <v>18</v>
      </c>
      <c r="F113" s="15">
        <v>0.85</v>
      </c>
      <c r="G113" s="15">
        <v>0.3</v>
      </c>
      <c r="H113" s="16">
        <f t="shared" si="117"/>
        <v>4.57</v>
      </c>
      <c r="I113" s="16">
        <f>ROUND(C113*F113*(6*400+6*520)/10000,2)</f>
        <v>0</v>
      </c>
      <c r="J113" s="16">
        <f>ROUND(D113*F113*(6*300+6*390)/10000,2)</f>
        <v>0.35</v>
      </c>
      <c r="K113" s="16">
        <f>ROUND(E113*F113*(6*200+6*260)/10000,2)</f>
        <v>4.22</v>
      </c>
      <c r="L113" s="16">
        <f t="shared" si="118"/>
        <v>1.61</v>
      </c>
      <c r="M113" s="16">
        <f t="shared" si="119"/>
        <v>0</v>
      </c>
      <c r="N113" s="16">
        <f>ROUND(D113*G113*(6*300+6*390)/10000,2)</f>
        <v>0.12</v>
      </c>
      <c r="O113" s="16">
        <f t="shared" si="120"/>
        <v>1.49</v>
      </c>
      <c r="P113" s="16">
        <f t="shared" si="121"/>
        <v>2.96</v>
      </c>
      <c r="Q113" s="16">
        <v>2.57</v>
      </c>
      <c r="R113" s="16">
        <f t="shared" ref="R113:R117" si="125">P113-Q113</f>
        <v>0.39</v>
      </c>
    </row>
    <row r="114" ht="24" customHeight="1" spans="1:18">
      <c r="A114" s="14" t="s">
        <v>120</v>
      </c>
      <c r="B114" s="14">
        <v>20</v>
      </c>
      <c r="C114" s="14">
        <v>0</v>
      </c>
      <c r="D114" s="14">
        <v>0</v>
      </c>
      <c r="E114" s="14">
        <v>20</v>
      </c>
      <c r="F114" s="15">
        <v>0.85</v>
      </c>
      <c r="G114" s="15">
        <v>0.3</v>
      </c>
      <c r="H114" s="16">
        <f t="shared" si="117"/>
        <v>4.69</v>
      </c>
      <c r="I114" s="16">
        <f>ROUND(C114*F114*(6*400+6*520)/10000,2)</f>
        <v>0</v>
      </c>
      <c r="J114" s="16">
        <f>ROUND(D114*F114*(6*300+6*390)/10000,2)</f>
        <v>0</v>
      </c>
      <c r="K114" s="16">
        <f>ROUND(E114*F114*(6*200+6*260)/10000,2)</f>
        <v>4.69</v>
      </c>
      <c r="L114" s="16">
        <f t="shared" si="118"/>
        <v>1.66</v>
      </c>
      <c r="M114" s="16">
        <f t="shared" si="119"/>
        <v>0</v>
      </c>
      <c r="N114" s="16">
        <f>ROUND(D114*G114*(6*300+6*390)/10000,2)</f>
        <v>0</v>
      </c>
      <c r="O114" s="16">
        <f t="shared" si="120"/>
        <v>1.66</v>
      </c>
      <c r="P114" s="16">
        <f t="shared" si="121"/>
        <v>3.03</v>
      </c>
      <c r="Q114" s="16">
        <v>2.25</v>
      </c>
      <c r="R114" s="16">
        <f t="shared" si="125"/>
        <v>0.78</v>
      </c>
    </row>
    <row r="115" ht="24" customHeight="1" spans="1:18">
      <c r="A115" s="14" t="s">
        <v>121</v>
      </c>
      <c r="B115" s="14">
        <v>49</v>
      </c>
      <c r="C115" s="14">
        <v>1</v>
      </c>
      <c r="D115" s="14">
        <v>1</v>
      </c>
      <c r="E115" s="14">
        <v>47</v>
      </c>
      <c r="F115" s="15">
        <v>0.85</v>
      </c>
      <c r="G115" s="15">
        <v>0.3</v>
      </c>
      <c r="H115" s="16">
        <f t="shared" si="117"/>
        <v>11.85</v>
      </c>
      <c r="I115" s="16">
        <f t="shared" ref="I115:I122" si="126">ROUND(C115*F115*(6*400+6*520)/10000,2)</f>
        <v>0.47</v>
      </c>
      <c r="J115" s="16">
        <f t="shared" ref="J115:J122" si="127">ROUND(D115*F115*(6*300+6*390)/10000,2)</f>
        <v>0.35</v>
      </c>
      <c r="K115" s="16">
        <f t="shared" ref="K115:K122" si="128">ROUND(E115*F115*(6*200+6*260)/10000,2)</f>
        <v>11.03</v>
      </c>
      <c r="L115" s="16">
        <f t="shared" si="118"/>
        <v>4.18</v>
      </c>
      <c r="M115" s="16">
        <f t="shared" si="119"/>
        <v>0.17</v>
      </c>
      <c r="N115" s="16">
        <f t="shared" ref="N115:N122" si="129">ROUND(D115*G115*(6*300+6*390)/10000,2)</f>
        <v>0.12</v>
      </c>
      <c r="O115" s="16">
        <f t="shared" si="120"/>
        <v>3.89</v>
      </c>
      <c r="P115" s="16">
        <f t="shared" si="121"/>
        <v>7.67</v>
      </c>
      <c r="Q115" s="16">
        <v>6.8</v>
      </c>
      <c r="R115" s="16">
        <f t="shared" si="125"/>
        <v>0.87</v>
      </c>
    </row>
    <row r="116" ht="24" customHeight="1" spans="1:18">
      <c r="A116" s="14" t="s">
        <v>122</v>
      </c>
      <c r="B116" s="14">
        <v>1</v>
      </c>
      <c r="C116" s="14">
        <v>0</v>
      </c>
      <c r="D116" s="14">
        <v>0</v>
      </c>
      <c r="E116" s="14">
        <v>1</v>
      </c>
      <c r="F116" s="15">
        <v>0.85</v>
      </c>
      <c r="G116" s="15">
        <v>0.3</v>
      </c>
      <c r="H116" s="16">
        <f t="shared" si="117"/>
        <v>0.23</v>
      </c>
      <c r="I116" s="16">
        <f t="shared" si="126"/>
        <v>0</v>
      </c>
      <c r="J116" s="16">
        <f t="shared" si="127"/>
        <v>0</v>
      </c>
      <c r="K116" s="16">
        <f t="shared" si="128"/>
        <v>0.23</v>
      </c>
      <c r="L116" s="16">
        <f t="shared" si="118"/>
        <v>0.08</v>
      </c>
      <c r="M116" s="16">
        <f t="shared" si="119"/>
        <v>0</v>
      </c>
      <c r="N116" s="16">
        <f t="shared" si="129"/>
        <v>0</v>
      </c>
      <c r="O116" s="16">
        <f t="shared" si="120"/>
        <v>0.08</v>
      </c>
      <c r="P116" s="16">
        <f t="shared" si="121"/>
        <v>0.15</v>
      </c>
      <c r="Q116" s="16">
        <v>0.13</v>
      </c>
      <c r="R116" s="16">
        <f t="shared" si="125"/>
        <v>0.02</v>
      </c>
    </row>
    <row r="117" ht="24" customHeight="1" spans="1:18">
      <c r="A117" s="14" t="s">
        <v>123</v>
      </c>
      <c r="B117" s="14">
        <v>17</v>
      </c>
      <c r="C117" s="14">
        <v>0</v>
      </c>
      <c r="D117" s="14">
        <v>0</v>
      </c>
      <c r="E117" s="14">
        <v>17</v>
      </c>
      <c r="F117" s="15">
        <v>0.85</v>
      </c>
      <c r="G117" s="32">
        <v>0.3</v>
      </c>
      <c r="H117" s="16">
        <f t="shared" si="117"/>
        <v>3.99</v>
      </c>
      <c r="I117" s="16">
        <f t="shared" si="126"/>
        <v>0</v>
      </c>
      <c r="J117" s="16">
        <f t="shared" si="127"/>
        <v>0</v>
      </c>
      <c r="K117" s="16">
        <f t="shared" si="128"/>
        <v>3.99</v>
      </c>
      <c r="L117" s="16">
        <f t="shared" si="118"/>
        <v>1.41</v>
      </c>
      <c r="M117" s="16">
        <f t="shared" si="119"/>
        <v>0</v>
      </c>
      <c r="N117" s="16">
        <f t="shared" si="129"/>
        <v>0</v>
      </c>
      <c r="O117" s="16">
        <f t="shared" si="120"/>
        <v>1.41</v>
      </c>
      <c r="P117" s="16">
        <f t="shared" si="121"/>
        <v>2.58</v>
      </c>
      <c r="Q117" s="16">
        <v>1.98</v>
      </c>
      <c r="R117" s="16">
        <f t="shared" si="125"/>
        <v>0.6</v>
      </c>
    </row>
    <row r="118" s="2" customFormat="1" ht="24" customHeight="1" spans="1:247">
      <c r="A118" s="10" t="s">
        <v>124</v>
      </c>
      <c r="B118" s="10">
        <f>SUM(B119,B121:B122)</f>
        <v>0</v>
      </c>
      <c r="C118" s="10">
        <f t="shared" ref="C118:R118" si="130">SUM(C119,C121:C122)</f>
        <v>0</v>
      </c>
      <c r="D118" s="10">
        <f t="shared" si="130"/>
        <v>0</v>
      </c>
      <c r="E118" s="10">
        <f t="shared" si="130"/>
        <v>0</v>
      </c>
      <c r="F118" s="11"/>
      <c r="G118" s="7"/>
      <c r="H118" s="22">
        <f t="shared" si="130"/>
        <v>0</v>
      </c>
      <c r="I118" s="22">
        <f t="shared" si="130"/>
        <v>0</v>
      </c>
      <c r="J118" s="22">
        <f t="shared" si="130"/>
        <v>0</v>
      </c>
      <c r="K118" s="22">
        <f t="shared" si="130"/>
        <v>0</v>
      </c>
      <c r="L118" s="22">
        <f t="shared" si="130"/>
        <v>0</v>
      </c>
      <c r="M118" s="22">
        <f t="shared" si="130"/>
        <v>0</v>
      </c>
      <c r="N118" s="22">
        <f t="shared" si="130"/>
        <v>0</v>
      </c>
      <c r="O118" s="22">
        <f t="shared" si="130"/>
        <v>0</v>
      </c>
      <c r="P118" s="22">
        <f t="shared" si="130"/>
        <v>0</v>
      </c>
      <c r="Q118" s="22">
        <f t="shared" si="130"/>
        <v>0</v>
      </c>
      <c r="R118" s="22">
        <f t="shared" si="130"/>
        <v>0</v>
      </c>
      <c r="S118" s="26"/>
      <c r="T118" s="26"/>
      <c r="U118" s="26"/>
      <c r="V118" s="26"/>
      <c r="W118" s="27"/>
      <c r="Y118" s="28"/>
      <c r="Z118" s="28"/>
      <c r="AA118" s="28"/>
      <c r="AB118" s="28"/>
      <c r="AC118" s="28"/>
      <c r="AD118" s="28"/>
      <c r="AE118" s="28"/>
      <c r="AF118" s="28"/>
      <c r="AG118" s="28"/>
      <c r="AH118" s="28"/>
      <c r="AI118" s="28"/>
      <c r="AJ118" s="29"/>
      <c r="AK118" s="29"/>
      <c r="AL118" s="29"/>
      <c r="AM118" s="29"/>
      <c r="AN118" s="29"/>
      <c r="AO118" s="26"/>
      <c r="AP118" s="26"/>
      <c r="AQ118" s="26"/>
      <c r="AR118" s="26"/>
      <c r="AS118" s="27"/>
      <c r="AU118" s="28"/>
      <c r="AV118" s="28"/>
      <c r="AW118" s="28"/>
      <c r="AX118" s="28"/>
      <c r="AY118" s="28"/>
      <c r="AZ118" s="28"/>
      <c r="BA118" s="28"/>
      <c r="BB118" s="28"/>
      <c r="BC118" s="28"/>
      <c r="BD118" s="28"/>
      <c r="BE118" s="28"/>
      <c r="BF118" s="29"/>
      <c r="BG118" s="29"/>
      <c r="BH118" s="29"/>
      <c r="BI118" s="29"/>
      <c r="BJ118" s="29"/>
      <c r="BK118" s="26"/>
      <c r="BL118" s="26"/>
      <c r="BM118" s="26"/>
      <c r="BN118" s="26"/>
      <c r="BO118" s="27"/>
      <c r="BQ118" s="28"/>
      <c r="BR118" s="28"/>
      <c r="BS118" s="28"/>
      <c r="BT118" s="28"/>
      <c r="BU118" s="28"/>
      <c r="BV118" s="28"/>
      <c r="BW118" s="28"/>
      <c r="BX118" s="28"/>
      <c r="BY118" s="28"/>
      <c r="BZ118" s="28"/>
      <c r="CA118" s="28"/>
      <c r="CB118" s="29"/>
      <c r="CC118" s="29"/>
      <c r="CD118" s="29"/>
      <c r="CE118" s="29"/>
      <c r="CF118" s="29"/>
      <c r="CG118" s="26"/>
      <c r="CH118" s="26"/>
      <c r="CI118" s="26"/>
      <c r="CJ118" s="26"/>
      <c r="CK118" s="27"/>
      <c r="CM118" s="28"/>
      <c r="CN118" s="28"/>
      <c r="CO118" s="28"/>
      <c r="CP118" s="28"/>
      <c r="CQ118" s="28"/>
      <c r="CR118" s="28"/>
      <c r="CS118" s="28"/>
      <c r="CT118" s="28"/>
      <c r="CU118" s="28"/>
      <c r="CV118" s="28"/>
      <c r="CW118" s="28"/>
      <c r="CX118" s="29"/>
      <c r="CY118" s="29"/>
      <c r="CZ118" s="29"/>
      <c r="DA118" s="29"/>
      <c r="DB118" s="29"/>
      <c r="DC118" s="26"/>
      <c r="DD118" s="26"/>
      <c r="DE118" s="26"/>
      <c r="DF118" s="26"/>
      <c r="DG118" s="27"/>
      <c r="DI118" s="28"/>
      <c r="DJ118" s="28"/>
      <c r="DK118" s="28"/>
      <c r="DL118" s="28"/>
      <c r="DM118" s="28"/>
      <c r="DN118" s="28"/>
      <c r="DO118" s="28"/>
      <c r="DP118" s="28"/>
      <c r="DQ118" s="28"/>
      <c r="DR118" s="28"/>
      <c r="DS118" s="28"/>
      <c r="DT118" s="29"/>
      <c r="DU118" s="29"/>
      <c r="DV118" s="29"/>
      <c r="DW118" s="29"/>
      <c r="DX118" s="29"/>
      <c r="DY118" s="26"/>
      <c r="DZ118" s="26"/>
      <c r="EA118" s="26"/>
      <c r="EB118" s="26"/>
      <c r="EC118" s="27"/>
      <c r="EE118" s="28"/>
      <c r="EF118" s="28"/>
      <c r="EG118" s="28"/>
      <c r="EH118" s="28"/>
      <c r="EI118" s="28"/>
      <c r="EJ118" s="28"/>
      <c r="EK118" s="28"/>
      <c r="EL118" s="28"/>
      <c r="EM118" s="28"/>
      <c r="EN118" s="28"/>
      <c r="EO118" s="28"/>
      <c r="EP118" s="29"/>
      <c r="EQ118" s="29"/>
      <c r="ER118" s="29"/>
      <c r="ES118" s="29"/>
      <c r="ET118" s="29"/>
      <c r="EU118" s="26"/>
      <c r="EV118" s="26"/>
      <c r="EW118" s="26"/>
      <c r="EX118" s="26"/>
      <c r="EY118" s="27"/>
      <c r="FA118" s="28"/>
      <c r="FB118" s="28"/>
      <c r="FC118" s="28"/>
      <c r="FD118" s="28"/>
      <c r="FE118" s="28"/>
      <c r="FF118" s="28"/>
      <c r="FG118" s="28"/>
      <c r="FH118" s="28"/>
      <c r="FI118" s="28"/>
      <c r="FJ118" s="28"/>
      <c r="FK118" s="28"/>
      <c r="FL118" s="29"/>
      <c r="FM118" s="29"/>
      <c r="FN118" s="29"/>
      <c r="FO118" s="29"/>
      <c r="FP118" s="29"/>
      <c r="FQ118" s="26"/>
      <c r="FR118" s="26"/>
      <c r="FS118" s="26"/>
      <c r="FT118" s="26"/>
      <c r="FU118" s="27"/>
      <c r="FW118" s="28"/>
      <c r="FX118" s="28"/>
      <c r="FY118" s="28"/>
      <c r="FZ118" s="28"/>
      <c r="GA118" s="28"/>
      <c r="GB118" s="28"/>
      <c r="GC118" s="28"/>
      <c r="GD118" s="28"/>
      <c r="GE118" s="28"/>
      <c r="GF118" s="28"/>
      <c r="GG118" s="28"/>
      <c r="GH118" s="29"/>
      <c r="GI118" s="29"/>
      <c r="GJ118" s="29"/>
      <c r="GK118" s="29"/>
      <c r="GL118" s="29"/>
      <c r="GM118" s="26"/>
      <c r="GN118" s="26"/>
      <c r="GO118" s="26"/>
      <c r="GP118" s="26"/>
      <c r="GQ118" s="27"/>
      <c r="GS118" s="28"/>
      <c r="GT118" s="28"/>
      <c r="GU118" s="28"/>
      <c r="GV118" s="28"/>
      <c r="GW118" s="28"/>
      <c r="GX118" s="28"/>
      <c r="GY118" s="28"/>
      <c r="GZ118" s="28"/>
      <c r="HA118" s="28"/>
      <c r="HB118" s="28"/>
      <c r="HC118" s="28"/>
      <c r="HD118" s="29"/>
      <c r="HE118" s="29"/>
      <c r="HF118" s="29"/>
      <c r="HG118" s="29"/>
      <c r="HH118" s="29"/>
      <c r="HI118" s="26"/>
      <c r="HJ118" s="26"/>
      <c r="HK118" s="26"/>
      <c r="HL118" s="26"/>
      <c r="HM118" s="27"/>
      <c r="HO118" s="28"/>
      <c r="HP118" s="28"/>
      <c r="HQ118" s="28"/>
      <c r="HR118" s="28"/>
      <c r="HS118" s="28"/>
      <c r="HT118" s="28"/>
      <c r="HU118" s="28"/>
      <c r="HV118" s="28"/>
      <c r="HW118" s="28"/>
      <c r="HX118" s="28"/>
      <c r="HY118" s="28"/>
      <c r="HZ118" s="29"/>
      <c r="IA118" s="29"/>
      <c r="IB118" s="29"/>
      <c r="IC118" s="29"/>
      <c r="ID118" s="29"/>
      <c r="IE118" s="26"/>
      <c r="IF118" s="26"/>
      <c r="IG118" s="26"/>
      <c r="IH118" s="26"/>
      <c r="II118" s="27"/>
      <c r="IK118" s="28"/>
      <c r="IL118" s="28"/>
      <c r="IM118" s="28"/>
    </row>
    <row r="119" ht="24" customHeight="1" spans="1:18">
      <c r="A119" s="14" t="s">
        <v>125</v>
      </c>
      <c r="B119" s="14">
        <v>0</v>
      </c>
      <c r="C119" s="14">
        <v>0</v>
      </c>
      <c r="D119" s="14">
        <v>0</v>
      </c>
      <c r="E119" s="14">
        <v>0</v>
      </c>
      <c r="F119" s="15">
        <v>0.85</v>
      </c>
      <c r="G119" s="15">
        <v>0.3</v>
      </c>
      <c r="H119" s="16">
        <f t="shared" si="117"/>
        <v>0</v>
      </c>
      <c r="I119" s="16">
        <f t="shared" si="126"/>
        <v>0</v>
      </c>
      <c r="J119" s="16">
        <f t="shared" si="127"/>
        <v>0</v>
      </c>
      <c r="K119" s="16">
        <f t="shared" si="128"/>
        <v>0</v>
      </c>
      <c r="L119" s="16">
        <f t="shared" si="118"/>
        <v>0</v>
      </c>
      <c r="M119" s="16">
        <f t="shared" si="119"/>
        <v>0</v>
      </c>
      <c r="N119" s="16">
        <f t="shared" si="129"/>
        <v>0</v>
      </c>
      <c r="O119" s="16">
        <f t="shared" si="120"/>
        <v>0</v>
      </c>
      <c r="P119" s="16">
        <f t="shared" si="121"/>
        <v>0</v>
      </c>
      <c r="Q119" s="16">
        <v>0</v>
      </c>
      <c r="R119" s="16">
        <f>P119-Q119</f>
        <v>0</v>
      </c>
    </row>
    <row r="120" ht="24" customHeight="1" spans="1:18">
      <c r="A120" s="30" t="s">
        <v>126</v>
      </c>
      <c r="B120" s="10">
        <v>0</v>
      </c>
      <c r="C120" s="10">
        <v>0</v>
      </c>
      <c r="D120" s="10">
        <v>0</v>
      </c>
      <c r="E120" s="10">
        <v>0</v>
      </c>
      <c r="F120" s="11">
        <v>0.85</v>
      </c>
      <c r="G120" s="11">
        <v>0.3</v>
      </c>
      <c r="H120" s="13">
        <f t="shared" si="117"/>
        <v>0</v>
      </c>
      <c r="I120" s="13">
        <f t="shared" si="126"/>
        <v>0</v>
      </c>
      <c r="J120" s="13">
        <f t="shared" si="127"/>
        <v>0</v>
      </c>
      <c r="K120" s="13">
        <f t="shared" si="128"/>
        <v>0</v>
      </c>
      <c r="L120" s="13">
        <f t="shared" si="118"/>
        <v>0</v>
      </c>
      <c r="M120" s="13">
        <f t="shared" si="119"/>
        <v>0</v>
      </c>
      <c r="N120" s="13">
        <f t="shared" si="129"/>
        <v>0</v>
      </c>
      <c r="O120" s="13">
        <f t="shared" si="120"/>
        <v>0</v>
      </c>
      <c r="P120" s="13">
        <f t="shared" si="121"/>
        <v>0</v>
      </c>
      <c r="Q120" s="13">
        <v>0</v>
      </c>
      <c r="R120" s="13">
        <f>P120-Q120</f>
        <v>0</v>
      </c>
    </row>
    <row r="121" ht="24" customHeight="1" spans="1:18">
      <c r="A121" s="14" t="s">
        <v>127</v>
      </c>
      <c r="B121" s="14">
        <v>0</v>
      </c>
      <c r="C121" s="14">
        <v>0</v>
      </c>
      <c r="D121" s="14">
        <v>0</v>
      </c>
      <c r="E121" s="14">
        <v>0</v>
      </c>
      <c r="F121" s="15">
        <v>0.85</v>
      </c>
      <c r="G121" s="15">
        <v>0.3</v>
      </c>
      <c r="H121" s="16">
        <f t="shared" ref="H121:H167" si="131">SUM(I121:K121)</f>
        <v>0</v>
      </c>
      <c r="I121" s="16">
        <f t="shared" si="126"/>
        <v>0</v>
      </c>
      <c r="J121" s="16">
        <f t="shared" si="127"/>
        <v>0</v>
      </c>
      <c r="K121" s="16">
        <f t="shared" si="128"/>
        <v>0</v>
      </c>
      <c r="L121" s="16">
        <f t="shared" ref="L121:L167" si="132">SUM(M121:O121)</f>
        <v>0</v>
      </c>
      <c r="M121" s="16">
        <f t="shared" ref="M121:M167" si="133">ROUND(C121*G121*(6*400+6*520)/10000,2)</f>
        <v>0</v>
      </c>
      <c r="N121" s="16">
        <f t="shared" si="129"/>
        <v>0</v>
      </c>
      <c r="O121" s="16">
        <f t="shared" ref="O121:O167" si="134">ROUND(E121*G121*(6*200+6*260)/10000,2)</f>
        <v>0</v>
      </c>
      <c r="P121" s="16">
        <f t="shared" ref="P121:P167" si="135">H121-L121</f>
        <v>0</v>
      </c>
      <c r="Q121" s="16">
        <v>0</v>
      </c>
      <c r="R121" s="16">
        <f>P121-Q121</f>
        <v>0</v>
      </c>
    </row>
    <row r="122" ht="24" customHeight="1" spans="1:18">
      <c r="A122" s="14" t="s">
        <v>128</v>
      </c>
      <c r="B122" s="14">
        <v>0</v>
      </c>
      <c r="C122" s="14">
        <v>0</v>
      </c>
      <c r="D122" s="14">
        <v>0</v>
      </c>
      <c r="E122" s="14">
        <v>0</v>
      </c>
      <c r="F122" s="15">
        <v>0.85</v>
      </c>
      <c r="G122" s="15">
        <v>0.3</v>
      </c>
      <c r="H122" s="16">
        <f t="shared" si="131"/>
        <v>0</v>
      </c>
      <c r="I122" s="16">
        <f t="shared" si="126"/>
        <v>0</v>
      </c>
      <c r="J122" s="16">
        <f t="shared" si="127"/>
        <v>0</v>
      </c>
      <c r="K122" s="16">
        <f t="shared" si="128"/>
        <v>0</v>
      </c>
      <c r="L122" s="16">
        <f t="shared" si="132"/>
        <v>0</v>
      </c>
      <c r="M122" s="16">
        <f t="shared" si="133"/>
        <v>0</v>
      </c>
      <c r="N122" s="16">
        <f t="shared" si="129"/>
        <v>0</v>
      </c>
      <c r="O122" s="16">
        <f t="shared" si="134"/>
        <v>0</v>
      </c>
      <c r="P122" s="16">
        <f t="shared" si="135"/>
        <v>0</v>
      </c>
      <c r="Q122" s="16">
        <v>0</v>
      </c>
      <c r="R122" s="16">
        <f>P122-Q122</f>
        <v>0</v>
      </c>
    </row>
    <row r="123" s="2" customFormat="1" ht="24" customHeight="1" spans="1:247">
      <c r="A123" s="10" t="s">
        <v>129</v>
      </c>
      <c r="B123" s="10">
        <f>SUM(B124:B126)</f>
        <v>6</v>
      </c>
      <c r="C123" s="10">
        <f>SUM(C124:C126)</f>
        <v>0</v>
      </c>
      <c r="D123" s="10">
        <f>SUM(D124:D126)</f>
        <v>2</v>
      </c>
      <c r="E123" s="10">
        <f>SUM(E124:E126)</f>
        <v>4</v>
      </c>
      <c r="F123" s="11"/>
      <c r="G123" s="7"/>
      <c r="H123" s="13">
        <f t="shared" ref="H123:R123" si="136">SUM(H124:H126)</f>
        <v>1.64</v>
      </c>
      <c r="I123" s="13">
        <f t="shared" si="136"/>
        <v>0</v>
      </c>
      <c r="J123" s="13">
        <f t="shared" si="136"/>
        <v>0.7</v>
      </c>
      <c r="K123" s="13">
        <f t="shared" si="136"/>
        <v>0.94</v>
      </c>
      <c r="L123" s="13">
        <f t="shared" si="136"/>
        <v>0.58</v>
      </c>
      <c r="M123" s="13">
        <f t="shared" si="136"/>
        <v>0</v>
      </c>
      <c r="N123" s="13">
        <f t="shared" si="136"/>
        <v>0.25</v>
      </c>
      <c r="O123" s="13">
        <f t="shared" si="136"/>
        <v>0.33</v>
      </c>
      <c r="P123" s="13">
        <f t="shared" si="136"/>
        <v>1.06</v>
      </c>
      <c r="Q123" s="13">
        <f t="shared" si="136"/>
        <v>0.92</v>
      </c>
      <c r="R123" s="13">
        <f t="shared" si="136"/>
        <v>0.14</v>
      </c>
      <c r="S123" s="26"/>
      <c r="T123" s="26"/>
      <c r="U123" s="26"/>
      <c r="V123" s="26"/>
      <c r="W123" s="27"/>
      <c r="Y123" s="28"/>
      <c r="Z123" s="28"/>
      <c r="AA123" s="28"/>
      <c r="AB123" s="28"/>
      <c r="AC123" s="28"/>
      <c r="AD123" s="28"/>
      <c r="AE123" s="28"/>
      <c r="AF123" s="28"/>
      <c r="AG123" s="28"/>
      <c r="AH123" s="28"/>
      <c r="AI123" s="28"/>
      <c r="AJ123" s="29"/>
      <c r="AK123" s="29"/>
      <c r="AL123" s="29"/>
      <c r="AM123" s="29"/>
      <c r="AN123" s="29"/>
      <c r="AO123" s="26"/>
      <c r="AP123" s="26"/>
      <c r="AQ123" s="26"/>
      <c r="AR123" s="26"/>
      <c r="AS123" s="27"/>
      <c r="AU123" s="28"/>
      <c r="AV123" s="28"/>
      <c r="AW123" s="28"/>
      <c r="AX123" s="28"/>
      <c r="AY123" s="28"/>
      <c r="AZ123" s="28"/>
      <c r="BA123" s="28"/>
      <c r="BB123" s="28"/>
      <c r="BC123" s="28"/>
      <c r="BD123" s="28"/>
      <c r="BE123" s="28"/>
      <c r="BF123" s="29"/>
      <c r="BG123" s="29"/>
      <c r="BH123" s="29"/>
      <c r="BI123" s="29"/>
      <c r="BJ123" s="29"/>
      <c r="BK123" s="26"/>
      <c r="BL123" s="26"/>
      <c r="BM123" s="26"/>
      <c r="BN123" s="26"/>
      <c r="BO123" s="27"/>
      <c r="BQ123" s="28"/>
      <c r="BR123" s="28"/>
      <c r="BS123" s="28"/>
      <c r="BT123" s="28"/>
      <c r="BU123" s="28"/>
      <c r="BV123" s="28"/>
      <c r="BW123" s="28"/>
      <c r="BX123" s="28"/>
      <c r="BY123" s="28"/>
      <c r="BZ123" s="28"/>
      <c r="CA123" s="28"/>
      <c r="CB123" s="29"/>
      <c r="CC123" s="29"/>
      <c r="CD123" s="29"/>
      <c r="CE123" s="29"/>
      <c r="CF123" s="29"/>
      <c r="CG123" s="26"/>
      <c r="CH123" s="26"/>
      <c r="CI123" s="26"/>
      <c r="CJ123" s="26"/>
      <c r="CK123" s="27"/>
      <c r="CM123" s="28"/>
      <c r="CN123" s="28"/>
      <c r="CO123" s="28"/>
      <c r="CP123" s="28"/>
      <c r="CQ123" s="28"/>
      <c r="CR123" s="28"/>
      <c r="CS123" s="28"/>
      <c r="CT123" s="28"/>
      <c r="CU123" s="28"/>
      <c r="CV123" s="28"/>
      <c r="CW123" s="28"/>
      <c r="CX123" s="29"/>
      <c r="CY123" s="29"/>
      <c r="CZ123" s="29"/>
      <c r="DA123" s="29"/>
      <c r="DB123" s="29"/>
      <c r="DC123" s="26"/>
      <c r="DD123" s="26"/>
      <c r="DE123" s="26"/>
      <c r="DF123" s="26"/>
      <c r="DG123" s="27"/>
      <c r="DI123" s="28"/>
      <c r="DJ123" s="28"/>
      <c r="DK123" s="28"/>
      <c r="DL123" s="28"/>
      <c r="DM123" s="28"/>
      <c r="DN123" s="28"/>
      <c r="DO123" s="28"/>
      <c r="DP123" s="28"/>
      <c r="DQ123" s="28"/>
      <c r="DR123" s="28"/>
      <c r="DS123" s="28"/>
      <c r="DT123" s="29"/>
      <c r="DU123" s="29"/>
      <c r="DV123" s="29"/>
      <c r="DW123" s="29"/>
      <c r="DX123" s="29"/>
      <c r="DY123" s="26"/>
      <c r="DZ123" s="26"/>
      <c r="EA123" s="26"/>
      <c r="EB123" s="26"/>
      <c r="EC123" s="27"/>
      <c r="EE123" s="28"/>
      <c r="EF123" s="28"/>
      <c r="EG123" s="28"/>
      <c r="EH123" s="28"/>
      <c r="EI123" s="28"/>
      <c r="EJ123" s="28"/>
      <c r="EK123" s="28"/>
      <c r="EL123" s="28"/>
      <c r="EM123" s="28"/>
      <c r="EN123" s="28"/>
      <c r="EO123" s="28"/>
      <c r="EP123" s="29"/>
      <c r="EQ123" s="29"/>
      <c r="ER123" s="29"/>
      <c r="ES123" s="29"/>
      <c r="ET123" s="29"/>
      <c r="EU123" s="26"/>
      <c r="EV123" s="26"/>
      <c r="EW123" s="26"/>
      <c r="EX123" s="26"/>
      <c r="EY123" s="27"/>
      <c r="FA123" s="28"/>
      <c r="FB123" s="28"/>
      <c r="FC123" s="28"/>
      <c r="FD123" s="28"/>
      <c r="FE123" s="28"/>
      <c r="FF123" s="28"/>
      <c r="FG123" s="28"/>
      <c r="FH123" s="28"/>
      <c r="FI123" s="28"/>
      <c r="FJ123" s="28"/>
      <c r="FK123" s="28"/>
      <c r="FL123" s="29"/>
      <c r="FM123" s="29"/>
      <c r="FN123" s="29"/>
      <c r="FO123" s="29"/>
      <c r="FP123" s="29"/>
      <c r="FQ123" s="26"/>
      <c r="FR123" s="26"/>
      <c r="FS123" s="26"/>
      <c r="FT123" s="26"/>
      <c r="FU123" s="27"/>
      <c r="FW123" s="28"/>
      <c r="FX123" s="28"/>
      <c r="FY123" s="28"/>
      <c r="FZ123" s="28"/>
      <c r="GA123" s="28"/>
      <c r="GB123" s="28"/>
      <c r="GC123" s="28"/>
      <c r="GD123" s="28"/>
      <c r="GE123" s="28"/>
      <c r="GF123" s="28"/>
      <c r="GG123" s="28"/>
      <c r="GH123" s="29"/>
      <c r="GI123" s="29"/>
      <c r="GJ123" s="29"/>
      <c r="GK123" s="29"/>
      <c r="GL123" s="29"/>
      <c r="GM123" s="26"/>
      <c r="GN123" s="26"/>
      <c r="GO123" s="26"/>
      <c r="GP123" s="26"/>
      <c r="GQ123" s="27"/>
      <c r="GS123" s="28"/>
      <c r="GT123" s="28"/>
      <c r="GU123" s="28"/>
      <c r="GV123" s="28"/>
      <c r="GW123" s="28"/>
      <c r="GX123" s="28"/>
      <c r="GY123" s="28"/>
      <c r="GZ123" s="28"/>
      <c r="HA123" s="28"/>
      <c r="HB123" s="28"/>
      <c r="HC123" s="28"/>
      <c r="HD123" s="29"/>
      <c r="HE123" s="29"/>
      <c r="HF123" s="29"/>
      <c r="HG123" s="29"/>
      <c r="HH123" s="29"/>
      <c r="HI123" s="26"/>
      <c r="HJ123" s="26"/>
      <c r="HK123" s="26"/>
      <c r="HL123" s="26"/>
      <c r="HM123" s="27"/>
      <c r="HO123" s="28"/>
      <c r="HP123" s="28"/>
      <c r="HQ123" s="28"/>
      <c r="HR123" s="28"/>
      <c r="HS123" s="28"/>
      <c r="HT123" s="28"/>
      <c r="HU123" s="28"/>
      <c r="HV123" s="28"/>
      <c r="HW123" s="28"/>
      <c r="HX123" s="28"/>
      <c r="HY123" s="28"/>
      <c r="HZ123" s="29"/>
      <c r="IA123" s="29"/>
      <c r="IB123" s="29"/>
      <c r="IC123" s="29"/>
      <c r="ID123" s="29"/>
      <c r="IE123" s="26"/>
      <c r="IF123" s="26"/>
      <c r="IG123" s="26"/>
      <c r="IH123" s="26"/>
      <c r="II123" s="27"/>
      <c r="IK123" s="28"/>
      <c r="IL123" s="28"/>
      <c r="IM123" s="28"/>
    </row>
    <row r="124" ht="24" customHeight="1" spans="1:18">
      <c r="A124" s="10" t="s">
        <v>130</v>
      </c>
      <c r="B124" s="10">
        <v>0</v>
      </c>
      <c r="C124" s="10">
        <v>0</v>
      </c>
      <c r="D124" s="10">
        <v>0</v>
      </c>
      <c r="E124" s="10">
        <v>0</v>
      </c>
      <c r="F124" s="11">
        <v>0.85</v>
      </c>
      <c r="G124" s="11">
        <v>0.3</v>
      </c>
      <c r="H124" s="13">
        <v>0</v>
      </c>
      <c r="I124" s="13">
        <v>0</v>
      </c>
      <c r="J124" s="13">
        <v>0</v>
      </c>
      <c r="K124" s="13">
        <v>0</v>
      </c>
      <c r="L124" s="13">
        <v>0</v>
      </c>
      <c r="M124" s="13">
        <v>0</v>
      </c>
      <c r="N124" s="13">
        <v>0</v>
      </c>
      <c r="O124" s="13">
        <v>0</v>
      </c>
      <c r="P124" s="13">
        <v>0</v>
      </c>
      <c r="Q124" s="13">
        <v>0</v>
      </c>
      <c r="R124" s="13">
        <v>0</v>
      </c>
    </row>
    <row r="125" ht="24" customHeight="1" spans="1:18">
      <c r="A125" s="10" t="s">
        <v>131</v>
      </c>
      <c r="B125" s="10">
        <v>6</v>
      </c>
      <c r="C125" s="10">
        <v>0</v>
      </c>
      <c r="D125" s="10">
        <v>2</v>
      </c>
      <c r="E125" s="10">
        <v>4</v>
      </c>
      <c r="F125" s="11">
        <v>0.85</v>
      </c>
      <c r="G125" s="11">
        <v>0.3</v>
      </c>
      <c r="H125" s="13">
        <v>1.64</v>
      </c>
      <c r="I125" s="13">
        <v>0</v>
      </c>
      <c r="J125" s="13">
        <v>0.7</v>
      </c>
      <c r="K125" s="13">
        <v>0.94</v>
      </c>
      <c r="L125" s="13">
        <v>0.58</v>
      </c>
      <c r="M125" s="13">
        <v>0</v>
      </c>
      <c r="N125" s="13">
        <v>0.25</v>
      </c>
      <c r="O125" s="13">
        <v>0.33</v>
      </c>
      <c r="P125" s="13">
        <v>1.06</v>
      </c>
      <c r="Q125" s="13">
        <v>0.92</v>
      </c>
      <c r="R125" s="13">
        <v>0.14</v>
      </c>
    </row>
    <row r="126" ht="24" customHeight="1" spans="1:18">
      <c r="A126" s="14" t="s">
        <v>132</v>
      </c>
      <c r="B126" s="14">
        <v>0</v>
      </c>
      <c r="C126" s="14">
        <v>0</v>
      </c>
      <c r="D126" s="14">
        <v>0</v>
      </c>
      <c r="E126" s="14">
        <v>0</v>
      </c>
      <c r="F126" s="15">
        <v>0.85</v>
      </c>
      <c r="G126" s="15">
        <v>0.3</v>
      </c>
      <c r="H126" s="16">
        <f t="shared" si="131"/>
        <v>0</v>
      </c>
      <c r="I126" s="16">
        <f>ROUND(C126*F126*(6*400+6*520)/10000,2)</f>
        <v>0</v>
      </c>
      <c r="J126" s="16">
        <f>ROUND(D126*F126*(6*300+6*390)/10000,2)</f>
        <v>0</v>
      </c>
      <c r="K126" s="16">
        <f>ROUND(E126*F126*(6*200+6*260)/10000,2)</f>
        <v>0</v>
      </c>
      <c r="L126" s="16">
        <f t="shared" si="132"/>
        <v>0</v>
      </c>
      <c r="M126" s="16">
        <f t="shared" si="133"/>
        <v>0</v>
      </c>
      <c r="N126" s="16">
        <f>ROUND(D126*G126*(6*300+6*390)/10000,2)</f>
        <v>0</v>
      </c>
      <c r="O126" s="16">
        <f t="shared" si="134"/>
        <v>0</v>
      </c>
      <c r="P126" s="16">
        <f t="shared" si="135"/>
        <v>0</v>
      </c>
      <c r="Q126" s="16">
        <v>0</v>
      </c>
      <c r="R126" s="16">
        <f t="shared" ref="R124:R126" si="137">P126-Q126</f>
        <v>0</v>
      </c>
    </row>
    <row r="127" s="2" customFormat="1" ht="24" customHeight="1" spans="1:247">
      <c r="A127" s="10" t="s">
        <v>133</v>
      </c>
      <c r="B127" s="10">
        <f>SUM(B128:B130)</f>
        <v>4</v>
      </c>
      <c r="C127" s="10">
        <f>SUM(C128:C130)</f>
        <v>0</v>
      </c>
      <c r="D127" s="10">
        <f>SUM(D128:D130)</f>
        <v>0</v>
      </c>
      <c r="E127" s="10">
        <f>SUM(E128:E130)</f>
        <v>4</v>
      </c>
      <c r="F127" s="11"/>
      <c r="G127" s="7"/>
      <c r="H127" s="13">
        <f t="shared" ref="H127:R127" si="138">SUM(H128:H130)</f>
        <v>0.93</v>
      </c>
      <c r="I127" s="13">
        <f t="shared" si="138"/>
        <v>0</v>
      </c>
      <c r="J127" s="13">
        <f t="shared" si="138"/>
        <v>0</v>
      </c>
      <c r="K127" s="13">
        <f t="shared" si="138"/>
        <v>0.93</v>
      </c>
      <c r="L127" s="13">
        <f t="shared" si="138"/>
        <v>0.33</v>
      </c>
      <c r="M127" s="13">
        <f t="shared" si="138"/>
        <v>0</v>
      </c>
      <c r="N127" s="13">
        <f t="shared" si="138"/>
        <v>0</v>
      </c>
      <c r="O127" s="13">
        <f t="shared" si="138"/>
        <v>0.33</v>
      </c>
      <c r="P127" s="13">
        <f t="shared" si="138"/>
        <v>0.6</v>
      </c>
      <c r="Q127" s="13">
        <f t="shared" si="138"/>
        <v>0.52</v>
      </c>
      <c r="R127" s="13">
        <f t="shared" si="138"/>
        <v>0.08</v>
      </c>
      <c r="S127" s="26"/>
      <c r="T127" s="26"/>
      <c r="U127" s="26"/>
      <c r="V127" s="26"/>
      <c r="W127" s="27"/>
      <c r="Y127" s="28"/>
      <c r="Z127" s="28"/>
      <c r="AA127" s="28"/>
      <c r="AB127" s="28"/>
      <c r="AC127" s="28"/>
      <c r="AD127" s="28"/>
      <c r="AE127" s="28"/>
      <c r="AF127" s="28"/>
      <c r="AG127" s="28"/>
      <c r="AH127" s="28"/>
      <c r="AI127" s="28"/>
      <c r="AJ127" s="29"/>
      <c r="AK127" s="29"/>
      <c r="AL127" s="29"/>
      <c r="AM127" s="29"/>
      <c r="AN127" s="29"/>
      <c r="AO127" s="26"/>
      <c r="AP127" s="26"/>
      <c r="AQ127" s="26"/>
      <c r="AR127" s="26"/>
      <c r="AS127" s="27"/>
      <c r="AU127" s="28"/>
      <c r="AV127" s="28"/>
      <c r="AW127" s="28"/>
      <c r="AX127" s="28"/>
      <c r="AY127" s="28"/>
      <c r="AZ127" s="28"/>
      <c r="BA127" s="28"/>
      <c r="BB127" s="28"/>
      <c r="BC127" s="28"/>
      <c r="BD127" s="28"/>
      <c r="BE127" s="28"/>
      <c r="BF127" s="29"/>
      <c r="BG127" s="29"/>
      <c r="BH127" s="29"/>
      <c r="BI127" s="29"/>
      <c r="BJ127" s="29"/>
      <c r="BK127" s="26"/>
      <c r="BL127" s="26"/>
      <c r="BM127" s="26"/>
      <c r="BN127" s="26"/>
      <c r="BO127" s="27"/>
      <c r="BQ127" s="28"/>
      <c r="BR127" s="28"/>
      <c r="BS127" s="28"/>
      <c r="BT127" s="28"/>
      <c r="BU127" s="28"/>
      <c r="BV127" s="28"/>
      <c r="BW127" s="28"/>
      <c r="BX127" s="28"/>
      <c r="BY127" s="28"/>
      <c r="BZ127" s="28"/>
      <c r="CA127" s="28"/>
      <c r="CB127" s="29"/>
      <c r="CC127" s="29"/>
      <c r="CD127" s="29"/>
      <c r="CE127" s="29"/>
      <c r="CF127" s="29"/>
      <c r="CG127" s="26"/>
      <c r="CH127" s="26"/>
      <c r="CI127" s="26"/>
      <c r="CJ127" s="26"/>
      <c r="CK127" s="27"/>
      <c r="CM127" s="28"/>
      <c r="CN127" s="28"/>
      <c r="CO127" s="28"/>
      <c r="CP127" s="28"/>
      <c r="CQ127" s="28"/>
      <c r="CR127" s="28"/>
      <c r="CS127" s="28"/>
      <c r="CT127" s="28"/>
      <c r="CU127" s="28"/>
      <c r="CV127" s="28"/>
      <c r="CW127" s="28"/>
      <c r="CX127" s="29"/>
      <c r="CY127" s="29"/>
      <c r="CZ127" s="29"/>
      <c r="DA127" s="29"/>
      <c r="DB127" s="29"/>
      <c r="DC127" s="26"/>
      <c r="DD127" s="26"/>
      <c r="DE127" s="26"/>
      <c r="DF127" s="26"/>
      <c r="DG127" s="27"/>
      <c r="DI127" s="28"/>
      <c r="DJ127" s="28"/>
      <c r="DK127" s="28"/>
      <c r="DL127" s="28"/>
      <c r="DM127" s="28"/>
      <c r="DN127" s="28"/>
      <c r="DO127" s="28"/>
      <c r="DP127" s="28"/>
      <c r="DQ127" s="28"/>
      <c r="DR127" s="28"/>
      <c r="DS127" s="28"/>
      <c r="DT127" s="29"/>
      <c r="DU127" s="29"/>
      <c r="DV127" s="29"/>
      <c r="DW127" s="29"/>
      <c r="DX127" s="29"/>
      <c r="DY127" s="26"/>
      <c r="DZ127" s="26"/>
      <c r="EA127" s="26"/>
      <c r="EB127" s="26"/>
      <c r="EC127" s="27"/>
      <c r="EE127" s="28"/>
      <c r="EF127" s="28"/>
      <c r="EG127" s="28"/>
      <c r="EH127" s="28"/>
      <c r="EI127" s="28"/>
      <c r="EJ127" s="28"/>
      <c r="EK127" s="28"/>
      <c r="EL127" s="28"/>
      <c r="EM127" s="28"/>
      <c r="EN127" s="28"/>
      <c r="EO127" s="28"/>
      <c r="EP127" s="29"/>
      <c r="EQ127" s="29"/>
      <c r="ER127" s="29"/>
      <c r="ES127" s="29"/>
      <c r="ET127" s="29"/>
      <c r="EU127" s="26"/>
      <c r="EV127" s="26"/>
      <c r="EW127" s="26"/>
      <c r="EX127" s="26"/>
      <c r="EY127" s="27"/>
      <c r="FA127" s="28"/>
      <c r="FB127" s="28"/>
      <c r="FC127" s="28"/>
      <c r="FD127" s="28"/>
      <c r="FE127" s="28"/>
      <c r="FF127" s="28"/>
      <c r="FG127" s="28"/>
      <c r="FH127" s="28"/>
      <c r="FI127" s="28"/>
      <c r="FJ127" s="28"/>
      <c r="FK127" s="28"/>
      <c r="FL127" s="29"/>
      <c r="FM127" s="29"/>
      <c r="FN127" s="29"/>
      <c r="FO127" s="29"/>
      <c r="FP127" s="29"/>
      <c r="FQ127" s="26"/>
      <c r="FR127" s="26"/>
      <c r="FS127" s="26"/>
      <c r="FT127" s="26"/>
      <c r="FU127" s="27"/>
      <c r="FW127" s="28"/>
      <c r="FX127" s="28"/>
      <c r="FY127" s="28"/>
      <c r="FZ127" s="28"/>
      <c r="GA127" s="28"/>
      <c r="GB127" s="28"/>
      <c r="GC127" s="28"/>
      <c r="GD127" s="28"/>
      <c r="GE127" s="28"/>
      <c r="GF127" s="28"/>
      <c r="GG127" s="28"/>
      <c r="GH127" s="29"/>
      <c r="GI127" s="29"/>
      <c r="GJ127" s="29"/>
      <c r="GK127" s="29"/>
      <c r="GL127" s="29"/>
      <c r="GM127" s="26"/>
      <c r="GN127" s="26"/>
      <c r="GO127" s="26"/>
      <c r="GP127" s="26"/>
      <c r="GQ127" s="27"/>
      <c r="GS127" s="28"/>
      <c r="GT127" s="28"/>
      <c r="GU127" s="28"/>
      <c r="GV127" s="28"/>
      <c r="GW127" s="28"/>
      <c r="GX127" s="28"/>
      <c r="GY127" s="28"/>
      <c r="GZ127" s="28"/>
      <c r="HA127" s="28"/>
      <c r="HB127" s="28"/>
      <c r="HC127" s="28"/>
      <c r="HD127" s="29"/>
      <c r="HE127" s="29"/>
      <c r="HF127" s="29"/>
      <c r="HG127" s="29"/>
      <c r="HH127" s="29"/>
      <c r="HI127" s="26"/>
      <c r="HJ127" s="26"/>
      <c r="HK127" s="26"/>
      <c r="HL127" s="26"/>
      <c r="HM127" s="27"/>
      <c r="HO127" s="28"/>
      <c r="HP127" s="28"/>
      <c r="HQ127" s="28"/>
      <c r="HR127" s="28"/>
      <c r="HS127" s="28"/>
      <c r="HT127" s="28"/>
      <c r="HU127" s="28"/>
      <c r="HV127" s="28"/>
      <c r="HW127" s="28"/>
      <c r="HX127" s="28"/>
      <c r="HY127" s="28"/>
      <c r="HZ127" s="29"/>
      <c r="IA127" s="29"/>
      <c r="IB127" s="29"/>
      <c r="IC127" s="29"/>
      <c r="ID127" s="29"/>
      <c r="IE127" s="26"/>
      <c r="IF127" s="26"/>
      <c r="IG127" s="26"/>
      <c r="IH127" s="26"/>
      <c r="II127" s="27"/>
      <c r="IK127" s="28"/>
      <c r="IL127" s="28"/>
      <c r="IM127" s="28"/>
    </row>
    <row r="128" ht="24" customHeight="1" spans="1:18">
      <c r="A128" s="14" t="s">
        <v>134</v>
      </c>
      <c r="B128" s="14">
        <v>1</v>
      </c>
      <c r="C128" s="14">
        <v>0</v>
      </c>
      <c r="D128" s="14">
        <v>0</v>
      </c>
      <c r="E128" s="14">
        <v>1</v>
      </c>
      <c r="F128" s="15">
        <v>0.85</v>
      </c>
      <c r="G128" s="15">
        <v>0.3</v>
      </c>
      <c r="H128" s="16">
        <f t="shared" si="131"/>
        <v>0.23</v>
      </c>
      <c r="I128" s="16">
        <f>ROUND(C128*F128*(6*400+6*520)/10000,2)</f>
        <v>0</v>
      </c>
      <c r="J128" s="16">
        <f>ROUND(D128*F128*(6*300+6*390)/10000,2)</f>
        <v>0</v>
      </c>
      <c r="K128" s="16">
        <f>ROUND(E128*F128*(6*200+6*260)/10000,2)</f>
        <v>0.23</v>
      </c>
      <c r="L128" s="16">
        <f t="shared" si="132"/>
        <v>0.08</v>
      </c>
      <c r="M128" s="16">
        <f t="shared" si="133"/>
        <v>0</v>
      </c>
      <c r="N128" s="16">
        <f>ROUND(D128*G128*(6*300+6*390)/10000,2)</f>
        <v>0</v>
      </c>
      <c r="O128" s="16">
        <f t="shared" si="134"/>
        <v>0.08</v>
      </c>
      <c r="P128" s="16">
        <f t="shared" si="135"/>
        <v>0.15</v>
      </c>
      <c r="Q128" s="16">
        <v>0.13</v>
      </c>
      <c r="R128" s="16">
        <f t="shared" ref="R128:R130" si="139">P128-Q128</f>
        <v>0.02</v>
      </c>
    </row>
    <row r="129" ht="24" customHeight="1" spans="1:18">
      <c r="A129" s="14" t="s">
        <v>135</v>
      </c>
      <c r="B129" s="14">
        <v>3</v>
      </c>
      <c r="C129" s="14">
        <v>0</v>
      </c>
      <c r="D129" s="14">
        <v>0</v>
      </c>
      <c r="E129" s="14">
        <v>3</v>
      </c>
      <c r="F129" s="15">
        <v>0.85</v>
      </c>
      <c r="G129" s="15">
        <v>0.3</v>
      </c>
      <c r="H129" s="16">
        <f t="shared" si="131"/>
        <v>0.7</v>
      </c>
      <c r="I129" s="16">
        <f>ROUND(C129*F129*(6*400+6*520)/10000,2)</f>
        <v>0</v>
      </c>
      <c r="J129" s="16">
        <f>ROUND(D129*F129*(6*300+6*390)/10000,2)</f>
        <v>0</v>
      </c>
      <c r="K129" s="16">
        <f>ROUND(E129*F129*(6*200+6*260)/10000,2)</f>
        <v>0.7</v>
      </c>
      <c r="L129" s="16">
        <f t="shared" si="132"/>
        <v>0.25</v>
      </c>
      <c r="M129" s="16">
        <f t="shared" si="133"/>
        <v>0</v>
      </c>
      <c r="N129" s="16">
        <f>ROUND(D129*G129*(6*300+6*390)/10000,2)</f>
        <v>0</v>
      </c>
      <c r="O129" s="16">
        <f t="shared" si="134"/>
        <v>0.25</v>
      </c>
      <c r="P129" s="16">
        <f t="shared" si="135"/>
        <v>0.45</v>
      </c>
      <c r="Q129" s="16">
        <v>0.39</v>
      </c>
      <c r="R129" s="16">
        <f t="shared" si="139"/>
        <v>0.0599999999999999</v>
      </c>
    </row>
    <row r="130" ht="24" customHeight="1" spans="1:18">
      <c r="A130" s="14" t="s">
        <v>136</v>
      </c>
      <c r="B130" s="14">
        <v>0</v>
      </c>
      <c r="C130" s="14">
        <v>0</v>
      </c>
      <c r="D130" s="14">
        <v>0</v>
      </c>
      <c r="E130" s="14">
        <v>0</v>
      </c>
      <c r="F130" s="15">
        <v>0.85</v>
      </c>
      <c r="G130" s="15">
        <v>0.3</v>
      </c>
      <c r="H130" s="16">
        <f t="shared" si="131"/>
        <v>0</v>
      </c>
      <c r="I130" s="16">
        <f>ROUND(C130*F130*(6*400+6*520)/10000,2)</f>
        <v>0</v>
      </c>
      <c r="J130" s="16">
        <f>ROUND(D130*F130*(6*300+6*390)/10000,2)</f>
        <v>0</v>
      </c>
      <c r="K130" s="16">
        <f>ROUND(E130*F130*(6*200+6*260)/10000,2)</f>
        <v>0</v>
      </c>
      <c r="L130" s="16">
        <f t="shared" si="132"/>
        <v>0</v>
      </c>
      <c r="M130" s="16">
        <f t="shared" si="133"/>
        <v>0</v>
      </c>
      <c r="N130" s="16">
        <f>ROUND(D130*G130*(6*300+6*390)/10000,2)</f>
        <v>0</v>
      </c>
      <c r="O130" s="16">
        <f t="shared" si="134"/>
        <v>0</v>
      </c>
      <c r="P130" s="16">
        <f t="shared" si="135"/>
        <v>0</v>
      </c>
      <c r="Q130" s="16">
        <v>0</v>
      </c>
      <c r="R130" s="16">
        <f t="shared" si="139"/>
        <v>0</v>
      </c>
    </row>
    <row r="131" s="2" customFormat="1" ht="24" customHeight="1" spans="1:247">
      <c r="A131" s="10" t="s">
        <v>137</v>
      </c>
      <c r="B131" s="10">
        <f>SUM(B132:B167)</f>
        <v>628</v>
      </c>
      <c r="C131" s="10">
        <f>SUM(C132:C167)</f>
        <v>17</v>
      </c>
      <c r="D131" s="10">
        <f>SUM(D132:D167)</f>
        <v>83</v>
      </c>
      <c r="E131" s="10">
        <f>SUM(E132:E167)</f>
        <v>528</v>
      </c>
      <c r="F131" s="11"/>
      <c r="G131" s="7"/>
      <c r="H131" s="13">
        <f>SUM(H132:H166)</f>
        <v>177.42</v>
      </c>
      <c r="I131" s="13">
        <f>SUM(I132:I166)</f>
        <v>8.65</v>
      </c>
      <c r="J131" s="13">
        <f>SUM(J132:J166)</f>
        <v>33.91</v>
      </c>
      <c r="K131" s="13">
        <f>SUM(K132:K166)</f>
        <v>134.86</v>
      </c>
      <c r="L131" s="13">
        <f t="shared" si="132"/>
        <v>56.86</v>
      </c>
      <c r="M131" s="13">
        <f>SUM(M132:M166)</f>
        <v>2.84</v>
      </c>
      <c r="N131" s="13">
        <f>SUM(N132:N166)</f>
        <v>10.3</v>
      </c>
      <c r="O131" s="13">
        <f>SUM(O132:O166)</f>
        <v>43.72</v>
      </c>
      <c r="P131" s="13">
        <f>SUM(P132:P166)</f>
        <v>120.56</v>
      </c>
      <c r="Q131" s="13">
        <f>SUM(Q132:Q166)</f>
        <v>103.65</v>
      </c>
      <c r="R131" s="13">
        <f>SUM(R132:R167)</f>
        <v>16.91</v>
      </c>
      <c r="S131" s="26"/>
      <c r="T131" s="26"/>
      <c r="U131" s="26"/>
      <c r="V131" s="26"/>
      <c r="W131" s="27"/>
      <c r="Y131" s="28"/>
      <c r="Z131" s="28"/>
      <c r="AA131" s="28"/>
      <c r="AB131" s="28"/>
      <c r="AC131" s="28"/>
      <c r="AD131" s="28"/>
      <c r="AE131" s="28"/>
      <c r="AF131" s="28"/>
      <c r="AG131" s="28"/>
      <c r="AH131" s="28"/>
      <c r="AI131" s="28"/>
      <c r="AJ131" s="29"/>
      <c r="AK131" s="29"/>
      <c r="AL131" s="29"/>
      <c r="AM131" s="29"/>
      <c r="AN131" s="29"/>
      <c r="AO131" s="26"/>
      <c r="AP131" s="26"/>
      <c r="AQ131" s="26"/>
      <c r="AR131" s="26"/>
      <c r="AS131" s="27"/>
      <c r="AU131" s="28"/>
      <c r="AV131" s="28"/>
      <c r="AW131" s="28"/>
      <c r="AX131" s="28"/>
      <c r="AY131" s="28"/>
      <c r="AZ131" s="28"/>
      <c r="BA131" s="28"/>
      <c r="BB131" s="28"/>
      <c r="BC131" s="28"/>
      <c r="BD131" s="28"/>
      <c r="BE131" s="28"/>
      <c r="BF131" s="29"/>
      <c r="BG131" s="29"/>
      <c r="BH131" s="29"/>
      <c r="BI131" s="29"/>
      <c r="BJ131" s="29"/>
      <c r="BK131" s="26"/>
      <c r="BL131" s="26"/>
      <c r="BM131" s="26"/>
      <c r="BN131" s="26"/>
      <c r="BO131" s="27"/>
      <c r="BQ131" s="28"/>
      <c r="BR131" s="28"/>
      <c r="BS131" s="28"/>
      <c r="BT131" s="28"/>
      <c r="BU131" s="28"/>
      <c r="BV131" s="28"/>
      <c r="BW131" s="28"/>
      <c r="BX131" s="28"/>
      <c r="BY131" s="28"/>
      <c r="BZ131" s="28"/>
      <c r="CA131" s="28"/>
      <c r="CB131" s="29"/>
      <c r="CC131" s="29"/>
      <c r="CD131" s="29"/>
      <c r="CE131" s="29"/>
      <c r="CF131" s="29"/>
      <c r="CG131" s="26"/>
      <c r="CH131" s="26"/>
      <c r="CI131" s="26"/>
      <c r="CJ131" s="26"/>
      <c r="CK131" s="27"/>
      <c r="CM131" s="28"/>
      <c r="CN131" s="28"/>
      <c r="CO131" s="28"/>
      <c r="CP131" s="28"/>
      <c r="CQ131" s="28"/>
      <c r="CR131" s="28"/>
      <c r="CS131" s="28"/>
      <c r="CT131" s="28"/>
      <c r="CU131" s="28"/>
      <c r="CV131" s="28"/>
      <c r="CW131" s="28"/>
      <c r="CX131" s="29"/>
      <c r="CY131" s="29"/>
      <c r="CZ131" s="29"/>
      <c r="DA131" s="29"/>
      <c r="DB131" s="29"/>
      <c r="DC131" s="26"/>
      <c r="DD131" s="26"/>
      <c r="DE131" s="26"/>
      <c r="DF131" s="26"/>
      <c r="DG131" s="27"/>
      <c r="DI131" s="28"/>
      <c r="DJ131" s="28"/>
      <c r="DK131" s="28"/>
      <c r="DL131" s="28"/>
      <c r="DM131" s="28"/>
      <c r="DN131" s="28"/>
      <c r="DO131" s="28"/>
      <c r="DP131" s="28"/>
      <c r="DQ131" s="28"/>
      <c r="DR131" s="28"/>
      <c r="DS131" s="28"/>
      <c r="DT131" s="29"/>
      <c r="DU131" s="29"/>
      <c r="DV131" s="29"/>
      <c r="DW131" s="29"/>
      <c r="DX131" s="29"/>
      <c r="DY131" s="26"/>
      <c r="DZ131" s="26"/>
      <c r="EA131" s="26"/>
      <c r="EB131" s="26"/>
      <c r="EC131" s="27"/>
      <c r="EE131" s="28"/>
      <c r="EF131" s="28"/>
      <c r="EG131" s="28"/>
      <c r="EH131" s="28"/>
      <c r="EI131" s="28"/>
      <c r="EJ131" s="28"/>
      <c r="EK131" s="28"/>
      <c r="EL131" s="28"/>
      <c r="EM131" s="28"/>
      <c r="EN131" s="28"/>
      <c r="EO131" s="28"/>
      <c r="EP131" s="29"/>
      <c r="EQ131" s="29"/>
      <c r="ER131" s="29"/>
      <c r="ES131" s="29"/>
      <c r="ET131" s="29"/>
      <c r="EU131" s="26"/>
      <c r="EV131" s="26"/>
      <c r="EW131" s="26"/>
      <c r="EX131" s="26"/>
      <c r="EY131" s="27"/>
      <c r="FA131" s="28"/>
      <c r="FB131" s="28"/>
      <c r="FC131" s="28"/>
      <c r="FD131" s="28"/>
      <c r="FE131" s="28"/>
      <c r="FF131" s="28"/>
      <c r="FG131" s="28"/>
      <c r="FH131" s="28"/>
      <c r="FI131" s="28"/>
      <c r="FJ131" s="28"/>
      <c r="FK131" s="28"/>
      <c r="FL131" s="29"/>
      <c r="FM131" s="29"/>
      <c r="FN131" s="29"/>
      <c r="FO131" s="29"/>
      <c r="FP131" s="29"/>
      <c r="FQ131" s="26"/>
      <c r="FR131" s="26"/>
      <c r="FS131" s="26"/>
      <c r="FT131" s="26"/>
      <c r="FU131" s="27"/>
      <c r="FW131" s="28"/>
      <c r="FX131" s="28"/>
      <c r="FY131" s="28"/>
      <c r="FZ131" s="28"/>
      <c r="GA131" s="28"/>
      <c r="GB131" s="28"/>
      <c r="GC131" s="28"/>
      <c r="GD131" s="28"/>
      <c r="GE131" s="28"/>
      <c r="GF131" s="28"/>
      <c r="GG131" s="28"/>
      <c r="GH131" s="29"/>
      <c r="GI131" s="29"/>
      <c r="GJ131" s="29"/>
      <c r="GK131" s="29"/>
      <c r="GL131" s="29"/>
      <c r="GM131" s="26"/>
      <c r="GN131" s="26"/>
      <c r="GO131" s="26"/>
      <c r="GP131" s="26"/>
      <c r="GQ131" s="27"/>
      <c r="GS131" s="28"/>
      <c r="GT131" s="28"/>
      <c r="GU131" s="28"/>
      <c r="GV131" s="28"/>
      <c r="GW131" s="28"/>
      <c r="GX131" s="28"/>
      <c r="GY131" s="28"/>
      <c r="GZ131" s="28"/>
      <c r="HA131" s="28"/>
      <c r="HB131" s="28"/>
      <c r="HC131" s="28"/>
      <c r="HD131" s="29"/>
      <c r="HE131" s="29"/>
      <c r="HF131" s="29"/>
      <c r="HG131" s="29"/>
      <c r="HH131" s="29"/>
      <c r="HI131" s="26"/>
      <c r="HJ131" s="26"/>
      <c r="HK131" s="26"/>
      <c r="HL131" s="26"/>
      <c r="HM131" s="27"/>
      <c r="HO131" s="28"/>
      <c r="HP131" s="28"/>
      <c r="HQ131" s="28"/>
      <c r="HR131" s="28"/>
      <c r="HS131" s="28"/>
      <c r="HT131" s="28"/>
      <c r="HU131" s="28"/>
      <c r="HV131" s="28"/>
      <c r="HW131" s="28"/>
      <c r="HX131" s="28"/>
      <c r="HY131" s="28"/>
      <c r="HZ131" s="29"/>
      <c r="IA131" s="29"/>
      <c r="IB131" s="29"/>
      <c r="IC131" s="29"/>
      <c r="ID131" s="29"/>
      <c r="IE131" s="26"/>
      <c r="IF131" s="26"/>
      <c r="IG131" s="26"/>
      <c r="IH131" s="26"/>
      <c r="II131" s="27"/>
      <c r="IK131" s="28"/>
      <c r="IL131" s="28"/>
      <c r="IM131" s="28"/>
    </row>
    <row r="132" ht="24" customHeight="1" spans="1:18">
      <c r="A132" s="20" t="s">
        <v>138</v>
      </c>
      <c r="B132" s="14">
        <v>6</v>
      </c>
      <c r="C132" s="14">
        <v>0</v>
      </c>
      <c r="D132" s="14">
        <v>0</v>
      </c>
      <c r="E132" s="14">
        <v>6</v>
      </c>
      <c r="F132" s="15">
        <v>0.85</v>
      </c>
      <c r="G132" s="15">
        <v>0.3</v>
      </c>
      <c r="H132" s="16">
        <f t="shared" si="131"/>
        <v>1.41</v>
      </c>
      <c r="I132" s="16">
        <f t="shared" ref="I132:I167" si="140">ROUND(C132*F132*(6*400+6*520)/10000,2)</f>
        <v>0</v>
      </c>
      <c r="J132" s="16">
        <f t="shared" ref="J132:J167" si="141">ROUND(D132*F132*(6*300+6*390)/10000,2)</f>
        <v>0</v>
      </c>
      <c r="K132" s="16">
        <f t="shared" ref="K132:K167" si="142">ROUND(E132*F132*(6*200+6*260)/10000,2)</f>
        <v>1.41</v>
      </c>
      <c r="L132" s="16">
        <f t="shared" si="132"/>
        <v>0.5</v>
      </c>
      <c r="M132" s="16">
        <f t="shared" si="133"/>
        <v>0</v>
      </c>
      <c r="N132" s="16">
        <f t="shared" ref="N132:N167" si="143">ROUND(D132*G132*(6*300+6*390)/10000,2)</f>
        <v>0</v>
      </c>
      <c r="O132" s="16">
        <f t="shared" si="134"/>
        <v>0.5</v>
      </c>
      <c r="P132" s="16">
        <f t="shared" si="135"/>
        <v>0.91</v>
      </c>
      <c r="Q132" s="16">
        <v>0.79</v>
      </c>
      <c r="R132" s="16">
        <f t="shared" ref="R132:R167" si="144">P132-Q132</f>
        <v>0.12</v>
      </c>
    </row>
    <row r="133" ht="24" customHeight="1" spans="1:18">
      <c r="A133" s="20" t="s">
        <v>139</v>
      </c>
      <c r="B133" s="14">
        <v>13</v>
      </c>
      <c r="C133" s="14">
        <v>0</v>
      </c>
      <c r="D133" s="14">
        <v>2</v>
      </c>
      <c r="E133" s="14">
        <v>11</v>
      </c>
      <c r="F133" s="15">
        <v>1</v>
      </c>
      <c r="G133" s="15">
        <v>0.3</v>
      </c>
      <c r="H133" s="16">
        <f t="shared" si="131"/>
        <v>3.87</v>
      </c>
      <c r="I133" s="16">
        <f t="shared" si="140"/>
        <v>0</v>
      </c>
      <c r="J133" s="16">
        <f t="shared" si="141"/>
        <v>0.83</v>
      </c>
      <c r="K133" s="16">
        <f t="shared" si="142"/>
        <v>3.04</v>
      </c>
      <c r="L133" s="16">
        <f t="shared" si="132"/>
        <v>1.16</v>
      </c>
      <c r="M133" s="16">
        <f t="shared" si="133"/>
        <v>0</v>
      </c>
      <c r="N133" s="16">
        <f t="shared" si="143"/>
        <v>0.25</v>
      </c>
      <c r="O133" s="16">
        <f t="shared" si="134"/>
        <v>0.91</v>
      </c>
      <c r="P133" s="16">
        <f t="shared" si="135"/>
        <v>2.71</v>
      </c>
      <c r="Q133" s="16">
        <v>2.18</v>
      </c>
      <c r="R133" s="16">
        <f t="shared" si="144"/>
        <v>0.53</v>
      </c>
    </row>
    <row r="134" ht="24" customHeight="1" spans="1:18">
      <c r="A134" s="20" t="s">
        <v>140</v>
      </c>
      <c r="B134" s="14">
        <v>48</v>
      </c>
      <c r="C134" s="14">
        <v>0</v>
      </c>
      <c r="D134" s="14">
        <v>0</v>
      </c>
      <c r="E134" s="14">
        <v>48</v>
      </c>
      <c r="F134" s="15">
        <v>0.85</v>
      </c>
      <c r="G134" s="15">
        <v>0.3</v>
      </c>
      <c r="H134" s="16">
        <f t="shared" si="131"/>
        <v>11.26</v>
      </c>
      <c r="I134" s="16">
        <f t="shared" si="140"/>
        <v>0</v>
      </c>
      <c r="J134" s="16">
        <f t="shared" si="141"/>
        <v>0</v>
      </c>
      <c r="K134" s="16">
        <f t="shared" si="142"/>
        <v>11.26</v>
      </c>
      <c r="L134" s="16">
        <f t="shared" si="132"/>
        <v>3.97</v>
      </c>
      <c r="M134" s="16">
        <f t="shared" si="133"/>
        <v>0</v>
      </c>
      <c r="N134" s="16">
        <f t="shared" si="143"/>
        <v>0</v>
      </c>
      <c r="O134" s="16">
        <f t="shared" si="134"/>
        <v>3.97</v>
      </c>
      <c r="P134" s="16">
        <f t="shared" si="135"/>
        <v>7.29</v>
      </c>
      <c r="Q134" s="16">
        <v>6.33</v>
      </c>
      <c r="R134" s="16">
        <f t="shared" si="144"/>
        <v>0.959999999999999</v>
      </c>
    </row>
    <row r="135" ht="24" customHeight="1" spans="1:18">
      <c r="A135" s="20" t="s">
        <v>141</v>
      </c>
      <c r="B135" s="14">
        <v>39</v>
      </c>
      <c r="C135" s="14">
        <v>0</v>
      </c>
      <c r="D135" s="14">
        <v>1</v>
      </c>
      <c r="E135" s="14">
        <v>38</v>
      </c>
      <c r="F135" s="15">
        <v>1</v>
      </c>
      <c r="G135" s="15">
        <v>0.3</v>
      </c>
      <c r="H135" s="16">
        <f t="shared" si="131"/>
        <v>10.9</v>
      </c>
      <c r="I135" s="16">
        <f t="shared" si="140"/>
        <v>0</v>
      </c>
      <c r="J135" s="16">
        <f t="shared" si="141"/>
        <v>0.41</v>
      </c>
      <c r="K135" s="16">
        <f t="shared" si="142"/>
        <v>10.49</v>
      </c>
      <c r="L135" s="16">
        <f t="shared" si="132"/>
        <v>3.27</v>
      </c>
      <c r="M135" s="16">
        <f t="shared" si="133"/>
        <v>0</v>
      </c>
      <c r="N135" s="16">
        <f t="shared" si="143"/>
        <v>0.12</v>
      </c>
      <c r="O135" s="16">
        <f t="shared" si="134"/>
        <v>3.15</v>
      </c>
      <c r="P135" s="16">
        <f t="shared" si="135"/>
        <v>7.63</v>
      </c>
      <c r="Q135" s="16">
        <v>6.3</v>
      </c>
      <c r="R135" s="16">
        <f t="shared" si="144"/>
        <v>1.33</v>
      </c>
    </row>
    <row r="136" ht="24" customHeight="1" spans="1:18">
      <c r="A136" s="20" t="s">
        <v>142</v>
      </c>
      <c r="B136" s="14">
        <v>50</v>
      </c>
      <c r="C136" s="14">
        <v>0</v>
      </c>
      <c r="D136" s="14">
        <v>0</v>
      </c>
      <c r="E136" s="14">
        <v>50</v>
      </c>
      <c r="F136" s="15">
        <v>0.85</v>
      </c>
      <c r="G136" s="15">
        <v>0.3</v>
      </c>
      <c r="H136" s="16">
        <f t="shared" si="131"/>
        <v>11.73</v>
      </c>
      <c r="I136" s="16">
        <f t="shared" si="140"/>
        <v>0</v>
      </c>
      <c r="J136" s="16">
        <f t="shared" si="141"/>
        <v>0</v>
      </c>
      <c r="K136" s="16">
        <f t="shared" si="142"/>
        <v>11.73</v>
      </c>
      <c r="L136" s="16">
        <f t="shared" si="132"/>
        <v>4.14</v>
      </c>
      <c r="M136" s="16">
        <f t="shared" si="133"/>
        <v>0</v>
      </c>
      <c r="N136" s="16">
        <f t="shared" si="143"/>
        <v>0</v>
      </c>
      <c r="O136" s="16">
        <f t="shared" si="134"/>
        <v>4.14</v>
      </c>
      <c r="P136" s="16">
        <f t="shared" si="135"/>
        <v>7.59</v>
      </c>
      <c r="Q136" s="16">
        <v>6.33</v>
      </c>
      <c r="R136" s="16">
        <f t="shared" si="144"/>
        <v>1.26</v>
      </c>
    </row>
    <row r="137" ht="24" customHeight="1" spans="1:18">
      <c r="A137" s="20" t="s">
        <v>143</v>
      </c>
      <c r="B137" s="14">
        <v>28</v>
      </c>
      <c r="C137" s="14">
        <v>0</v>
      </c>
      <c r="D137" s="14">
        <v>4</v>
      </c>
      <c r="E137" s="14">
        <v>24</v>
      </c>
      <c r="F137" s="15">
        <v>1</v>
      </c>
      <c r="G137" s="15">
        <v>0.3</v>
      </c>
      <c r="H137" s="16">
        <f t="shared" si="131"/>
        <v>8.28</v>
      </c>
      <c r="I137" s="16">
        <f t="shared" si="140"/>
        <v>0</v>
      </c>
      <c r="J137" s="16">
        <f t="shared" si="141"/>
        <v>1.66</v>
      </c>
      <c r="K137" s="16">
        <f t="shared" si="142"/>
        <v>6.62</v>
      </c>
      <c r="L137" s="16">
        <f t="shared" si="132"/>
        <v>2.49</v>
      </c>
      <c r="M137" s="16">
        <f t="shared" si="133"/>
        <v>0</v>
      </c>
      <c r="N137" s="16">
        <f t="shared" si="143"/>
        <v>0.5</v>
      </c>
      <c r="O137" s="16">
        <f t="shared" si="134"/>
        <v>1.99</v>
      </c>
      <c r="P137" s="16">
        <f t="shared" si="135"/>
        <v>5.79</v>
      </c>
      <c r="Q137" s="16">
        <v>5.04</v>
      </c>
      <c r="R137" s="16">
        <f t="shared" si="144"/>
        <v>0.749999999999999</v>
      </c>
    </row>
    <row r="138" ht="24" customHeight="1" spans="1:18">
      <c r="A138" s="20" t="s">
        <v>144</v>
      </c>
      <c r="B138" s="14">
        <v>34</v>
      </c>
      <c r="C138" s="14">
        <v>3</v>
      </c>
      <c r="D138" s="14">
        <v>23</v>
      </c>
      <c r="E138" s="14">
        <v>8</v>
      </c>
      <c r="F138" s="15">
        <v>1</v>
      </c>
      <c r="G138" s="15">
        <v>0.3</v>
      </c>
      <c r="H138" s="16">
        <f t="shared" si="131"/>
        <v>13.39</v>
      </c>
      <c r="I138" s="16">
        <f t="shared" si="140"/>
        <v>1.66</v>
      </c>
      <c r="J138" s="16">
        <f t="shared" si="141"/>
        <v>9.52</v>
      </c>
      <c r="K138" s="16">
        <f t="shared" si="142"/>
        <v>2.21</v>
      </c>
      <c r="L138" s="16">
        <f t="shared" si="132"/>
        <v>4.02</v>
      </c>
      <c r="M138" s="16">
        <f t="shared" si="133"/>
        <v>0.5</v>
      </c>
      <c r="N138" s="16">
        <f t="shared" si="143"/>
        <v>2.86</v>
      </c>
      <c r="O138" s="16">
        <f t="shared" si="134"/>
        <v>0.66</v>
      </c>
      <c r="P138" s="16">
        <f t="shared" si="135"/>
        <v>9.37</v>
      </c>
      <c r="Q138" s="16">
        <v>8.4</v>
      </c>
      <c r="R138" s="16">
        <f t="shared" si="144"/>
        <v>0.970000000000001</v>
      </c>
    </row>
    <row r="139" ht="24" customHeight="1" spans="1:18">
      <c r="A139" s="20" t="s">
        <v>145</v>
      </c>
      <c r="B139" s="14">
        <v>51</v>
      </c>
      <c r="C139" s="14">
        <v>0</v>
      </c>
      <c r="D139" s="14">
        <v>0</v>
      </c>
      <c r="E139" s="14">
        <v>51</v>
      </c>
      <c r="F139" s="15">
        <v>1</v>
      </c>
      <c r="G139" s="15">
        <v>0.3</v>
      </c>
      <c r="H139" s="16">
        <f t="shared" si="131"/>
        <v>14.08</v>
      </c>
      <c r="I139" s="16">
        <f t="shared" si="140"/>
        <v>0</v>
      </c>
      <c r="J139" s="16">
        <f t="shared" si="141"/>
        <v>0</v>
      </c>
      <c r="K139" s="16">
        <f t="shared" si="142"/>
        <v>14.08</v>
      </c>
      <c r="L139" s="16">
        <f t="shared" si="132"/>
        <v>4.22</v>
      </c>
      <c r="M139" s="16">
        <f t="shared" si="133"/>
        <v>0</v>
      </c>
      <c r="N139" s="16">
        <f t="shared" si="143"/>
        <v>0</v>
      </c>
      <c r="O139" s="16">
        <f t="shared" si="134"/>
        <v>4.22</v>
      </c>
      <c r="P139" s="16">
        <f t="shared" si="135"/>
        <v>9.86</v>
      </c>
      <c r="Q139" s="16">
        <v>8.06</v>
      </c>
      <c r="R139" s="16">
        <f t="shared" si="144"/>
        <v>1.8</v>
      </c>
    </row>
    <row r="140" ht="24" customHeight="1" spans="1:18">
      <c r="A140" s="20" t="s">
        <v>146</v>
      </c>
      <c r="B140" s="14">
        <v>5</v>
      </c>
      <c r="C140" s="14">
        <v>0</v>
      </c>
      <c r="D140" s="14">
        <v>0</v>
      </c>
      <c r="E140" s="14">
        <v>5</v>
      </c>
      <c r="F140" s="15">
        <v>1</v>
      </c>
      <c r="G140" s="15">
        <v>0.3</v>
      </c>
      <c r="H140" s="16">
        <f t="shared" si="131"/>
        <v>1.38</v>
      </c>
      <c r="I140" s="16">
        <f t="shared" si="140"/>
        <v>0</v>
      </c>
      <c r="J140" s="16">
        <f t="shared" si="141"/>
        <v>0</v>
      </c>
      <c r="K140" s="16">
        <f t="shared" si="142"/>
        <v>1.38</v>
      </c>
      <c r="L140" s="16">
        <f t="shared" si="132"/>
        <v>0.41</v>
      </c>
      <c r="M140" s="16">
        <f t="shared" si="133"/>
        <v>0</v>
      </c>
      <c r="N140" s="16">
        <f t="shared" si="143"/>
        <v>0</v>
      </c>
      <c r="O140" s="16">
        <f t="shared" si="134"/>
        <v>0.41</v>
      </c>
      <c r="P140" s="16">
        <f t="shared" si="135"/>
        <v>0.97</v>
      </c>
      <c r="Q140" s="16">
        <v>0.84</v>
      </c>
      <c r="R140" s="16">
        <f t="shared" si="144"/>
        <v>0.13</v>
      </c>
    </row>
    <row r="141" ht="24" customHeight="1" spans="1:18">
      <c r="A141" s="20" t="s">
        <v>147</v>
      </c>
      <c r="B141" s="14">
        <v>43</v>
      </c>
      <c r="C141" s="14">
        <v>3</v>
      </c>
      <c r="D141" s="14">
        <v>1</v>
      </c>
      <c r="E141" s="14">
        <v>39</v>
      </c>
      <c r="F141" s="15">
        <v>1</v>
      </c>
      <c r="G141" s="15">
        <v>0.3</v>
      </c>
      <c r="H141" s="16">
        <f t="shared" si="131"/>
        <v>12.83</v>
      </c>
      <c r="I141" s="16">
        <f t="shared" si="140"/>
        <v>1.66</v>
      </c>
      <c r="J141" s="16">
        <f t="shared" si="141"/>
        <v>0.41</v>
      </c>
      <c r="K141" s="16">
        <f t="shared" si="142"/>
        <v>10.76</v>
      </c>
      <c r="L141" s="16">
        <f t="shared" si="132"/>
        <v>3.85</v>
      </c>
      <c r="M141" s="16">
        <f t="shared" si="133"/>
        <v>0.5</v>
      </c>
      <c r="N141" s="16">
        <f t="shared" si="143"/>
        <v>0.12</v>
      </c>
      <c r="O141" s="16">
        <f t="shared" si="134"/>
        <v>3.23</v>
      </c>
      <c r="P141" s="16">
        <f t="shared" si="135"/>
        <v>8.98</v>
      </c>
      <c r="Q141" s="16">
        <v>7.98</v>
      </c>
      <c r="R141" s="16">
        <f t="shared" si="144"/>
        <v>1</v>
      </c>
    </row>
    <row r="142" ht="24" customHeight="1" spans="1:18">
      <c r="A142" s="20" t="s">
        <v>148</v>
      </c>
      <c r="B142" s="14">
        <v>60</v>
      </c>
      <c r="C142" s="14">
        <v>0</v>
      </c>
      <c r="D142" s="14">
        <v>26</v>
      </c>
      <c r="E142" s="14">
        <v>34</v>
      </c>
      <c r="F142" s="15">
        <v>1</v>
      </c>
      <c r="G142" s="15">
        <v>0.3</v>
      </c>
      <c r="H142" s="16">
        <f t="shared" si="131"/>
        <v>20.14</v>
      </c>
      <c r="I142" s="16">
        <f t="shared" si="140"/>
        <v>0</v>
      </c>
      <c r="J142" s="16">
        <f t="shared" si="141"/>
        <v>10.76</v>
      </c>
      <c r="K142" s="16">
        <f t="shared" si="142"/>
        <v>9.38</v>
      </c>
      <c r="L142" s="16">
        <f t="shared" si="132"/>
        <v>6.05</v>
      </c>
      <c r="M142" s="16">
        <f t="shared" si="133"/>
        <v>0</v>
      </c>
      <c r="N142" s="16">
        <f t="shared" si="143"/>
        <v>3.23</v>
      </c>
      <c r="O142" s="16">
        <f t="shared" si="134"/>
        <v>2.82</v>
      </c>
      <c r="P142" s="16">
        <f t="shared" si="135"/>
        <v>14.09</v>
      </c>
      <c r="Q142" s="16">
        <v>12.26</v>
      </c>
      <c r="R142" s="16">
        <f t="shared" si="144"/>
        <v>1.83</v>
      </c>
    </row>
    <row r="143" ht="24" customHeight="1" spans="1:18">
      <c r="A143" s="20" t="s">
        <v>149</v>
      </c>
      <c r="B143" s="14">
        <v>23</v>
      </c>
      <c r="C143" s="14">
        <v>1</v>
      </c>
      <c r="D143" s="14">
        <v>11</v>
      </c>
      <c r="E143" s="14">
        <v>11</v>
      </c>
      <c r="F143" s="15">
        <v>1</v>
      </c>
      <c r="G143" s="15">
        <v>0.3</v>
      </c>
      <c r="H143" s="16">
        <f t="shared" si="131"/>
        <v>8.14</v>
      </c>
      <c r="I143" s="16">
        <f t="shared" si="140"/>
        <v>0.55</v>
      </c>
      <c r="J143" s="16">
        <f t="shared" si="141"/>
        <v>4.55</v>
      </c>
      <c r="K143" s="16">
        <f t="shared" si="142"/>
        <v>3.04</v>
      </c>
      <c r="L143" s="16">
        <f t="shared" si="132"/>
        <v>2.45</v>
      </c>
      <c r="M143" s="16">
        <f t="shared" si="133"/>
        <v>0.17</v>
      </c>
      <c r="N143" s="16">
        <f t="shared" si="143"/>
        <v>1.37</v>
      </c>
      <c r="O143" s="16">
        <f t="shared" si="134"/>
        <v>0.91</v>
      </c>
      <c r="P143" s="16">
        <f t="shared" si="135"/>
        <v>5.69</v>
      </c>
      <c r="Q143" s="16">
        <v>5.21</v>
      </c>
      <c r="R143" s="16">
        <f t="shared" si="144"/>
        <v>0.48</v>
      </c>
    </row>
    <row r="144" ht="24" customHeight="1" spans="1:18">
      <c r="A144" s="20" t="s">
        <v>150</v>
      </c>
      <c r="B144" s="14">
        <v>0</v>
      </c>
      <c r="C144" s="14">
        <v>0</v>
      </c>
      <c r="D144" s="14">
        <v>0</v>
      </c>
      <c r="E144" s="14">
        <v>0</v>
      </c>
      <c r="F144" s="15">
        <v>0.65</v>
      </c>
      <c r="G144" s="15">
        <v>0.3</v>
      </c>
      <c r="H144" s="16">
        <f t="shared" si="131"/>
        <v>0</v>
      </c>
      <c r="I144" s="16">
        <f t="shared" si="140"/>
        <v>0</v>
      </c>
      <c r="J144" s="16">
        <f t="shared" si="141"/>
        <v>0</v>
      </c>
      <c r="K144" s="16">
        <f t="shared" si="142"/>
        <v>0</v>
      </c>
      <c r="L144" s="16">
        <f t="shared" si="132"/>
        <v>0</v>
      </c>
      <c r="M144" s="16">
        <f t="shared" si="133"/>
        <v>0</v>
      </c>
      <c r="N144" s="16">
        <f t="shared" si="143"/>
        <v>0</v>
      </c>
      <c r="O144" s="16">
        <f t="shared" si="134"/>
        <v>0</v>
      </c>
      <c r="P144" s="16">
        <f t="shared" si="135"/>
        <v>0</v>
      </c>
      <c r="Q144" s="16">
        <v>0</v>
      </c>
      <c r="R144" s="16">
        <f t="shared" si="144"/>
        <v>0</v>
      </c>
    </row>
    <row r="145" ht="24" customHeight="1" spans="1:18">
      <c r="A145" s="20" t="s">
        <v>151</v>
      </c>
      <c r="B145" s="14">
        <v>16</v>
      </c>
      <c r="C145" s="14">
        <v>0</v>
      </c>
      <c r="D145" s="14">
        <v>8</v>
      </c>
      <c r="E145" s="14">
        <v>8</v>
      </c>
      <c r="F145" s="15">
        <v>1</v>
      </c>
      <c r="G145" s="15">
        <v>0.3</v>
      </c>
      <c r="H145" s="16">
        <f t="shared" si="131"/>
        <v>5.52</v>
      </c>
      <c r="I145" s="16">
        <f t="shared" si="140"/>
        <v>0</v>
      </c>
      <c r="J145" s="16">
        <f t="shared" si="141"/>
        <v>3.31</v>
      </c>
      <c r="K145" s="16">
        <f t="shared" si="142"/>
        <v>2.21</v>
      </c>
      <c r="L145" s="16">
        <f t="shared" si="132"/>
        <v>1.65</v>
      </c>
      <c r="M145" s="16">
        <f t="shared" si="133"/>
        <v>0</v>
      </c>
      <c r="N145" s="16">
        <f t="shared" si="143"/>
        <v>0.99</v>
      </c>
      <c r="O145" s="16">
        <f t="shared" si="134"/>
        <v>0.66</v>
      </c>
      <c r="P145" s="16">
        <f t="shared" si="135"/>
        <v>3.87</v>
      </c>
      <c r="Q145" s="16">
        <v>3.36</v>
      </c>
      <c r="R145" s="16">
        <f t="shared" si="144"/>
        <v>0.51</v>
      </c>
    </row>
    <row r="146" ht="24" customHeight="1" spans="1:18">
      <c r="A146" s="20" t="s">
        <v>152</v>
      </c>
      <c r="B146" s="14">
        <v>0</v>
      </c>
      <c r="C146" s="14">
        <v>0</v>
      </c>
      <c r="D146" s="14">
        <v>0</v>
      </c>
      <c r="E146" s="14">
        <v>0</v>
      </c>
      <c r="F146" s="15">
        <v>1</v>
      </c>
      <c r="G146" s="15">
        <v>0.3</v>
      </c>
      <c r="H146" s="16">
        <f t="shared" si="131"/>
        <v>0</v>
      </c>
      <c r="I146" s="16">
        <f t="shared" si="140"/>
        <v>0</v>
      </c>
      <c r="J146" s="16">
        <f t="shared" si="141"/>
        <v>0</v>
      </c>
      <c r="K146" s="16">
        <f t="shared" si="142"/>
        <v>0</v>
      </c>
      <c r="L146" s="16">
        <f t="shared" si="132"/>
        <v>0</v>
      </c>
      <c r="M146" s="16">
        <f t="shared" si="133"/>
        <v>0</v>
      </c>
      <c r="N146" s="16">
        <f t="shared" si="143"/>
        <v>0</v>
      </c>
      <c r="O146" s="16">
        <f t="shared" si="134"/>
        <v>0</v>
      </c>
      <c r="P146" s="16">
        <f t="shared" si="135"/>
        <v>0</v>
      </c>
      <c r="Q146" s="16">
        <v>0.17</v>
      </c>
      <c r="R146" s="16">
        <f t="shared" si="144"/>
        <v>-0.17</v>
      </c>
    </row>
    <row r="147" ht="24" customHeight="1" spans="1:18">
      <c r="A147" s="20" t="s">
        <v>153</v>
      </c>
      <c r="B147" s="14">
        <v>0</v>
      </c>
      <c r="C147" s="14">
        <v>0</v>
      </c>
      <c r="D147" s="14">
        <v>0</v>
      </c>
      <c r="E147" s="14">
        <v>0</v>
      </c>
      <c r="F147" s="15">
        <v>1</v>
      </c>
      <c r="G147" s="15">
        <v>0.3</v>
      </c>
      <c r="H147" s="16">
        <f t="shared" si="131"/>
        <v>0</v>
      </c>
      <c r="I147" s="16">
        <f t="shared" si="140"/>
        <v>0</v>
      </c>
      <c r="J147" s="16">
        <f t="shared" si="141"/>
        <v>0</v>
      </c>
      <c r="K147" s="16">
        <f t="shared" si="142"/>
        <v>0</v>
      </c>
      <c r="L147" s="16">
        <f t="shared" si="132"/>
        <v>0</v>
      </c>
      <c r="M147" s="16">
        <f t="shared" si="133"/>
        <v>0</v>
      </c>
      <c r="N147" s="16">
        <f t="shared" si="143"/>
        <v>0</v>
      </c>
      <c r="O147" s="16">
        <f t="shared" si="134"/>
        <v>0</v>
      </c>
      <c r="P147" s="16">
        <f t="shared" si="135"/>
        <v>0</v>
      </c>
      <c r="Q147" s="16">
        <v>0</v>
      </c>
      <c r="R147" s="16">
        <f t="shared" si="144"/>
        <v>0</v>
      </c>
    </row>
    <row r="148" ht="24" customHeight="1" spans="1:18">
      <c r="A148" s="20" t="s">
        <v>154</v>
      </c>
      <c r="B148" s="14">
        <v>3</v>
      </c>
      <c r="C148" s="14">
        <v>3</v>
      </c>
      <c r="D148" s="14">
        <v>0</v>
      </c>
      <c r="E148" s="14">
        <v>0</v>
      </c>
      <c r="F148" s="15">
        <v>0.85</v>
      </c>
      <c r="G148" s="15">
        <v>0.3</v>
      </c>
      <c r="H148" s="16">
        <f t="shared" si="131"/>
        <v>1.41</v>
      </c>
      <c r="I148" s="16">
        <f t="shared" si="140"/>
        <v>1.41</v>
      </c>
      <c r="J148" s="16">
        <f t="shared" si="141"/>
        <v>0</v>
      </c>
      <c r="K148" s="16">
        <f t="shared" si="142"/>
        <v>0</v>
      </c>
      <c r="L148" s="16">
        <f t="shared" si="132"/>
        <v>0.5</v>
      </c>
      <c r="M148" s="16">
        <f t="shared" si="133"/>
        <v>0.5</v>
      </c>
      <c r="N148" s="16">
        <f t="shared" si="143"/>
        <v>0</v>
      </c>
      <c r="O148" s="16">
        <f t="shared" si="134"/>
        <v>0</v>
      </c>
      <c r="P148" s="16">
        <f t="shared" si="135"/>
        <v>0.91</v>
      </c>
      <c r="Q148" s="16">
        <v>0.79</v>
      </c>
      <c r="R148" s="16">
        <f t="shared" si="144"/>
        <v>0.12</v>
      </c>
    </row>
    <row r="149" ht="24" customHeight="1" spans="1:18">
      <c r="A149" s="20" t="s">
        <v>155</v>
      </c>
      <c r="B149" s="14">
        <v>23</v>
      </c>
      <c r="C149" s="14">
        <v>2</v>
      </c>
      <c r="D149" s="14">
        <v>3</v>
      </c>
      <c r="E149" s="14">
        <v>18</v>
      </c>
      <c r="F149" s="15">
        <v>0.85</v>
      </c>
      <c r="G149" s="15">
        <v>0.3</v>
      </c>
      <c r="H149" s="16">
        <f t="shared" si="131"/>
        <v>6.22</v>
      </c>
      <c r="I149" s="16">
        <f t="shared" si="140"/>
        <v>0.94</v>
      </c>
      <c r="J149" s="16">
        <f t="shared" si="141"/>
        <v>1.06</v>
      </c>
      <c r="K149" s="16">
        <f t="shared" si="142"/>
        <v>4.22</v>
      </c>
      <c r="L149" s="16">
        <f t="shared" si="132"/>
        <v>2.19</v>
      </c>
      <c r="M149" s="16">
        <f t="shared" si="133"/>
        <v>0.33</v>
      </c>
      <c r="N149" s="16">
        <f t="shared" si="143"/>
        <v>0.37</v>
      </c>
      <c r="O149" s="16">
        <f t="shared" si="134"/>
        <v>1.49</v>
      </c>
      <c r="P149" s="16">
        <f t="shared" si="135"/>
        <v>4.03</v>
      </c>
      <c r="Q149" s="16">
        <v>3.5</v>
      </c>
      <c r="R149" s="16">
        <f t="shared" si="144"/>
        <v>0.529999999999999</v>
      </c>
    </row>
    <row r="150" ht="24" customHeight="1" spans="1:18">
      <c r="A150" s="20" t="s">
        <v>156</v>
      </c>
      <c r="B150" s="14">
        <v>4</v>
      </c>
      <c r="C150" s="14">
        <v>2</v>
      </c>
      <c r="D150" s="14">
        <v>2</v>
      </c>
      <c r="E150" s="14">
        <v>0</v>
      </c>
      <c r="F150" s="15">
        <v>0.85</v>
      </c>
      <c r="G150" s="15">
        <v>0.3</v>
      </c>
      <c r="H150" s="16">
        <f t="shared" si="131"/>
        <v>1.64</v>
      </c>
      <c r="I150" s="16">
        <f t="shared" si="140"/>
        <v>0.94</v>
      </c>
      <c r="J150" s="16">
        <f t="shared" si="141"/>
        <v>0.7</v>
      </c>
      <c r="K150" s="16">
        <f t="shared" si="142"/>
        <v>0</v>
      </c>
      <c r="L150" s="16">
        <f t="shared" si="132"/>
        <v>0.58</v>
      </c>
      <c r="M150" s="16">
        <f t="shared" si="133"/>
        <v>0.33</v>
      </c>
      <c r="N150" s="16">
        <f t="shared" si="143"/>
        <v>0.25</v>
      </c>
      <c r="O150" s="16">
        <f t="shared" si="134"/>
        <v>0</v>
      </c>
      <c r="P150" s="16">
        <f t="shared" si="135"/>
        <v>1.06</v>
      </c>
      <c r="Q150" s="16">
        <v>0</v>
      </c>
      <c r="R150" s="16">
        <f t="shared" si="144"/>
        <v>1.06</v>
      </c>
    </row>
    <row r="151" ht="24" customHeight="1" spans="1:18">
      <c r="A151" s="20" t="s">
        <v>157</v>
      </c>
      <c r="B151" s="14">
        <v>101</v>
      </c>
      <c r="C151" s="14">
        <v>1</v>
      </c>
      <c r="D151" s="14">
        <v>1</v>
      </c>
      <c r="E151" s="14">
        <v>99</v>
      </c>
      <c r="F151" s="15">
        <v>0.85</v>
      </c>
      <c r="G151" s="15">
        <v>0.3</v>
      </c>
      <c r="H151" s="16">
        <f t="shared" si="131"/>
        <v>24.05</v>
      </c>
      <c r="I151" s="16">
        <f t="shared" si="140"/>
        <v>0.47</v>
      </c>
      <c r="J151" s="16">
        <f t="shared" si="141"/>
        <v>0.35</v>
      </c>
      <c r="K151" s="16">
        <f t="shared" si="142"/>
        <v>23.23</v>
      </c>
      <c r="L151" s="16">
        <f t="shared" si="132"/>
        <v>8.49</v>
      </c>
      <c r="M151" s="16">
        <f t="shared" si="133"/>
        <v>0.17</v>
      </c>
      <c r="N151" s="16">
        <f t="shared" si="143"/>
        <v>0.12</v>
      </c>
      <c r="O151" s="16">
        <f t="shared" si="134"/>
        <v>8.2</v>
      </c>
      <c r="P151" s="16">
        <f t="shared" si="135"/>
        <v>15.56</v>
      </c>
      <c r="Q151" s="16">
        <v>13.67</v>
      </c>
      <c r="R151" s="16">
        <f t="shared" si="144"/>
        <v>1.89</v>
      </c>
    </row>
    <row r="152" ht="24" customHeight="1" spans="1:18">
      <c r="A152" s="20" t="s">
        <v>158</v>
      </c>
      <c r="B152" s="14">
        <v>0</v>
      </c>
      <c r="C152" s="14">
        <v>0</v>
      </c>
      <c r="D152" s="14">
        <v>0</v>
      </c>
      <c r="E152" s="14">
        <v>0</v>
      </c>
      <c r="F152" s="15">
        <v>0.85</v>
      </c>
      <c r="G152" s="15">
        <v>0.3</v>
      </c>
      <c r="H152" s="16">
        <f t="shared" si="131"/>
        <v>0</v>
      </c>
      <c r="I152" s="16">
        <f t="shared" si="140"/>
        <v>0</v>
      </c>
      <c r="J152" s="16">
        <f t="shared" si="141"/>
        <v>0</v>
      </c>
      <c r="K152" s="16">
        <f t="shared" si="142"/>
        <v>0</v>
      </c>
      <c r="L152" s="16">
        <f t="shared" si="132"/>
        <v>0</v>
      </c>
      <c r="M152" s="16">
        <f t="shared" si="133"/>
        <v>0</v>
      </c>
      <c r="N152" s="16">
        <f t="shared" si="143"/>
        <v>0</v>
      </c>
      <c r="O152" s="16">
        <f t="shared" si="134"/>
        <v>0</v>
      </c>
      <c r="P152" s="16">
        <f t="shared" si="135"/>
        <v>0</v>
      </c>
      <c r="Q152" s="16">
        <v>0</v>
      </c>
      <c r="R152" s="16">
        <f t="shared" si="144"/>
        <v>0</v>
      </c>
    </row>
    <row r="153" ht="24" customHeight="1" spans="1:18">
      <c r="A153" s="20" t="s">
        <v>159</v>
      </c>
      <c r="B153" s="14">
        <v>8</v>
      </c>
      <c r="C153" s="14">
        <v>0</v>
      </c>
      <c r="D153" s="14">
        <v>0</v>
      </c>
      <c r="E153" s="14">
        <v>8</v>
      </c>
      <c r="F153" s="15">
        <v>0.85</v>
      </c>
      <c r="G153" s="15">
        <v>0.3</v>
      </c>
      <c r="H153" s="16">
        <f t="shared" si="131"/>
        <v>1.88</v>
      </c>
      <c r="I153" s="16">
        <f t="shared" si="140"/>
        <v>0</v>
      </c>
      <c r="J153" s="16">
        <f t="shared" si="141"/>
        <v>0</v>
      </c>
      <c r="K153" s="16">
        <f t="shared" si="142"/>
        <v>1.88</v>
      </c>
      <c r="L153" s="16">
        <f t="shared" si="132"/>
        <v>0.66</v>
      </c>
      <c r="M153" s="16">
        <f t="shared" si="133"/>
        <v>0</v>
      </c>
      <c r="N153" s="16">
        <f t="shared" si="143"/>
        <v>0</v>
      </c>
      <c r="O153" s="16">
        <f t="shared" si="134"/>
        <v>0.66</v>
      </c>
      <c r="P153" s="16">
        <f t="shared" si="135"/>
        <v>1.22</v>
      </c>
      <c r="Q153" s="16">
        <v>0.93</v>
      </c>
      <c r="R153" s="16">
        <f t="shared" si="144"/>
        <v>0.29</v>
      </c>
    </row>
    <row r="154" ht="24" customHeight="1" spans="1:18">
      <c r="A154" s="20" t="s">
        <v>160</v>
      </c>
      <c r="B154" s="14">
        <v>1</v>
      </c>
      <c r="C154" s="14">
        <v>0</v>
      </c>
      <c r="D154" s="14">
        <v>1</v>
      </c>
      <c r="E154" s="14">
        <v>0</v>
      </c>
      <c r="F154" s="15">
        <v>0.85</v>
      </c>
      <c r="G154" s="15">
        <v>0.3</v>
      </c>
      <c r="H154" s="16">
        <f t="shared" si="131"/>
        <v>0.35</v>
      </c>
      <c r="I154" s="16">
        <f t="shared" si="140"/>
        <v>0</v>
      </c>
      <c r="J154" s="16">
        <f t="shared" si="141"/>
        <v>0.35</v>
      </c>
      <c r="K154" s="16">
        <f t="shared" si="142"/>
        <v>0</v>
      </c>
      <c r="L154" s="16">
        <f t="shared" si="132"/>
        <v>0.12</v>
      </c>
      <c r="M154" s="16">
        <f t="shared" si="133"/>
        <v>0</v>
      </c>
      <c r="N154" s="16">
        <f t="shared" si="143"/>
        <v>0.12</v>
      </c>
      <c r="O154" s="16">
        <f t="shared" si="134"/>
        <v>0</v>
      </c>
      <c r="P154" s="16">
        <f t="shared" si="135"/>
        <v>0.23</v>
      </c>
      <c r="Q154" s="16">
        <v>0.2</v>
      </c>
      <c r="R154" s="16">
        <f t="shared" si="144"/>
        <v>0.03</v>
      </c>
    </row>
    <row r="155" ht="24" customHeight="1" spans="1:18">
      <c r="A155" s="20" t="s">
        <v>161</v>
      </c>
      <c r="B155" s="14">
        <v>0</v>
      </c>
      <c r="C155" s="14">
        <v>0</v>
      </c>
      <c r="D155" s="14">
        <v>0</v>
      </c>
      <c r="E155" s="14">
        <v>0</v>
      </c>
      <c r="F155" s="15">
        <v>0.85</v>
      </c>
      <c r="G155" s="15">
        <v>0.3</v>
      </c>
      <c r="H155" s="16">
        <f t="shared" si="131"/>
        <v>0</v>
      </c>
      <c r="I155" s="16">
        <f t="shared" si="140"/>
        <v>0</v>
      </c>
      <c r="J155" s="16">
        <f t="shared" si="141"/>
        <v>0</v>
      </c>
      <c r="K155" s="16">
        <f t="shared" si="142"/>
        <v>0</v>
      </c>
      <c r="L155" s="16">
        <f t="shared" si="132"/>
        <v>0</v>
      </c>
      <c r="M155" s="16">
        <f t="shared" si="133"/>
        <v>0</v>
      </c>
      <c r="N155" s="16">
        <f t="shared" si="143"/>
        <v>0</v>
      </c>
      <c r="O155" s="16">
        <f t="shared" si="134"/>
        <v>0</v>
      </c>
      <c r="P155" s="16">
        <f t="shared" si="135"/>
        <v>0</v>
      </c>
      <c r="Q155" s="16">
        <v>0</v>
      </c>
      <c r="R155" s="16">
        <f t="shared" si="144"/>
        <v>0</v>
      </c>
    </row>
    <row r="156" ht="24" customHeight="1" spans="1:18">
      <c r="A156" s="20" t="s">
        <v>162</v>
      </c>
      <c r="B156" s="14">
        <v>3</v>
      </c>
      <c r="C156" s="14">
        <v>1</v>
      </c>
      <c r="D156" s="14">
        <v>0</v>
      </c>
      <c r="E156" s="14">
        <v>2</v>
      </c>
      <c r="F156" s="15">
        <v>0.85</v>
      </c>
      <c r="G156" s="15">
        <v>0.3</v>
      </c>
      <c r="H156" s="16">
        <f t="shared" si="131"/>
        <v>0.94</v>
      </c>
      <c r="I156" s="16">
        <f t="shared" si="140"/>
        <v>0.47</v>
      </c>
      <c r="J156" s="16">
        <f t="shared" si="141"/>
        <v>0</v>
      </c>
      <c r="K156" s="16">
        <f t="shared" si="142"/>
        <v>0.47</v>
      </c>
      <c r="L156" s="16">
        <f t="shared" si="132"/>
        <v>0.34</v>
      </c>
      <c r="M156" s="16">
        <f t="shared" si="133"/>
        <v>0.17</v>
      </c>
      <c r="N156" s="16">
        <f t="shared" si="143"/>
        <v>0</v>
      </c>
      <c r="O156" s="16">
        <f t="shared" si="134"/>
        <v>0.17</v>
      </c>
      <c r="P156" s="16">
        <f t="shared" si="135"/>
        <v>0.6</v>
      </c>
      <c r="Q156" s="16">
        <v>0.66</v>
      </c>
      <c r="R156" s="16">
        <f t="shared" si="144"/>
        <v>-0.0600000000000002</v>
      </c>
    </row>
    <row r="157" ht="24" customHeight="1" spans="1:18">
      <c r="A157" s="20" t="s">
        <v>163</v>
      </c>
      <c r="B157" s="14">
        <v>0</v>
      </c>
      <c r="C157" s="14">
        <v>0</v>
      </c>
      <c r="D157" s="14">
        <v>0</v>
      </c>
      <c r="E157" s="14">
        <v>0</v>
      </c>
      <c r="F157" s="15">
        <v>0.85</v>
      </c>
      <c r="G157" s="15">
        <v>0.3</v>
      </c>
      <c r="H157" s="16">
        <f t="shared" si="131"/>
        <v>0</v>
      </c>
      <c r="I157" s="16">
        <f t="shared" si="140"/>
        <v>0</v>
      </c>
      <c r="J157" s="16">
        <f t="shared" si="141"/>
        <v>0</v>
      </c>
      <c r="K157" s="16">
        <f t="shared" si="142"/>
        <v>0</v>
      </c>
      <c r="L157" s="16">
        <f t="shared" si="132"/>
        <v>0</v>
      </c>
      <c r="M157" s="16">
        <f t="shared" si="133"/>
        <v>0</v>
      </c>
      <c r="N157" s="16">
        <f t="shared" si="143"/>
        <v>0</v>
      </c>
      <c r="O157" s="16">
        <f t="shared" si="134"/>
        <v>0</v>
      </c>
      <c r="P157" s="16">
        <f t="shared" si="135"/>
        <v>0</v>
      </c>
      <c r="Q157" s="16">
        <v>0</v>
      </c>
      <c r="R157" s="16">
        <f t="shared" si="144"/>
        <v>0</v>
      </c>
    </row>
    <row r="158" ht="24" customHeight="1" spans="1:18">
      <c r="A158" s="20" t="s">
        <v>164</v>
      </c>
      <c r="B158" s="14">
        <v>30</v>
      </c>
      <c r="C158" s="14">
        <v>0</v>
      </c>
      <c r="D158" s="14">
        <v>0</v>
      </c>
      <c r="E158" s="14">
        <v>30</v>
      </c>
      <c r="F158" s="15">
        <v>0.85</v>
      </c>
      <c r="G158" s="15">
        <v>0.3</v>
      </c>
      <c r="H158" s="16">
        <f t="shared" si="131"/>
        <v>7.04</v>
      </c>
      <c r="I158" s="16">
        <f t="shared" si="140"/>
        <v>0</v>
      </c>
      <c r="J158" s="16">
        <f t="shared" si="141"/>
        <v>0</v>
      </c>
      <c r="K158" s="16">
        <f t="shared" si="142"/>
        <v>7.04</v>
      </c>
      <c r="L158" s="16">
        <f t="shared" si="132"/>
        <v>2.48</v>
      </c>
      <c r="M158" s="16">
        <f t="shared" si="133"/>
        <v>0</v>
      </c>
      <c r="N158" s="16">
        <f t="shared" si="143"/>
        <v>0</v>
      </c>
      <c r="O158" s="16">
        <f t="shared" si="134"/>
        <v>2.48</v>
      </c>
      <c r="P158" s="16">
        <f t="shared" si="135"/>
        <v>4.56</v>
      </c>
      <c r="Q158" s="16">
        <v>3.83</v>
      </c>
      <c r="R158" s="16">
        <f t="shared" si="144"/>
        <v>0.73</v>
      </c>
    </row>
    <row r="159" ht="24" customHeight="1" spans="1:18">
      <c r="A159" s="20" t="s">
        <v>165</v>
      </c>
      <c r="B159" s="14">
        <v>13</v>
      </c>
      <c r="C159" s="14">
        <v>0</v>
      </c>
      <c r="D159" s="14">
        <v>0</v>
      </c>
      <c r="E159" s="14">
        <v>13</v>
      </c>
      <c r="F159" s="15">
        <v>1</v>
      </c>
      <c r="G159" s="15">
        <v>0.3</v>
      </c>
      <c r="H159" s="16">
        <f t="shared" si="131"/>
        <v>3.59</v>
      </c>
      <c r="I159" s="16">
        <f t="shared" si="140"/>
        <v>0</v>
      </c>
      <c r="J159" s="16">
        <f t="shared" si="141"/>
        <v>0</v>
      </c>
      <c r="K159" s="16">
        <f t="shared" si="142"/>
        <v>3.59</v>
      </c>
      <c r="L159" s="16">
        <f t="shared" si="132"/>
        <v>1.08</v>
      </c>
      <c r="M159" s="16">
        <f t="shared" si="133"/>
        <v>0</v>
      </c>
      <c r="N159" s="16">
        <f t="shared" si="143"/>
        <v>0</v>
      </c>
      <c r="O159" s="16">
        <f t="shared" si="134"/>
        <v>1.08</v>
      </c>
      <c r="P159" s="16">
        <f t="shared" si="135"/>
        <v>2.51</v>
      </c>
      <c r="Q159" s="16">
        <v>2.35</v>
      </c>
      <c r="R159" s="16">
        <f t="shared" si="144"/>
        <v>0.16</v>
      </c>
    </row>
    <row r="160" ht="24" customHeight="1" spans="1:18">
      <c r="A160" s="20" t="s">
        <v>166</v>
      </c>
      <c r="B160" s="14">
        <v>5</v>
      </c>
      <c r="C160" s="14">
        <v>0</v>
      </c>
      <c r="D160" s="14">
        <v>0</v>
      </c>
      <c r="E160" s="14">
        <v>5</v>
      </c>
      <c r="F160" s="15">
        <v>1</v>
      </c>
      <c r="G160" s="15">
        <v>0.3</v>
      </c>
      <c r="H160" s="16">
        <f t="shared" si="131"/>
        <v>1.38</v>
      </c>
      <c r="I160" s="16">
        <f t="shared" si="140"/>
        <v>0</v>
      </c>
      <c r="J160" s="16">
        <f t="shared" si="141"/>
        <v>0</v>
      </c>
      <c r="K160" s="16">
        <f t="shared" si="142"/>
        <v>1.38</v>
      </c>
      <c r="L160" s="16">
        <f t="shared" si="132"/>
        <v>0.41</v>
      </c>
      <c r="M160" s="16">
        <f t="shared" si="133"/>
        <v>0</v>
      </c>
      <c r="N160" s="16">
        <f t="shared" si="143"/>
        <v>0</v>
      </c>
      <c r="O160" s="16">
        <f t="shared" si="134"/>
        <v>0.41</v>
      </c>
      <c r="P160" s="16">
        <f t="shared" si="135"/>
        <v>0.97</v>
      </c>
      <c r="Q160" s="16">
        <v>0.67</v>
      </c>
      <c r="R160" s="16">
        <f t="shared" si="144"/>
        <v>0.3</v>
      </c>
    </row>
    <row r="161" ht="24" customHeight="1" spans="1:18">
      <c r="A161" s="20" t="s">
        <v>167</v>
      </c>
      <c r="B161" s="14">
        <v>19</v>
      </c>
      <c r="C161" s="14">
        <v>1</v>
      </c>
      <c r="D161" s="14">
        <v>0</v>
      </c>
      <c r="E161" s="14">
        <v>18</v>
      </c>
      <c r="F161" s="15">
        <v>1</v>
      </c>
      <c r="G161" s="15">
        <v>0.3</v>
      </c>
      <c r="H161" s="16">
        <f t="shared" si="131"/>
        <v>5.52</v>
      </c>
      <c r="I161" s="16">
        <f t="shared" si="140"/>
        <v>0.55</v>
      </c>
      <c r="J161" s="16">
        <f t="shared" si="141"/>
        <v>0</v>
      </c>
      <c r="K161" s="16">
        <f t="shared" si="142"/>
        <v>4.97</v>
      </c>
      <c r="L161" s="16">
        <f t="shared" si="132"/>
        <v>1.66</v>
      </c>
      <c r="M161" s="16">
        <f t="shared" si="133"/>
        <v>0.17</v>
      </c>
      <c r="N161" s="16">
        <f t="shared" si="143"/>
        <v>0</v>
      </c>
      <c r="O161" s="16">
        <f t="shared" si="134"/>
        <v>1.49</v>
      </c>
      <c r="P161" s="16">
        <f t="shared" si="135"/>
        <v>3.86</v>
      </c>
      <c r="Q161" s="16">
        <v>3.53</v>
      </c>
      <c r="R161" s="16">
        <f t="shared" si="144"/>
        <v>0.33</v>
      </c>
    </row>
    <row r="162" ht="24" customHeight="1" spans="1:18">
      <c r="A162" s="20" t="s">
        <v>168</v>
      </c>
      <c r="B162" s="14">
        <v>0</v>
      </c>
      <c r="C162" s="14">
        <v>0</v>
      </c>
      <c r="D162" s="14">
        <v>0</v>
      </c>
      <c r="E162" s="14">
        <v>0</v>
      </c>
      <c r="F162" s="15">
        <v>1</v>
      </c>
      <c r="G162" s="15">
        <v>0.3</v>
      </c>
      <c r="H162" s="16">
        <f t="shared" si="131"/>
        <v>0</v>
      </c>
      <c r="I162" s="16">
        <f t="shared" si="140"/>
        <v>0</v>
      </c>
      <c r="J162" s="16">
        <f t="shared" si="141"/>
        <v>0</v>
      </c>
      <c r="K162" s="16">
        <f t="shared" si="142"/>
        <v>0</v>
      </c>
      <c r="L162" s="16">
        <f t="shared" si="132"/>
        <v>0</v>
      </c>
      <c r="M162" s="16">
        <f t="shared" si="133"/>
        <v>0</v>
      </c>
      <c r="N162" s="16">
        <f t="shared" si="143"/>
        <v>0</v>
      </c>
      <c r="O162" s="16">
        <f t="shared" si="134"/>
        <v>0</v>
      </c>
      <c r="P162" s="16">
        <f t="shared" si="135"/>
        <v>0</v>
      </c>
      <c r="Q162" s="16">
        <v>0</v>
      </c>
      <c r="R162" s="16">
        <f t="shared" si="144"/>
        <v>0</v>
      </c>
    </row>
    <row r="163" ht="24" customHeight="1" spans="1:18">
      <c r="A163" s="20" t="s">
        <v>169</v>
      </c>
      <c r="B163" s="14">
        <v>0</v>
      </c>
      <c r="C163" s="14">
        <v>0</v>
      </c>
      <c r="D163" s="14">
        <v>0</v>
      </c>
      <c r="E163" s="14">
        <v>0</v>
      </c>
      <c r="F163" s="15">
        <v>1</v>
      </c>
      <c r="G163" s="15">
        <v>0.3</v>
      </c>
      <c r="H163" s="16">
        <f t="shared" si="131"/>
        <v>0</v>
      </c>
      <c r="I163" s="16">
        <f t="shared" si="140"/>
        <v>0</v>
      </c>
      <c r="J163" s="16">
        <f t="shared" si="141"/>
        <v>0</v>
      </c>
      <c r="K163" s="16">
        <f t="shared" si="142"/>
        <v>0</v>
      </c>
      <c r="L163" s="16">
        <f t="shared" si="132"/>
        <v>0</v>
      </c>
      <c r="M163" s="16">
        <f t="shared" si="133"/>
        <v>0</v>
      </c>
      <c r="N163" s="16">
        <f t="shared" si="143"/>
        <v>0</v>
      </c>
      <c r="O163" s="16">
        <f t="shared" si="134"/>
        <v>0</v>
      </c>
      <c r="P163" s="16">
        <f t="shared" si="135"/>
        <v>0</v>
      </c>
      <c r="Q163" s="16">
        <v>0</v>
      </c>
      <c r="R163" s="16">
        <f t="shared" si="144"/>
        <v>0</v>
      </c>
    </row>
    <row r="164" ht="24" customHeight="1" spans="1:18">
      <c r="A164" s="20" t="s">
        <v>170</v>
      </c>
      <c r="B164" s="14">
        <v>0</v>
      </c>
      <c r="C164" s="14">
        <v>0</v>
      </c>
      <c r="D164" s="14">
        <v>0</v>
      </c>
      <c r="E164" s="14">
        <v>0</v>
      </c>
      <c r="F164" s="15">
        <v>1</v>
      </c>
      <c r="G164" s="15">
        <v>0.3</v>
      </c>
      <c r="H164" s="16">
        <f t="shared" si="131"/>
        <v>0</v>
      </c>
      <c r="I164" s="16">
        <f t="shared" si="140"/>
        <v>0</v>
      </c>
      <c r="J164" s="16">
        <f t="shared" si="141"/>
        <v>0</v>
      </c>
      <c r="K164" s="16">
        <f t="shared" si="142"/>
        <v>0</v>
      </c>
      <c r="L164" s="16">
        <f t="shared" si="132"/>
        <v>0</v>
      </c>
      <c r="M164" s="16">
        <f t="shared" si="133"/>
        <v>0</v>
      </c>
      <c r="N164" s="16">
        <f t="shared" si="143"/>
        <v>0</v>
      </c>
      <c r="O164" s="16">
        <f t="shared" si="134"/>
        <v>0</v>
      </c>
      <c r="P164" s="16">
        <f t="shared" si="135"/>
        <v>0</v>
      </c>
      <c r="Q164" s="16">
        <v>0</v>
      </c>
      <c r="R164" s="16">
        <f t="shared" si="144"/>
        <v>0</v>
      </c>
    </row>
    <row r="165" ht="24" customHeight="1" spans="1:18">
      <c r="A165" s="20" t="s">
        <v>171</v>
      </c>
      <c r="B165" s="14">
        <v>2</v>
      </c>
      <c r="C165" s="14">
        <v>0</v>
      </c>
      <c r="D165" s="14">
        <v>0</v>
      </c>
      <c r="E165" s="14">
        <v>2</v>
      </c>
      <c r="F165" s="15">
        <v>0.85</v>
      </c>
      <c r="G165" s="15">
        <v>0.3</v>
      </c>
      <c r="H165" s="16">
        <f t="shared" si="131"/>
        <v>0.47</v>
      </c>
      <c r="I165" s="16">
        <f t="shared" si="140"/>
        <v>0</v>
      </c>
      <c r="J165" s="16">
        <f t="shared" si="141"/>
        <v>0</v>
      </c>
      <c r="K165" s="16">
        <f t="shared" si="142"/>
        <v>0.47</v>
      </c>
      <c r="L165" s="16">
        <f t="shared" si="132"/>
        <v>0.17</v>
      </c>
      <c r="M165" s="16">
        <f t="shared" si="133"/>
        <v>0</v>
      </c>
      <c r="N165" s="16">
        <f t="shared" si="143"/>
        <v>0</v>
      </c>
      <c r="O165" s="16">
        <f t="shared" si="134"/>
        <v>0.17</v>
      </c>
      <c r="P165" s="16">
        <f t="shared" si="135"/>
        <v>0.3</v>
      </c>
      <c r="Q165" s="16">
        <v>0.27</v>
      </c>
      <c r="R165" s="16">
        <f t="shared" si="144"/>
        <v>0.0299999999999999</v>
      </c>
    </row>
    <row r="166" ht="24" customHeight="1" spans="1:18">
      <c r="A166" s="20" t="s">
        <v>172</v>
      </c>
      <c r="B166" s="14">
        <v>0</v>
      </c>
      <c r="C166" s="14">
        <v>0</v>
      </c>
      <c r="D166" s="14">
        <v>0</v>
      </c>
      <c r="E166" s="14">
        <v>0</v>
      </c>
      <c r="F166" s="15">
        <v>0.85</v>
      </c>
      <c r="G166" s="15">
        <v>0.3</v>
      </c>
      <c r="H166" s="16">
        <f t="shared" si="131"/>
        <v>0</v>
      </c>
      <c r="I166" s="16">
        <f t="shared" si="140"/>
        <v>0</v>
      </c>
      <c r="J166" s="16">
        <f t="shared" si="141"/>
        <v>0</v>
      </c>
      <c r="K166" s="16">
        <f t="shared" si="142"/>
        <v>0</v>
      </c>
      <c r="L166" s="16">
        <f t="shared" si="132"/>
        <v>0</v>
      </c>
      <c r="M166" s="16">
        <f t="shared" si="133"/>
        <v>0</v>
      </c>
      <c r="N166" s="16">
        <f t="shared" si="143"/>
        <v>0</v>
      </c>
      <c r="O166" s="16">
        <f t="shared" si="134"/>
        <v>0</v>
      </c>
      <c r="P166" s="16">
        <f t="shared" si="135"/>
        <v>0</v>
      </c>
      <c r="Q166" s="16">
        <v>0</v>
      </c>
      <c r="R166" s="16">
        <f t="shared" si="144"/>
        <v>0</v>
      </c>
    </row>
    <row r="167" ht="30" customHeight="1" spans="1:18">
      <c r="A167" s="30" t="s">
        <v>173</v>
      </c>
      <c r="B167" s="10">
        <v>0</v>
      </c>
      <c r="C167" s="10">
        <v>0</v>
      </c>
      <c r="D167" s="10">
        <v>0</v>
      </c>
      <c r="E167" s="10">
        <v>0</v>
      </c>
      <c r="F167" s="11">
        <v>0.3</v>
      </c>
      <c r="G167" s="11">
        <v>0.3</v>
      </c>
      <c r="H167" s="16">
        <f t="shared" si="131"/>
        <v>0</v>
      </c>
      <c r="I167" s="16">
        <f t="shared" si="140"/>
        <v>0</v>
      </c>
      <c r="J167" s="16">
        <f t="shared" si="141"/>
        <v>0</v>
      </c>
      <c r="K167" s="16">
        <f t="shared" si="142"/>
        <v>0</v>
      </c>
      <c r="L167" s="16">
        <f t="shared" si="132"/>
        <v>0</v>
      </c>
      <c r="M167" s="16">
        <f t="shared" si="133"/>
        <v>0</v>
      </c>
      <c r="N167" s="16">
        <f t="shared" si="143"/>
        <v>0</v>
      </c>
      <c r="O167" s="16">
        <f t="shared" si="134"/>
        <v>0</v>
      </c>
      <c r="P167" s="16">
        <f t="shared" si="135"/>
        <v>0</v>
      </c>
      <c r="Q167" s="16">
        <v>0</v>
      </c>
      <c r="R167" s="16">
        <v>0</v>
      </c>
    </row>
  </sheetData>
  <mergeCells count="10">
    <mergeCell ref="A2:R2"/>
    <mergeCell ref="B4:E4"/>
    <mergeCell ref="H4:K4"/>
    <mergeCell ref="L4:O4"/>
    <mergeCell ref="A4:A5"/>
    <mergeCell ref="F4:F5"/>
    <mergeCell ref="G4:G5"/>
    <mergeCell ref="P4:P5"/>
    <mergeCell ref="Q4:Q5"/>
    <mergeCell ref="R4:R5"/>
  </mergeCells>
  <printOptions horizontalCentered="1"/>
  <pageMargins left="0.472222222222222" right="0.472222222222222" top="0.590277777777778" bottom="0.786805555555556" header="0.5" footer="0.5"/>
  <pageSetup paperSize="9" scale="75" fitToHeight="0" orientation="landscape" horizontalDpi="600"/>
  <headerFooter>
    <oddFooter>&amp;C第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8</vt:i4>
      </vt:variant>
    </vt:vector>
  </HeadingPairs>
  <TitlesOfParts>
    <vt:vector size="8" baseType="lpstr">
      <vt:lpstr>总表</vt:lpstr>
      <vt:lpstr>农村计生奖励</vt:lpstr>
      <vt:lpstr>计生特扶-伤残</vt:lpstr>
      <vt:lpstr>2022年结算表（伤残）</vt:lpstr>
      <vt:lpstr>计生特扶-死亡</vt:lpstr>
      <vt:lpstr>2022年结算表（死亡）</vt:lpstr>
      <vt:lpstr>计生并发症 (中央补助人数一致)</vt:lpstr>
      <vt:lpstr>2022年结算表（手术并发症）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翟丰(处理函件)</dc:creator>
  <cp:lastModifiedBy>耿长河</cp:lastModifiedBy>
  <cp:revision>1</cp:revision>
  <dcterms:created xsi:type="dcterms:W3CDTF">2018-03-08T08:27:00Z</dcterms:created>
  <dcterms:modified xsi:type="dcterms:W3CDTF">2022-11-28T10:05:13Z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ICV">
    <vt:lpwstr>1CC39BC8ED77490AA7FA014C823E7882</vt:lpwstr>
  </property>
</Properties>
</file>