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汇总" sheetId="1" r:id="rId1"/>
    <sheet name="风险监测" sheetId="2" r:id="rId2"/>
    <sheet name="放射监测" sheetId="3" r:id="rId3"/>
  </sheets>
  <definedNames>
    <definedName name="_xlnm.Print_Area" localSheetId="0">'汇总'!$A$1:$E$26</definedName>
    <definedName name="_xlnm.Print_Titles" localSheetId="0">'汇总'!$4:$4</definedName>
    <definedName name="_xlnm.Print_Area" localSheetId="2">'放射监测'!$A$1:$G$13</definedName>
    <definedName name="_xlnm.Print_Titles" localSheetId="2">'放射监测'!$4:$5</definedName>
    <definedName name="_xlnm.Print_Area" localSheetId="1">'风险监测'!$A$1:$N$30</definedName>
    <definedName name="_xlnm.Print_Titles" localSheetId="1">'风险监测'!$4:$5</definedName>
  </definedNames>
  <calcPr fullCalcOnLoad="1"/>
</workbook>
</file>

<file path=xl/sharedStrings.xml><?xml version="1.0" encoding="utf-8"?>
<sst xmlns="http://schemas.openxmlformats.org/spreadsheetml/2006/main" count="113" uniqueCount="71">
  <si>
    <t>附件11</t>
  </si>
  <si>
    <t>2021年省级食品安全标准与监测评估项目资金分配表</t>
  </si>
  <si>
    <t>单位：万元</t>
  </si>
  <si>
    <t>项目单位</t>
  </si>
  <si>
    <t>补助金额</t>
  </si>
  <si>
    <t>功能科目</t>
  </si>
  <si>
    <t>政府预算经济科目</t>
  </si>
  <si>
    <t>部门预算经济科目</t>
  </si>
  <si>
    <t>合计</t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</si>
  <si>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</si>
  <si>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</si>
  <si>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</si>
  <si>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</si>
  <si>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</si>
  <si>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</si>
  <si>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</si>
  <si>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</si>
  <si>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</si>
  <si>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</si>
  <si>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</si>
  <si>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</si>
  <si>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</si>
  <si>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</si>
  <si>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</si>
  <si>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</si>
  <si>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</si>
  <si>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</si>
  <si>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</si>
  <si>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</si>
  <si>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</si>
  <si>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附件11-1</t>
  </si>
  <si>
    <t>2021年省级食品安全标准与监测评估项目资金明细测算表（地市）-风险监测及消费量调查</t>
  </si>
  <si>
    <t>地区</t>
  </si>
  <si>
    <t>食品中化学污染物及有害因素检测</t>
  </si>
  <si>
    <t>食品致病微生物及寄生虫检测</t>
  </si>
  <si>
    <t>食源性疾病监测</t>
  </si>
  <si>
    <t>食物消费量调查
（全食品）</t>
  </si>
  <si>
    <t>地方特色食品专项调查</t>
  </si>
  <si>
    <t>综合平均指数</t>
  </si>
  <si>
    <t>分配系数</t>
  </si>
  <si>
    <t>检测任务数</t>
  </si>
  <si>
    <t>系数</t>
  </si>
  <si>
    <t>监测标本数</t>
  </si>
  <si>
    <t>调查人数</t>
  </si>
  <si>
    <t>栏次</t>
  </si>
  <si>
    <r>
      <t>2=[1]/</t>
    </r>
    <r>
      <rPr>
        <sz val="10"/>
        <rFont val="宋体"/>
        <family val="0"/>
      </rPr>
      <t>∑</t>
    </r>
    <r>
      <rPr>
        <sz val="10"/>
        <rFont val="宋体"/>
        <family val="0"/>
      </rPr>
      <t>[1]</t>
    </r>
  </si>
  <si>
    <r>
      <t>4=[3]/</t>
    </r>
    <r>
      <rPr>
        <sz val="10"/>
        <rFont val="宋体"/>
        <family val="0"/>
      </rPr>
      <t>∑</t>
    </r>
    <r>
      <rPr>
        <sz val="10"/>
        <rFont val="宋体"/>
        <family val="0"/>
      </rPr>
      <t>[3]</t>
    </r>
  </si>
  <si>
    <r>
      <t>6=[5]/</t>
    </r>
    <r>
      <rPr>
        <sz val="10"/>
        <rFont val="宋体"/>
        <family val="0"/>
      </rPr>
      <t>∑</t>
    </r>
    <r>
      <rPr>
        <sz val="10"/>
        <rFont val="宋体"/>
        <family val="0"/>
      </rPr>
      <t>[5]</t>
    </r>
  </si>
  <si>
    <r>
      <t>8=[7]/</t>
    </r>
    <r>
      <rPr>
        <sz val="10"/>
        <rFont val="宋体"/>
        <family val="0"/>
      </rPr>
      <t>∑</t>
    </r>
    <r>
      <rPr>
        <sz val="10"/>
        <rFont val="宋体"/>
        <family val="0"/>
      </rPr>
      <t>[7]</t>
    </r>
  </si>
  <si>
    <r>
      <t>10=[9]/</t>
    </r>
    <r>
      <rPr>
        <sz val="10"/>
        <rFont val="宋体"/>
        <family val="0"/>
      </rPr>
      <t>∑</t>
    </r>
    <r>
      <rPr>
        <sz val="10"/>
        <rFont val="宋体"/>
        <family val="0"/>
      </rPr>
      <t>[9]</t>
    </r>
  </si>
  <si>
    <t>11=[2]×5＋[4]×2＋[6]×4＋[8]×3＋[10]×2</t>
  </si>
  <si>
    <r>
      <t>12=[11]/</t>
    </r>
    <r>
      <rPr>
        <sz val="10"/>
        <rFont val="宋体"/>
        <family val="0"/>
      </rPr>
      <t>∑</t>
    </r>
    <r>
      <rPr>
        <sz val="10"/>
        <rFont val="宋体"/>
        <family val="0"/>
      </rPr>
      <t>[11]</t>
    </r>
  </si>
  <si>
    <t>13=425*[12]</t>
  </si>
  <si>
    <t>地级以上市小计</t>
  </si>
  <si>
    <t>备注：
1.各地市工作任务包括：食品中化学污染物及有害因素检测、食品致病微生物及寄生虫检测、食源性疾病监测、食物消费量调查（全食品）、地方特色食品专项调查；
2.按各地市承担的工作任务量、每项工作的难易程度、所需时间长短等因素赋以权重分配资金；
3.根据监测项目难易程度、监测时间长短等因素，各项工作权重系数分别为：食品中化学污染物及有害因素检测5、食品致病微生物及寄生虫检测2、食源性疾病监测4、食物消费量调查（全食品）3、地方特色食品专项调查2。
4.食物消费量调查（全食品）和地方特色食品专项调查的选点：按照国家食物消费量调查的要求，考虑地域分布、经济水平和调查工作基础，2021年选择在珠海、韶关、惠州、东莞、阳江、潮州等6个城市优先开展；反式脂肪酸食品调查在广州市开展。</t>
  </si>
  <si>
    <t>附件11-2</t>
  </si>
  <si>
    <t>2021年省级食品安全标准与监测评估项目资金明细测算表（地市）-放射监测</t>
  </si>
  <si>
    <t>监测机构</t>
  </si>
  <si>
    <t>食品放射性污染监测</t>
  </si>
  <si>
    <t>综合指数</t>
  </si>
  <si>
    <t>补助资金</t>
  </si>
  <si>
    <t>2=[1]/∑[2]</t>
  </si>
  <si>
    <t>3=[2]*0.5或0.25</t>
  </si>
  <si>
    <t>4=[3]/∑[3]</t>
  </si>
  <si>
    <t>5=43*[14]</t>
  </si>
  <si>
    <t>深圳市职业病防治院</t>
  </si>
  <si>
    <t>珠海市疾病预防控制中心</t>
  </si>
  <si>
    <t>惠州市职业病防治院</t>
  </si>
  <si>
    <t>江门市职业病防治所</t>
  </si>
  <si>
    <t>阳江市市疾病预防控制中心</t>
  </si>
  <si>
    <t>备注：
1.各地市监测机构工作任务：食品放射性污染监测；
2.按各地市承担的工作任务量、每项工作的难易程度、所需时间长短等因素赋以权重分配资金；
3.根据监测项目难易程度、监测时间长短等因素，食品放射性污染监测工作权重系数为：独立完成监测0.5，依靠省职防院协助完成0.25。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</si>
</sst>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_ "/>
    <numFmt numFmtId="178" formatCode="0_);[Red]\(0\)"/>
    <numFmt numFmtId="179" formatCode="0.0000_ "/>
    <numFmt numFmtId="180" formatCode="0.0_);[Red]\(0.0\)"/>
    <numFmt numFmtId="181" formatCode="0_);\(0\)"/>
    <numFmt numFmtId="182" formatCode="0.0000_);\(0.0000\)"/>
    <numFmt numFmtId="183" formatCode="0.0_ "/>
    <numFmt numFmtId="184" formatCode="_ * #,##0_ ;_ * \-#,##0_ ;_ * &quot;-&quot;??_ ;_ @_ "/>
  </numFmts>
  <fonts count="45">
    <font>
      <sz val="12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sz val="10"/>
      <name val="宋体"/>
      <family val="0"/>
    </font>
    <font>
      <b/>
      <sz val="16"/>
      <name val="宋体"/>
      <family val="0"/>
    </font>
    <font>
      <sz val="16"/>
      <name val="Times New Roman"/>
      <family val="1"/>
    </font>
    <font>
      <sz val="16"/>
      <color indexed="10"/>
      <name val="Times New Roman"/>
      <family val="1"/>
    </font>
    <font>
      <b/>
      <sz val="12"/>
      <name val="宋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sz val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Times New Roman"/>
      <family val="1"/>
    </font>
    <font>
      <sz val="16"/>
      <color rgb="FFFF0000"/>
      <name val="Times New Roman"/>
      <family val="1"/>
    </font>
    <font>
      <b/>
      <sz val="12"/>
      <name val="Calibri Light"/>
      <family val="0"/>
    </font>
    <font>
      <sz val="12"/>
      <name val="Calibri Light"/>
      <family val="0"/>
    </font>
    <font>
      <sz val="1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9" fillId="0" borderId="4" applyNumberFormat="0" applyFill="0" applyAlignment="0" applyProtection="0"/>
    <xf numFmtId="0" fontId="16" fillId="8" borderId="0" applyNumberFormat="0" applyBorder="0" applyAlignment="0" applyProtection="0"/>
    <xf numFmtId="0" fontId="18" fillId="0" borderId="5" applyNumberFormat="0" applyFill="0" applyAlignment="0" applyProtection="0"/>
    <xf numFmtId="0" fontId="16" fillId="9" borderId="0" applyNumberFormat="0" applyBorder="0" applyAlignment="0" applyProtection="0"/>
    <xf numFmtId="0" fontId="31" fillId="10" borderId="6" applyNumberFormat="0" applyAlignment="0" applyProtection="0"/>
    <xf numFmtId="0" fontId="32" fillId="10" borderId="1" applyNumberFormat="0" applyAlignment="0" applyProtection="0"/>
    <xf numFmtId="0" fontId="33" fillId="11" borderId="7" applyNumberFormat="0" applyAlignment="0" applyProtection="0"/>
    <xf numFmtId="0" fontId="17" fillId="3" borderId="0" applyNumberFormat="0" applyBorder="0" applyAlignment="0" applyProtection="0"/>
    <xf numFmtId="0" fontId="16" fillId="12" borderId="0" applyNumberFormat="0" applyBorder="0" applyAlignment="0" applyProtection="0"/>
    <xf numFmtId="0" fontId="34" fillId="0" borderId="8" applyNumberFormat="0" applyFill="0" applyAlignment="0" applyProtection="0"/>
    <xf numFmtId="0" fontId="28" fillId="0" borderId="9" applyNumberFormat="0" applyFill="0" applyAlignment="0" applyProtection="0"/>
    <xf numFmtId="0" fontId="30" fillId="2" borderId="0" applyNumberFormat="0" applyBorder="0" applyAlignment="0" applyProtection="0"/>
    <xf numFmtId="0" fontId="20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35" fillId="0" borderId="0" applyNumberFormat="0" applyBorder="0" applyAlignment="0" applyProtection="0"/>
    <xf numFmtId="0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0">
      <alignment vertical="center"/>
      <protection/>
    </xf>
    <xf numFmtId="0" fontId="36" fillId="0" borderId="0">
      <alignment vertical="center"/>
      <protection/>
    </xf>
    <xf numFmtId="0" fontId="17" fillId="0" borderId="0">
      <alignment vertical="center"/>
      <protection/>
    </xf>
    <xf numFmtId="0" fontId="37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2" fillId="0" borderId="0" xfId="52" applyNumberFormat="1" applyFont="1" applyFill="1" applyBorder="1" applyAlignment="1">
      <alignment vertical="center"/>
    </xf>
    <xf numFmtId="0" fontId="3" fillId="0" borderId="0" xfId="52" applyNumberFormat="1" applyFont="1" applyFill="1" applyBorder="1" applyAlignment="1">
      <alignment vertical="center"/>
    </xf>
    <xf numFmtId="0" fontId="4" fillId="0" borderId="0" xfId="52" applyNumberFormat="1" applyFont="1" applyFill="1" applyBorder="1" applyAlignment="1">
      <alignment vertical="center"/>
    </xf>
    <xf numFmtId="0" fontId="3" fillId="0" borderId="0" xfId="52" applyNumberFormat="1" applyFont="1" applyFill="1" applyBorder="1" applyAlignment="1">
      <alignment horizontal="center" vertical="center" wrapText="1"/>
    </xf>
    <xf numFmtId="0" fontId="3" fillId="0" borderId="0" xfId="52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52" applyNumberFormat="1" applyFont="1" applyFill="1" applyBorder="1" applyAlignment="1">
      <alignment horizontal="center" vertical="center"/>
    </xf>
    <xf numFmtId="176" fontId="40" fillId="0" borderId="0" xfId="52" applyNumberFormat="1" applyFont="1" applyFill="1" applyBorder="1" applyAlignment="1">
      <alignment horizontal="center" vertical="center"/>
    </xf>
    <xf numFmtId="176" fontId="2" fillId="0" borderId="0" xfId="52" applyNumberFormat="1" applyFont="1" applyFill="1" applyBorder="1" applyAlignment="1">
      <alignment horizontal="center" vertical="center"/>
    </xf>
    <xf numFmtId="176" fontId="2" fillId="0" borderId="0" xfId="52" applyNumberFormat="1" applyFont="1" applyFill="1" applyBorder="1" applyAlignment="1">
      <alignment vertical="center"/>
    </xf>
    <xf numFmtId="4" fontId="2" fillId="0" borderId="0" xfId="52" applyNumberFormat="1" applyFont="1" applyFill="1" applyBorder="1" applyAlignment="1">
      <alignment horizontal="center" vertical="center"/>
    </xf>
    <xf numFmtId="0" fontId="6" fillId="0" borderId="0" xfId="5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6" fillId="0" borderId="0" xfId="52" applyNumberFormat="1" applyFont="1" applyFill="1" applyBorder="1" applyAlignment="1">
      <alignment horizontal="right" vertical="center"/>
    </xf>
    <xf numFmtId="0" fontId="42" fillId="0" borderId="10" xfId="52" applyNumberFormat="1" applyFont="1" applyFill="1" applyBorder="1" applyAlignment="1">
      <alignment horizontal="center" vertical="center" wrapText="1"/>
    </xf>
    <xf numFmtId="177" fontId="42" fillId="0" borderId="10" xfId="52" applyNumberFormat="1" applyFont="1" applyFill="1" applyBorder="1" applyAlignment="1">
      <alignment horizontal="center" vertical="center" wrapText="1"/>
    </xf>
    <xf numFmtId="176" fontId="42" fillId="0" borderId="10" xfId="52" applyNumberFormat="1" applyFont="1" applyFill="1" applyBorder="1" applyAlignment="1">
      <alignment horizontal="center" vertical="center" wrapText="1"/>
    </xf>
    <xf numFmtId="4" fontId="42" fillId="0" borderId="10" xfId="52" applyNumberFormat="1" applyFont="1" applyFill="1" applyBorder="1" applyAlignment="1">
      <alignment horizontal="center" vertical="center" wrapText="1"/>
    </xf>
    <xf numFmtId="0" fontId="42" fillId="0" borderId="10" xfId="52" applyNumberFormat="1" applyFont="1" applyFill="1" applyBorder="1" applyAlignment="1">
      <alignment vertical="center" wrapText="1"/>
    </xf>
    <xf numFmtId="177" fontId="43" fillId="0" borderId="10" xfId="52" applyNumberFormat="1" applyFont="1" applyFill="1" applyBorder="1" applyAlignment="1">
      <alignment horizontal="center" vertical="center" wrapText="1"/>
    </xf>
    <xf numFmtId="176" fontId="43" fillId="0" borderId="10" xfId="52" applyNumberFormat="1" applyFont="1" applyFill="1" applyBorder="1" applyAlignment="1">
      <alignment horizontal="center" vertical="center" wrapText="1"/>
    </xf>
    <xf numFmtId="4" fontId="43" fillId="0" borderId="10" xfId="52" applyNumberFormat="1" applyFont="1" applyFill="1" applyBorder="1" applyAlignment="1">
      <alignment horizontal="center" vertical="center" wrapText="1"/>
    </xf>
    <xf numFmtId="0" fontId="42" fillId="0" borderId="10" xfId="52" applyNumberFormat="1" applyFont="1" applyFill="1" applyBorder="1" applyAlignment="1">
      <alignment vertical="center"/>
    </xf>
    <xf numFmtId="0" fontId="42" fillId="0" borderId="10" xfId="52" applyNumberFormat="1" applyFont="1" applyFill="1" applyBorder="1" applyAlignment="1">
      <alignment horizontal="center" vertical="center"/>
    </xf>
    <xf numFmtId="178" fontId="42" fillId="0" borderId="10" xfId="52" applyNumberFormat="1" applyFont="1" applyFill="1" applyBorder="1" applyAlignment="1">
      <alignment horizontal="center" vertical="center"/>
    </xf>
    <xf numFmtId="179" fontId="42" fillId="0" borderId="10" xfId="52" applyNumberFormat="1" applyFont="1" applyFill="1" applyBorder="1" applyAlignment="1">
      <alignment horizontal="center" vertical="center"/>
    </xf>
    <xf numFmtId="177" fontId="42" fillId="0" borderId="10" xfId="52" applyNumberFormat="1" applyFont="1" applyFill="1" applyBorder="1" applyAlignment="1">
      <alignment horizontal="center" vertical="center"/>
    </xf>
    <xf numFmtId="180" fontId="42" fillId="0" borderId="10" xfId="52" applyNumberFormat="1" applyFont="1" applyFill="1" applyBorder="1" applyAlignment="1">
      <alignment horizontal="center" vertical="center"/>
    </xf>
    <xf numFmtId="0" fontId="43" fillId="0" borderId="10" xfId="52" applyFont="1" applyFill="1" applyBorder="1" applyAlignment="1">
      <alignment horizontal="center" vertical="center"/>
    </xf>
    <xf numFmtId="0" fontId="43" fillId="0" borderId="10" xfId="52" applyFont="1" applyFill="1" applyBorder="1" applyAlignment="1">
      <alignment horizontal="left" vertical="center"/>
    </xf>
    <xf numFmtId="181" fontId="43" fillId="0" borderId="10" xfId="52" applyNumberFormat="1" applyFont="1" applyFill="1" applyBorder="1" applyAlignment="1">
      <alignment horizontal="center" vertical="center"/>
    </xf>
    <xf numFmtId="182" fontId="43" fillId="0" borderId="10" xfId="52" applyNumberFormat="1" applyFont="1" applyFill="1" applyBorder="1" applyAlignment="1">
      <alignment horizontal="center" vertical="center"/>
    </xf>
    <xf numFmtId="179" fontId="43" fillId="0" borderId="10" xfId="52" applyNumberFormat="1" applyFont="1" applyFill="1" applyBorder="1" applyAlignment="1">
      <alignment horizontal="center" vertical="center" wrapText="1"/>
    </xf>
    <xf numFmtId="183" fontId="42" fillId="0" borderId="10" xfId="22" applyNumberFormat="1" applyFont="1" applyFill="1" applyBorder="1" applyAlignment="1">
      <alignment horizontal="center" vertical="center"/>
    </xf>
    <xf numFmtId="0" fontId="44" fillId="0" borderId="0" xfId="52" applyNumberFormat="1" applyFont="1" applyFill="1" applyBorder="1" applyAlignment="1">
      <alignment horizontal="left" vertical="center" wrapText="1"/>
    </xf>
    <xf numFmtId="0" fontId="44" fillId="0" borderId="0" xfId="52" applyNumberFormat="1" applyFont="1" applyFill="1" applyBorder="1" applyAlignment="1">
      <alignment horizontal="center" vertical="center" wrapText="1"/>
    </xf>
    <xf numFmtId="4" fontId="44" fillId="0" borderId="0" xfId="52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3" fillId="0" borderId="0" xfId="5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10" fillId="0" borderId="10" xfId="52" applyNumberFormat="1" applyFont="1" applyFill="1" applyBorder="1" applyAlignment="1">
      <alignment horizontal="center" vertical="center" wrapText="1"/>
    </xf>
    <xf numFmtId="0" fontId="6" fillId="0" borderId="10" xfId="52" applyNumberFormat="1" applyFont="1" applyFill="1" applyBorder="1" applyAlignment="1">
      <alignment horizontal="center" vertical="center" wrapText="1"/>
    </xf>
    <xf numFmtId="0" fontId="10" fillId="0" borderId="10" xfId="52" applyNumberFormat="1" applyFont="1" applyFill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52" applyNumberFormat="1" applyFont="1" applyFill="1" applyBorder="1" applyAlignment="1">
      <alignment horizontal="center" vertical="center" wrapText="1"/>
    </xf>
    <xf numFmtId="0" fontId="0" fillId="0" borderId="10" xfId="52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52" applyNumberFormat="1" applyFont="1" applyFill="1" applyBorder="1" applyAlignment="1">
      <alignment horizontal="center" vertical="center" wrapText="1"/>
    </xf>
    <xf numFmtId="0" fontId="6" fillId="0" borderId="0" xfId="52" applyNumberFormat="1" applyFont="1" applyFill="1" applyBorder="1" applyAlignment="1">
      <alignment horizontal="left" vertical="center" wrapText="1"/>
    </xf>
    <xf numFmtId="0" fontId="6" fillId="0" borderId="0" xfId="52" applyNumberFormat="1" applyFont="1" applyFill="1" applyBorder="1" applyAlignment="1">
      <alignment horizontal="center" vertical="center" wrapText="1"/>
    </xf>
    <xf numFmtId="0" fontId="6" fillId="0" borderId="0" xfId="52" applyNumberFormat="1" applyFont="1" applyFill="1" applyBorder="1" applyAlignment="1">
      <alignment horizontal="center" vertical="center" wrapText="1"/>
    </xf>
    <xf numFmtId="176" fontId="3" fillId="0" borderId="0" xfId="52" applyNumberFormat="1" applyFont="1" applyFill="1" applyBorder="1" applyAlignment="1">
      <alignment/>
    </xf>
    <xf numFmtId="176" fontId="0" fillId="0" borderId="0" xfId="52" applyNumberFormat="1" applyFont="1" applyFill="1" applyBorder="1" applyAlignment="1">
      <alignment horizontal="right"/>
    </xf>
    <xf numFmtId="4" fontId="10" fillId="0" borderId="10" xfId="52" applyNumberFormat="1" applyFont="1" applyFill="1" applyBorder="1" applyAlignment="1">
      <alignment horizontal="center" vertical="center" wrapText="1"/>
    </xf>
    <xf numFmtId="0" fontId="10" fillId="0" borderId="10" xfId="67" applyNumberFormat="1" applyFont="1" applyFill="1" applyBorder="1" applyAlignment="1">
      <alignment horizontal="center" vertical="center" wrapText="1"/>
      <protection/>
    </xf>
    <xf numFmtId="4" fontId="6" fillId="0" borderId="10" xfId="52" applyNumberFormat="1" applyFont="1" applyFill="1" applyBorder="1" applyAlignment="1">
      <alignment horizontal="center" vertical="center" wrapText="1"/>
    </xf>
    <xf numFmtId="184" fontId="10" fillId="0" borderId="10" xfId="22" applyNumberFormat="1" applyFont="1" applyFill="1" applyBorder="1" applyAlignment="1">
      <alignment horizontal="center" vertical="center"/>
    </xf>
    <xf numFmtId="0" fontId="0" fillId="0" borderId="10" xfId="66" applyNumberFormat="1" applyFont="1" applyFill="1" applyBorder="1" applyAlignment="1">
      <alignment horizontal="center" vertical="center"/>
      <protection/>
    </xf>
    <xf numFmtId="0" fontId="6" fillId="0" borderId="0" xfId="52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65" applyFont="1" applyFill="1" applyBorder="1" applyAlignment="1">
      <alignment horizontal="center" vertical="center" wrapText="1"/>
      <protection/>
    </xf>
    <xf numFmtId="0" fontId="15" fillId="0" borderId="10" xfId="65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65" applyFont="1" applyFill="1" applyBorder="1" applyAlignment="1">
      <alignment horizontal="left" vertical="center" wrapText="1"/>
      <protection/>
    </xf>
    <xf numFmtId="0" fontId="0" fillId="0" borderId="10" xfId="65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测算表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  <cellStyle name="常规_基层医疗卫生机构_2" xfId="66"/>
    <cellStyle name="常规_基层医疗卫生机构_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6"/>
  <sheetViews>
    <sheetView zoomScaleSheetLayoutView="100" workbookViewId="0" topLeftCell="A1">
      <selection activeCell="A5" sqref="A5"/>
    </sheetView>
  </sheetViews>
  <sheetFormatPr defaultColWidth="9.00390625" defaultRowHeight="14.25"/>
  <cols>
    <col min="1" max="1" width="29.75390625" style="0" customWidth="1"/>
    <col min="2" max="2" width="9.125" style="0" customWidth="1"/>
    <col min="3" max="3" width="10.125" style="0" customWidth="1"/>
    <col min="4" max="4" width="10.75390625" style="75" customWidth="1"/>
    <col min="5" max="5" width="10.625" style="0" customWidth="1"/>
  </cols>
  <sheetData>
    <row r="1" ht="14.25">
      <c r="A1" s="76" t="s">
        <v>0</v>
      </c>
    </row>
    <row r="2" spans="1:243" s="72" customFormat="1" ht="30" customHeight="1">
      <c r="A2" s="77" t="s">
        <v>1</v>
      </c>
      <c r="B2" s="77"/>
      <c r="C2" s="77"/>
      <c r="D2" s="77"/>
      <c r="E2" s="77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92"/>
    </row>
    <row r="3" spans="2:242" s="72" customFormat="1" ht="24.75" customHeight="1">
      <c r="B3" s="79"/>
      <c r="C3" s="79"/>
      <c r="D3" s="80"/>
      <c r="E3" s="81" t="s">
        <v>2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</row>
    <row r="4" spans="1:241" s="72" customFormat="1" ht="31.5" customHeight="1">
      <c r="A4" s="83" t="s">
        <v>3</v>
      </c>
      <c r="B4" s="83" t="s">
        <v>4</v>
      </c>
      <c r="C4" s="84" t="s">
        <v>5</v>
      </c>
      <c r="D4" s="84" t="s">
        <v>6</v>
      </c>
      <c r="E4" s="84" t="s">
        <v>7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</row>
    <row r="5" spans="1:5" s="73" customFormat="1" ht="24" customHeight="1">
      <c r="A5" s="85" t="s">
        <v>8</v>
      </c>
      <c r="B5" s="86">
        <f>SUM(B6:B26)</f>
        <v>468</v>
      </c>
      <c r="C5" s="87"/>
      <c r="D5" s="88"/>
      <c r="E5" s="88"/>
    </row>
    <row r="6" spans="1:5" s="74" customFormat="1" ht="24" customHeight="1">
      <c r="A6" s="89" t="s">
        <v>9</v>
      </c>
      <c r="B6" s="90">
        <v>66</v>
      </c>
      <c r="C6" s="90">
        <v>2109901</v>
      </c>
      <c r="D6" s="91">
        <v>51301</v>
      </c>
      <c r="E6" s="91"/>
    </row>
    <row r="7" spans="1:5" s="74" customFormat="1" ht="24" customHeight="1">
      <c r="A7" s="89" t="s">
        <v>10</v>
      </c>
      <c r="B7" s="90">
        <v>46</v>
      </c>
      <c r="C7" s="90">
        <v>2109901</v>
      </c>
      <c r="D7" s="91">
        <v>51301</v>
      </c>
      <c r="E7" s="91"/>
    </row>
    <row r="8" spans="1:5" s="74" customFormat="1" ht="24" customHeight="1">
      <c r="A8" s="89" t="s">
        <v>11</v>
      </c>
      <c r="B8" s="90">
        <v>40</v>
      </c>
      <c r="C8" s="90">
        <v>2109901</v>
      </c>
      <c r="D8" s="91">
        <v>51301</v>
      </c>
      <c r="E8" s="91"/>
    </row>
    <row r="9" spans="1:5" s="74" customFormat="1" ht="24" customHeight="1">
      <c r="A9" s="89" t="s">
        <v>12</v>
      </c>
      <c r="B9" s="90">
        <v>9</v>
      </c>
      <c r="C9" s="90">
        <v>2109901</v>
      </c>
      <c r="D9" s="91">
        <v>51301</v>
      </c>
      <c r="E9" s="91"/>
    </row>
    <row r="10" spans="1:5" s="74" customFormat="1" ht="24" customHeight="1">
      <c r="A10" s="89" t="s">
        <v>13</v>
      </c>
      <c r="B10" s="90">
        <v>10</v>
      </c>
      <c r="C10" s="90">
        <v>2109901</v>
      </c>
      <c r="D10" s="91">
        <v>51301</v>
      </c>
      <c r="E10" s="91"/>
    </row>
    <row r="11" spans="1:5" s="74" customFormat="1" ht="24" customHeight="1">
      <c r="A11" s="89" t="s">
        <v>14</v>
      </c>
      <c r="B11" s="90">
        <v>18</v>
      </c>
      <c r="C11" s="90">
        <v>2109901</v>
      </c>
      <c r="D11" s="91">
        <v>51301</v>
      </c>
      <c r="E11" s="91"/>
    </row>
    <row r="12" spans="1:5" s="74" customFormat="1" ht="24" customHeight="1">
      <c r="A12" s="89" t="s">
        <v>15</v>
      </c>
      <c r="B12" s="90">
        <v>10</v>
      </c>
      <c r="C12" s="90">
        <v>2109901</v>
      </c>
      <c r="D12" s="91">
        <v>51301</v>
      </c>
      <c r="E12" s="91"/>
    </row>
    <row r="13" spans="1:5" s="74" customFormat="1" ht="24" customHeight="1">
      <c r="A13" s="89" t="s">
        <v>16</v>
      </c>
      <c r="B13" s="90">
        <v>8</v>
      </c>
      <c r="C13" s="90">
        <v>2109901</v>
      </c>
      <c r="D13" s="91">
        <v>51301</v>
      </c>
      <c r="E13" s="91"/>
    </row>
    <row r="14" spans="1:5" s="74" customFormat="1" ht="24" customHeight="1">
      <c r="A14" s="89" t="s">
        <v>17</v>
      </c>
      <c r="B14" s="90">
        <v>24</v>
      </c>
      <c r="C14" s="90">
        <v>2109901</v>
      </c>
      <c r="D14" s="91">
        <v>51301</v>
      </c>
      <c r="E14" s="91"/>
    </row>
    <row r="15" spans="1:5" s="74" customFormat="1" ht="24" customHeight="1">
      <c r="A15" s="89" t="s">
        <v>18</v>
      </c>
      <c r="B15" s="90">
        <v>10</v>
      </c>
      <c r="C15" s="90">
        <v>2109901</v>
      </c>
      <c r="D15" s="91">
        <v>51301</v>
      </c>
      <c r="E15" s="91"/>
    </row>
    <row r="16" spans="1:5" s="74" customFormat="1" ht="24" customHeight="1">
      <c r="A16" s="89" t="s">
        <v>19</v>
      </c>
      <c r="B16" s="90">
        <v>25</v>
      </c>
      <c r="C16" s="90">
        <v>2109901</v>
      </c>
      <c r="D16" s="91">
        <v>51301</v>
      </c>
      <c r="E16" s="91"/>
    </row>
    <row r="17" spans="1:5" s="74" customFormat="1" ht="24" customHeight="1">
      <c r="A17" s="89" t="s">
        <v>20</v>
      </c>
      <c r="B17" s="90">
        <v>26</v>
      </c>
      <c r="C17" s="90">
        <v>2109901</v>
      </c>
      <c r="D17" s="91">
        <v>51301</v>
      </c>
      <c r="E17" s="91"/>
    </row>
    <row r="18" spans="1:5" s="74" customFormat="1" ht="24" customHeight="1">
      <c r="A18" s="89" t="s">
        <v>21</v>
      </c>
      <c r="B18" s="90">
        <v>59.5</v>
      </c>
      <c r="C18" s="90">
        <v>2109901</v>
      </c>
      <c r="D18" s="91">
        <v>51301</v>
      </c>
      <c r="E18" s="91"/>
    </row>
    <row r="19" spans="1:5" s="74" customFormat="1" ht="24" customHeight="1">
      <c r="A19" s="89" t="s">
        <v>22</v>
      </c>
      <c r="B19" s="90">
        <v>25.5</v>
      </c>
      <c r="C19" s="90">
        <v>2109901</v>
      </c>
      <c r="D19" s="91">
        <v>51301</v>
      </c>
      <c r="E19" s="91"/>
    </row>
    <row r="20" spans="1:5" s="74" customFormat="1" ht="24" customHeight="1">
      <c r="A20" s="89" t="s">
        <v>23</v>
      </c>
      <c r="B20" s="90">
        <v>10</v>
      </c>
      <c r="C20" s="90">
        <v>2109901</v>
      </c>
      <c r="D20" s="91">
        <v>51301</v>
      </c>
      <c r="E20" s="91"/>
    </row>
    <row r="21" spans="1:5" s="74" customFormat="1" ht="24" customHeight="1">
      <c r="A21" s="89" t="s">
        <v>24</v>
      </c>
      <c r="B21" s="90">
        <v>23</v>
      </c>
      <c r="C21" s="90">
        <v>2109901</v>
      </c>
      <c r="D21" s="91">
        <v>51301</v>
      </c>
      <c r="E21" s="91"/>
    </row>
    <row r="22" spans="1:5" s="74" customFormat="1" ht="24" customHeight="1">
      <c r="A22" s="89" t="s">
        <v>25</v>
      </c>
      <c r="B22" s="90">
        <v>16</v>
      </c>
      <c r="C22" s="90">
        <v>2109901</v>
      </c>
      <c r="D22" s="91">
        <v>51301</v>
      </c>
      <c r="E22" s="91"/>
    </row>
    <row r="23" spans="1:5" s="74" customFormat="1" ht="24" customHeight="1">
      <c r="A23" s="89" t="s">
        <v>26</v>
      </c>
      <c r="B23" s="90">
        <v>6</v>
      </c>
      <c r="C23" s="90">
        <v>2109901</v>
      </c>
      <c r="D23" s="91">
        <v>51301</v>
      </c>
      <c r="E23" s="91"/>
    </row>
    <row r="24" spans="1:5" s="74" customFormat="1" ht="24" customHeight="1">
      <c r="A24" s="89" t="s">
        <v>27</v>
      </c>
      <c r="B24" s="90">
        <v>18</v>
      </c>
      <c r="C24" s="90">
        <v>2109901</v>
      </c>
      <c r="D24" s="91">
        <v>51301</v>
      </c>
      <c r="E24" s="91"/>
    </row>
    <row r="25" spans="1:5" s="74" customFormat="1" ht="24" customHeight="1">
      <c r="A25" s="89" t="s">
        <v>28</v>
      </c>
      <c r="B25" s="90">
        <v>10</v>
      </c>
      <c r="C25" s="90">
        <v>2109901</v>
      </c>
      <c r="D25" s="91">
        <v>51301</v>
      </c>
      <c r="E25" s="91"/>
    </row>
    <row r="26" spans="1:5" s="74" customFormat="1" ht="24" customHeight="1">
      <c r="A26" s="89" t="s">
        <v>29</v>
      </c>
      <c r="B26" s="90">
        <v>8</v>
      </c>
      <c r="C26" s="90">
        <v>2109901</v>
      </c>
      <c r="D26" s="91">
        <v>51301</v>
      </c>
      <c r="E26" s="91"/>
    </row>
  </sheetData>
  <sheetProtection/>
  <mergeCells count="1">
    <mergeCell ref="A2:E2"/>
  </mergeCells>
  <printOptions horizontalCentered="1"/>
  <pageMargins left="0.4722222222222222" right="0.4722222222222222" top="0.5902777777777778" bottom="0.7868055555555555" header="0.5" footer="0.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SheetLayoutView="100" workbookViewId="0" topLeftCell="A1">
      <selection activeCell="B6" sqref="B6"/>
    </sheetView>
  </sheetViews>
  <sheetFormatPr defaultColWidth="8.75390625" defaultRowHeight="14.25"/>
  <cols>
    <col min="1" max="1" width="16.875" style="45" customWidth="1"/>
    <col min="2" max="7" width="8.75390625" style="46" customWidth="1"/>
    <col min="8" max="8" width="10.25390625" style="46" customWidth="1"/>
    <col min="9" max="9" width="8.75390625" style="46" customWidth="1"/>
    <col min="10" max="10" width="10.00390625" style="46" customWidth="1"/>
    <col min="11" max="11" width="8.75390625" style="46" customWidth="1"/>
    <col min="12" max="12" width="15.625" style="46" customWidth="1"/>
    <col min="13" max="13" width="8.75390625" style="46" customWidth="1"/>
    <col min="14" max="14" width="10.375" style="45" customWidth="1"/>
    <col min="15" max="16384" width="8.75390625" style="45" customWidth="1"/>
  </cols>
  <sheetData>
    <row r="1" spans="1:14" ht="15.75">
      <c r="A1" s="12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64"/>
    </row>
    <row r="2" spans="1:14" ht="21">
      <c r="A2" s="48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8"/>
    </row>
    <row r="3" spans="1:14" ht="15.7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65" t="s">
        <v>2</v>
      </c>
    </row>
    <row r="4" spans="1:14" ht="36.75" customHeight="1">
      <c r="A4" s="52" t="s">
        <v>32</v>
      </c>
      <c r="B4" s="52" t="s">
        <v>33</v>
      </c>
      <c r="C4" s="52"/>
      <c r="D4" s="52" t="s">
        <v>34</v>
      </c>
      <c r="E4" s="52"/>
      <c r="F4" s="52" t="s">
        <v>35</v>
      </c>
      <c r="G4" s="52"/>
      <c r="H4" s="52" t="s">
        <v>36</v>
      </c>
      <c r="I4" s="52"/>
      <c r="J4" s="52" t="s">
        <v>37</v>
      </c>
      <c r="K4" s="52"/>
      <c r="L4" s="52" t="s">
        <v>38</v>
      </c>
      <c r="M4" s="52" t="s">
        <v>39</v>
      </c>
      <c r="N4" s="66" t="s">
        <v>4</v>
      </c>
    </row>
    <row r="5" spans="1:14" ht="28.5">
      <c r="A5" s="52"/>
      <c r="B5" s="52" t="s">
        <v>40</v>
      </c>
      <c r="C5" s="52" t="s">
        <v>41</v>
      </c>
      <c r="D5" s="52" t="s">
        <v>40</v>
      </c>
      <c r="E5" s="52" t="s">
        <v>41</v>
      </c>
      <c r="F5" s="52" t="s">
        <v>42</v>
      </c>
      <c r="G5" s="52" t="s">
        <v>41</v>
      </c>
      <c r="H5" s="52" t="s">
        <v>43</v>
      </c>
      <c r="I5" s="52" t="s">
        <v>41</v>
      </c>
      <c r="J5" s="67" t="s">
        <v>43</v>
      </c>
      <c r="K5" s="52" t="s">
        <v>41</v>
      </c>
      <c r="L5" s="52"/>
      <c r="M5" s="52"/>
      <c r="N5" s="66"/>
    </row>
    <row r="6" spans="1:14" s="44" customFormat="1" ht="36">
      <c r="A6" s="53" t="s">
        <v>44</v>
      </c>
      <c r="B6" s="53">
        <v>1</v>
      </c>
      <c r="C6" s="53" t="s">
        <v>45</v>
      </c>
      <c r="D6" s="53">
        <v>3</v>
      </c>
      <c r="E6" s="53" t="s">
        <v>46</v>
      </c>
      <c r="F6" s="53">
        <v>5</v>
      </c>
      <c r="G6" s="53" t="s">
        <v>47</v>
      </c>
      <c r="H6" s="53">
        <v>7</v>
      </c>
      <c r="I6" s="53" t="s">
        <v>48</v>
      </c>
      <c r="J6" s="53">
        <v>9</v>
      </c>
      <c r="K6" s="53" t="s">
        <v>49</v>
      </c>
      <c r="L6" s="53" t="s">
        <v>50</v>
      </c>
      <c r="M6" s="53" t="s">
        <v>51</v>
      </c>
      <c r="N6" s="68" t="s">
        <v>52</v>
      </c>
    </row>
    <row r="7" spans="1:14" ht="24" customHeight="1">
      <c r="A7" s="54" t="s">
        <v>8</v>
      </c>
      <c r="B7" s="54">
        <f aca="true" t="shared" si="0" ref="B7:N7">B8</f>
        <v>5825</v>
      </c>
      <c r="C7" s="54">
        <f t="shared" si="0"/>
        <v>1.0001</v>
      </c>
      <c r="D7" s="54">
        <f t="shared" si="0"/>
        <v>3600</v>
      </c>
      <c r="E7" s="54">
        <f t="shared" si="0"/>
        <v>1.0002000000000002</v>
      </c>
      <c r="F7" s="54">
        <f t="shared" si="0"/>
        <v>10700</v>
      </c>
      <c r="G7" s="54">
        <f t="shared" si="0"/>
        <v>1.0001</v>
      </c>
      <c r="H7" s="54">
        <f t="shared" si="0"/>
        <v>4800</v>
      </c>
      <c r="I7" s="54">
        <f t="shared" si="0"/>
        <v>1.0002</v>
      </c>
      <c r="J7" s="54">
        <f t="shared" si="0"/>
        <v>5000</v>
      </c>
      <c r="K7" s="54">
        <f t="shared" si="0"/>
        <v>1</v>
      </c>
      <c r="L7" s="54">
        <f t="shared" si="0"/>
        <v>16.0019</v>
      </c>
      <c r="M7" s="54">
        <f t="shared" si="0"/>
        <v>1</v>
      </c>
      <c r="N7" s="69">
        <f t="shared" si="0"/>
        <v>425</v>
      </c>
    </row>
    <row r="8" spans="1:14" ht="24" customHeight="1">
      <c r="A8" s="54" t="s">
        <v>53</v>
      </c>
      <c r="B8" s="52">
        <f aca="true" t="shared" si="1" ref="B8:I8">SUM(B9:B29)</f>
        <v>5825</v>
      </c>
      <c r="C8" s="52">
        <f t="shared" si="1"/>
        <v>1.0001</v>
      </c>
      <c r="D8" s="52">
        <f t="shared" si="1"/>
        <v>3600</v>
      </c>
      <c r="E8" s="52">
        <f t="shared" si="1"/>
        <v>1.0002000000000002</v>
      </c>
      <c r="F8" s="52">
        <f t="shared" si="1"/>
        <v>10700</v>
      </c>
      <c r="G8" s="52">
        <f t="shared" si="1"/>
        <v>1.0001</v>
      </c>
      <c r="H8" s="52">
        <f t="shared" si="1"/>
        <v>4800</v>
      </c>
      <c r="I8" s="52">
        <f t="shared" si="1"/>
        <v>1.0002</v>
      </c>
      <c r="J8" s="52">
        <v>5000</v>
      </c>
      <c r="K8" s="52">
        <f aca="true" t="shared" si="2" ref="K8:N8">SUM(K9:K29)</f>
        <v>1</v>
      </c>
      <c r="L8" s="54">
        <f t="shared" si="2"/>
        <v>16.0019</v>
      </c>
      <c r="M8" s="54">
        <f t="shared" si="2"/>
        <v>1</v>
      </c>
      <c r="N8" s="69">
        <f t="shared" si="2"/>
        <v>425</v>
      </c>
    </row>
    <row r="9" spans="1:14" ht="24" customHeight="1">
      <c r="A9" s="55" t="s">
        <v>9</v>
      </c>
      <c r="B9" s="56">
        <v>350</v>
      </c>
      <c r="C9" s="57">
        <f>ROUND(B9/$B$7,4)</f>
        <v>0.0601</v>
      </c>
      <c r="D9" s="56">
        <v>200</v>
      </c>
      <c r="E9" s="58">
        <f aca="true" t="shared" si="3" ref="E9:E29">ROUND(D9/$D$7,4)</f>
        <v>0.0556</v>
      </c>
      <c r="F9" s="59">
        <v>200</v>
      </c>
      <c r="G9" s="58">
        <f aca="true" t="shared" si="4" ref="G9:G29">ROUND(F9/$F$7,4)</f>
        <v>0.0187</v>
      </c>
      <c r="H9" s="56">
        <v>0</v>
      </c>
      <c r="I9" s="58">
        <v>0</v>
      </c>
      <c r="J9" s="70">
        <v>5000</v>
      </c>
      <c r="K9" s="58">
        <f>J9/J7</f>
        <v>1</v>
      </c>
      <c r="L9" s="57">
        <f>ROUND((C9*5+E9*2+G9*4+I9*3+K9*2),4)</f>
        <v>2.4865</v>
      </c>
      <c r="M9" s="57">
        <f aca="true" t="shared" si="5" ref="M9:M29">ROUND(L9/$L$7,4)</f>
        <v>0.1554</v>
      </c>
      <c r="N9" s="69">
        <f aca="true" t="shared" si="6" ref="N9:N29">ROUND(425*M9,0)</f>
        <v>66</v>
      </c>
    </row>
    <row r="10" spans="1:14" ht="24" customHeight="1">
      <c r="A10" s="55" t="s">
        <v>10</v>
      </c>
      <c r="B10" s="56">
        <v>500</v>
      </c>
      <c r="C10" s="57">
        <f aca="true" t="shared" si="7" ref="C9:C29">ROUND(B10/$B$7,4)</f>
        <v>0.0858</v>
      </c>
      <c r="D10" s="56">
        <v>300</v>
      </c>
      <c r="E10" s="58">
        <f t="shared" si="3"/>
        <v>0.0833</v>
      </c>
      <c r="F10" s="59">
        <v>2000</v>
      </c>
      <c r="G10" s="58">
        <f t="shared" si="4"/>
        <v>0.1869</v>
      </c>
      <c r="H10" s="56"/>
      <c r="I10" s="58"/>
      <c r="J10" s="70"/>
      <c r="K10" s="58"/>
      <c r="L10" s="57">
        <f>ROUND((C10*5+E10*2+G10*4+I10*3+K10*2),4)</f>
        <v>1.3432</v>
      </c>
      <c r="M10" s="57">
        <f t="shared" si="5"/>
        <v>0.0839</v>
      </c>
      <c r="N10" s="69">
        <f t="shared" si="6"/>
        <v>36</v>
      </c>
    </row>
    <row r="11" spans="1:14" ht="24" customHeight="1">
      <c r="A11" s="55" t="s">
        <v>11</v>
      </c>
      <c r="B11" s="56">
        <v>300</v>
      </c>
      <c r="C11" s="57">
        <f t="shared" si="7"/>
        <v>0.0515</v>
      </c>
      <c r="D11" s="56">
        <v>300</v>
      </c>
      <c r="E11" s="58">
        <f t="shared" si="3"/>
        <v>0.0833</v>
      </c>
      <c r="F11" s="59">
        <v>1000</v>
      </c>
      <c r="G11" s="58">
        <f t="shared" si="4"/>
        <v>0.0935</v>
      </c>
      <c r="H11" s="56">
        <v>800</v>
      </c>
      <c r="I11" s="58">
        <f>ROUND(H11/$H$7,4)</f>
        <v>0.1667</v>
      </c>
      <c r="J11" s="70"/>
      <c r="K11" s="58"/>
      <c r="L11" s="57">
        <f aca="true" t="shared" si="8" ref="L9:L29">ROUND((C11*5+E11*2+G11*4+I11*3+K11*2),4)</f>
        <v>1.2982</v>
      </c>
      <c r="M11" s="57">
        <f t="shared" si="5"/>
        <v>0.0811</v>
      </c>
      <c r="N11" s="69">
        <f t="shared" si="6"/>
        <v>34</v>
      </c>
    </row>
    <row r="12" spans="1:14" ht="24" customHeight="1">
      <c r="A12" s="55" t="s">
        <v>12</v>
      </c>
      <c r="B12" s="56">
        <v>200</v>
      </c>
      <c r="C12" s="57">
        <f t="shared" si="7"/>
        <v>0.0343</v>
      </c>
      <c r="D12" s="56">
        <v>150</v>
      </c>
      <c r="E12" s="58">
        <f t="shared" si="3"/>
        <v>0.0417</v>
      </c>
      <c r="F12" s="59">
        <v>250</v>
      </c>
      <c r="G12" s="58">
        <f t="shared" si="4"/>
        <v>0.0234</v>
      </c>
      <c r="H12" s="56"/>
      <c r="I12" s="58"/>
      <c r="J12" s="70"/>
      <c r="K12" s="58"/>
      <c r="L12" s="57">
        <f t="shared" si="8"/>
        <v>0.3485</v>
      </c>
      <c r="M12" s="57">
        <f t="shared" si="5"/>
        <v>0.0218</v>
      </c>
      <c r="N12" s="69">
        <f t="shared" si="6"/>
        <v>9</v>
      </c>
    </row>
    <row r="13" spans="1:14" ht="24" customHeight="1">
      <c r="A13" s="55" t="s">
        <v>13</v>
      </c>
      <c r="B13" s="56">
        <v>250</v>
      </c>
      <c r="C13" s="57">
        <f t="shared" si="7"/>
        <v>0.0429</v>
      </c>
      <c r="D13" s="56">
        <v>150</v>
      </c>
      <c r="E13" s="58">
        <f t="shared" si="3"/>
        <v>0.0417</v>
      </c>
      <c r="F13" s="59">
        <v>200</v>
      </c>
      <c r="G13" s="58">
        <f t="shared" si="4"/>
        <v>0.0187</v>
      </c>
      <c r="H13" s="56"/>
      <c r="I13" s="58"/>
      <c r="J13" s="70"/>
      <c r="K13" s="58"/>
      <c r="L13" s="57">
        <f t="shared" si="8"/>
        <v>0.3727</v>
      </c>
      <c r="M13" s="57">
        <f t="shared" si="5"/>
        <v>0.0233</v>
      </c>
      <c r="N13" s="69">
        <f t="shared" si="6"/>
        <v>10</v>
      </c>
    </row>
    <row r="14" spans="1:14" ht="24" customHeight="1">
      <c r="A14" s="55" t="s">
        <v>14</v>
      </c>
      <c r="B14" s="56">
        <v>100</v>
      </c>
      <c r="C14" s="57">
        <f t="shared" si="7"/>
        <v>0.0172</v>
      </c>
      <c r="D14" s="56">
        <v>100</v>
      </c>
      <c r="E14" s="58">
        <f t="shared" si="3"/>
        <v>0.0278</v>
      </c>
      <c r="F14" s="59">
        <v>100</v>
      </c>
      <c r="G14" s="58">
        <f t="shared" si="4"/>
        <v>0.0093</v>
      </c>
      <c r="H14" s="56">
        <v>800</v>
      </c>
      <c r="I14" s="58">
        <f>ROUND(H14/$H$7,4)</f>
        <v>0.1667</v>
      </c>
      <c r="J14" s="70"/>
      <c r="K14" s="58"/>
      <c r="L14" s="57">
        <f t="shared" si="8"/>
        <v>0.6789</v>
      </c>
      <c r="M14" s="57">
        <f t="shared" si="5"/>
        <v>0.0424</v>
      </c>
      <c r="N14" s="69">
        <f t="shared" si="6"/>
        <v>18</v>
      </c>
    </row>
    <row r="15" spans="1:14" ht="24" customHeight="1">
      <c r="A15" s="55" t="s">
        <v>15</v>
      </c>
      <c r="B15" s="56">
        <v>250</v>
      </c>
      <c r="C15" s="57">
        <f t="shared" si="7"/>
        <v>0.0429</v>
      </c>
      <c r="D15" s="56">
        <v>100</v>
      </c>
      <c r="E15" s="58">
        <f t="shared" si="3"/>
        <v>0.0278</v>
      </c>
      <c r="F15" s="59">
        <v>250</v>
      </c>
      <c r="G15" s="58">
        <f t="shared" si="4"/>
        <v>0.0234</v>
      </c>
      <c r="H15" s="56"/>
      <c r="I15" s="58"/>
      <c r="J15" s="70"/>
      <c r="K15" s="58"/>
      <c r="L15" s="57">
        <f t="shared" si="8"/>
        <v>0.3637</v>
      </c>
      <c r="M15" s="57">
        <f t="shared" si="5"/>
        <v>0.0227</v>
      </c>
      <c r="N15" s="69">
        <f t="shared" si="6"/>
        <v>10</v>
      </c>
    </row>
    <row r="16" spans="1:14" ht="24" customHeight="1">
      <c r="A16" s="55" t="s">
        <v>16</v>
      </c>
      <c r="B16" s="56">
        <v>100</v>
      </c>
      <c r="C16" s="57">
        <f t="shared" si="7"/>
        <v>0.0172</v>
      </c>
      <c r="D16" s="56">
        <v>100</v>
      </c>
      <c r="E16" s="58">
        <f t="shared" si="3"/>
        <v>0.0278</v>
      </c>
      <c r="F16" s="59">
        <v>400</v>
      </c>
      <c r="G16" s="58">
        <f t="shared" si="4"/>
        <v>0.0374</v>
      </c>
      <c r="H16" s="56"/>
      <c r="I16" s="58"/>
      <c r="J16" s="70"/>
      <c r="K16" s="58"/>
      <c r="L16" s="57">
        <f t="shared" si="8"/>
        <v>0.2912</v>
      </c>
      <c r="M16" s="57">
        <f t="shared" si="5"/>
        <v>0.0182</v>
      </c>
      <c r="N16" s="69">
        <f t="shared" si="6"/>
        <v>8</v>
      </c>
    </row>
    <row r="17" spans="1:14" ht="24" customHeight="1">
      <c r="A17" s="55" t="s">
        <v>17</v>
      </c>
      <c r="B17" s="56">
        <v>100</v>
      </c>
      <c r="C17" s="57">
        <f t="shared" si="7"/>
        <v>0.0172</v>
      </c>
      <c r="D17" s="56">
        <v>50</v>
      </c>
      <c r="E17" s="58">
        <f t="shared" si="3"/>
        <v>0.0139</v>
      </c>
      <c r="F17" s="59">
        <v>100</v>
      </c>
      <c r="G17" s="58">
        <f t="shared" si="4"/>
        <v>0.0093</v>
      </c>
      <c r="H17" s="56">
        <v>800</v>
      </c>
      <c r="I17" s="58">
        <f aca="true" t="shared" si="9" ref="I17:I22">ROUND(H17/$H$7,4)</f>
        <v>0.1667</v>
      </c>
      <c r="J17" s="70"/>
      <c r="K17" s="58"/>
      <c r="L17" s="57">
        <f t="shared" si="8"/>
        <v>0.6511</v>
      </c>
      <c r="M17" s="57">
        <f t="shared" si="5"/>
        <v>0.0407</v>
      </c>
      <c r="N17" s="69">
        <f t="shared" si="6"/>
        <v>17</v>
      </c>
    </row>
    <row r="18" spans="1:14" ht="24" customHeight="1">
      <c r="A18" s="55" t="s">
        <v>18</v>
      </c>
      <c r="B18" s="56">
        <v>150</v>
      </c>
      <c r="C18" s="57">
        <f t="shared" si="7"/>
        <v>0.0258</v>
      </c>
      <c r="D18" s="56">
        <v>100</v>
      </c>
      <c r="E18" s="58">
        <f t="shared" si="3"/>
        <v>0.0278</v>
      </c>
      <c r="F18" s="59">
        <v>500</v>
      </c>
      <c r="G18" s="58">
        <f t="shared" si="4"/>
        <v>0.0467</v>
      </c>
      <c r="H18" s="56"/>
      <c r="I18" s="58"/>
      <c r="J18" s="70"/>
      <c r="K18" s="58"/>
      <c r="L18" s="57">
        <f t="shared" si="8"/>
        <v>0.3714</v>
      </c>
      <c r="M18" s="57">
        <f t="shared" si="5"/>
        <v>0.0232</v>
      </c>
      <c r="N18" s="69">
        <f t="shared" si="6"/>
        <v>10</v>
      </c>
    </row>
    <row r="19" spans="1:14" ht="24" customHeight="1">
      <c r="A19" s="55" t="s">
        <v>19</v>
      </c>
      <c r="B19" s="56">
        <v>400</v>
      </c>
      <c r="C19" s="57">
        <f t="shared" si="7"/>
        <v>0.0687</v>
      </c>
      <c r="D19" s="56">
        <v>50</v>
      </c>
      <c r="E19" s="58">
        <f t="shared" si="3"/>
        <v>0.0139</v>
      </c>
      <c r="F19" s="59">
        <v>150</v>
      </c>
      <c r="G19" s="58">
        <f t="shared" si="4"/>
        <v>0.014</v>
      </c>
      <c r="H19" s="56">
        <v>800</v>
      </c>
      <c r="I19" s="58">
        <f t="shared" si="9"/>
        <v>0.1667</v>
      </c>
      <c r="J19" s="70"/>
      <c r="K19" s="58"/>
      <c r="L19" s="57">
        <f t="shared" si="8"/>
        <v>0.9274</v>
      </c>
      <c r="M19" s="57">
        <f t="shared" si="5"/>
        <v>0.058</v>
      </c>
      <c r="N19" s="69">
        <f t="shared" si="6"/>
        <v>25</v>
      </c>
    </row>
    <row r="20" spans="1:14" ht="24" customHeight="1">
      <c r="A20" s="55" t="s">
        <v>20</v>
      </c>
      <c r="B20" s="56">
        <v>500</v>
      </c>
      <c r="C20" s="57">
        <f t="shared" si="7"/>
        <v>0.0858</v>
      </c>
      <c r="D20" s="56">
        <v>300</v>
      </c>
      <c r="E20" s="58">
        <f t="shared" si="3"/>
        <v>0.0833</v>
      </c>
      <c r="F20" s="59">
        <v>1000</v>
      </c>
      <c r="G20" s="58">
        <f t="shared" si="4"/>
        <v>0.0935</v>
      </c>
      <c r="H20" s="56"/>
      <c r="I20" s="58"/>
      <c r="J20" s="70"/>
      <c r="K20" s="58"/>
      <c r="L20" s="57">
        <f t="shared" si="8"/>
        <v>0.9696</v>
      </c>
      <c r="M20" s="57">
        <f t="shared" si="5"/>
        <v>0.0606</v>
      </c>
      <c r="N20" s="69">
        <f t="shared" si="6"/>
        <v>26</v>
      </c>
    </row>
    <row r="21" spans="1:14" ht="24" customHeight="1">
      <c r="A21" s="55" t="s">
        <v>21</v>
      </c>
      <c r="B21" s="56">
        <v>1000</v>
      </c>
      <c r="C21" s="57">
        <f t="shared" si="7"/>
        <v>0.1717</v>
      </c>
      <c r="D21" s="56">
        <v>500</v>
      </c>
      <c r="E21" s="58">
        <f t="shared" si="3"/>
        <v>0.1389</v>
      </c>
      <c r="F21" s="59">
        <v>1700</v>
      </c>
      <c r="G21" s="58">
        <f t="shared" si="4"/>
        <v>0.1589</v>
      </c>
      <c r="H21" s="56"/>
      <c r="I21" s="58"/>
      <c r="J21" s="70"/>
      <c r="K21" s="58"/>
      <c r="L21" s="57">
        <f t="shared" si="8"/>
        <v>1.7719</v>
      </c>
      <c r="M21" s="57">
        <f t="shared" si="5"/>
        <v>0.1107</v>
      </c>
      <c r="N21" s="69">
        <f t="shared" si="6"/>
        <v>47</v>
      </c>
    </row>
    <row r="22" spans="1:14" ht="24" customHeight="1">
      <c r="A22" s="55" t="s">
        <v>22</v>
      </c>
      <c r="B22" s="56">
        <v>100</v>
      </c>
      <c r="C22" s="57">
        <f t="shared" si="7"/>
        <v>0.0172</v>
      </c>
      <c r="D22" s="56">
        <v>50</v>
      </c>
      <c r="E22" s="58">
        <f t="shared" si="3"/>
        <v>0.0139</v>
      </c>
      <c r="F22" s="59">
        <v>150</v>
      </c>
      <c r="G22" s="58">
        <f t="shared" si="4"/>
        <v>0.014</v>
      </c>
      <c r="H22" s="56">
        <v>800</v>
      </c>
      <c r="I22" s="58">
        <f t="shared" si="9"/>
        <v>0.1667</v>
      </c>
      <c r="J22" s="70"/>
      <c r="K22" s="58"/>
      <c r="L22" s="57">
        <f t="shared" si="8"/>
        <v>0.6699</v>
      </c>
      <c r="M22" s="57">
        <f t="shared" si="5"/>
        <v>0.0419</v>
      </c>
      <c r="N22" s="69">
        <f t="shared" si="6"/>
        <v>18</v>
      </c>
    </row>
    <row r="23" spans="1:14" ht="24" customHeight="1">
      <c r="A23" s="55" t="s">
        <v>23</v>
      </c>
      <c r="B23" s="56">
        <v>200</v>
      </c>
      <c r="C23" s="57">
        <f t="shared" si="7"/>
        <v>0.0343</v>
      </c>
      <c r="D23" s="56">
        <v>150</v>
      </c>
      <c r="E23" s="58">
        <f t="shared" si="3"/>
        <v>0.0417</v>
      </c>
      <c r="F23" s="59">
        <v>300</v>
      </c>
      <c r="G23" s="58">
        <f t="shared" si="4"/>
        <v>0.028</v>
      </c>
      <c r="H23" s="56"/>
      <c r="I23" s="58"/>
      <c r="J23" s="70"/>
      <c r="K23" s="58"/>
      <c r="L23" s="57">
        <f t="shared" si="8"/>
        <v>0.3669</v>
      </c>
      <c r="M23" s="57">
        <f t="shared" si="5"/>
        <v>0.0229</v>
      </c>
      <c r="N23" s="69">
        <f t="shared" si="6"/>
        <v>10</v>
      </c>
    </row>
    <row r="24" spans="1:14" ht="24" customHeight="1">
      <c r="A24" s="55" t="s">
        <v>24</v>
      </c>
      <c r="B24" s="56">
        <v>400</v>
      </c>
      <c r="C24" s="57">
        <f t="shared" si="7"/>
        <v>0.0687</v>
      </c>
      <c r="D24" s="56">
        <v>300</v>
      </c>
      <c r="E24" s="58">
        <f t="shared" si="3"/>
        <v>0.0833</v>
      </c>
      <c r="F24" s="59">
        <v>1000</v>
      </c>
      <c r="G24" s="58">
        <f t="shared" si="4"/>
        <v>0.0935</v>
      </c>
      <c r="H24" s="56"/>
      <c r="I24" s="58"/>
      <c r="J24" s="70"/>
      <c r="K24" s="58"/>
      <c r="L24" s="57">
        <f t="shared" si="8"/>
        <v>0.8841</v>
      </c>
      <c r="M24" s="57">
        <f t="shared" si="5"/>
        <v>0.0552</v>
      </c>
      <c r="N24" s="69">
        <f t="shared" si="6"/>
        <v>23</v>
      </c>
    </row>
    <row r="25" spans="1:14" ht="24" customHeight="1">
      <c r="A25" s="55" t="s">
        <v>25</v>
      </c>
      <c r="B25" s="56">
        <v>300</v>
      </c>
      <c r="C25" s="57">
        <f t="shared" si="7"/>
        <v>0.0515</v>
      </c>
      <c r="D25" s="56">
        <v>300</v>
      </c>
      <c r="E25" s="58">
        <f t="shared" si="3"/>
        <v>0.0833</v>
      </c>
      <c r="F25" s="59">
        <v>500</v>
      </c>
      <c r="G25" s="58">
        <f t="shared" si="4"/>
        <v>0.0467</v>
      </c>
      <c r="H25" s="56"/>
      <c r="I25" s="58"/>
      <c r="J25" s="70"/>
      <c r="K25" s="58"/>
      <c r="L25" s="57">
        <f t="shared" si="8"/>
        <v>0.6109</v>
      </c>
      <c r="M25" s="57">
        <f t="shared" si="5"/>
        <v>0.0382</v>
      </c>
      <c r="N25" s="69">
        <f t="shared" si="6"/>
        <v>16</v>
      </c>
    </row>
    <row r="26" spans="1:14" ht="24" customHeight="1">
      <c r="A26" s="55" t="s">
        <v>26</v>
      </c>
      <c r="B26" s="56">
        <v>75</v>
      </c>
      <c r="C26" s="57">
        <f t="shared" si="7"/>
        <v>0.0129</v>
      </c>
      <c r="D26" s="56">
        <v>50</v>
      </c>
      <c r="E26" s="58">
        <f t="shared" si="3"/>
        <v>0.0139</v>
      </c>
      <c r="F26" s="59">
        <v>400</v>
      </c>
      <c r="G26" s="58">
        <f t="shared" si="4"/>
        <v>0.0374</v>
      </c>
      <c r="H26" s="56"/>
      <c r="I26" s="58"/>
      <c r="J26" s="70"/>
      <c r="K26" s="58"/>
      <c r="L26" s="57">
        <f t="shared" si="8"/>
        <v>0.2419</v>
      </c>
      <c r="M26" s="57">
        <f t="shared" si="5"/>
        <v>0.0151</v>
      </c>
      <c r="N26" s="69">
        <f t="shared" si="6"/>
        <v>6</v>
      </c>
    </row>
    <row r="27" spans="1:14" ht="24" customHeight="1">
      <c r="A27" s="55" t="s">
        <v>27</v>
      </c>
      <c r="B27" s="56">
        <v>100</v>
      </c>
      <c r="C27" s="57">
        <f t="shared" si="7"/>
        <v>0.0172</v>
      </c>
      <c r="D27" s="56">
        <v>100</v>
      </c>
      <c r="E27" s="58">
        <f t="shared" si="3"/>
        <v>0.0278</v>
      </c>
      <c r="F27" s="59">
        <v>50</v>
      </c>
      <c r="G27" s="58">
        <f t="shared" si="4"/>
        <v>0.0047</v>
      </c>
      <c r="H27" s="56">
        <v>800</v>
      </c>
      <c r="I27" s="58">
        <f>ROUND(H27/$H$7,4)</f>
        <v>0.1667</v>
      </c>
      <c r="J27" s="70"/>
      <c r="K27" s="58"/>
      <c r="L27" s="57">
        <f t="shared" si="8"/>
        <v>0.6605</v>
      </c>
      <c r="M27" s="57">
        <f t="shared" si="5"/>
        <v>0.0413</v>
      </c>
      <c r="N27" s="69">
        <f t="shared" si="6"/>
        <v>18</v>
      </c>
    </row>
    <row r="28" spans="1:14" ht="24" customHeight="1">
      <c r="A28" s="55" t="s">
        <v>28</v>
      </c>
      <c r="B28" s="56">
        <v>250</v>
      </c>
      <c r="C28" s="57">
        <f t="shared" si="7"/>
        <v>0.0429</v>
      </c>
      <c r="D28" s="56">
        <v>150</v>
      </c>
      <c r="E28" s="58">
        <f t="shared" si="3"/>
        <v>0.0417</v>
      </c>
      <c r="F28" s="59">
        <v>250</v>
      </c>
      <c r="G28" s="58">
        <f t="shared" si="4"/>
        <v>0.0234</v>
      </c>
      <c r="H28" s="56"/>
      <c r="I28" s="58"/>
      <c r="J28" s="70"/>
      <c r="K28" s="58"/>
      <c r="L28" s="57">
        <f t="shared" si="8"/>
        <v>0.3915</v>
      </c>
      <c r="M28" s="57">
        <f t="shared" si="5"/>
        <v>0.0245</v>
      </c>
      <c r="N28" s="69">
        <f t="shared" si="6"/>
        <v>10</v>
      </c>
    </row>
    <row r="29" spans="1:14" ht="24" customHeight="1">
      <c r="A29" s="55" t="s">
        <v>29</v>
      </c>
      <c r="B29" s="56">
        <v>200</v>
      </c>
      <c r="C29" s="60">
        <f t="shared" si="7"/>
        <v>0.0343</v>
      </c>
      <c r="D29" s="56">
        <v>100</v>
      </c>
      <c r="E29" s="58">
        <f t="shared" si="3"/>
        <v>0.0278</v>
      </c>
      <c r="F29" s="59">
        <v>200</v>
      </c>
      <c r="G29" s="58">
        <f t="shared" si="4"/>
        <v>0.0187</v>
      </c>
      <c r="H29" s="56"/>
      <c r="I29" s="58"/>
      <c r="J29" s="70"/>
      <c r="K29" s="58"/>
      <c r="L29" s="57">
        <f t="shared" si="8"/>
        <v>0.3019</v>
      </c>
      <c r="M29" s="57">
        <f t="shared" si="5"/>
        <v>0.0189</v>
      </c>
      <c r="N29" s="69">
        <f t="shared" si="6"/>
        <v>8</v>
      </c>
    </row>
    <row r="30" spans="1:14" ht="102" customHeight="1">
      <c r="A30" s="61" t="s">
        <v>54</v>
      </c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71"/>
    </row>
  </sheetData>
  <sheetProtection/>
  <mergeCells count="11">
    <mergeCell ref="A2:N2"/>
    <mergeCell ref="B4:C4"/>
    <mergeCell ref="D4:E4"/>
    <mergeCell ref="F4:G4"/>
    <mergeCell ref="H4:I4"/>
    <mergeCell ref="J4:K4"/>
    <mergeCell ref="A30:N30"/>
    <mergeCell ref="A4:A5"/>
    <mergeCell ref="L4:L5"/>
    <mergeCell ref="M4:M5"/>
    <mergeCell ref="N4:N5"/>
  </mergeCells>
  <printOptions horizontalCentered="1"/>
  <pageMargins left="0.39305555555555555" right="0.39305555555555555" top="0.5902777777777778" bottom="0.7868055555555555" header="0.5" footer="0.5"/>
  <pageSetup fitToHeight="0" fitToWidth="1" horizontalDpi="600" verticalDpi="600" orientation="landscape" paperSize="9" scale="92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tabSelected="1" zoomScaleSheetLayoutView="100" workbookViewId="0" topLeftCell="A1">
      <selection activeCell="C7" sqref="C7"/>
    </sheetView>
  </sheetViews>
  <sheetFormatPr defaultColWidth="18.50390625" defaultRowHeight="14.25"/>
  <cols>
    <col min="1" max="1" width="10.50390625" style="6" customWidth="1"/>
    <col min="2" max="2" width="26.875" style="7" customWidth="1"/>
    <col min="3" max="3" width="15.125" style="8" customWidth="1"/>
    <col min="4" max="4" width="13.50390625" style="8" customWidth="1"/>
    <col min="5" max="5" width="16.25390625" style="9" customWidth="1"/>
    <col min="6" max="6" width="13.125" style="10" customWidth="1"/>
    <col min="7" max="7" width="12.125" style="11" customWidth="1"/>
    <col min="8" max="210" width="18.50390625" style="1" customWidth="1"/>
    <col min="211" max="16384" width="18.50390625" style="6" customWidth="1"/>
  </cols>
  <sheetData>
    <row r="1" spans="1:253" s="1" customFormat="1" ht="24" customHeight="1">
      <c r="A1" s="12" t="s">
        <v>55</v>
      </c>
      <c r="B1" s="7"/>
      <c r="C1" s="8"/>
      <c r="D1" s="8"/>
      <c r="E1" s="9"/>
      <c r="F1" s="10"/>
      <c r="G1" s="11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1" customFormat="1" ht="24" customHeight="1">
      <c r="A2" s="13" t="s">
        <v>56</v>
      </c>
      <c r="B2" s="13"/>
      <c r="C2" s="13"/>
      <c r="D2" s="13"/>
      <c r="E2" s="13"/>
      <c r="F2" s="13"/>
      <c r="G2" s="14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s="1" customFormat="1" ht="21" customHeight="1">
      <c r="A3" s="15"/>
      <c r="B3" s="15"/>
      <c r="C3" s="16"/>
      <c r="D3" s="16"/>
      <c r="E3" s="17"/>
      <c r="F3" s="18" t="s">
        <v>2</v>
      </c>
      <c r="G3" s="18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7" s="2" customFormat="1" ht="24.75" customHeight="1">
      <c r="A4" s="19" t="s">
        <v>32</v>
      </c>
      <c r="B4" s="19" t="s">
        <v>57</v>
      </c>
      <c r="C4" s="20" t="s">
        <v>58</v>
      </c>
      <c r="D4" s="19"/>
      <c r="E4" s="21" t="s">
        <v>59</v>
      </c>
      <c r="F4" s="21" t="s">
        <v>39</v>
      </c>
      <c r="G4" s="22" t="s">
        <v>60</v>
      </c>
    </row>
    <row r="5" spans="1:7" s="3" customFormat="1" ht="25.5" customHeight="1">
      <c r="A5" s="19"/>
      <c r="B5" s="19"/>
      <c r="C5" s="20" t="s">
        <v>42</v>
      </c>
      <c r="D5" s="21" t="s">
        <v>41</v>
      </c>
      <c r="E5" s="21"/>
      <c r="F5" s="21"/>
      <c r="G5" s="22"/>
    </row>
    <row r="6" spans="1:210" s="4" customFormat="1" ht="39" customHeight="1">
      <c r="A6" s="23"/>
      <c r="B6" s="19" t="s">
        <v>44</v>
      </c>
      <c r="C6" s="24">
        <v>1</v>
      </c>
      <c r="D6" s="25" t="s">
        <v>61</v>
      </c>
      <c r="E6" s="25" t="s">
        <v>62</v>
      </c>
      <c r="F6" s="25" t="s">
        <v>63</v>
      </c>
      <c r="G6" s="26" t="s">
        <v>64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</row>
    <row r="7" spans="1:7" s="5" customFormat="1" ht="39" customHeight="1">
      <c r="A7" s="27"/>
      <c r="B7" s="28" t="s">
        <v>8</v>
      </c>
      <c r="C7" s="29">
        <f aca="true" t="shared" si="0" ref="C7:G7">SUM(C8:C12)</f>
        <v>115</v>
      </c>
      <c r="D7" s="29">
        <f t="shared" si="0"/>
        <v>1</v>
      </c>
      <c r="E7" s="30">
        <f t="shared" si="0"/>
        <v>0.3739130434782609</v>
      </c>
      <c r="F7" s="31">
        <f t="shared" si="0"/>
        <v>1</v>
      </c>
      <c r="G7" s="32">
        <f t="shared" si="0"/>
        <v>43</v>
      </c>
    </row>
    <row r="8" spans="1:7" s="5" customFormat="1" ht="39" customHeight="1">
      <c r="A8" s="33" t="s">
        <v>10</v>
      </c>
      <c r="B8" s="34" t="s">
        <v>65</v>
      </c>
      <c r="C8" s="35">
        <v>20</v>
      </c>
      <c r="D8" s="36">
        <f>C8/$C$7</f>
        <v>0.17391304347826086</v>
      </c>
      <c r="E8" s="25">
        <f aca="true" t="shared" si="1" ref="E8:E11">D8*0.5</f>
        <v>0.08695652173913043</v>
      </c>
      <c r="F8" s="37">
        <f>E8/$E$7</f>
        <v>0.23255813953488372</v>
      </c>
      <c r="G8" s="38">
        <f>ROUND(F8*43,1)</f>
        <v>10</v>
      </c>
    </row>
    <row r="9" spans="1:7" s="5" customFormat="1" ht="39" customHeight="1">
      <c r="A9" s="33" t="s">
        <v>11</v>
      </c>
      <c r="B9" s="34" t="s">
        <v>66</v>
      </c>
      <c r="C9" s="35">
        <v>12</v>
      </c>
      <c r="D9" s="36">
        <f>C9/$C$7</f>
        <v>0.10434782608695652</v>
      </c>
      <c r="E9" s="25">
        <f t="shared" si="1"/>
        <v>0.05217391304347826</v>
      </c>
      <c r="F9" s="37">
        <f>E9/$E$7</f>
        <v>0.13953488372093023</v>
      </c>
      <c r="G9" s="38">
        <f>ROUND(F9*43,1)</f>
        <v>6</v>
      </c>
    </row>
    <row r="10" spans="1:210" s="3" customFormat="1" ht="39" customHeight="1">
      <c r="A10" s="33" t="s">
        <v>17</v>
      </c>
      <c r="B10" s="34" t="s">
        <v>67</v>
      </c>
      <c r="C10" s="35">
        <v>28</v>
      </c>
      <c r="D10" s="36">
        <f>C10/$C$7</f>
        <v>0.24347826086956523</v>
      </c>
      <c r="E10" s="25">
        <f>D10*0.25</f>
        <v>0.06086956521739131</v>
      </c>
      <c r="F10" s="37">
        <f>E10/$E$7</f>
        <v>0.16279069767441862</v>
      </c>
      <c r="G10" s="38">
        <f>ROUND(F10*43,1)</f>
        <v>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</row>
    <row r="11" spans="1:7" s="2" customFormat="1" ht="39" customHeight="1">
      <c r="A11" s="33" t="s">
        <v>21</v>
      </c>
      <c r="B11" s="34" t="s">
        <v>68</v>
      </c>
      <c r="C11" s="35">
        <v>25</v>
      </c>
      <c r="D11" s="36">
        <f>C11/$C$7</f>
        <v>0.21739130434782608</v>
      </c>
      <c r="E11" s="25">
        <f t="shared" si="1"/>
        <v>0.10869565217391304</v>
      </c>
      <c r="F11" s="37">
        <f>E11/$E$7</f>
        <v>0.2906976744186046</v>
      </c>
      <c r="G11" s="38">
        <f>ROUND(F11*43,1)</f>
        <v>12.5</v>
      </c>
    </row>
    <row r="12" spans="1:7" s="3" customFormat="1" ht="39" customHeight="1">
      <c r="A12" s="33" t="s">
        <v>22</v>
      </c>
      <c r="B12" s="34" t="s">
        <v>69</v>
      </c>
      <c r="C12" s="35">
        <v>30</v>
      </c>
      <c r="D12" s="36">
        <f>C12/$C$7</f>
        <v>0.2608695652173913</v>
      </c>
      <c r="E12" s="25">
        <f>D12*0.25</f>
        <v>0.06521739130434782</v>
      </c>
      <c r="F12" s="37">
        <f>E12/$E$7</f>
        <v>0.1744186046511628</v>
      </c>
      <c r="G12" s="38">
        <f>ROUND(F12*43,1)</f>
        <v>7.5</v>
      </c>
    </row>
    <row r="13" spans="1:253" s="1" customFormat="1" ht="72" customHeight="1">
      <c r="A13" s="39" t="s">
        <v>70</v>
      </c>
      <c r="B13" s="39"/>
      <c r="C13" s="39"/>
      <c r="D13" s="39"/>
      <c r="E13" s="40"/>
      <c r="F13" s="39"/>
      <c r="G13" s="41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1" customFormat="1" ht="27" customHeight="1">
      <c r="A14" s="42"/>
      <c r="B14" s="7"/>
      <c r="C14" s="8"/>
      <c r="D14" s="8"/>
      <c r="E14" s="9"/>
      <c r="F14" s="10"/>
      <c r="G14" s="11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s="1" customFormat="1" ht="27" customHeight="1">
      <c r="A15" s="43"/>
      <c r="B15" s="7"/>
      <c r="C15" s="8"/>
      <c r="D15" s="8"/>
      <c r="E15" s="9"/>
      <c r="F15" s="10"/>
      <c r="G15" s="11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s="1" customFormat="1" ht="27" customHeight="1">
      <c r="A16" s="6"/>
      <c r="B16" s="7"/>
      <c r="C16" s="8"/>
      <c r="D16" s="8"/>
      <c r="E16" s="9"/>
      <c r="F16" s="10"/>
      <c r="G16" s="11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s="1" customFormat="1" ht="27" customHeight="1">
      <c r="A17" s="6"/>
      <c r="B17" s="7"/>
      <c r="C17" s="8"/>
      <c r="D17" s="8"/>
      <c r="E17" s="9"/>
      <c r="F17" s="10"/>
      <c r="G17" s="11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s="1" customFormat="1" ht="27" customHeight="1">
      <c r="A18" s="6"/>
      <c r="B18" s="7"/>
      <c r="C18" s="8"/>
      <c r="D18" s="8"/>
      <c r="E18" s="9"/>
      <c r="F18" s="10"/>
      <c r="G18" s="11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 s="1" customFormat="1" ht="27" customHeight="1">
      <c r="A19" s="6"/>
      <c r="B19" s="7"/>
      <c r="C19" s="8"/>
      <c r="D19" s="8"/>
      <c r="E19" s="9"/>
      <c r="F19" s="10"/>
      <c r="G19" s="11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s="1" customFormat="1" ht="27" customHeight="1">
      <c r="A20" s="6"/>
      <c r="B20" s="7"/>
      <c r="C20" s="8"/>
      <c r="D20" s="8"/>
      <c r="E20" s="9"/>
      <c r="F20" s="10"/>
      <c r="G20" s="11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s="1" customFormat="1" ht="27" customHeight="1">
      <c r="A21" s="6"/>
      <c r="B21" s="7"/>
      <c r="C21" s="8"/>
      <c r="D21" s="8"/>
      <c r="E21" s="9"/>
      <c r="F21" s="10"/>
      <c r="G21" s="11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1" customFormat="1" ht="27" customHeight="1">
      <c r="A22" s="6"/>
      <c r="B22" s="7"/>
      <c r="C22" s="8"/>
      <c r="D22" s="8"/>
      <c r="E22" s="9"/>
      <c r="F22" s="10"/>
      <c r="G22" s="11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1" customFormat="1" ht="27" customHeight="1">
      <c r="A23" s="6"/>
      <c r="B23" s="7"/>
      <c r="C23" s="8"/>
      <c r="D23" s="8"/>
      <c r="E23" s="9"/>
      <c r="F23" s="10"/>
      <c r="G23" s="11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1" customFormat="1" ht="27" customHeight="1">
      <c r="A24" s="6"/>
      <c r="B24" s="7"/>
      <c r="C24" s="8"/>
      <c r="D24" s="8"/>
      <c r="E24" s="9"/>
      <c r="F24" s="10"/>
      <c r="G24" s="11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s="1" customFormat="1" ht="27" customHeight="1">
      <c r="A25" s="6"/>
      <c r="B25" s="7"/>
      <c r="C25" s="8"/>
      <c r="D25" s="8"/>
      <c r="E25" s="9"/>
      <c r="F25" s="10"/>
      <c r="G25" s="11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</row>
    <row r="26" spans="1:253" s="1" customFormat="1" ht="27" customHeight="1">
      <c r="A26" s="6"/>
      <c r="B26" s="7"/>
      <c r="C26" s="8"/>
      <c r="D26" s="8"/>
      <c r="E26" s="9"/>
      <c r="F26" s="10"/>
      <c r="G26" s="11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s="1" customFormat="1" ht="15.75">
      <c r="A27" s="6"/>
      <c r="C27" s="8"/>
      <c r="D27" s="8"/>
      <c r="E27" s="9"/>
      <c r="F27" s="10"/>
      <c r="G27" s="11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1:253" s="3" customFormat="1" ht="15.75">
      <c r="A28" s="6"/>
      <c r="B28" s="7"/>
      <c r="C28" s="8"/>
      <c r="D28" s="8"/>
      <c r="E28" s="9"/>
      <c r="F28" s="10"/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</row>
    <row r="29" spans="1:253" s="3" customFormat="1" ht="15.75">
      <c r="A29" s="6"/>
      <c r="B29" s="7"/>
      <c r="C29" s="8"/>
      <c r="D29" s="8"/>
      <c r="E29" s="9"/>
      <c r="F29" s="10"/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pans="1:253" s="1" customFormat="1" ht="15.75">
      <c r="A30" s="6"/>
      <c r="B30" s="7"/>
      <c r="C30" s="8"/>
      <c r="D30" s="8"/>
      <c r="E30" s="9"/>
      <c r="F30" s="10"/>
      <c r="G30" s="11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</row>
    <row r="31" spans="1:253" s="1" customFormat="1" ht="15.75">
      <c r="A31" s="6"/>
      <c r="B31" s="7"/>
      <c r="C31" s="8"/>
      <c r="D31" s="8"/>
      <c r="E31" s="9"/>
      <c r="F31" s="10"/>
      <c r="G31" s="11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1:253" s="1" customFormat="1" ht="15.75">
      <c r="A32" s="6"/>
      <c r="B32" s="7"/>
      <c r="C32" s="8"/>
      <c r="D32" s="8"/>
      <c r="E32" s="9"/>
      <c r="F32" s="10"/>
      <c r="G32" s="11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1:253" s="1" customFormat="1" ht="15.75">
      <c r="A33" s="6"/>
      <c r="B33" s="7"/>
      <c r="C33" s="8"/>
      <c r="D33" s="8"/>
      <c r="E33" s="9"/>
      <c r="F33" s="10"/>
      <c r="G33" s="11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1:253" s="1" customFormat="1" ht="15.75">
      <c r="A34" s="6"/>
      <c r="B34" s="7"/>
      <c r="C34" s="8"/>
      <c r="D34" s="8"/>
      <c r="E34" s="9"/>
      <c r="F34" s="10"/>
      <c r="G34" s="11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1:253" s="1" customFormat="1" ht="15.75">
      <c r="A35" s="6"/>
      <c r="B35" s="7"/>
      <c r="C35" s="8"/>
      <c r="D35" s="8"/>
      <c r="E35" s="9"/>
      <c r="F35" s="10"/>
      <c r="G35" s="11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1:253" s="1" customFormat="1" ht="15.75">
      <c r="A36" s="6"/>
      <c r="B36" s="7"/>
      <c r="C36" s="8"/>
      <c r="D36" s="8"/>
      <c r="E36" s="9"/>
      <c r="F36" s="10"/>
      <c r="G36" s="11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pans="1:253" s="1" customFormat="1" ht="15.75">
      <c r="A37" s="6"/>
      <c r="B37" s="7"/>
      <c r="C37" s="8"/>
      <c r="D37" s="8"/>
      <c r="E37" s="9"/>
      <c r="F37" s="10"/>
      <c r="G37" s="11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1:253" s="1" customFormat="1" ht="15.75">
      <c r="A38" s="6"/>
      <c r="B38" s="7"/>
      <c r="C38" s="8"/>
      <c r="D38" s="8"/>
      <c r="E38" s="9"/>
      <c r="F38" s="10"/>
      <c r="G38" s="11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</row>
    <row r="39" spans="1:253" s="1" customFormat="1" ht="15.75">
      <c r="A39" s="6"/>
      <c r="B39" s="7"/>
      <c r="C39" s="8"/>
      <c r="D39" s="8"/>
      <c r="E39" s="9"/>
      <c r="F39" s="10"/>
      <c r="G39" s="11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</row>
    <row r="40" spans="1:253" s="1" customFormat="1" ht="15.75">
      <c r="A40" s="6"/>
      <c r="B40" s="7"/>
      <c r="C40" s="8"/>
      <c r="D40" s="8"/>
      <c r="E40" s="9"/>
      <c r="F40" s="10"/>
      <c r="G40" s="11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</row>
    <row r="41" spans="1:253" s="1" customFormat="1" ht="15.75">
      <c r="A41" s="6"/>
      <c r="B41" s="7"/>
      <c r="C41" s="8"/>
      <c r="D41" s="8"/>
      <c r="E41" s="9"/>
      <c r="F41" s="10"/>
      <c r="G41" s="11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</row>
    <row r="42" spans="1:253" s="1" customFormat="1" ht="15.75">
      <c r="A42" s="6"/>
      <c r="B42" s="7"/>
      <c r="C42" s="8"/>
      <c r="D42" s="8"/>
      <c r="E42" s="9"/>
      <c r="F42" s="10"/>
      <c r="G42" s="11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</row>
    <row r="43" spans="1:253" s="1" customFormat="1" ht="15.75">
      <c r="A43" s="6"/>
      <c r="B43" s="7"/>
      <c r="C43" s="8"/>
      <c r="D43" s="8"/>
      <c r="E43" s="9"/>
      <c r="F43" s="10"/>
      <c r="G43" s="11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</row>
    <row r="44" spans="1:253" s="1" customFormat="1" ht="15.75">
      <c r="A44" s="6"/>
      <c r="B44" s="7"/>
      <c r="C44" s="8"/>
      <c r="D44" s="8"/>
      <c r="E44" s="9"/>
      <c r="F44" s="10"/>
      <c r="G44" s="11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</sheetData>
  <sheetProtection/>
  <mergeCells count="9">
    <mergeCell ref="A2:G2"/>
    <mergeCell ref="F3:G3"/>
    <mergeCell ref="C4:D4"/>
    <mergeCell ref="A13:G13"/>
    <mergeCell ref="A4:A5"/>
    <mergeCell ref="B4:B5"/>
    <mergeCell ref="E4:E5"/>
    <mergeCell ref="F4:F5"/>
    <mergeCell ref="G4:G5"/>
  </mergeCells>
  <printOptions horizontalCentered="1"/>
  <pageMargins left="0.39305555555555555" right="0.39305555555555555" top="0.5902777777777778" bottom="0.7868055555555555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卢莉</dc:creator>
  <cp:keywords/>
  <dc:description/>
  <cp:lastModifiedBy>钟丹丹</cp:lastModifiedBy>
  <dcterms:created xsi:type="dcterms:W3CDTF">2019-01-28T01:09:18Z</dcterms:created>
  <dcterms:modified xsi:type="dcterms:W3CDTF">2020-12-29T13:06:01Z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