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基层医疗卫生机构" sheetId="1" r:id="rId1"/>
  </sheets>
  <definedNames>
    <definedName name="_xlnm.Print_Area" localSheetId="0">'基层医疗卫生机构'!$A$1:$L$60</definedName>
    <definedName name="_xlnm.Print_Titles" localSheetId="0">'基层医疗卫生机构'!$4:$6</definedName>
  </definedNames>
  <calcPr fullCalcOnLoad="1"/>
</workbook>
</file>

<file path=xl/sharedStrings.xml><?xml version="1.0" encoding="utf-8"?>
<sst xmlns="http://schemas.openxmlformats.org/spreadsheetml/2006/main" count="82" uniqueCount="80">
  <si>
    <t>附件4</t>
  </si>
  <si>
    <t>2021年基层医疗卫生机构实施国家基本药物制度和综合改革以奖代补资金分配表</t>
  </si>
  <si>
    <t>金额单位：万元</t>
  </si>
  <si>
    <r>
      <rPr>
        <b/>
        <sz val="12"/>
        <rFont val="宋体"/>
        <family val="0"/>
      </rPr>
      <t>地区</t>
    </r>
  </si>
  <si>
    <r>
      <rPr>
        <b/>
        <sz val="12"/>
        <rFont val="宋体"/>
        <family val="0"/>
      </rPr>
      <t>人口系数</t>
    </r>
  </si>
  <si>
    <r>
      <rPr>
        <b/>
        <sz val="12"/>
        <rFont val="宋体"/>
        <family val="0"/>
      </rPr>
      <t>卫生现状</t>
    </r>
  </si>
  <si>
    <r>
      <rPr>
        <b/>
        <sz val="12"/>
        <rFont val="宋体"/>
        <family val="0"/>
      </rPr>
      <t>财力系数</t>
    </r>
  </si>
  <si>
    <r>
      <rPr>
        <b/>
        <sz val="12"/>
        <rFont val="宋体"/>
        <family val="0"/>
      </rPr>
      <t>分配系数＝人口系数</t>
    </r>
    <r>
      <rPr>
        <b/>
        <sz val="12"/>
        <rFont val="Arial"/>
        <family val="2"/>
      </rPr>
      <t>×50%</t>
    </r>
    <r>
      <rPr>
        <b/>
        <sz val="12"/>
        <rFont val="宋体"/>
        <family val="0"/>
      </rPr>
      <t>＋卫生现状</t>
    </r>
    <r>
      <rPr>
        <b/>
        <sz val="12"/>
        <rFont val="Arial"/>
        <family val="2"/>
      </rPr>
      <t>×30%+</t>
    </r>
    <r>
      <rPr>
        <b/>
        <sz val="12"/>
        <rFont val="宋体"/>
        <family val="0"/>
      </rPr>
      <t>财力系数</t>
    </r>
    <r>
      <rPr>
        <b/>
        <sz val="12"/>
        <rFont val="Arial"/>
        <family val="2"/>
      </rPr>
      <t>×20%</t>
    </r>
  </si>
  <si>
    <t>资金分配</t>
  </si>
  <si>
    <t>功能科目</t>
  </si>
  <si>
    <t>政府预算经济科目</t>
  </si>
  <si>
    <r>
      <t>2019</t>
    </r>
    <r>
      <rPr>
        <b/>
        <sz val="12"/>
        <rFont val="宋体"/>
        <family val="0"/>
      </rPr>
      <t>年末常住人口</t>
    </r>
  </si>
  <si>
    <r>
      <rPr>
        <b/>
        <sz val="12"/>
        <rFont val="宋体"/>
        <family val="0"/>
      </rPr>
      <t>系数</t>
    </r>
  </si>
  <si>
    <r>
      <t>2019</t>
    </r>
    <r>
      <rPr>
        <b/>
        <sz val="12"/>
        <rFont val="宋体"/>
        <family val="0"/>
      </rPr>
      <t>年末社区卫生服务中心、卫生院</t>
    </r>
  </si>
  <si>
    <r>
      <t>2019</t>
    </r>
    <r>
      <rPr>
        <b/>
        <sz val="12"/>
        <rFont val="宋体"/>
        <family val="0"/>
      </rPr>
      <t>年末社区卫生服务站</t>
    </r>
  </si>
  <si>
    <r>
      <t>2019</t>
    </r>
    <r>
      <rPr>
        <b/>
        <sz val="12"/>
        <rFont val="宋体"/>
        <family val="0"/>
      </rPr>
      <t>年人均可支配财力</t>
    </r>
  </si>
  <si>
    <r>
      <rPr>
        <b/>
        <sz val="12"/>
        <rFont val="宋体"/>
        <family val="0"/>
      </rPr>
      <t>栏次</t>
    </r>
  </si>
  <si>
    <r>
      <t>1</t>
    </r>
    <r>
      <rPr>
        <b/>
        <sz val="12"/>
        <rFont val="宋体"/>
        <family val="0"/>
      </rPr>
      <t>栏</t>
    </r>
  </si>
  <si>
    <r>
      <t>2</t>
    </r>
    <r>
      <rPr>
        <b/>
        <sz val="12"/>
        <rFont val="宋体"/>
        <family val="0"/>
      </rPr>
      <t>栏</t>
    </r>
    <r>
      <rPr>
        <b/>
        <sz val="12"/>
        <rFont val="Arial"/>
        <family val="2"/>
      </rPr>
      <t>=1</t>
    </r>
    <r>
      <rPr>
        <b/>
        <sz val="12"/>
        <rFont val="宋体"/>
        <family val="0"/>
      </rPr>
      <t>栏</t>
    </r>
    <r>
      <rPr>
        <b/>
        <sz val="12"/>
        <rFont val="Arial"/>
        <family val="2"/>
      </rPr>
      <t>/∑1</t>
    </r>
    <r>
      <rPr>
        <b/>
        <sz val="12"/>
        <rFont val="宋体"/>
        <family val="0"/>
      </rPr>
      <t>栏</t>
    </r>
  </si>
  <si>
    <r>
      <t>3</t>
    </r>
    <r>
      <rPr>
        <b/>
        <sz val="12"/>
        <rFont val="宋体"/>
        <family val="0"/>
      </rPr>
      <t>栏</t>
    </r>
  </si>
  <si>
    <r>
      <t>4</t>
    </r>
    <r>
      <rPr>
        <b/>
        <sz val="12"/>
        <rFont val="宋体"/>
        <family val="0"/>
      </rPr>
      <t>栏</t>
    </r>
  </si>
  <si>
    <r>
      <t>5</t>
    </r>
    <r>
      <rPr>
        <b/>
        <sz val="12"/>
        <rFont val="宋体"/>
        <family val="0"/>
      </rPr>
      <t>栏</t>
    </r>
    <r>
      <rPr>
        <b/>
        <sz val="12"/>
        <rFont val="Arial"/>
        <family val="2"/>
      </rPr>
      <t>=3</t>
    </r>
    <r>
      <rPr>
        <b/>
        <sz val="12"/>
        <rFont val="宋体"/>
        <family val="0"/>
      </rPr>
      <t>栏</t>
    </r>
    <r>
      <rPr>
        <b/>
        <sz val="12"/>
        <rFont val="Arial"/>
        <family val="2"/>
      </rPr>
      <t>/∑3</t>
    </r>
    <r>
      <rPr>
        <b/>
        <sz val="12"/>
        <rFont val="宋体"/>
        <family val="0"/>
      </rPr>
      <t>栏</t>
    </r>
    <r>
      <rPr>
        <b/>
        <sz val="12"/>
        <rFont val="Arial"/>
        <family val="2"/>
      </rPr>
      <t>*95%+4</t>
    </r>
    <r>
      <rPr>
        <b/>
        <sz val="12"/>
        <rFont val="宋体"/>
        <family val="0"/>
      </rPr>
      <t>栏</t>
    </r>
    <r>
      <rPr>
        <b/>
        <sz val="12"/>
        <rFont val="Arial"/>
        <family val="2"/>
      </rPr>
      <t>/∑4</t>
    </r>
    <r>
      <rPr>
        <b/>
        <sz val="12"/>
        <rFont val="宋体"/>
        <family val="0"/>
      </rPr>
      <t>栏</t>
    </r>
    <r>
      <rPr>
        <b/>
        <sz val="12"/>
        <rFont val="Arial"/>
        <family val="2"/>
      </rPr>
      <t>*5%</t>
    </r>
  </si>
  <si>
    <r>
      <t>6</t>
    </r>
    <r>
      <rPr>
        <b/>
        <sz val="12"/>
        <rFont val="宋体"/>
        <family val="0"/>
      </rPr>
      <t>栏</t>
    </r>
  </si>
  <si>
    <r>
      <t>7</t>
    </r>
    <r>
      <rPr>
        <b/>
        <sz val="12"/>
        <rFont val="宋体"/>
        <family val="0"/>
      </rPr>
      <t>栏</t>
    </r>
    <r>
      <rPr>
        <b/>
        <sz val="12"/>
        <rFont val="Arial"/>
        <family val="2"/>
      </rPr>
      <t>=</t>
    </r>
    <r>
      <rPr>
        <b/>
        <sz val="12"/>
        <rFont val="宋体"/>
        <family val="0"/>
      </rPr>
      <t>（</t>
    </r>
    <r>
      <rPr>
        <b/>
        <sz val="12"/>
        <rFont val="Arial"/>
        <family val="2"/>
      </rPr>
      <t>9/50-6</t>
    </r>
    <r>
      <rPr>
        <b/>
        <sz val="12"/>
        <rFont val="宋体"/>
        <family val="0"/>
      </rPr>
      <t>栏</t>
    </r>
    <r>
      <rPr>
        <b/>
        <sz val="12"/>
        <rFont val="Arial"/>
        <family val="2"/>
      </rPr>
      <t>/∑6</t>
    </r>
    <r>
      <rPr>
        <b/>
        <sz val="12"/>
        <rFont val="宋体"/>
        <family val="0"/>
      </rPr>
      <t>栏</t>
    </r>
    <r>
      <rPr>
        <b/>
        <sz val="12"/>
        <rFont val="Arial"/>
        <family val="2"/>
      </rPr>
      <t>)/8</t>
    </r>
  </si>
  <si>
    <r>
      <t>8</t>
    </r>
    <r>
      <rPr>
        <b/>
        <sz val="12"/>
        <rFont val="宋体"/>
        <family val="0"/>
      </rPr>
      <t>栏</t>
    </r>
    <r>
      <rPr>
        <b/>
        <sz val="12"/>
        <rFont val="Arial"/>
        <family val="2"/>
      </rPr>
      <t>=(2</t>
    </r>
    <r>
      <rPr>
        <b/>
        <sz val="12"/>
        <rFont val="宋体"/>
        <family val="0"/>
      </rPr>
      <t>栏</t>
    </r>
    <r>
      <rPr>
        <b/>
        <sz val="12"/>
        <rFont val="Arial"/>
        <family val="2"/>
      </rPr>
      <t>×50%</t>
    </r>
    <r>
      <rPr>
        <b/>
        <sz val="12"/>
        <rFont val="宋体"/>
        <family val="0"/>
      </rPr>
      <t>＋</t>
    </r>
    <r>
      <rPr>
        <b/>
        <sz val="12"/>
        <rFont val="Arial"/>
        <family val="2"/>
      </rPr>
      <t>5</t>
    </r>
    <r>
      <rPr>
        <b/>
        <sz val="12"/>
        <rFont val="宋体"/>
        <family val="0"/>
      </rPr>
      <t>栏</t>
    </r>
    <r>
      <rPr>
        <b/>
        <sz val="12"/>
        <rFont val="Arial"/>
        <family val="2"/>
      </rPr>
      <t>×30%</t>
    </r>
    <r>
      <rPr>
        <b/>
        <sz val="12"/>
        <rFont val="宋体"/>
        <family val="0"/>
      </rPr>
      <t>＋</t>
    </r>
    <r>
      <rPr>
        <b/>
        <sz val="12"/>
        <rFont val="Arial"/>
        <family val="2"/>
      </rPr>
      <t>7</t>
    </r>
    <r>
      <rPr>
        <b/>
        <sz val="12"/>
        <rFont val="宋体"/>
        <family val="0"/>
      </rPr>
      <t>栏</t>
    </r>
    <r>
      <rPr>
        <b/>
        <sz val="12"/>
        <rFont val="Arial"/>
        <family val="2"/>
      </rPr>
      <t>×20%</t>
    </r>
  </si>
  <si>
    <r>
      <t>9</t>
    </r>
    <r>
      <rPr>
        <b/>
        <sz val="12"/>
        <rFont val="宋体"/>
        <family val="0"/>
      </rPr>
      <t>栏＝</t>
    </r>
    <r>
      <rPr>
        <b/>
        <sz val="12"/>
        <rFont val="Arial"/>
        <family val="2"/>
      </rPr>
      <t>10000*8</t>
    </r>
    <r>
      <rPr>
        <b/>
        <sz val="12"/>
        <rFont val="宋体"/>
        <family val="0"/>
      </rPr>
      <t>栏</t>
    </r>
  </si>
  <si>
    <r>
      <rPr>
        <b/>
        <sz val="12"/>
        <rFont val="宋体"/>
        <family val="0"/>
      </rPr>
      <t>合计</t>
    </r>
  </si>
  <si>
    <r>
      <rPr>
        <b/>
        <sz val="12"/>
        <rFont val="宋体"/>
        <family val="0"/>
      </rPr>
      <t>地级以上市小计</t>
    </r>
  </si>
  <si>
    <t>汕头市</t>
  </si>
  <si>
    <t>韶关市</t>
  </si>
  <si>
    <t>河源市</t>
  </si>
  <si>
    <t>梅州市</t>
  </si>
  <si>
    <t>惠州市</t>
  </si>
  <si>
    <t>汕尾市</t>
  </si>
  <si>
    <t>江门市</t>
  </si>
  <si>
    <t>阳江市</t>
  </si>
  <si>
    <t>湛江市</t>
  </si>
  <si>
    <t>茂名市</t>
  </si>
  <si>
    <t>肇庆市</t>
  </si>
  <si>
    <t>清远市</t>
  </si>
  <si>
    <t>潮州市</t>
  </si>
  <si>
    <t>揭阳市</t>
  </si>
  <si>
    <t>云浮市</t>
  </si>
  <si>
    <r>
      <rPr>
        <b/>
        <sz val="12"/>
        <rFont val="宋体"/>
        <family val="0"/>
      </rPr>
      <t>财政省直管县小计</t>
    </r>
  </si>
  <si>
    <r>
      <rPr>
        <sz val="12"/>
        <rFont val="宋体"/>
        <family val="0"/>
      </rPr>
      <t>南澳县</t>
    </r>
  </si>
  <si>
    <r>
      <rPr>
        <sz val="12"/>
        <rFont val="宋体"/>
        <family val="0"/>
      </rPr>
      <t>南雄市</t>
    </r>
  </si>
  <si>
    <r>
      <rPr>
        <sz val="12"/>
        <rFont val="宋体"/>
        <family val="0"/>
      </rPr>
      <t>仁化县</t>
    </r>
  </si>
  <si>
    <r>
      <rPr>
        <sz val="12"/>
        <rFont val="宋体"/>
        <family val="0"/>
      </rPr>
      <t>翁源县</t>
    </r>
  </si>
  <si>
    <r>
      <rPr>
        <sz val="12"/>
        <rFont val="宋体"/>
        <family val="0"/>
      </rPr>
      <t>乳源县</t>
    </r>
  </si>
  <si>
    <r>
      <rPr>
        <sz val="12"/>
        <rFont val="宋体"/>
        <family val="0"/>
      </rPr>
      <t>龙川县</t>
    </r>
  </si>
  <si>
    <r>
      <rPr>
        <sz val="12"/>
        <rFont val="宋体"/>
        <family val="0"/>
      </rPr>
      <t>紫金县</t>
    </r>
  </si>
  <si>
    <r>
      <rPr>
        <sz val="12"/>
        <rFont val="宋体"/>
        <family val="0"/>
      </rPr>
      <t>连平县</t>
    </r>
  </si>
  <si>
    <r>
      <rPr>
        <sz val="12"/>
        <rFont val="宋体"/>
        <family val="0"/>
      </rPr>
      <t>兴宁市</t>
    </r>
  </si>
  <si>
    <r>
      <rPr>
        <sz val="12"/>
        <rFont val="宋体"/>
        <family val="0"/>
      </rPr>
      <t>大埔县</t>
    </r>
  </si>
  <si>
    <r>
      <rPr>
        <sz val="12"/>
        <rFont val="宋体"/>
        <family val="0"/>
      </rPr>
      <t>丰顺县</t>
    </r>
  </si>
  <si>
    <r>
      <rPr>
        <sz val="12"/>
        <rFont val="宋体"/>
        <family val="0"/>
      </rPr>
      <t>五华县</t>
    </r>
  </si>
  <si>
    <r>
      <rPr>
        <sz val="12"/>
        <rFont val="宋体"/>
        <family val="0"/>
      </rPr>
      <t>博罗县</t>
    </r>
  </si>
  <si>
    <r>
      <rPr>
        <sz val="12"/>
        <rFont val="宋体"/>
        <family val="0"/>
      </rPr>
      <t>陆丰市</t>
    </r>
  </si>
  <si>
    <r>
      <rPr>
        <sz val="12"/>
        <rFont val="宋体"/>
        <family val="0"/>
      </rPr>
      <t>海丰县</t>
    </r>
  </si>
  <si>
    <r>
      <rPr>
        <sz val="12"/>
        <rFont val="宋体"/>
        <family val="0"/>
      </rPr>
      <t>陆河县</t>
    </r>
  </si>
  <si>
    <r>
      <rPr>
        <sz val="12"/>
        <rFont val="宋体"/>
        <family val="0"/>
      </rPr>
      <t>阳春市</t>
    </r>
  </si>
  <si>
    <r>
      <rPr>
        <sz val="12"/>
        <rFont val="宋体"/>
        <family val="0"/>
      </rPr>
      <t>雷州市</t>
    </r>
  </si>
  <si>
    <r>
      <rPr>
        <sz val="12"/>
        <rFont val="宋体"/>
        <family val="0"/>
      </rPr>
      <t>廉江市</t>
    </r>
  </si>
  <si>
    <r>
      <rPr>
        <sz val="12"/>
        <rFont val="宋体"/>
        <family val="0"/>
      </rPr>
      <t>徐闻县</t>
    </r>
  </si>
  <si>
    <r>
      <rPr>
        <sz val="12"/>
        <rFont val="宋体"/>
        <family val="0"/>
      </rPr>
      <t>高州市</t>
    </r>
  </si>
  <si>
    <r>
      <rPr>
        <sz val="12"/>
        <rFont val="宋体"/>
        <family val="0"/>
      </rPr>
      <t>化州市</t>
    </r>
  </si>
  <si>
    <r>
      <rPr>
        <sz val="12"/>
        <rFont val="宋体"/>
        <family val="0"/>
      </rPr>
      <t>广宁县</t>
    </r>
  </si>
  <si>
    <r>
      <rPr>
        <sz val="12"/>
        <rFont val="宋体"/>
        <family val="0"/>
      </rPr>
      <t>德庆县</t>
    </r>
  </si>
  <si>
    <r>
      <rPr>
        <sz val="12"/>
        <rFont val="宋体"/>
        <family val="0"/>
      </rPr>
      <t>封开县</t>
    </r>
  </si>
  <si>
    <r>
      <rPr>
        <sz val="12"/>
        <rFont val="宋体"/>
        <family val="0"/>
      </rPr>
      <t>怀集县</t>
    </r>
  </si>
  <si>
    <r>
      <rPr>
        <sz val="12"/>
        <rFont val="宋体"/>
        <family val="0"/>
      </rPr>
      <t>英德市</t>
    </r>
  </si>
  <si>
    <r>
      <rPr>
        <sz val="12"/>
        <rFont val="宋体"/>
        <family val="0"/>
      </rPr>
      <t>连山县</t>
    </r>
  </si>
  <si>
    <r>
      <rPr>
        <sz val="12"/>
        <rFont val="宋体"/>
        <family val="0"/>
      </rPr>
      <t>连南县</t>
    </r>
  </si>
  <si>
    <r>
      <rPr>
        <sz val="12"/>
        <rFont val="宋体"/>
        <family val="0"/>
      </rPr>
      <t>饶平县</t>
    </r>
  </si>
  <si>
    <r>
      <rPr>
        <sz val="12"/>
        <rFont val="宋体"/>
        <family val="0"/>
      </rPr>
      <t>普宁市</t>
    </r>
  </si>
  <si>
    <r>
      <rPr>
        <sz val="12"/>
        <rFont val="宋体"/>
        <family val="0"/>
      </rPr>
      <t>揭西县</t>
    </r>
  </si>
  <si>
    <r>
      <rPr>
        <sz val="12"/>
        <rFont val="宋体"/>
        <family val="0"/>
      </rPr>
      <t>惠来县</t>
    </r>
  </si>
  <si>
    <r>
      <rPr>
        <sz val="12"/>
        <rFont val="宋体"/>
        <family val="0"/>
      </rPr>
      <t>罗定市</t>
    </r>
  </si>
  <si>
    <r>
      <rPr>
        <sz val="12"/>
        <rFont val="宋体"/>
        <family val="0"/>
      </rPr>
      <t>新兴县</t>
    </r>
  </si>
  <si>
    <t>备注：1.各地级以上市常住人口、基层医疗卫生机构数不包含财政省直管县数据；
      2.各地级以上市人均财力系数为市财力系数；
      3.本表分配的省财政基层医疗卫生机构实施基本药物制度补助资金不含深汕合作区，深汕合作区补助资金由深圳市统筹安排。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</si>
</sst>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Red]\(0.0000\)"/>
    <numFmt numFmtId="178" formatCode="0_);[Red]\(0\)"/>
    <numFmt numFmtId="179" formatCode="0.00_ "/>
    <numFmt numFmtId="180" formatCode="0.00_);[Red]\(0.00\)"/>
    <numFmt numFmtId="181" formatCode="#,##0.0_ "/>
  </numFmts>
  <fonts count="34">
    <font>
      <sz val="12"/>
      <name val="宋体"/>
      <family val="0"/>
    </font>
    <font>
      <sz val="11"/>
      <name val="宋体"/>
      <family val="0"/>
    </font>
    <font>
      <sz val="12"/>
      <name val="黑体"/>
      <family val="3"/>
    </font>
    <font>
      <sz val="12"/>
      <name val="方正小标宋简体"/>
      <family val="0"/>
    </font>
    <font>
      <sz val="12"/>
      <name val="Arial"/>
      <family val="2"/>
    </font>
    <font>
      <b/>
      <sz val="12"/>
      <name val="Arial"/>
      <family val="2"/>
    </font>
    <font>
      <sz val="9"/>
      <name val="Arial"/>
      <family val="2"/>
    </font>
    <font>
      <sz val="10"/>
      <name val="黑体"/>
      <family val="3"/>
    </font>
    <font>
      <sz val="9"/>
      <name val="黑体"/>
      <family val="3"/>
    </font>
    <font>
      <sz val="16"/>
      <name val="方正小标宋简体"/>
      <family val="0"/>
    </font>
    <font>
      <sz val="9"/>
      <name val="方正小标宋简体"/>
      <family val="0"/>
    </font>
    <font>
      <b/>
      <sz val="12"/>
      <name val="宋体"/>
      <family val="0"/>
    </font>
    <font>
      <b/>
      <sz val="9"/>
      <name val="Arial"/>
      <family val="2"/>
    </font>
    <font>
      <b/>
      <sz val="11"/>
      <color indexed="53"/>
      <name val="宋体"/>
      <family val="0"/>
    </font>
    <font>
      <b/>
      <sz val="18"/>
      <color indexed="54"/>
      <name val="宋体"/>
      <family val="0"/>
    </font>
    <font>
      <b/>
      <sz val="13"/>
      <color indexed="54"/>
      <name val="宋体"/>
      <family val="0"/>
    </font>
    <font>
      <u val="single"/>
      <sz val="11"/>
      <color indexed="20"/>
      <name val="宋体"/>
      <family val="0"/>
    </font>
    <font>
      <sz val="11"/>
      <color indexed="62"/>
      <name val="宋体"/>
      <family val="0"/>
    </font>
    <font>
      <b/>
      <sz val="11"/>
      <color indexed="63"/>
      <name val="宋体"/>
      <family val="0"/>
    </font>
    <font>
      <sz val="10"/>
      <color indexed="8"/>
      <name val="Arial"/>
      <family val="2"/>
    </font>
    <font>
      <sz val="11"/>
      <color indexed="8"/>
      <name val="宋体"/>
      <family val="0"/>
    </font>
    <font>
      <sz val="11"/>
      <color indexed="16"/>
      <name val="宋体"/>
      <family val="0"/>
    </font>
    <font>
      <b/>
      <sz val="11"/>
      <color indexed="54"/>
      <name val="宋体"/>
      <family val="0"/>
    </font>
    <font>
      <sz val="11"/>
      <color indexed="10"/>
      <name val="宋体"/>
      <family val="0"/>
    </font>
    <font>
      <sz val="11"/>
      <color indexed="9"/>
      <name val="宋体"/>
      <family val="0"/>
    </font>
    <font>
      <u val="single"/>
      <sz val="11"/>
      <color indexed="12"/>
      <name val="宋体"/>
      <family val="0"/>
    </font>
    <font>
      <i/>
      <sz val="11"/>
      <color indexed="23"/>
      <name val="宋体"/>
      <family val="0"/>
    </font>
    <font>
      <b/>
      <sz val="15"/>
      <color indexed="54"/>
      <name val="宋体"/>
      <family val="0"/>
    </font>
    <font>
      <sz val="11"/>
      <color indexed="19"/>
      <name val="宋体"/>
      <family val="0"/>
    </font>
    <font>
      <sz val="11"/>
      <color indexed="53"/>
      <name val="宋体"/>
      <family val="0"/>
    </font>
    <font>
      <b/>
      <sz val="11"/>
      <color indexed="9"/>
      <name val="宋体"/>
      <family val="0"/>
    </font>
    <font>
      <sz val="9"/>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42" fontId="0" fillId="0" borderId="0" applyFont="0" applyFill="0" applyBorder="0" applyAlignment="0" applyProtection="0"/>
    <xf numFmtId="0" fontId="2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6" borderId="2" applyNumberFormat="0" applyFont="0" applyAlignment="0" applyProtection="0"/>
    <xf numFmtId="0" fontId="24"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0" fillId="0" borderId="0">
      <alignment vertical="center"/>
      <protection/>
    </xf>
    <xf numFmtId="0" fontId="15" fillId="0" borderId="3" applyNumberFormat="0" applyFill="0" applyAlignment="0" applyProtection="0"/>
    <xf numFmtId="0" fontId="24" fillId="7" borderId="0" applyNumberFormat="0" applyBorder="0" applyAlignment="0" applyProtection="0"/>
    <xf numFmtId="0" fontId="22" fillId="0" borderId="4" applyNumberFormat="0" applyFill="0" applyAlignment="0" applyProtection="0"/>
    <xf numFmtId="0" fontId="24" fillId="3" borderId="0" applyNumberFormat="0" applyBorder="0" applyAlignment="0" applyProtection="0"/>
    <xf numFmtId="0" fontId="18" fillId="2" borderId="5" applyNumberFormat="0" applyAlignment="0" applyProtection="0"/>
    <xf numFmtId="0" fontId="13" fillId="2" borderId="1" applyNumberFormat="0" applyAlignment="0" applyProtection="0"/>
    <xf numFmtId="0" fontId="30" fillId="8" borderId="6" applyNumberFormat="0" applyAlignment="0" applyProtection="0"/>
    <xf numFmtId="0" fontId="20" fillId="9" borderId="0" applyNumberFormat="0" applyBorder="0" applyAlignment="0" applyProtection="0"/>
    <xf numFmtId="0" fontId="24" fillId="10" borderId="0" applyNumberFormat="0" applyBorder="0" applyAlignment="0" applyProtection="0"/>
    <xf numFmtId="0" fontId="29" fillId="0" borderId="7" applyNumberFormat="0" applyFill="0" applyAlignment="0" applyProtection="0"/>
    <xf numFmtId="0" fontId="32" fillId="0" borderId="8" applyNumberFormat="0" applyFill="0" applyAlignment="0" applyProtection="0"/>
    <xf numFmtId="0" fontId="33" fillId="9" borderId="0" applyNumberFormat="0" applyBorder="0" applyAlignment="0" applyProtection="0"/>
    <xf numFmtId="0" fontId="28" fillId="11" borderId="0" applyNumberFormat="0" applyBorder="0" applyAlignment="0" applyProtection="0"/>
    <xf numFmtId="0" fontId="20" fillId="12" borderId="0" applyNumberFormat="0" applyBorder="0" applyAlignment="0" applyProtection="0"/>
    <xf numFmtId="0" fontId="24"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0" borderId="0">
      <alignment vertical="center"/>
      <protection/>
    </xf>
    <xf numFmtId="0" fontId="20" fillId="6" borderId="0" applyNumberFormat="0" applyBorder="0" applyAlignment="0" applyProtection="0"/>
    <xf numFmtId="0" fontId="4" fillId="0" borderId="0" applyNumberFormat="0" applyFill="0" applyBorder="0" applyAlignment="0" applyProtection="0"/>
    <xf numFmtId="0" fontId="2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4" fillId="16" borderId="0" applyNumberFormat="0" applyBorder="0" applyAlignment="0" applyProtection="0"/>
    <xf numFmtId="0" fontId="2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0" fillId="4" borderId="0" applyNumberFormat="0" applyBorder="0" applyAlignment="0" applyProtection="0"/>
    <xf numFmtId="0" fontId="24" fillId="4" borderId="0" applyNumberFormat="0" applyBorder="0" applyAlignment="0" applyProtection="0"/>
    <xf numFmtId="0" fontId="31" fillId="0" borderId="0">
      <alignment/>
      <protection/>
    </xf>
  </cellStyleXfs>
  <cellXfs count="7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55" applyNumberFormat="1" applyFont="1" applyFill="1" applyBorder="1" applyAlignment="1">
      <alignment vertical="center"/>
    </xf>
    <xf numFmtId="0" fontId="5" fillId="0" borderId="0" xfId="55" applyNumberFormat="1" applyFont="1" applyFill="1" applyBorder="1" applyAlignment="1">
      <alignment vertical="center"/>
    </xf>
    <xf numFmtId="0" fontId="5" fillId="0" borderId="0" xfId="55" applyNumberFormat="1" applyFont="1" applyFill="1" applyBorder="1" applyAlignment="1">
      <alignment vertical="center" wrapText="1"/>
    </xf>
    <xf numFmtId="0" fontId="4" fillId="0" borderId="0" xfId="55" applyNumberFormat="1" applyFont="1" applyFill="1" applyBorder="1" applyAlignment="1">
      <alignment vertical="center" wrapText="1"/>
    </xf>
    <xf numFmtId="0" fontId="5" fillId="0" borderId="0" xfId="55" applyNumberFormat="1" applyFont="1" applyFill="1" applyBorder="1" applyAlignment="1">
      <alignment vertical="center"/>
    </xf>
    <xf numFmtId="0" fontId="6" fillId="0" borderId="0" xfId="55" applyNumberFormat="1" applyFont="1" applyFill="1" applyBorder="1" applyAlignment="1">
      <alignment horizontal="center" vertical="center"/>
    </xf>
    <xf numFmtId="176" fontId="6" fillId="0" borderId="0" xfId="55" applyNumberFormat="1" applyFont="1" applyFill="1" applyBorder="1" applyAlignment="1">
      <alignment horizontal="center" vertical="center"/>
    </xf>
    <xf numFmtId="177" fontId="6" fillId="0" borderId="0" xfId="55" applyNumberFormat="1" applyFont="1" applyFill="1" applyBorder="1" applyAlignment="1">
      <alignment horizontal="center" vertical="center"/>
    </xf>
    <xf numFmtId="178" fontId="6" fillId="0" borderId="0" xfId="55" applyNumberFormat="1" applyFont="1" applyFill="1" applyBorder="1" applyAlignment="1">
      <alignment horizontal="center" vertical="center"/>
    </xf>
    <xf numFmtId="176" fontId="6" fillId="0" borderId="0" xfId="55" applyNumberFormat="1" applyFont="1" applyFill="1" applyBorder="1" applyAlignment="1">
      <alignment horizontal="center" vertical="center"/>
    </xf>
    <xf numFmtId="43" fontId="6" fillId="0" borderId="0" xfId="55" applyNumberFormat="1" applyFont="1" applyFill="1" applyBorder="1" applyAlignment="1">
      <alignment horizontal="center" vertical="center"/>
    </xf>
    <xf numFmtId="0" fontId="6" fillId="0" borderId="0" xfId="55" applyNumberFormat="1" applyFont="1" applyFill="1" applyBorder="1" applyAlignment="1">
      <alignment vertical="center"/>
    </xf>
    <xf numFmtId="0" fontId="4" fillId="0" borderId="0" xfId="0" applyFont="1" applyFill="1" applyAlignment="1">
      <alignment vertical="center"/>
    </xf>
    <xf numFmtId="0" fontId="2" fillId="0" borderId="0" xfId="55" applyNumberFormat="1" applyFont="1" applyFill="1" applyBorder="1" applyAlignment="1">
      <alignment horizontal="left" vertical="center"/>
    </xf>
    <xf numFmtId="0" fontId="7" fillId="0" borderId="0" xfId="55" applyNumberFormat="1" applyFont="1" applyFill="1" applyBorder="1" applyAlignment="1">
      <alignment horizontal="center" vertical="center"/>
    </xf>
    <xf numFmtId="176" fontId="8" fillId="0" borderId="0" xfId="55" applyNumberFormat="1" applyFont="1" applyFill="1" applyBorder="1" applyAlignment="1">
      <alignment horizontal="center" vertical="center"/>
    </xf>
    <xf numFmtId="177" fontId="8" fillId="0" borderId="0" xfId="55" applyNumberFormat="1" applyFont="1" applyFill="1" applyBorder="1" applyAlignment="1">
      <alignment horizontal="center" vertical="center"/>
    </xf>
    <xf numFmtId="178" fontId="8" fillId="0" borderId="0" xfId="55" applyNumberFormat="1" applyFont="1" applyFill="1" applyBorder="1" applyAlignment="1">
      <alignment horizontal="center" vertical="center"/>
    </xf>
    <xf numFmtId="0" fontId="9" fillId="0" borderId="0" xfId="0" applyFont="1" applyFill="1" applyAlignment="1">
      <alignment horizontal="center" vertical="center"/>
    </xf>
    <xf numFmtId="0" fontId="4" fillId="0" borderId="0" xfId="55" applyNumberFormat="1" applyFont="1" applyFill="1" applyBorder="1" applyAlignment="1">
      <alignment horizontal="center" vertical="center"/>
    </xf>
    <xf numFmtId="176" fontId="4" fillId="0" borderId="0" xfId="55" applyNumberFormat="1" applyFont="1" applyFill="1" applyBorder="1" applyAlignment="1">
      <alignment horizontal="center" vertical="center"/>
    </xf>
    <xf numFmtId="177" fontId="4" fillId="0" borderId="0" xfId="55" applyNumberFormat="1" applyFont="1" applyFill="1" applyBorder="1" applyAlignment="1">
      <alignment horizontal="center" vertical="center"/>
    </xf>
    <xf numFmtId="178" fontId="4" fillId="0" borderId="0" xfId="55" applyNumberFormat="1" applyFont="1" applyFill="1" applyBorder="1" applyAlignment="1">
      <alignment horizontal="center" vertical="center"/>
    </xf>
    <xf numFmtId="0" fontId="5" fillId="0" borderId="9" xfId="55" applyNumberFormat="1" applyFont="1" applyFill="1" applyBorder="1" applyAlignment="1">
      <alignment horizontal="center" vertical="center" wrapText="1"/>
    </xf>
    <xf numFmtId="176" fontId="5" fillId="0" borderId="9" xfId="55" applyNumberFormat="1" applyFont="1" applyFill="1" applyBorder="1" applyAlignment="1">
      <alignment horizontal="center" vertical="center" wrapText="1"/>
    </xf>
    <xf numFmtId="0" fontId="5" fillId="0" borderId="9" xfId="55" applyNumberFormat="1" applyFont="1" applyFill="1" applyBorder="1" applyAlignment="1">
      <alignment horizontal="center" vertical="center" wrapText="1"/>
    </xf>
    <xf numFmtId="177" fontId="5" fillId="0" borderId="9" xfId="55" applyNumberFormat="1" applyFont="1" applyFill="1" applyBorder="1" applyAlignment="1">
      <alignment horizontal="center" vertical="center" wrapText="1"/>
    </xf>
    <xf numFmtId="178" fontId="5" fillId="0" borderId="9" xfId="55" applyNumberFormat="1" applyFont="1" applyFill="1" applyBorder="1" applyAlignment="1">
      <alignment horizontal="center" vertical="center" wrapText="1"/>
    </xf>
    <xf numFmtId="178" fontId="5" fillId="0" borderId="9" xfId="55" applyNumberFormat="1" applyFont="1" applyFill="1" applyBorder="1" applyAlignment="1">
      <alignment horizontal="center" vertical="center" wrapText="1"/>
    </xf>
    <xf numFmtId="0" fontId="5" fillId="0" borderId="9" xfId="55" applyNumberFormat="1" applyFont="1" applyFill="1" applyBorder="1" applyAlignment="1">
      <alignment horizontal="center" vertical="center"/>
    </xf>
    <xf numFmtId="179" fontId="5" fillId="0" borderId="9" xfId="55" applyNumberFormat="1" applyFont="1" applyFill="1" applyBorder="1" applyAlignment="1">
      <alignment horizontal="center" vertical="center"/>
    </xf>
    <xf numFmtId="176" fontId="5" fillId="0" borderId="9" xfId="55" applyNumberFormat="1" applyFont="1" applyFill="1" applyBorder="1" applyAlignment="1">
      <alignment horizontal="center" vertical="center"/>
    </xf>
    <xf numFmtId="180" fontId="5" fillId="0" borderId="9" xfId="55" applyNumberFormat="1" applyFont="1" applyFill="1" applyBorder="1" applyAlignment="1">
      <alignment horizontal="center" vertical="center" wrapText="1"/>
    </xf>
    <xf numFmtId="179" fontId="5" fillId="0" borderId="9" xfId="23" applyNumberFormat="1" applyFont="1" applyFill="1" applyBorder="1" applyAlignment="1">
      <alignment horizontal="center" vertical="center"/>
    </xf>
    <xf numFmtId="0" fontId="4" fillId="0" borderId="9" xfId="55" applyFont="1" applyFill="1" applyBorder="1" applyAlignment="1">
      <alignment horizontal="center" vertical="center"/>
    </xf>
    <xf numFmtId="179" fontId="4" fillId="0" borderId="9" xfId="55" applyNumberFormat="1" applyFont="1" applyFill="1" applyBorder="1" applyAlignment="1">
      <alignment horizontal="right" vertical="center"/>
    </xf>
    <xf numFmtId="176" fontId="4" fillId="0" borderId="9" xfId="55" applyNumberFormat="1" applyFont="1" applyFill="1" applyBorder="1" applyAlignment="1">
      <alignment horizontal="center" vertical="center"/>
    </xf>
    <xf numFmtId="0" fontId="4" fillId="0" borderId="9" xfId="55" applyNumberFormat="1" applyFont="1" applyFill="1" applyBorder="1" applyAlignment="1">
      <alignment horizontal="center" vertical="center"/>
    </xf>
    <xf numFmtId="181" fontId="4" fillId="0" borderId="9" xfId="53" applyNumberFormat="1" applyFont="1" applyFill="1" applyBorder="1" applyAlignment="1">
      <alignment horizontal="center" vertical="center" wrapText="1"/>
      <protection/>
    </xf>
    <xf numFmtId="0" fontId="5" fillId="0" borderId="9" xfId="55" applyFont="1" applyFill="1" applyBorder="1" applyAlignment="1">
      <alignment vertical="center"/>
    </xf>
    <xf numFmtId="0" fontId="4" fillId="0" borderId="9" xfId="0" applyFont="1" applyFill="1" applyBorder="1" applyAlignment="1">
      <alignment horizontal="center" vertical="center"/>
    </xf>
    <xf numFmtId="180" fontId="4" fillId="0" borderId="9" xfId="55"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55" applyNumberFormat="1" applyFont="1" applyFill="1" applyBorder="1" applyAlignment="1">
      <alignment horizontal="left" vertical="center" wrapText="1"/>
    </xf>
    <xf numFmtId="0" fontId="0" fillId="0" borderId="0" xfId="55" applyNumberFormat="1" applyFont="1" applyFill="1" applyBorder="1" applyAlignment="1">
      <alignment horizontal="left" vertical="center" wrapText="1"/>
    </xf>
    <xf numFmtId="0" fontId="0" fillId="0" borderId="0" xfId="55" applyNumberFormat="1" applyFont="1" applyFill="1" applyBorder="1" applyAlignment="1">
      <alignment horizontal="left" vertical="center" wrapText="1"/>
    </xf>
    <xf numFmtId="0" fontId="0" fillId="0" borderId="0" xfId="55" applyNumberFormat="1" applyFont="1" applyFill="1" applyBorder="1" applyAlignment="1">
      <alignment horizontal="left" vertical="center" wrapText="1"/>
    </xf>
    <xf numFmtId="176" fontId="8" fillId="0" borderId="0" xfId="55" applyNumberFormat="1" applyFont="1" applyFill="1" applyBorder="1" applyAlignment="1">
      <alignment horizontal="center" vertical="center"/>
    </xf>
    <xf numFmtId="43" fontId="8" fillId="0" borderId="0" xfId="55" applyNumberFormat="1" applyFont="1" applyFill="1" applyBorder="1" applyAlignment="1">
      <alignment horizontal="center" vertical="center"/>
    </xf>
    <xf numFmtId="0" fontId="8" fillId="0" borderId="0" xfId="55" applyNumberFormat="1" applyFont="1" applyFill="1" applyBorder="1" applyAlignment="1">
      <alignment vertical="center"/>
    </xf>
    <xf numFmtId="0" fontId="10" fillId="0" borderId="0" xfId="55" applyNumberFormat="1" applyFont="1" applyFill="1" applyBorder="1" applyAlignment="1">
      <alignment vertical="center"/>
    </xf>
    <xf numFmtId="176" fontId="4" fillId="0" borderId="0" xfId="55" applyNumberFormat="1" applyFont="1" applyFill="1" applyBorder="1" applyAlignment="1">
      <alignment horizontal="center" vertical="center"/>
    </xf>
    <xf numFmtId="0" fontId="0" fillId="0" borderId="0" xfId="55" applyNumberFormat="1" applyFont="1" applyFill="1" applyBorder="1" applyAlignment="1">
      <alignment vertical="center"/>
    </xf>
    <xf numFmtId="176" fontId="5" fillId="0" borderId="9" xfId="55" applyNumberFormat="1" applyFont="1" applyFill="1" applyBorder="1" applyAlignment="1">
      <alignment horizontal="center" vertical="center" wrapText="1"/>
    </xf>
    <xf numFmtId="43" fontId="11" fillId="0" borderId="9" xfId="55" applyNumberFormat="1" applyFont="1" applyFill="1" applyBorder="1" applyAlignment="1">
      <alignment horizontal="center" vertical="center" wrapText="1"/>
    </xf>
    <xf numFmtId="0" fontId="11" fillId="0" borderId="9" xfId="55" applyNumberFormat="1" applyFont="1" applyFill="1" applyBorder="1" applyAlignment="1">
      <alignment horizontal="center" vertical="center"/>
    </xf>
    <xf numFmtId="0" fontId="11" fillId="0" borderId="9" xfId="55" applyNumberFormat="1" applyFont="1" applyFill="1" applyBorder="1" applyAlignment="1">
      <alignment horizontal="center" vertical="center" wrapText="1"/>
    </xf>
    <xf numFmtId="43" fontId="4" fillId="0" borderId="9" xfId="55" applyNumberFormat="1" applyFont="1" applyFill="1" applyBorder="1" applyAlignment="1">
      <alignment horizontal="center" vertical="center" wrapText="1"/>
    </xf>
    <xf numFmtId="43" fontId="5" fillId="0" borderId="9" xfId="55" applyNumberFormat="1" applyFont="1" applyFill="1" applyBorder="1" applyAlignment="1">
      <alignment horizontal="center" vertical="center" wrapText="1"/>
    </xf>
    <xf numFmtId="0" fontId="12" fillId="0" borderId="9" xfId="55" applyNumberFormat="1" applyFont="1" applyFill="1" applyBorder="1" applyAlignment="1">
      <alignment vertical="center"/>
    </xf>
    <xf numFmtId="0" fontId="12" fillId="0" borderId="0" xfId="55" applyNumberFormat="1" applyFont="1" applyFill="1" applyBorder="1" applyAlignment="1">
      <alignment vertical="center"/>
    </xf>
    <xf numFmtId="176" fontId="5" fillId="0" borderId="9" xfId="55" applyNumberFormat="1" applyFont="1" applyFill="1" applyBorder="1" applyAlignment="1">
      <alignment horizontal="center" vertical="center"/>
    </xf>
    <xf numFmtId="43" fontId="5" fillId="0" borderId="9" xfId="55" applyNumberFormat="1" applyFont="1" applyFill="1" applyBorder="1" applyAlignment="1">
      <alignment horizontal="center" vertical="center"/>
    </xf>
    <xf numFmtId="0" fontId="4" fillId="0" borderId="9" xfId="55" applyNumberFormat="1" applyFont="1" applyFill="1" applyBorder="1" applyAlignment="1">
      <alignment vertical="center" wrapText="1"/>
    </xf>
    <xf numFmtId="43" fontId="5" fillId="0" borderId="9" xfId="23" applyNumberFormat="1" applyFont="1" applyFill="1" applyBorder="1" applyAlignment="1">
      <alignment horizontal="center" vertical="center"/>
    </xf>
    <xf numFmtId="176" fontId="4" fillId="0" borderId="9" xfId="55" applyNumberFormat="1" applyFont="1" applyFill="1" applyBorder="1" applyAlignment="1">
      <alignment horizontal="center" vertical="center" wrapText="1"/>
    </xf>
    <xf numFmtId="43" fontId="4" fillId="0" borderId="9" xfId="23" applyNumberFormat="1" applyFont="1" applyFill="1" applyBorder="1" applyAlignment="1">
      <alignment horizontal="center" vertical="center"/>
    </xf>
    <xf numFmtId="179" fontId="4" fillId="0" borderId="0" xfId="55" applyNumberFormat="1"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cellXfs>
  <cellStyles count="5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_综合得分_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38" xfId="53"/>
    <cellStyle name="20% - 强调文字颜色 2" xfId="54"/>
    <cellStyle name="常规_测算表"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厅直预算单位(空)"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60"/>
  <sheetViews>
    <sheetView tabSelected="1" showOutlineSymbols="0" zoomScale="85" zoomScaleNormal="85" workbookViewId="0" topLeftCell="A1">
      <pane ySplit="6" topLeftCell="A7" activePane="bottomLeft" state="frozen"/>
      <selection pane="bottomLeft" activeCell="D58" sqref="D58"/>
    </sheetView>
  </sheetViews>
  <sheetFormatPr defaultColWidth="18.50390625" defaultRowHeight="14.25"/>
  <cols>
    <col min="1" max="1" width="19.00390625" style="8" customWidth="1"/>
    <col min="2" max="2" width="9.875" style="8" customWidth="1"/>
    <col min="3" max="3" width="15.00390625" style="9" customWidth="1"/>
    <col min="4" max="4" width="11.00390625" style="10" customWidth="1"/>
    <col min="5" max="5" width="8.50390625" style="10" customWidth="1"/>
    <col min="6" max="6" width="15.125" style="9" customWidth="1"/>
    <col min="7" max="7" width="7.375" style="11" customWidth="1"/>
    <col min="8" max="8" width="10.625" style="9" customWidth="1"/>
    <col min="9" max="9" width="16.75390625" style="12" customWidth="1"/>
    <col min="10" max="10" width="12.00390625" style="13" customWidth="1"/>
    <col min="11" max="11" width="10.25390625" style="14" customWidth="1"/>
    <col min="12" max="12" width="8.375" style="14" customWidth="1"/>
    <col min="13" max="13" width="19.75390625" style="14" customWidth="1"/>
    <col min="14" max="234" width="18.50390625" style="14" customWidth="1"/>
    <col min="235" max="16384" width="18.50390625" style="15" customWidth="1"/>
  </cols>
  <sheetData>
    <row r="1" spans="1:254" s="1" customFormat="1" ht="24" customHeight="1">
      <c r="A1" s="16" t="s">
        <v>0</v>
      </c>
      <c r="B1" s="17"/>
      <c r="C1" s="18"/>
      <c r="D1" s="19"/>
      <c r="E1" s="19"/>
      <c r="F1" s="18"/>
      <c r="G1" s="20"/>
      <c r="H1" s="18"/>
      <c r="I1" s="50"/>
      <c r="J1" s="51"/>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71"/>
      <c r="IB1" s="71"/>
      <c r="IC1" s="71"/>
      <c r="ID1" s="71"/>
      <c r="IE1" s="71"/>
      <c r="IF1" s="71"/>
      <c r="IG1" s="71"/>
      <c r="IH1" s="71"/>
      <c r="II1" s="71"/>
      <c r="IJ1" s="71"/>
      <c r="IK1" s="71"/>
      <c r="IL1" s="71"/>
      <c r="IM1" s="71"/>
      <c r="IN1" s="71"/>
      <c r="IO1" s="71"/>
      <c r="IP1" s="71"/>
      <c r="IQ1" s="71"/>
      <c r="IR1" s="71"/>
      <c r="IS1" s="71"/>
      <c r="IT1" s="71"/>
    </row>
    <row r="2" spans="1:254" s="2" customFormat="1" ht="36.75" customHeight="1">
      <c r="A2" s="21" t="s">
        <v>1</v>
      </c>
      <c r="B2" s="21"/>
      <c r="C2" s="21"/>
      <c r="D2" s="21"/>
      <c r="E2" s="21"/>
      <c r="F2" s="21"/>
      <c r="G2" s="21"/>
      <c r="H2" s="21"/>
      <c r="I2" s="21"/>
      <c r="J2" s="21"/>
      <c r="K2" s="21"/>
      <c r="L2" s="21"/>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72"/>
      <c r="IB2" s="72"/>
      <c r="IC2" s="72"/>
      <c r="ID2" s="72"/>
      <c r="IE2" s="72"/>
      <c r="IF2" s="72"/>
      <c r="IG2" s="72"/>
      <c r="IH2" s="72"/>
      <c r="II2" s="72"/>
      <c r="IJ2" s="72"/>
      <c r="IK2" s="72"/>
      <c r="IL2" s="72"/>
      <c r="IM2" s="72"/>
      <c r="IN2" s="72"/>
      <c r="IO2" s="72"/>
      <c r="IP2" s="72"/>
      <c r="IQ2" s="72"/>
      <c r="IR2" s="72"/>
      <c r="IS2" s="72"/>
      <c r="IT2" s="72"/>
    </row>
    <row r="3" spans="1:11" s="3" customFormat="1" ht="19.5" customHeight="1">
      <c r="A3" s="22"/>
      <c r="B3" s="22"/>
      <c r="C3" s="23"/>
      <c r="D3" s="24"/>
      <c r="E3" s="24"/>
      <c r="F3" s="23"/>
      <c r="G3" s="25"/>
      <c r="H3" s="23"/>
      <c r="I3" s="54"/>
      <c r="K3" s="55" t="s">
        <v>2</v>
      </c>
    </row>
    <row r="4" spans="1:12" s="4" customFormat="1" ht="30" customHeight="1">
      <c r="A4" s="26" t="s">
        <v>3</v>
      </c>
      <c r="B4" s="26" t="s">
        <v>4</v>
      </c>
      <c r="C4" s="27"/>
      <c r="D4" s="28" t="s">
        <v>5</v>
      </c>
      <c r="E4" s="28"/>
      <c r="F4" s="27"/>
      <c r="G4" s="26" t="s">
        <v>6</v>
      </c>
      <c r="H4" s="27"/>
      <c r="I4" s="56" t="s">
        <v>7</v>
      </c>
      <c r="J4" s="57" t="s">
        <v>8</v>
      </c>
      <c r="K4" s="58" t="s">
        <v>9</v>
      </c>
      <c r="L4" s="59" t="s">
        <v>10</v>
      </c>
    </row>
    <row r="5" spans="1:12" s="4" customFormat="1" ht="90.75" customHeight="1">
      <c r="A5" s="26"/>
      <c r="B5" s="28" t="s">
        <v>11</v>
      </c>
      <c r="C5" s="27" t="s">
        <v>12</v>
      </c>
      <c r="D5" s="29" t="s">
        <v>13</v>
      </c>
      <c r="E5" s="29" t="s">
        <v>14</v>
      </c>
      <c r="F5" s="27" t="s">
        <v>12</v>
      </c>
      <c r="G5" s="30" t="s">
        <v>15</v>
      </c>
      <c r="H5" s="27" t="s">
        <v>12</v>
      </c>
      <c r="I5" s="56"/>
      <c r="J5" s="60"/>
      <c r="K5" s="32"/>
      <c r="L5" s="26"/>
    </row>
    <row r="6" spans="1:247" s="5" customFormat="1" ht="47.25">
      <c r="A6" s="26" t="s">
        <v>16</v>
      </c>
      <c r="B6" s="26" t="s">
        <v>17</v>
      </c>
      <c r="C6" s="27" t="s">
        <v>18</v>
      </c>
      <c r="D6" s="31" t="s">
        <v>19</v>
      </c>
      <c r="E6" s="31" t="s">
        <v>20</v>
      </c>
      <c r="F6" s="27" t="s">
        <v>21</v>
      </c>
      <c r="G6" s="30" t="s">
        <v>22</v>
      </c>
      <c r="H6" s="27" t="s">
        <v>23</v>
      </c>
      <c r="I6" s="56" t="s">
        <v>24</v>
      </c>
      <c r="J6" s="61" t="s">
        <v>25</v>
      </c>
      <c r="K6" s="62"/>
      <c r="L6" s="62"/>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73"/>
      <c r="IB6" s="73"/>
      <c r="IC6" s="73"/>
      <c r="ID6" s="73"/>
      <c r="IE6" s="73"/>
      <c r="IF6" s="73"/>
      <c r="IG6" s="73"/>
      <c r="IH6" s="73"/>
      <c r="II6" s="73"/>
      <c r="IJ6" s="73"/>
      <c r="IK6" s="73"/>
      <c r="IL6" s="73"/>
      <c r="IM6" s="73"/>
    </row>
    <row r="7" spans="1:12" s="6" customFormat="1" ht="25.5" customHeight="1">
      <c r="A7" s="32" t="s">
        <v>26</v>
      </c>
      <c r="B7" s="33">
        <f aca="true" t="shared" si="0" ref="B7:J7">B8+B24</f>
        <v>6443.442364543707</v>
      </c>
      <c r="C7" s="34">
        <f t="shared" si="0"/>
        <v>1</v>
      </c>
      <c r="D7" s="32">
        <f t="shared" si="0"/>
        <v>1368</v>
      </c>
      <c r="E7" s="32">
        <f t="shared" si="0"/>
        <v>258</v>
      </c>
      <c r="F7" s="34">
        <f t="shared" si="0"/>
        <v>1</v>
      </c>
      <c r="G7" s="35">
        <f t="shared" si="0"/>
        <v>57.8658</v>
      </c>
      <c r="H7" s="34">
        <f t="shared" si="0"/>
        <v>0.9999999999999999</v>
      </c>
      <c r="I7" s="64">
        <f t="shared" si="0"/>
        <v>0.9999999999999999</v>
      </c>
      <c r="J7" s="65">
        <f t="shared" si="0"/>
        <v>10000</v>
      </c>
      <c r="K7" s="66"/>
      <c r="L7" s="66"/>
    </row>
    <row r="8" spans="1:16" s="6" customFormat="1" ht="25.5" customHeight="1">
      <c r="A8" s="26" t="s">
        <v>27</v>
      </c>
      <c r="B8" s="36">
        <f aca="true" t="shared" si="1" ref="B8:J8">SUM(B9:B23)</f>
        <v>3781.8222415677856</v>
      </c>
      <c r="C8" s="34">
        <f t="shared" si="1"/>
        <v>0.5869257498721486</v>
      </c>
      <c r="D8" s="32">
        <f t="shared" si="1"/>
        <v>755</v>
      </c>
      <c r="E8" s="32">
        <f t="shared" si="1"/>
        <v>233</v>
      </c>
      <c r="F8" s="34">
        <f t="shared" si="1"/>
        <v>0.5694605943152455</v>
      </c>
      <c r="G8" s="35">
        <f t="shared" si="1"/>
        <v>31.364199999999997</v>
      </c>
      <c r="H8" s="34">
        <f t="shared" si="1"/>
        <v>0.26974797721624866</v>
      </c>
      <c r="I8" s="64">
        <f t="shared" si="1"/>
        <v>0.5182</v>
      </c>
      <c r="J8" s="67">
        <f t="shared" si="1"/>
        <v>5182</v>
      </c>
      <c r="K8" s="66"/>
      <c r="L8" s="66"/>
      <c r="P8" s="5"/>
    </row>
    <row r="9" spans="1:15" s="6" customFormat="1" ht="25.5" customHeight="1">
      <c r="A9" s="37" t="s">
        <v>28</v>
      </c>
      <c r="B9" s="38">
        <v>560.22</v>
      </c>
      <c r="C9" s="39">
        <f aca="true" t="shared" si="2" ref="C9:C14">B9/$B$7</f>
        <v>0.08694420905861118</v>
      </c>
      <c r="D9" s="40">
        <v>53</v>
      </c>
      <c r="E9" s="40">
        <v>26</v>
      </c>
      <c r="F9" s="39">
        <f>D9/$D$7*95%+E9/$E$7*5%</f>
        <v>0.041844315245478034</v>
      </c>
      <c r="G9" s="41">
        <v>2.1193</v>
      </c>
      <c r="H9" s="39">
        <f aca="true" t="shared" si="3" ref="H9:H59">(9/50-G9/$G$7)/8</f>
        <v>0.01792195044395826</v>
      </c>
      <c r="I9" s="68">
        <f>ROUND(C9*0.5+F9*0.3+H9*0.2,4)</f>
        <v>0.0596</v>
      </c>
      <c r="J9" s="69">
        <f aca="true" t="shared" si="4" ref="J9:J14">ROUND(10000*I9,0)</f>
        <v>596</v>
      </c>
      <c r="K9" s="66">
        <v>2100399</v>
      </c>
      <c r="L9" s="66">
        <v>51301</v>
      </c>
      <c r="M9" s="70"/>
      <c r="N9" s="70"/>
      <c r="O9" s="70"/>
    </row>
    <row r="10" spans="1:15" s="6" customFormat="1" ht="25.5" customHeight="1">
      <c r="A10" s="37" t="s">
        <v>29</v>
      </c>
      <c r="B10" s="38">
        <v>191.94</v>
      </c>
      <c r="C10" s="39">
        <f t="shared" si="2"/>
        <v>0.029788425059279977</v>
      </c>
      <c r="D10" s="40">
        <v>62</v>
      </c>
      <c r="E10" s="40">
        <v>1</v>
      </c>
      <c r="F10" s="39">
        <f aca="true" t="shared" si="5" ref="F9:F14">D10/$D$7*95%+E10/$E$7*5%</f>
        <v>0.04324935400516795</v>
      </c>
      <c r="G10" s="41">
        <v>2.1756</v>
      </c>
      <c r="H10" s="39">
        <f t="shared" si="3"/>
        <v>0.0178003328390863</v>
      </c>
      <c r="I10" s="68">
        <f aca="true" t="shared" si="6" ref="I10:I23">ROUND(C10*0.5+F10*0.3+H10*0.2,4)</f>
        <v>0.0314</v>
      </c>
      <c r="J10" s="69">
        <f t="shared" si="4"/>
        <v>314</v>
      </c>
      <c r="K10" s="66">
        <v>2100399</v>
      </c>
      <c r="L10" s="66">
        <v>51301</v>
      </c>
      <c r="M10" s="70"/>
      <c r="N10" s="70"/>
      <c r="O10" s="70"/>
    </row>
    <row r="11" spans="1:15" s="6" customFormat="1" ht="25.5" customHeight="1">
      <c r="A11" s="37" t="s">
        <v>30</v>
      </c>
      <c r="B11" s="38">
        <v>135.57999999999998</v>
      </c>
      <c r="C11" s="39">
        <f t="shared" si="2"/>
        <v>0.02104154772083557</v>
      </c>
      <c r="D11" s="40">
        <v>48</v>
      </c>
      <c r="E11" s="40">
        <v>13</v>
      </c>
      <c r="F11" s="39">
        <f t="shared" si="5"/>
        <v>0.035852713178294575</v>
      </c>
      <c r="G11" s="41">
        <v>1.8041</v>
      </c>
      <c r="H11" s="39">
        <f t="shared" si="3"/>
        <v>0.01860283621759312</v>
      </c>
      <c r="I11" s="68">
        <f t="shared" si="6"/>
        <v>0.025</v>
      </c>
      <c r="J11" s="69">
        <f t="shared" si="4"/>
        <v>250</v>
      </c>
      <c r="K11" s="66">
        <v>2100399</v>
      </c>
      <c r="L11" s="66">
        <v>51301</v>
      </c>
      <c r="M11" s="70"/>
      <c r="N11" s="70"/>
      <c r="O11" s="70"/>
    </row>
    <row r="12" spans="1:17" s="4" customFormat="1" ht="25.5" customHeight="1">
      <c r="A12" s="37" t="s">
        <v>31</v>
      </c>
      <c r="B12" s="38">
        <v>141.4684</v>
      </c>
      <c r="C12" s="39">
        <f t="shared" si="2"/>
        <v>0.021955407062916765</v>
      </c>
      <c r="D12" s="40">
        <v>47</v>
      </c>
      <c r="E12" s="40">
        <v>0</v>
      </c>
      <c r="F12" s="39">
        <f t="shared" si="5"/>
        <v>0.032638888888888884</v>
      </c>
      <c r="G12" s="41">
        <v>2.2737</v>
      </c>
      <c r="H12" s="39">
        <f t="shared" si="3"/>
        <v>0.01758842010306606</v>
      </c>
      <c r="I12" s="68">
        <f t="shared" si="6"/>
        <v>0.0243</v>
      </c>
      <c r="J12" s="69">
        <f t="shared" si="4"/>
        <v>243</v>
      </c>
      <c r="K12" s="66">
        <v>2100399</v>
      </c>
      <c r="L12" s="66">
        <v>51301</v>
      </c>
      <c r="M12" s="70"/>
      <c r="N12" s="70"/>
      <c r="O12" s="70"/>
      <c r="P12" s="6"/>
      <c r="Q12" s="6"/>
    </row>
    <row r="13" spans="1:17" s="4" customFormat="1" ht="25.5" customHeight="1">
      <c r="A13" s="37" t="s">
        <v>32</v>
      </c>
      <c r="B13" s="38">
        <v>380.56</v>
      </c>
      <c r="C13" s="39">
        <f t="shared" si="2"/>
        <v>0.05906159758549332</v>
      </c>
      <c r="D13" s="40">
        <v>74</v>
      </c>
      <c r="E13" s="40">
        <v>57</v>
      </c>
      <c r="F13" s="39">
        <f t="shared" si="5"/>
        <v>0.062435400516795865</v>
      </c>
      <c r="G13" s="41">
        <v>4.1644</v>
      </c>
      <c r="H13" s="39">
        <f t="shared" si="3"/>
        <v>0.013504185546557725</v>
      </c>
      <c r="I13" s="68">
        <f t="shared" si="6"/>
        <v>0.051</v>
      </c>
      <c r="J13" s="69">
        <f t="shared" si="4"/>
        <v>510</v>
      </c>
      <c r="K13" s="66">
        <v>2100399</v>
      </c>
      <c r="L13" s="66">
        <v>51301</v>
      </c>
      <c r="M13" s="70"/>
      <c r="N13" s="70"/>
      <c r="O13" s="70"/>
      <c r="P13" s="6"/>
      <c r="Q13" s="6"/>
    </row>
    <row r="14" spans="1:17" s="3" customFormat="1" ht="25.5" customHeight="1">
      <c r="A14" s="37" t="s">
        <v>33</v>
      </c>
      <c r="B14" s="38">
        <v>51.57</v>
      </c>
      <c r="C14" s="39">
        <f t="shared" si="2"/>
        <v>0.008003485882604295</v>
      </c>
      <c r="D14" s="40">
        <v>10</v>
      </c>
      <c r="E14" s="40">
        <v>0</v>
      </c>
      <c r="F14" s="39">
        <f t="shared" si="5"/>
        <v>0.006944444444444444</v>
      </c>
      <c r="G14" s="41">
        <v>1.2319</v>
      </c>
      <c r="H14" s="39">
        <f t="shared" si="3"/>
        <v>0.01983888583584777</v>
      </c>
      <c r="I14" s="68">
        <f t="shared" si="6"/>
        <v>0.0101</v>
      </c>
      <c r="J14" s="69">
        <f t="shared" si="4"/>
        <v>101</v>
      </c>
      <c r="K14" s="66">
        <v>2100399</v>
      </c>
      <c r="L14" s="66">
        <v>51301</v>
      </c>
      <c r="M14" s="70"/>
      <c r="N14" s="70"/>
      <c r="O14" s="70"/>
      <c r="P14" s="6"/>
      <c r="Q14" s="6"/>
    </row>
    <row r="15" spans="1:17" s="3" customFormat="1" ht="25.5" customHeight="1">
      <c r="A15" s="37" t="s">
        <v>34</v>
      </c>
      <c r="B15" s="38">
        <v>463.03</v>
      </c>
      <c r="C15" s="39">
        <f aca="true" t="shared" si="7" ref="C15:C23">B15/$B$7</f>
        <v>0.07186065674272381</v>
      </c>
      <c r="D15" s="40">
        <v>81</v>
      </c>
      <c r="E15" s="40">
        <v>9</v>
      </c>
      <c r="F15" s="39">
        <f aca="true" t="shared" si="8" ref="F15:F35">D15/$D$7*95%+E15/$E$7*5%</f>
        <v>0.057994186046511624</v>
      </c>
      <c r="G15" s="41">
        <v>2.7729</v>
      </c>
      <c r="H15" s="39">
        <f t="shared" si="3"/>
        <v>0.016510062938730648</v>
      </c>
      <c r="I15" s="68">
        <f t="shared" si="6"/>
        <v>0.0566</v>
      </c>
      <c r="J15" s="69">
        <f aca="true" t="shared" si="9" ref="J15:J23">ROUND(10000*I15,0)</f>
        <v>566</v>
      </c>
      <c r="K15" s="66">
        <v>2100399</v>
      </c>
      <c r="L15" s="66">
        <v>51301</v>
      </c>
      <c r="M15" s="70"/>
      <c r="N15" s="70"/>
      <c r="O15" s="70"/>
      <c r="P15" s="6"/>
      <c r="Q15" s="6"/>
    </row>
    <row r="16" spans="1:17" s="4" customFormat="1" ht="25.5" customHeight="1">
      <c r="A16" s="37" t="s">
        <v>35</v>
      </c>
      <c r="B16" s="38">
        <v>167.37</v>
      </c>
      <c r="C16" s="39">
        <f t="shared" si="7"/>
        <v>0.025975245921494684</v>
      </c>
      <c r="D16" s="40">
        <v>32</v>
      </c>
      <c r="E16" s="40">
        <v>48</v>
      </c>
      <c r="F16" s="39">
        <f t="shared" si="8"/>
        <v>0.03152454780361757</v>
      </c>
      <c r="G16" s="41">
        <v>1.4696</v>
      </c>
      <c r="H16" s="39">
        <f t="shared" si="3"/>
        <v>0.019325413283839504</v>
      </c>
      <c r="I16" s="68">
        <f t="shared" si="6"/>
        <v>0.0263</v>
      </c>
      <c r="J16" s="69">
        <f t="shared" si="9"/>
        <v>263</v>
      </c>
      <c r="K16" s="66">
        <v>2100399</v>
      </c>
      <c r="L16" s="66">
        <v>51301</v>
      </c>
      <c r="M16" s="70"/>
      <c r="N16" s="70"/>
      <c r="O16" s="70"/>
      <c r="P16" s="6"/>
      <c r="Q16" s="6"/>
    </row>
    <row r="17" spans="1:17" s="4" customFormat="1" ht="25.5" customHeight="1">
      <c r="A17" s="37" t="s">
        <v>36</v>
      </c>
      <c r="B17" s="38">
        <v>361.17</v>
      </c>
      <c r="C17" s="39">
        <f t="shared" si="7"/>
        <v>0.05605233655652886</v>
      </c>
      <c r="D17" s="40">
        <v>66</v>
      </c>
      <c r="E17" s="40">
        <v>24</v>
      </c>
      <c r="F17" s="39">
        <f t="shared" si="8"/>
        <v>0.050484496124031004</v>
      </c>
      <c r="G17" s="41">
        <v>2.448</v>
      </c>
      <c r="H17" s="39">
        <f t="shared" si="3"/>
        <v>0.01721190236720135</v>
      </c>
      <c r="I17" s="68">
        <f t="shared" si="6"/>
        <v>0.0466</v>
      </c>
      <c r="J17" s="69">
        <f t="shared" si="9"/>
        <v>466</v>
      </c>
      <c r="K17" s="66">
        <v>2100399</v>
      </c>
      <c r="L17" s="66">
        <v>51301</v>
      </c>
      <c r="M17" s="70"/>
      <c r="N17" s="70"/>
      <c r="O17" s="70"/>
      <c r="P17" s="6"/>
      <c r="Q17" s="6"/>
    </row>
    <row r="18" spans="1:17" s="4" customFormat="1" ht="25.5" customHeight="1">
      <c r="A18" s="37" t="s">
        <v>37</v>
      </c>
      <c r="B18" s="38">
        <v>366.69</v>
      </c>
      <c r="C18" s="39">
        <f t="shared" si="7"/>
        <v>0.05690902149102519</v>
      </c>
      <c r="D18" s="40">
        <v>69</v>
      </c>
      <c r="E18" s="40">
        <v>33</v>
      </c>
      <c r="F18" s="39">
        <f t="shared" si="8"/>
        <v>0.05431201550387597</v>
      </c>
      <c r="G18" s="41">
        <v>2.3824</v>
      </c>
      <c r="H18" s="39">
        <f t="shared" si="3"/>
        <v>0.017353609558668506</v>
      </c>
      <c r="I18" s="68">
        <f t="shared" si="6"/>
        <v>0.0482</v>
      </c>
      <c r="J18" s="69">
        <f t="shared" si="9"/>
        <v>482</v>
      </c>
      <c r="K18" s="66">
        <v>2100399</v>
      </c>
      <c r="L18" s="66">
        <v>51301</v>
      </c>
      <c r="M18" s="70"/>
      <c r="N18" s="70"/>
      <c r="O18" s="70"/>
      <c r="P18" s="6"/>
      <c r="Q18" s="6"/>
    </row>
    <row r="19" spans="1:17" s="4" customFormat="1" ht="25.5" customHeight="1">
      <c r="A19" s="37" t="s">
        <v>38</v>
      </c>
      <c r="B19" s="38">
        <v>210.17</v>
      </c>
      <c r="C19" s="39">
        <f t="shared" si="7"/>
        <v>0.03261765809476332</v>
      </c>
      <c r="D19" s="40">
        <v>47</v>
      </c>
      <c r="E19" s="40">
        <v>15</v>
      </c>
      <c r="F19" s="39">
        <f t="shared" si="8"/>
        <v>0.03554586563307493</v>
      </c>
      <c r="G19" s="41">
        <v>1.912</v>
      </c>
      <c r="H19" s="39">
        <f t="shared" si="3"/>
        <v>0.018369753809676873</v>
      </c>
      <c r="I19" s="68">
        <f t="shared" si="6"/>
        <v>0.0306</v>
      </c>
      <c r="J19" s="69">
        <f t="shared" si="9"/>
        <v>306</v>
      </c>
      <c r="K19" s="66">
        <v>2100399</v>
      </c>
      <c r="L19" s="66">
        <v>51301</v>
      </c>
      <c r="M19" s="70"/>
      <c r="N19" s="70"/>
      <c r="O19" s="70"/>
      <c r="P19" s="6"/>
      <c r="Q19" s="6"/>
    </row>
    <row r="20" spans="1:17" s="4" customFormat="1" ht="25.5" customHeight="1">
      <c r="A20" s="37" t="s">
        <v>39</v>
      </c>
      <c r="B20" s="38">
        <v>266.53384156778577</v>
      </c>
      <c r="C20" s="39">
        <f t="shared" si="7"/>
        <v>0.04136513163125971</v>
      </c>
      <c r="D20" s="40">
        <v>81</v>
      </c>
      <c r="E20" s="40">
        <v>5</v>
      </c>
      <c r="F20" s="39">
        <f t="shared" si="8"/>
        <v>0.05721899224806201</v>
      </c>
      <c r="G20" s="41">
        <v>2.2439</v>
      </c>
      <c r="H20" s="39">
        <f t="shared" si="3"/>
        <v>0.017652793186994736</v>
      </c>
      <c r="I20" s="68">
        <f t="shared" si="6"/>
        <v>0.0414</v>
      </c>
      <c r="J20" s="69">
        <f t="shared" si="9"/>
        <v>414</v>
      </c>
      <c r="K20" s="66">
        <v>2100399</v>
      </c>
      <c r="L20" s="66">
        <v>51301</v>
      </c>
      <c r="M20" s="70"/>
      <c r="N20" s="70"/>
      <c r="O20" s="70"/>
      <c r="P20" s="6"/>
      <c r="Q20" s="6"/>
    </row>
    <row r="21" spans="1:17" s="4" customFormat="1" ht="25.5" customHeight="1">
      <c r="A21" s="37" t="s">
        <v>40</v>
      </c>
      <c r="B21" s="38">
        <v>178.02</v>
      </c>
      <c r="C21" s="39">
        <f t="shared" si="7"/>
        <v>0.027628089137506626</v>
      </c>
      <c r="D21" s="40">
        <v>29</v>
      </c>
      <c r="E21" s="40">
        <v>2</v>
      </c>
      <c r="F21" s="39">
        <f t="shared" si="8"/>
        <v>0.020526485788113693</v>
      </c>
      <c r="G21" s="41">
        <v>1.238</v>
      </c>
      <c r="H21" s="39">
        <f t="shared" si="3"/>
        <v>0.019825708795177806</v>
      </c>
      <c r="I21" s="68">
        <f t="shared" si="6"/>
        <v>0.0239</v>
      </c>
      <c r="J21" s="69">
        <f t="shared" si="9"/>
        <v>239</v>
      </c>
      <c r="K21" s="66">
        <v>2100399</v>
      </c>
      <c r="L21" s="66">
        <v>51301</v>
      </c>
      <c r="M21" s="70"/>
      <c r="N21" s="70"/>
      <c r="O21" s="70"/>
      <c r="P21" s="6"/>
      <c r="Q21" s="6"/>
    </row>
    <row r="22" spans="1:17" s="4" customFormat="1" ht="25.5" customHeight="1">
      <c r="A22" s="37" t="s">
        <v>41</v>
      </c>
      <c r="B22" s="38">
        <v>198.19</v>
      </c>
      <c r="C22" s="39">
        <f t="shared" si="7"/>
        <v>0.030758403472432524</v>
      </c>
      <c r="D22" s="40">
        <v>28</v>
      </c>
      <c r="E22" s="40">
        <v>0</v>
      </c>
      <c r="F22" s="39">
        <f t="shared" si="8"/>
        <v>0.01944444444444444</v>
      </c>
      <c r="G22" s="41">
        <v>1.7192</v>
      </c>
      <c r="H22" s="39">
        <f t="shared" si="3"/>
        <v>0.0187862347016718</v>
      </c>
      <c r="I22" s="68">
        <f t="shared" si="6"/>
        <v>0.025</v>
      </c>
      <c r="J22" s="69">
        <f t="shared" si="9"/>
        <v>250</v>
      </c>
      <c r="K22" s="66">
        <v>2100399</v>
      </c>
      <c r="L22" s="66">
        <v>51301</v>
      </c>
      <c r="M22" s="70"/>
      <c r="N22" s="70"/>
      <c r="O22" s="70"/>
      <c r="P22" s="6"/>
      <c r="Q22" s="6"/>
    </row>
    <row r="23" spans="1:17" s="4" customFormat="1" ht="25.5" customHeight="1">
      <c r="A23" s="37" t="s">
        <v>42</v>
      </c>
      <c r="B23" s="38">
        <v>109.31</v>
      </c>
      <c r="C23" s="39">
        <f t="shared" si="7"/>
        <v>0.016964534454672785</v>
      </c>
      <c r="D23" s="40">
        <v>28</v>
      </c>
      <c r="E23" s="40">
        <v>0</v>
      </c>
      <c r="F23" s="39">
        <f t="shared" si="8"/>
        <v>0.01944444444444444</v>
      </c>
      <c r="G23" s="41">
        <v>1.4092</v>
      </c>
      <c r="H23" s="39">
        <f t="shared" si="3"/>
        <v>0.019455887588178164</v>
      </c>
      <c r="I23" s="68">
        <f t="shared" si="6"/>
        <v>0.0182</v>
      </c>
      <c r="J23" s="69">
        <f t="shared" si="9"/>
        <v>182</v>
      </c>
      <c r="K23" s="66">
        <v>2100399</v>
      </c>
      <c r="L23" s="66">
        <v>51301</v>
      </c>
      <c r="M23" s="70"/>
      <c r="N23" s="70"/>
      <c r="O23" s="70"/>
      <c r="P23" s="6"/>
      <c r="Q23" s="6"/>
    </row>
    <row r="24" spans="1:17" s="4" customFormat="1" ht="25.5" customHeight="1">
      <c r="A24" s="42" t="s">
        <v>43</v>
      </c>
      <c r="B24" s="33">
        <f aca="true" t="shared" si="10" ref="B24:G24">SUM(B25:B59)</f>
        <v>2661.620122975922</v>
      </c>
      <c r="C24" s="34">
        <f t="shared" si="10"/>
        <v>0.4130742501278514</v>
      </c>
      <c r="D24" s="32">
        <f t="shared" si="10"/>
        <v>613</v>
      </c>
      <c r="E24" s="32">
        <f t="shared" si="10"/>
        <v>25</v>
      </c>
      <c r="F24" s="34">
        <f t="shared" si="8"/>
        <v>0.4305394056847545</v>
      </c>
      <c r="G24" s="33">
        <f>SUM(G25:G59)</f>
        <v>26.501600000000003</v>
      </c>
      <c r="H24" s="34">
        <f>SUM(H25:H59)</f>
        <v>0.7302520227837512</v>
      </c>
      <c r="I24" s="64">
        <f>SUM(I25:I59)</f>
        <v>0.4817999999999999</v>
      </c>
      <c r="J24" s="65">
        <f>SUM(J25:J59)</f>
        <v>4818</v>
      </c>
      <c r="K24" s="66"/>
      <c r="L24" s="66"/>
      <c r="M24" s="70"/>
      <c r="N24" s="70"/>
      <c r="O24" s="70"/>
      <c r="P24" s="5"/>
      <c r="Q24" s="6"/>
    </row>
    <row r="25" spans="1:17" s="3" customFormat="1" ht="25.5" customHeight="1">
      <c r="A25" s="37" t="s">
        <v>44</v>
      </c>
      <c r="B25" s="38">
        <v>6.26</v>
      </c>
      <c r="C25" s="39">
        <f>B25/$B$7</f>
        <v>0.000971530378613591</v>
      </c>
      <c r="D25" s="40">
        <v>4</v>
      </c>
      <c r="E25" s="40">
        <v>0</v>
      </c>
      <c r="F25" s="39">
        <f t="shared" si="8"/>
        <v>0.0027777777777777775</v>
      </c>
      <c r="G25" s="41">
        <v>1.282</v>
      </c>
      <c r="H25" s="39">
        <f t="shared" si="3"/>
        <v>0.019730661288705938</v>
      </c>
      <c r="I25" s="68">
        <f>ROUND(C25*0.5+F25*0.3+H25*0.2,4)</f>
        <v>0.0053</v>
      </c>
      <c r="J25" s="69">
        <f aca="true" t="shared" si="11" ref="J25:J59">ROUND(10000*I25,0)</f>
        <v>53</v>
      </c>
      <c r="K25" s="66">
        <v>2100399</v>
      </c>
      <c r="L25" s="66">
        <v>51301</v>
      </c>
      <c r="M25" s="70"/>
      <c r="N25" s="70"/>
      <c r="O25" s="70"/>
      <c r="P25" s="6"/>
      <c r="Q25" s="6"/>
    </row>
    <row r="26" spans="1:17" s="4" customFormat="1" ht="25.5" customHeight="1">
      <c r="A26" s="37" t="s">
        <v>45</v>
      </c>
      <c r="B26" s="38">
        <v>33.93</v>
      </c>
      <c r="C26" s="39">
        <f aca="true" t="shared" si="12" ref="C26:C59">B26/$B$7</f>
        <v>0.005265818809322547</v>
      </c>
      <c r="D26" s="40">
        <v>19</v>
      </c>
      <c r="E26" s="40">
        <v>0</v>
      </c>
      <c r="F26" s="39">
        <f t="shared" si="8"/>
        <v>0.013194444444444443</v>
      </c>
      <c r="G26" s="41">
        <v>0.6969</v>
      </c>
      <c r="H26" s="39">
        <f t="shared" si="3"/>
        <v>0.02099457710772166</v>
      </c>
      <c r="I26" s="68">
        <f aca="true" t="shared" si="13" ref="I26:I59">ROUND(C26*0.5+F26*0.3+H26*0.2,4)</f>
        <v>0.0108</v>
      </c>
      <c r="J26" s="69">
        <f t="shared" si="11"/>
        <v>108</v>
      </c>
      <c r="K26" s="66">
        <v>2100399</v>
      </c>
      <c r="L26" s="66">
        <v>51301</v>
      </c>
      <c r="M26" s="70"/>
      <c r="N26" s="70"/>
      <c r="O26" s="70"/>
      <c r="P26" s="6"/>
      <c r="Q26" s="6"/>
    </row>
    <row r="27" spans="1:17" s="4" customFormat="1" ht="25.5" customHeight="1">
      <c r="A27" s="37" t="s">
        <v>46</v>
      </c>
      <c r="B27" s="38">
        <v>21.66</v>
      </c>
      <c r="C27" s="39">
        <f t="shared" si="12"/>
        <v>0.003361557188621467</v>
      </c>
      <c r="D27" s="40">
        <v>11</v>
      </c>
      <c r="E27" s="40">
        <v>2</v>
      </c>
      <c r="F27" s="39">
        <f t="shared" si="8"/>
        <v>0.008026485788113694</v>
      </c>
      <c r="G27" s="41">
        <v>0.9369</v>
      </c>
      <c r="H27" s="39">
        <f t="shared" si="3"/>
        <v>0.020476136163329633</v>
      </c>
      <c r="I27" s="68">
        <f t="shared" si="13"/>
        <v>0.0082</v>
      </c>
      <c r="J27" s="69">
        <f t="shared" si="11"/>
        <v>82</v>
      </c>
      <c r="K27" s="66">
        <v>2100399</v>
      </c>
      <c r="L27" s="66">
        <v>51301</v>
      </c>
      <c r="M27" s="70"/>
      <c r="N27" s="70"/>
      <c r="O27" s="70"/>
      <c r="P27" s="6"/>
      <c r="Q27" s="6"/>
    </row>
    <row r="28" spans="1:17" s="4" customFormat="1" ht="25.5" customHeight="1">
      <c r="A28" s="43" t="s">
        <v>47</v>
      </c>
      <c r="B28" s="38">
        <v>36.45</v>
      </c>
      <c r="C28" s="39">
        <f t="shared" si="12"/>
        <v>0.005656914105505654</v>
      </c>
      <c r="D28" s="40">
        <v>7</v>
      </c>
      <c r="E28" s="40">
        <v>0</v>
      </c>
      <c r="F28" s="39">
        <f t="shared" si="8"/>
        <v>0.00486111111111111</v>
      </c>
      <c r="G28" s="41">
        <v>0.7479</v>
      </c>
      <c r="H28" s="39">
        <f t="shared" si="3"/>
        <v>0.020884408407038355</v>
      </c>
      <c r="I28" s="68">
        <f t="shared" si="13"/>
        <v>0.0085</v>
      </c>
      <c r="J28" s="69">
        <f t="shared" si="11"/>
        <v>85</v>
      </c>
      <c r="K28" s="66">
        <v>2100399</v>
      </c>
      <c r="L28" s="66">
        <v>51301</v>
      </c>
      <c r="M28" s="70"/>
      <c r="N28" s="70"/>
      <c r="O28" s="70"/>
      <c r="P28" s="6"/>
      <c r="Q28" s="6"/>
    </row>
    <row r="29" spans="1:17" s="4" customFormat="1" ht="25.5" customHeight="1">
      <c r="A29" s="37" t="s">
        <v>48</v>
      </c>
      <c r="B29" s="38">
        <v>19.06</v>
      </c>
      <c r="C29" s="39">
        <f t="shared" si="12"/>
        <v>0.002958046168750007</v>
      </c>
      <c r="D29" s="40">
        <v>9</v>
      </c>
      <c r="E29" s="40">
        <v>0</v>
      </c>
      <c r="F29" s="39">
        <f t="shared" si="8"/>
        <v>0.0062499999999999995</v>
      </c>
      <c r="G29" s="41">
        <v>1.1464</v>
      </c>
      <c r="H29" s="39">
        <f t="shared" si="3"/>
        <v>0.02002358042228743</v>
      </c>
      <c r="I29" s="68">
        <f t="shared" si="13"/>
        <v>0.0074</v>
      </c>
      <c r="J29" s="69">
        <f t="shared" si="11"/>
        <v>74</v>
      </c>
      <c r="K29" s="66">
        <v>2100399</v>
      </c>
      <c r="L29" s="66">
        <v>51301</v>
      </c>
      <c r="M29" s="70"/>
      <c r="N29" s="70"/>
      <c r="O29" s="70"/>
      <c r="P29" s="6"/>
      <c r="Q29" s="6"/>
    </row>
    <row r="30" spans="1:17" s="7" customFormat="1" ht="25.5" customHeight="1">
      <c r="A30" s="44" t="s">
        <v>49</v>
      </c>
      <c r="B30" s="38">
        <v>69.52</v>
      </c>
      <c r="C30" s="39">
        <f t="shared" si="12"/>
        <v>0.01078926388517841</v>
      </c>
      <c r="D30" s="40">
        <v>24</v>
      </c>
      <c r="E30" s="40">
        <v>0</v>
      </c>
      <c r="F30" s="39">
        <f t="shared" si="8"/>
        <v>0.016666666666666666</v>
      </c>
      <c r="G30" s="41">
        <v>0.694</v>
      </c>
      <c r="H30" s="39">
        <f t="shared" si="3"/>
        <v>0.021000841602466395</v>
      </c>
      <c r="I30" s="68">
        <f t="shared" si="13"/>
        <v>0.0146</v>
      </c>
      <c r="J30" s="69">
        <f t="shared" si="11"/>
        <v>146</v>
      </c>
      <c r="K30" s="66">
        <v>2100399</v>
      </c>
      <c r="L30" s="66">
        <v>51301</v>
      </c>
      <c r="M30" s="70"/>
      <c r="N30" s="70"/>
      <c r="O30" s="70"/>
      <c r="P30" s="6"/>
      <c r="Q30" s="6"/>
    </row>
    <row r="31" spans="1:17" s="4" customFormat="1" ht="25.5" customHeight="1">
      <c r="A31" s="44" t="s">
        <v>50</v>
      </c>
      <c r="B31" s="38">
        <v>69.12</v>
      </c>
      <c r="C31" s="39">
        <f t="shared" si="12"/>
        <v>0.010727185266736647</v>
      </c>
      <c r="D31" s="40">
        <v>20</v>
      </c>
      <c r="E31" s="40">
        <v>0</v>
      </c>
      <c r="F31" s="39">
        <f t="shared" si="8"/>
        <v>0.013888888888888888</v>
      </c>
      <c r="G31" s="41">
        <v>0.6025</v>
      </c>
      <c r="H31" s="39">
        <f t="shared" si="3"/>
        <v>0.021198497212515856</v>
      </c>
      <c r="I31" s="68">
        <f t="shared" si="13"/>
        <v>0.0138</v>
      </c>
      <c r="J31" s="69">
        <f t="shared" si="11"/>
        <v>138</v>
      </c>
      <c r="K31" s="66">
        <v>2100399</v>
      </c>
      <c r="L31" s="66">
        <v>51301</v>
      </c>
      <c r="M31" s="70"/>
      <c r="N31" s="70"/>
      <c r="O31" s="70"/>
      <c r="P31" s="6"/>
      <c r="Q31" s="6"/>
    </row>
    <row r="32" spans="1:17" s="4" customFormat="1" ht="25.5" customHeight="1">
      <c r="A32" s="43" t="s">
        <v>51</v>
      </c>
      <c r="B32" s="38">
        <v>36.34</v>
      </c>
      <c r="C32" s="39">
        <f t="shared" si="12"/>
        <v>0.005639842485434169</v>
      </c>
      <c r="D32" s="40">
        <v>13</v>
      </c>
      <c r="E32" s="40">
        <v>0</v>
      </c>
      <c r="F32" s="39">
        <f t="shared" si="8"/>
        <v>0.009027777777777777</v>
      </c>
      <c r="G32" s="41">
        <v>0.7811</v>
      </c>
      <c r="H32" s="39">
        <f t="shared" si="3"/>
        <v>0.020812690743064122</v>
      </c>
      <c r="I32" s="68">
        <f t="shared" si="13"/>
        <v>0.0097</v>
      </c>
      <c r="J32" s="69">
        <f t="shared" si="11"/>
        <v>97</v>
      </c>
      <c r="K32" s="66">
        <v>2100399</v>
      </c>
      <c r="L32" s="66">
        <v>51301</v>
      </c>
      <c r="M32" s="70"/>
      <c r="N32" s="70"/>
      <c r="O32" s="70"/>
      <c r="P32" s="6"/>
      <c r="Q32" s="6"/>
    </row>
    <row r="33" spans="1:17" s="4" customFormat="1" ht="25.5" customHeight="1">
      <c r="A33" s="44" t="s">
        <v>52</v>
      </c>
      <c r="B33" s="38">
        <v>99.3819</v>
      </c>
      <c r="C33" s="39">
        <f t="shared" si="12"/>
        <v>0.015423727625293617</v>
      </c>
      <c r="D33" s="40">
        <v>20</v>
      </c>
      <c r="E33" s="40">
        <v>2</v>
      </c>
      <c r="F33" s="39">
        <f t="shared" si="8"/>
        <v>0.014276485788113694</v>
      </c>
      <c r="G33" s="41">
        <v>0.7697</v>
      </c>
      <c r="H33" s="39">
        <f t="shared" si="3"/>
        <v>0.020837316687922745</v>
      </c>
      <c r="I33" s="68">
        <f t="shared" si="13"/>
        <v>0.0162</v>
      </c>
      <c r="J33" s="69">
        <f t="shared" si="11"/>
        <v>162</v>
      </c>
      <c r="K33" s="66">
        <v>2100399</v>
      </c>
      <c r="L33" s="66">
        <v>51301</v>
      </c>
      <c r="M33" s="70"/>
      <c r="N33" s="70"/>
      <c r="O33" s="70"/>
      <c r="P33" s="6"/>
      <c r="Q33" s="6"/>
    </row>
    <row r="34" spans="1:17" s="4" customFormat="1" ht="25.5" customHeight="1">
      <c r="A34" s="44" t="s">
        <v>53</v>
      </c>
      <c r="B34" s="38">
        <v>38.6027</v>
      </c>
      <c r="C34" s="39">
        <f t="shared" si="12"/>
        <v>0.005991005710304612</v>
      </c>
      <c r="D34" s="40">
        <v>14</v>
      </c>
      <c r="E34" s="40">
        <v>0</v>
      </c>
      <c r="F34" s="39">
        <f t="shared" si="8"/>
        <v>0.00972222222222222</v>
      </c>
      <c r="G34" s="41">
        <v>0.7151</v>
      </c>
      <c r="H34" s="39">
        <f t="shared" si="3"/>
        <v>0.02095526200277193</v>
      </c>
      <c r="I34" s="68">
        <f t="shared" si="13"/>
        <v>0.0101</v>
      </c>
      <c r="J34" s="69">
        <f t="shared" si="11"/>
        <v>101</v>
      </c>
      <c r="K34" s="66">
        <v>2100399</v>
      </c>
      <c r="L34" s="66">
        <v>51301</v>
      </c>
      <c r="M34" s="70"/>
      <c r="N34" s="70"/>
      <c r="O34" s="70"/>
      <c r="P34" s="6"/>
      <c r="Q34" s="6"/>
    </row>
    <row r="35" spans="1:17" s="4" customFormat="1" ht="25.5" customHeight="1">
      <c r="A35" s="44" t="s">
        <v>54</v>
      </c>
      <c r="B35" s="38">
        <v>49.544</v>
      </c>
      <c r="C35" s="39">
        <f t="shared" si="12"/>
        <v>0.007689057680196765</v>
      </c>
      <c r="D35" s="40">
        <v>16</v>
      </c>
      <c r="E35" s="40">
        <v>0</v>
      </c>
      <c r="F35" s="39">
        <f t="shared" si="8"/>
        <v>0.01111111111111111</v>
      </c>
      <c r="G35" s="41">
        <v>0.6732</v>
      </c>
      <c r="H35" s="39">
        <f t="shared" si="3"/>
        <v>0.02104577315098037</v>
      </c>
      <c r="I35" s="68">
        <f t="shared" si="13"/>
        <v>0.0114</v>
      </c>
      <c r="J35" s="69">
        <f t="shared" si="11"/>
        <v>114</v>
      </c>
      <c r="K35" s="66">
        <v>2100399</v>
      </c>
      <c r="L35" s="66">
        <v>51301</v>
      </c>
      <c r="M35" s="70"/>
      <c r="N35" s="70"/>
      <c r="O35" s="70"/>
      <c r="P35" s="6"/>
      <c r="Q35" s="6"/>
    </row>
    <row r="36" spans="1:17" s="4" customFormat="1" ht="25.5" customHeight="1">
      <c r="A36" s="44" t="s">
        <v>55</v>
      </c>
      <c r="B36" s="38">
        <v>109.303</v>
      </c>
      <c r="C36" s="39">
        <f t="shared" si="12"/>
        <v>0.016963448078850054</v>
      </c>
      <c r="D36" s="40">
        <v>30</v>
      </c>
      <c r="E36" s="40">
        <v>0</v>
      </c>
      <c r="F36" s="39">
        <f aca="true" t="shared" si="14" ref="F36:F59">D36/$D$7*95%+E36/$E$7*5%</f>
        <v>0.020833333333333332</v>
      </c>
      <c r="G36" s="41">
        <v>0.7152</v>
      </c>
      <c r="H36" s="39">
        <f t="shared" si="3"/>
        <v>0.020955045985711768</v>
      </c>
      <c r="I36" s="68">
        <f t="shared" si="13"/>
        <v>0.0189</v>
      </c>
      <c r="J36" s="69">
        <f t="shared" si="11"/>
        <v>189</v>
      </c>
      <c r="K36" s="66">
        <v>2100399</v>
      </c>
      <c r="L36" s="66">
        <v>51301</v>
      </c>
      <c r="M36" s="70"/>
      <c r="N36" s="70"/>
      <c r="O36" s="70"/>
      <c r="P36" s="6"/>
      <c r="Q36" s="6"/>
    </row>
    <row r="37" spans="1:17" s="4" customFormat="1" ht="25.5" customHeight="1">
      <c r="A37" s="37" t="s">
        <v>56</v>
      </c>
      <c r="B37" s="38">
        <v>107.44</v>
      </c>
      <c r="C37" s="39">
        <f t="shared" si="12"/>
        <v>0.016674316913457544</v>
      </c>
      <c r="D37" s="40">
        <v>22</v>
      </c>
      <c r="E37" s="40">
        <v>0</v>
      </c>
      <c r="F37" s="39">
        <f t="shared" si="14"/>
        <v>0.015277777777777776</v>
      </c>
      <c r="G37" s="41">
        <v>1.2134</v>
      </c>
      <c r="H37" s="39">
        <f t="shared" si="3"/>
        <v>0.01987884899197799</v>
      </c>
      <c r="I37" s="68">
        <f t="shared" si="13"/>
        <v>0.0169</v>
      </c>
      <c r="J37" s="69">
        <f t="shared" si="11"/>
        <v>169</v>
      </c>
      <c r="K37" s="66">
        <v>2100399</v>
      </c>
      <c r="L37" s="66">
        <v>51301</v>
      </c>
      <c r="M37" s="70"/>
      <c r="N37" s="70"/>
      <c r="O37" s="70"/>
      <c r="P37" s="6"/>
      <c r="Q37" s="6"/>
    </row>
    <row r="38" spans="1:17" s="4" customFormat="1" ht="25.5" customHeight="1">
      <c r="A38" s="37" t="s">
        <v>57</v>
      </c>
      <c r="B38" s="38">
        <v>144.13</v>
      </c>
      <c r="C38" s="39">
        <f t="shared" si="12"/>
        <v>0.022368478190028254</v>
      </c>
      <c r="D38" s="40">
        <v>22</v>
      </c>
      <c r="E38" s="40">
        <v>0</v>
      </c>
      <c r="F38" s="39">
        <f t="shared" si="14"/>
        <v>0.015277777777777776</v>
      </c>
      <c r="G38" s="41">
        <v>0.6065</v>
      </c>
      <c r="H38" s="39">
        <f t="shared" si="3"/>
        <v>0.02118985653010932</v>
      </c>
      <c r="I38" s="68">
        <f t="shared" si="13"/>
        <v>0.02</v>
      </c>
      <c r="J38" s="69">
        <f t="shared" si="11"/>
        <v>200</v>
      </c>
      <c r="K38" s="66">
        <v>2100399</v>
      </c>
      <c r="L38" s="66">
        <v>51301</v>
      </c>
      <c r="M38" s="70"/>
      <c r="N38" s="70"/>
      <c r="O38" s="70"/>
      <c r="P38" s="6"/>
      <c r="Q38" s="6"/>
    </row>
    <row r="39" spans="1:17" s="4" customFormat="1" ht="25.5" customHeight="1">
      <c r="A39" s="43" t="s">
        <v>58</v>
      </c>
      <c r="B39" s="38">
        <v>76.31</v>
      </c>
      <c r="C39" s="39">
        <f t="shared" si="12"/>
        <v>0.011843048433227338</v>
      </c>
      <c r="D39" s="40">
        <v>13</v>
      </c>
      <c r="E39" s="40">
        <v>0</v>
      </c>
      <c r="F39" s="39">
        <f t="shared" si="14"/>
        <v>0.009027777777777777</v>
      </c>
      <c r="G39" s="41">
        <v>0.7775</v>
      </c>
      <c r="H39" s="39">
        <f t="shared" si="3"/>
        <v>0.020820467357230005</v>
      </c>
      <c r="I39" s="68">
        <f t="shared" si="13"/>
        <v>0.0128</v>
      </c>
      <c r="J39" s="69">
        <f t="shared" si="11"/>
        <v>128</v>
      </c>
      <c r="K39" s="66">
        <v>2100399</v>
      </c>
      <c r="L39" s="66">
        <v>51301</v>
      </c>
      <c r="M39" s="70"/>
      <c r="N39" s="70"/>
      <c r="O39" s="70"/>
      <c r="P39" s="6"/>
      <c r="Q39" s="6"/>
    </row>
    <row r="40" spans="1:17" s="4" customFormat="1" ht="25.5" customHeight="1">
      <c r="A40" s="37" t="s">
        <v>59</v>
      </c>
      <c r="B40" s="38">
        <v>29.49</v>
      </c>
      <c r="C40" s="39">
        <f t="shared" si="12"/>
        <v>0.004576746144618977</v>
      </c>
      <c r="D40" s="40">
        <v>7</v>
      </c>
      <c r="E40" s="40">
        <v>0</v>
      </c>
      <c r="F40" s="39">
        <f t="shared" si="14"/>
        <v>0.00486111111111111</v>
      </c>
      <c r="G40" s="41">
        <v>0.7407</v>
      </c>
      <c r="H40" s="39">
        <f t="shared" si="3"/>
        <v>0.020899961635370112</v>
      </c>
      <c r="I40" s="68">
        <f t="shared" si="13"/>
        <v>0.0079</v>
      </c>
      <c r="J40" s="69">
        <f t="shared" si="11"/>
        <v>79</v>
      </c>
      <c r="K40" s="66">
        <v>2100399</v>
      </c>
      <c r="L40" s="66">
        <v>51301</v>
      </c>
      <c r="M40" s="70"/>
      <c r="N40" s="70"/>
      <c r="O40" s="70"/>
      <c r="P40" s="6"/>
      <c r="Q40" s="6"/>
    </row>
    <row r="41" spans="1:17" s="4" customFormat="1" ht="25.5" customHeight="1">
      <c r="A41" s="37" t="s">
        <v>60</v>
      </c>
      <c r="B41" s="38">
        <v>89.72</v>
      </c>
      <c r="C41" s="39">
        <f t="shared" si="12"/>
        <v>0.013924234116487442</v>
      </c>
      <c r="D41" s="40">
        <v>17</v>
      </c>
      <c r="E41" s="40">
        <v>3</v>
      </c>
      <c r="F41" s="39">
        <f t="shared" si="14"/>
        <v>0.012386950904392763</v>
      </c>
      <c r="G41" s="41">
        <v>0.6451</v>
      </c>
      <c r="H41" s="39">
        <f t="shared" si="3"/>
        <v>0.02110647394488627</v>
      </c>
      <c r="I41" s="68">
        <f t="shared" si="13"/>
        <v>0.0149</v>
      </c>
      <c r="J41" s="69">
        <f t="shared" si="11"/>
        <v>149</v>
      </c>
      <c r="K41" s="66">
        <v>2100399</v>
      </c>
      <c r="L41" s="66">
        <v>51301</v>
      </c>
      <c r="M41" s="70"/>
      <c r="N41" s="70"/>
      <c r="O41" s="70"/>
      <c r="P41" s="6"/>
      <c r="Q41" s="6"/>
    </row>
    <row r="42" spans="1:17" s="4" customFormat="1" ht="25.5" customHeight="1">
      <c r="A42" s="43" t="s">
        <v>61</v>
      </c>
      <c r="B42" s="38">
        <v>150.04</v>
      </c>
      <c r="C42" s="39">
        <f t="shared" si="12"/>
        <v>0.0232856897775053</v>
      </c>
      <c r="D42" s="40">
        <v>22</v>
      </c>
      <c r="E42" s="40">
        <v>0</v>
      </c>
      <c r="F42" s="39">
        <f t="shared" si="14"/>
        <v>0.015277777777777776</v>
      </c>
      <c r="G42" s="41">
        <v>0.5787</v>
      </c>
      <c r="H42" s="39">
        <f t="shared" si="3"/>
        <v>0.02124990927283473</v>
      </c>
      <c r="I42" s="68">
        <f t="shared" si="13"/>
        <v>0.0205</v>
      </c>
      <c r="J42" s="69">
        <f t="shared" si="11"/>
        <v>205</v>
      </c>
      <c r="K42" s="66">
        <v>2100399</v>
      </c>
      <c r="L42" s="66">
        <v>51301</v>
      </c>
      <c r="M42" s="70"/>
      <c r="N42" s="70"/>
      <c r="O42" s="70"/>
      <c r="P42" s="6"/>
      <c r="Q42" s="6"/>
    </row>
    <row r="43" spans="1:17" s="4" customFormat="1" ht="25.5" customHeight="1">
      <c r="A43" s="37" t="s">
        <v>62</v>
      </c>
      <c r="B43" s="38">
        <v>151.52</v>
      </c>
      <c r="C43" s="39">
        <f t="shared" si="12"/>
        <v>0.023515380665739827</v>
      </c>
      <c r="D43" s="40">
        <v>25</v>
      </c>
      <c r="E43" s="40">
        <v>1</v>
      </c>
      <c r="F43" s="39">
        <f t="shared" si="14"/>
        <v>0.01755490956072351</v>
      </c>
      <c r="G43" s="41">
        <v>0.7528</v>
      </c>
      <c r="H43" s="39">
        <f t="shared" si="3"/>
        <v>0.02087382357109035</v>
      </c>
      <c r="I43" s="68">
        <f t="shared" si="13"/>
        <v>0.0212</v>
      </c>
      <c r="J43" s="69">
        <f t="shared" si="11"/>
        <v>212</v>
      </c>
      <c r="K43" s="66">
        <v>2100399</v>
      </c>
      <c r="L43" s="66">
        <v>51301</v>
      </c>
      <c r="M43" s="70"/>
      <c r="N43" s="70"/>
      <c r="O43" s="70"/>
      <c r="P43" s="6"/>
      <c r="Q43" s="6"/>
    </row>
    <row r="44" spans="1:17" s="4" customFormat="1" ht="25.5" customHeight="1">
      <c r="A44" s="37" t="s">
        <v>63</v>
      </c>
      <c r="B44" s="38">
        <v>73.27</v>
      </c>
      <c r="C44" s="39">
        <f t="shared" si="12"/>
        <v>0.011371250933069937</v>
      </c>
      <c r="D44" s="40">
        <v>16</v>
      </c>
      <c r="E44" s="40">
        <v>0</v>
      </c>
      <c r="F44" s="39">
        <f t="shared" si="14"/>
        <v>0.01111111111111111</v>
      </c>
      <c r="G44" s="41">
        <v>0.601</v>
      </c>
      <c r="H44" s="39">
        <f t="shared" si="3"/>
        <v>0.021201737468418306</v>
      </c>
      <c r="I44" s="68">
        <f t="shared" si="13"/>
        <v>0.0133</v>
      </c>
      <c r="J44" s="69">
        <f t="shared" si="11"/>
        <v>133</v>
      </c>
      <c r="K44" s="66">
        <v>2100399</v>
      </c>
      <c r="L44" s="66">
        <v>51301</v>
      </c>
      <c r="M44" s="70"/>
      <c r="N44" s="70"/>
      <c r="O44" s="70"/>
      <c r="P44" s="6"/>
      <c r="Q44" s="6"/>
    </row>
    <row r="45" spans="1:17" s="4" customFormat="1" ht="25.5" customHeight="1">
      <c r="A45" s="37" t="s">
        <v>64</v>
      </c>
      <c r="B45" s="38">
        <v>142.91</v>
      </c>
      <c r="C45" s="39">
        <f t="shared" si="12"/>
        <v>0.022179138403780878</v>
      </c>
      <c r="D45" s="40">
        <v>31</v>
      </c>
      <c r="E45" s="40">
        <v>0</v>
      </c>
      <c r="F45" s="39">
        <f t="shared" si="14"/>
        <v>0.021527777777777774</v>
      </c>
      <c r="G45" s="41">
        <v>0.7259</v>
      </c>
      <c r="H45" s="39">
        <f t="shared" si="3"/>
        <v>0.020931932160274287</v>
      </c>
      <c r="I45" s="68">
        <f t="shared" si="13"/>
        <v>0.0217</v>
      </c>
      <c r="J45" s="69">
        <f t="shared" si="11"/>
        <v>217</v>
      </c>
      <c r="K45" s="66">
        <v>2100399</v>
      </c>
      <c r="L45" s="66">
        <v>51301</v>
      </c>
      <c r="M45" s="70"/>
      <c r="N45" s="70"/>
      <c r="O45" s="70"/>
      <c r="P45" s="6"/>
      <c r="Q45" s="6"/>
    </row>
    <row r="46" spans="1:17" s="4" customFormat="1" ht="25.5" customHeight="1">
      <c r="A46" s="37" t="s">
        <v>65</v>
      </c>
      <c r="B46" s="38">
        <v>131.55</v>
      </c>
      <c r="C46" s="39">
        <f t="shared" si="12"/>
        <v>0.02041610564003481</v>
      </c>
      <c r="D46" s="40">
        <v>24</v>
      </c>
      <c r="E46" s="40">
        <v>0</v>
      </c>
      <c r="F46" s="39">
        <f t="shared" si="14"/>
        <v>0.016666666666666666</v>
      </c>
      <c r="G46" s="41">
        <v>0.6879</v>
      </c>
      <c r="H46" s="39">
        <f t="shared" si="3"/>
        <v>0.02101401864313636</v>
      </c>
      <c r="I46" s="68">
        <f t="shared" si="13"/>
        <v>0.0194</v>
      </c>
      <c r="J46" s="69">
        <f t="shared" si="11"/>
        <v>194</v>
      </c>
      <c r="K46" s="66">
        <v>2100399</v>
      </c>
      <c r="L46" s="66">
        <v>51301</v>
      </c>
      <c r="M46" s="70"/>
      <c r="N46" s="70"/>
      <c r="O46" s="70"/>
      <c r="P46" s="6"/>
      <c r="Q46" s="6"/>
    </row>
    <row r="47" spans="1:17" s="4" customFormat="1" ht="25.5" customHeight="1">
      <c r="A47" s="43" t="s">
        <v>66</v>
      </c>
      <c r="B47" s="38">
        <v>44.72</v>
      </c>
      <c r="C47" s="39">
        <f t="shared" si="12"/>
        <v>0.006940389541789104</v>
      </c>
      <c r="D47" s="40">
        <v>17</v>
      </c>
      <c r="E47" s="40">
        <v>0</v>
      </c>
      <c r="F47" s="39">
        <f t="shared" si="14"/>
        <v>0.011805555555555554</v>
      </c>
      <c r="G47" s="41">
        <v>0.5721</v>
      </c>
      <c r="H47" s="39">
        <f t="shared" si="3"/>
        <v>0.02126416639880551</v>
      </c>
      <c r="I47" s="68">
        <f t="shared" si="13"/>
        <v>0.0113</v>
      </c>
      <c r="J47" s="69">
        <f t="shared" si="11"/>
        <v>113</v>
      </c>
      <c r="K47" s="66">
        <v>2100399</v>
      </c>
      <c r="L47" s="66">
        <v>51301</v>
      </c>
      <c r="M47" s="70"/>
      <c r="N47" s="70"/>
      <c r="O47" s="70"/>
      <c r="P47" s="6"/>
      <c r="Q47" s="6"/>
    </row>
    <row r="48" spans="1:17" s="4" customFormat="1" ht="25.5" customHeight="1">
      <c r="A48" s="44" t="s">
        <v>67</v>
      </c>
      <c r="B48" s="38">
        <v>36.09</v>
      </c>
      <c r="C48" s="39">
        <f t="shared" si="12"/>
        <v>0.005601043348908067</v>
      </c>
      <c r="D48" s="40">
        <v>13</v>
      </c>
      <c r="E48" s="40">
        <v>0</v>
      </c>
      <c r="F48" s="39">
        <f t="shared" si="14"/>
        <v>0.009027777777777777</v>
      </c>
      <c r="G48" s="41">
        <v>0.6697</v>
      </c>
      <c r="H48" s="39">
        <f t="shared" si="3"/>
        <v>0.021053333748086087</v>
      </c>
      <c r="I48" s="68">
        <f t="shared" si="13"/>
        <v>0.0097</v>
      </c>
      <c r="J48" s="69">
        <f t="shared" si="11"/>
        <v>97</v>
      </c>
      <c r="K48" s="66">
        <v>2100399</v>
      </c>
      <c r="L48" s="66">
        <v>51301</v>
      </c>
      <c r="M48" s="70"/>
      <c r="N48" s="70"/>
      <c r="O48" s="70"/>
      <c r="P48" s="6"/>
      <c r="Q48" s="6"/>
    </row>
    <row r="49" spans="1:17" s="4" customFormat="1" ht="25.5" customHeight="1">
      <c r="A49" s="44" t="s">
        <v>68</v>
      </c>
      <c r="B49" s="38">
        <v>41.92</v>
      </c>
      <c r="C49" s="39">
        <f t="shared" si="12"/>
        <v>0.006505839212696763</v>
      </c>
      <c r="D49" s="40">
        <v>16</v>
      </c>
      <c r="E49" s="40">
        <v>0</v>
      </c>
      <c r="F49" s="39">
        <f t="shared" si="14"/>
        <v>0.01111111111111111</v>
      </c>
      <c r="G49" s="41">
        <v>0.6203</v>
      </c>
      <c r="H49" s="39">
        <f t="shared" si="3"/>
        <v>0.02116004617580678</v>
      </c>
      <c r="I49" s="68">
        <f t="shared" si="13"/>
        <v>0.0108</v>
      </c>
      <c r="J49" s="69">
        <f t="shared" si="11"/>
        <v>108</v>
      </c>
      <c r="K49" s="66">
        <v>2100399</v>
      </c>
      <c r="L49" s="66">
        <v>51301</v>
      </c>
      <c r="M49" s="70"/>
      <c r="N49" s="70"/>
      <c r="O49" s="70"/>
      <c r="P49" s="6"/>
      <c r="Q49" s="6"/>
    </row>
    <row r="50" spans="1:17" s="4" customFormat="1" ht="25.5" customHeight="1">
      <c r="A50" s="44" t="s">
        <v>69</v>
      </c>
      <c r="B50" s="38">
        <v>85.81</v>
      </c>
      <c r="C50" s="39">
        <f t="shared" si="12"/>
        <v>0.013317415621219209</v>
      </c>
      <c r="D50" s="40">
        <v>21</v>
      </c>
      <c r="E50" s="40">
        <v>0</v>
      </c>
      <c r="F50" s="39">
        <f t="shared" si="14"/>
        <v>0.014583333333333332</v>
      </c>
      <c r="G50" s="41">
        <v>0.5133</v>
      </c>
      <c r="H50" s="39">
        <f t="shared" si="3"/>
        <v>0.021391184430181558</v>
      </c>
      <c r="I50" s="68">
        <f t="shared" si="13"/>
        <v>0.0153</v>
      </c>
      <c r="J50" s="69">
        <f t="shared" si="11"/>
        <v>153</v>
      </c>
      <c r="K50" s="66">
        <v>2100399</v>
      </c>
      <c r="L50" s="66">
        <v>51301</v>
      </c>
      <c r="M50" s="70"/>
      <c r="N50" s="70"/>
      <c r="O50" s="70"/>
      <c r="P50" s="6"/>
      <c r="Q50" s="6"/>
    </row>
    <row r="51" spans="1:17" s="4" customFormat="1" ht="25.5" customHeight="1">
      <c r="A51" s="37" t="s">
        <v>70</v>
      </c>
      <c r="B51" s="38">
        <v>98.98404340432</v>
      </c>
      <c r="C51" s="39">
        <f t="shared" si="12"/>
        <v>0.015361981655799224</v>
      </c>
      <c r="D51" s="40">
        <v>26</v>
      </c>
      <c r="E51" s="40">
        <v>0</v>
      </c>
      <c r="F51" s="39">
        <f t="shared" si="14"/>
        <v>0.018055555555555554</v>
      </c>
      <c r="G51" s="41">
        <v>0.8064</v>
      </c>
      <c r="H51" s="39">
        <f t="shared" si="3"/>
        <v>0.020758038426842797</v>
      </c>
      <c r="I51" s="68">
        <f t="shared" si="13"/>
        <v>0.0172</v>
      </c>
      <c r="J51" s="69">
        <f t="shared" si="11"/>
        <v>172</v>
      </c>
      <c r="K51" s="66">
        <v>2100399</v>
      </c>
      <c r="L51" s="66">
        <v>51301</v>
      </c>
      <c r="M51" s="70"/>
      <c r="N51" s="70"/>
      <c r="O51" s="70"/>
      <c r="P51" s="6"/>
      <c r="Q51" s="6"/>
    </row>
    <row r="52" spans="1:17" s="4" customFormat="1" ht="25.5" customHeight="1">
      <c r="A52" s="37" t="s">
        <v>71</v>
      </c>
      <c r="B52" s="38">
        <v>9.5078005376879</v>
      </c>
      <c r="C52" s="39">
        <f t="shared" si="12"/>
        <v>0.0014755778044987906</v>
      </c>
      <c r="D52" s="40">
        <v>12</v>
      </c>
      <c r="E52" s="40">
        <v>1</v>
      </c>
      <c r="F52" s="39">
        <f t="shared" si="14"/>
        <v>0.008527131782945736</v>
      </c>
      <c r="G52" s="41">
        <v>1.0451</v>
      </c>
      <c r="H52" s="39">
        <f t="shared" si="3"/>
        <v>0.020242405704232896</v>
      </c>
      <c r="I52" s="68">
        <f t="shared" si="13"/>
        <v>0.0073</v>
      </c>
      <c r="J52" s="69">
        <f t="shared" si="11"/>
        <v>73</v>
      </c>
      <c r="K52" s="66">
        <v>2100399</v>
      </c>
      <c r="L52" s="66">
        <v>51301</v>
      </c>
      <c r="M52" s="70"/>
      <c r="N52" s="70"/>
      <c r="O52" s="70"/>
      <c r="P52" s="6"/>
      <c r="Q52" s="6"/>
    </row>
    <row r="53" spans="1:17" s="4" customFormat="1" ht="25.5" customHeight="1">
      <c r="A53" s="37" t="s">
        <v>72</v>
      </c>
      <c r="B53" s="38">
        <v>13.5566790339145</v>
      </c>
      <c r="C53" s="39">
        <f t="shared" si="12"/>
        <v>0.0021039497627095664</v>
      </c>
      <c r="D53" s="40">
        <v>8</v>
      </c>
      <c r="E53" s="40">
        <v>0</v>
      </c>
      <c r="F53" s="39">
        <f t="shared" si="14"/>
        <v>0.005555555555555555</v>
      </c>
      <c r="G53" s="41">
        <v>0.8714</v>
      </c>
      <c r="H53" s="39">
        <f t="shared" si="3"/>
        <v>0.020617627337736623</v>
      </c>
      <c r="I53" s="68">
        <f t="shared" si="13"/>
        <v>0.0068</v>
      </c>
      <c r="J53" s="69">
        <f t="shared" si="11"/>
        <v>68</v>
      </c>
      <c r="K53" s="66">
        <v>2100399</v>
      </c>
      <c r="L53" s="66">
        <v>51301</v>
      </c>
      <c r="M53" s="70"/>
      <c r="N53" s="70"/>
      <c r="O53" s="70"/>
      <c r="P53" s="6"/>
      <c r="Q53" s="6"/>
    </row>
    <row r="54" spans="1:17" ht="25.5" customHeight="1">
      <c r="A54" s="37" t="s">
        <v>73</v>
      </c>
      <c r="B54" s="38">
        <v>87.96</v>
      </c>
      <c r="C54" s="39">
        <f t="shared" si="12"/>
        <v>0.013651088195343683</v>
      </c>
      <c r="D54" s="40">
        <v>22</v>
      </c>
      <c r="E54" s="40">
        <v>0</v>
      </c>
      <c r="F54" s="39">
        <f t="shared" si="14"/>
        <v>0.015277777777777776</v>
      </c>
      <c r="G54" s="41">
        <v>0.6633</v>
      </c>
      <c r="H54" s="39">
        <f t="shared" si="3"/>
        <v>0.021067158839936543</v>
      </c>
      <c r="I54" s="68">
        <f t="shared" si="13"/>
        <v>0.0156</v>
      </c>
      <c r="J54" s="69">
        <f t="shared" si="11"/>
        <v>156</v>
      </c>
      <c r="K54" s="66">
        <v>2100399</v>
      </c>
      <c r="L54" s="66">
        <v>51301</v>
      </c>
      <c r="M54" s="70"/>
      <c r="N54" s="70"/>
      <c r="O54" s="70"/>
      <c r="P54" s="6"/>
      <c r="Q54" s="6"/>
    </row>
    <row r="55" spans="1:17" ht="25.5" customHeight="1">
      <c r="A55" s="37" t="s">
        <v>74</v>
      </c>
      <c r="B55" s="38">
        <v>212.32</v>
      </c>
      <c r="C55" s="39">
        <f t="shared" si="12"/>
        <v>0.0329513306688878</v>
      </c>
      <c r="D55" s="40">
        <v>26</v>
      </c>
      <c r="E55" s="40">
        <v>0</v>
      </c>
      <c r="F55" s="39">
        <f t="shared" si="14"/>
        <v>0.018055555555555554</v>
      </c>
      <c r="G55" s="41">
        <v>0.7783</v>
      </c>
      <c r="H55" s="39">
        <f t="shared" si="3"/>
        <v>0.020818739220748696</v>
      </c>
      <c r="I55" s="68">
        <f t="shared" si="13"/>
        <v>0.0261</v>
      </c>
      <c r="J55" s="69">
        <f t="shared" si="11"/>
        <v>261</v>
      </c>
      <c r="K55" s="66">
        <v>2100399</v>
      </c>
      <c r="L55" s="66">
        <v>51301</v>
      </c>
      <c r="M55" s="70"/>
      <c r="N55" s="70"/>
      <c r="O55" s="70"/>
      <c r="P55" s="6"/>
      <c r="Q55" s="6"/>
    </row>
    <row r="56" spans="1:17" ht="25.5" customHeight="1">
      <c r="A56" s="37" t="s">
        <v>75</v>
      </c>
      <c r="B56" s="38">
        <v>85.79</v>
      </c>
      <c r="C56" s="39">
        <f t="shared" si="12"/>
        <v>0.01331431169029712</v>
      </c>
      <c r="D56" s="40">
        <v>16</v>
      </c>
      <c r="E56" s="40">
        <v>0</v>
      </c>
      <c r="F56" s="39">
        <f t="shared" si="14"/>
        <v>0.01111111111111111</v>
      </c>
      <c r="G56" s="41">
        <v>0.627</v>
      </c>
      <c r="H56" s="39">
        <f t="shared" si="3"/>
        <v>0.021145573032775835</v>
      </c>
      <c r="I56" s="68">
        <f t="shared" si="13"/>
        <v>0.0142</v>
      </c>
      <c r="J56" s="69">
        <f t="shared" si="11"/>
        <v>142</v>
      </c>
      <c r="K56" s="66">
        <v>2100399</v>
      </c>
      <c r="L56" s="66">
        <v>51301</v>
      </c>
      <c r="M56" s="70"/>
      <c r="N56" s="70"/>
      <c r="O56" s="70"/>
      <c r="P56" s="6"/>
      <c r="Q56" s="6"/>
    </row>
    <row r="57" spans="1:17" ht="25.5" customHeight="1">
      <c r="A57" s="45" t="s">
        <v>76</v>
      </c>
      <c r="B57" s="38">
        <v>114.2</v>
      </c>
      <c r="C57" s="39">
        <f t="shared" si="12"/>
        <v>0.017723445565123338</v>
      </c>
      <c r="D57" s="40">
        <v>17</v>
      </c>
      <c r="E57" s="40">
        <v>5</v>
      </c>
      <c r="F57" s="39">
        <f t="shared" si="14"/>
        <v>0.012774547803617569</v>
      </c>
      <c r="G57" s="41">
        <v>0.5501</v>
      </c>
      <c r="H57" s="39">
        <f t="shared" si="3"/>
        <v>0.021311690152041447</v>
      </c>
      <c r="I57" s="68">
        <f t="shared" si="13"/>
        <v>0.017</v>
      </c>
      <c r="J57" s="69">
        <f t="shared" si="11"/>
        <v>170</v>
      </c>
      <c r="K57" s="66">
        <v>2100399</v>
      </c>
      <c r="L57" s="66">
        <v>51301</v>
      </c>
      <c r="M57" s="70"/>
      <c r="N57" s="70"/>
      <c r="O57" s="70"/>
      <c r="P57" s="6"/>
      <c r="Q57" s="6"/>
    </row>
    <row r="58" spans="1:17" ht="25.5" customHeight="1">
      <c r="A58" s="37" t="s">
        <v>77</v>
      </c>
      <c r="B58" s="38">
        <v>99.07</v>
      </c>
      <c r="C58" s="39">
        <f t="shared" si="12"/>
        <v>0.01537532182256365</v>
      </c>
      <c r="D58" s="40">
        <v>21</v>
      </c>
      <c r="E58" s="40">
        <v>11</v>
      </c>
      <c r="F58" s="39">
        <f t="shared" si="14"/>
        <v>0.016715116279069766</v>
      </c>
      <c r="G58" s="41">
        <v>0.6399</v>
      </c>
      <c r="H58" s="39">
        <f t="shared" si="3"/>
        <v>0.021117706832014763</v>
      </c>
      <c r="I58" s="68">
        <f t="shared" si="13"/>
        <v>0.0169</v>
      </c>
      <c r="J58" s="69">
        <f t="shared" si="11"/>
        <v>169</v>
      </c>
      <c r="K58" s="66">
        <v>2100399</v>
      </c>
      <c r="L58" s="66">
        <v>51301</v>
      </c>
      <c r="M58" s="70"/>
      <c r="N58" s="70"/>
      <c r="O58" s="70"/>
      <c r="P58" s="6"/>
      <c r="Q58" s="6"/>
    </row>
    <row r="59" spans="1:17" ht="25.5" customHeight="1">
      <c r="A59" s="37" t="s">
        <v>78</v>
      </c>
      <c r="B59" s="38">
        <v>46.14</v>
      </c>
      <c r="C59" s="39">
        <f t="shared" si="12"/>
        <v>0.007160768637257363</v>
      </c>
      <c r="D59" s="40">
        <v>12</v>
      </c>
      <c r="E59" s="40">
        <v>0</v>
      </c>
      <c r="F59" s="39">
        <f t="shared" si="14"/>
        <v>0.008333333333333333</v>
      </c>
      <c r="G59" s="41">
        <v>1.0543</v>
      </c>
      <c r="H59" s="39">
        <f t="shared" si="3"/>
        <v>0.02022253213469787</v>
      </c>
      <c r="I59" s="68">
        <f t="shared" si="13"/>
        <v>0.0101</v>
      </c>
      <c r="J59" s="69">
        <f t="shared" si="11"/>
        <v>101</v>
      </c>
      <c r="K59" s="66">
        <v>2100399</v>
      </c>
      <c r="L59" s="66">
        <v>51301</v>
      </c>
      <c r="M59" s="70"/>
      <c r="N59" s="70"/>
      <c r="O59" s="70"/>
      <c r="P59" s="6"/>
      <c r="Q59" s="6"/>
    </row>
    <row r="60" spans="1:17" ht="84" customHeight="1">
      <c r="A60" s="46" t="s">
        <v>79</v>
      </c>
      <c r="B60" s="46"/>
      <c r="C60" s="47"/>
      <c r="D60" s="48"/>
      <c r="E60" s="49"/>
      <c r="F60" s="46"/>
      <c r="G60" s="46"/>
      <c r="H60" s="46"/>
      <c r="I60" s="47"/>
      <c r="J60" s="46"/>
      <c r="K60" s="46"/>
      <c r="L60" s="46"/>
      <c r="M60" s="70"/>
      <c r="N60" s="70"/>
      <c r="O60" s="70"/>
      <c r="P60" s="6"/>
      <c r="Q60" s="6"/>
    </row>
  </sheetData>
  <sheetProtection/>
  <mergeCells count="10">
    <mergeCell ref="A2:L2"/>
    <mergeCell ref="B4:C4"/>
    <mergeCell ref="D4:F4"/>
    <mergeCell ref="G4:H4"/>
    <mergeCell ref="A60:L60"/>
    <mergeCell ref="A4:A5"/>
    <mergeCell ref="I4:I5"/>
    <mergeCell ref="J4:J5"/>
    <mergeCell ref="K4:K5"/>
    <mergeCell ref="L4:L5"/>
  </mergeCells>
  <printOptions horizontalCentered="1"/>
  <pageMargins left="0.4722222222222222" right="0.4722222222222222" top="0.5902777777777778" bottom="0.7868055555555555" header="0.16111111111111112" footer="0"/>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钟丹丹</cp:lastModifiedBy>
  <dcterms:created xsi:type="dcterms:W3CDTF">2016-12-13T17:42:53Z</dcterms:created>
  <dcterms:modified xsi:type="dcterms:W3CDTF">2020-12-29T12:55:07Z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