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823" firstSheet="1" activeTab="1"/>
  </bookViews>
  <sheets>
    <sheet name="1" sheetId="1" state="hidden" r:id="rId1"/>
    <sheet name="绩效目标表" sheetId="2" r:id="rId2"/>
    <sheet name="分配表" sheetId="3" state="hidden" r:id="rId3"/>
    <sheet name="Sheet6" sheetId="4" state="hidden" r:id="rId4"/>
    <sheet name="Sheet8" sheetId="5" state="hidden" r:id="rId5"/>
    <sheet name="调减" sheetId="6" state="hidden" r:id="rId6"/>
    <sheet name="30%" sheetId="7" state="hidden" r:id="rId7"/>
    <sheet name="Sheet12" sheetId="8" state="hidden" r:id="rId8"/>
    <sheet name="Sheet4" sheetId="9" state="hidden" r:id="rId9"/>
    <sheet name="Sheet3" sheetId="10" state="hidden" r:id="rId10"/>
    <sheet name="Sheet5" sheetId="11" state="hidden" r:id="rId11"/>
    <sheet name="省本级" sheetId="12" state="hidden" r:id="rId12"/>
    <sheet name="Sheet1" sheetId="13" state="hidden" r:id="rId13"/>
    <sheet name="Sheet2" sheetId="14" state="hidden" r:id="rId14"/>
    <sheet name="预计下达资金占比" sheetId="15" state="hidden" r:id="rId15"/>
  </sheets>
  <definedNames>
    <definedName name="_xlnm.Print_Titles" localSheetId="0">'1'!$3:$5</definedName>
    <definedName name="_xlnm.Print_Titles" localSheetId="2">'分配表'!$3:$5</definedName>
  </definedNames>
  <calcPr fullCalcOnLoad="1"/>
</workbook>
</file>

<file path=xl/comments8.xml><?xml version="1.0" encoding="utf-8"?>
<comments xmlns="http://schemas.openxmlformats.org/spreadsheetml/2006/main">
  <authors>
    <author>谢雨婷</author>
  </authors>
  <commentList>
    <comment ref="B46" authorId="0">
      <text>
        <r>
          <rPr>
            <b/>
            <sz val="9"/>
            <rFont val="宋体"/>
            <family val="0"/>
          </rPr>
          <t>谢雨婷:</t>
        </r>
        <r>
          <rPr>
            <sz val="9"/>
            <rFont val="宋体"/>
            <family val="0"/>
          </rPr>
          <t xml:space="preserve">
无南山
</t>
        </r>
      </text>
    </comment>
    <comment ref="B42" authorId="0">
      <text>
        <r>
          <rPr>
            <b/>
            <sz val="9"/>
            <rFont val="宋体"/>
            <family val="0"/>
          </rPr>
          <t>谢雨婷:</t>
        </r>
        <r>
          <rPr>
            <sz val="9"/>
            <rFont val="宋体"/>
            <family val="0"/>
          </rPr>
          <t xml:space="preserve">
含南山
</t>
        </r>
      </text>
    </comment>
  </commentList>
</comments>
</file>

<file path=xl/sharedStrings.xml><?xml version="1.0" encoding="utf-8"?>
<sst xmlns="http://schemas.openxmlformats.org/spreadsheetml/2006/main" count="2755" uniqueCount="628">
  <si>
    <t>附件1</t>
  </si>
  <si>
    <t>2016年中央财政下达困难群众基本生活救助                补助资金分配表</t>
  </si>
  <si>
    <t>单位：万元</t>
  </si>
  <si>
    <t>地     区</t>
  </si>
  <si>
    <t>本次下达小计</t>
  </si>
  <si>
    <t>其中</t>
  </si>
  <si>
    <t>低保、特困人员</t>
  </si>
  <si>
    <t>临时救助</t>
  </si>
  <si>
    <t xml:space="preserve">  合   计</t>
  </si>
  <si>
    <t>广州市</t>
  </si>
  <si>
    <t>珠海市</t>
  </si>
  <si>
    <t>佛山市</t>
  </si>
  <si>
    <t>东莞市</t>
  </si>
  <si>
    <t>中山市</t>
  </si>
  <si>
    <t>顺德区</t>
  </si>
  <si>
    <t>江门市</t>
  </si>
  <si>
    <t>市辖区</t>
  </si>
  <si>
    <t>其中：（蓬江区</t>
  </si>
  <si>
    <t>江海区</t>
  </si>
  <si>
    <t>新会区）</t>
  </si>
  <si>
    <t>鹤山市</t>
  </si>
  <si>
    <t>台山市</t>
  </si>
  <si>
    <t>开平市</t>
  </si>
  <si>
    <t>恩平市</t>
  </si>
  <si>
    <t>惠州市</t>
  </si>
  <si>
    <t>其中：（市本级</t>
  </si>
  <si>
    <t>惠城区</t>
  </si>
  <si>
    <t>惠阳区）</t>
  </si>
  <si>
    <t>惠东县</t>
  </si>
  <si>
    <t>龙门县</t>
  </si>
  <si>
    <t>博罗县</t>
  </si>
  <si>
    <t>肇庆市</t>
  </si>
  <si>
    <t>端州区</t>
  </si>
  <si>
    <t>鼎湖区）</t>
  </si>
  <si>
    <t>四会市</t>
  </si>
  <si>
    <t>高要市</t>
  </si>
  <si>
    <t>广宁县</t>
  </si>
  <si>
    <t>封开县</t>
  </si>
  <si>
    <t>怀集县</t>
  </si>
  <si>
    <t>德庆县</t>
  </si>
  <si>
    <t>汕头市</t>
  </si>
  <si>
    <t>其中：（金平区</t>
  </si>
  <si>
    <t>龙湖区</t>
  </si>
  <si>
    <t>濠江区</t>
  </si>
  <si>
    <t>澄海区</t>
  </si>
  <si>
    <t>潮阳区</t>
  </si>
  <si>
    <t>潮南区）</t>
  </si>
  <si>
    <t>南澳县</t>
  </si>
  <si>
    <t>韶关市</t>
  </si>
  <si>
    <t>其中：（曲江区</t>
  </si>
  <si>
    <t>浈江区</t>
  </si>
  <si>
    <t>武江区）</t>
  </si>
  <si>
    <t>乐昌市</t>
  </si>
  <si>
    <t>始兴县</t>
  </si>
  <si>
    <t>新丰县</t>
  </si>
  <si>
    <t>翁源县</t>
  </si>
  <si>
    <t>南雄市</t>
  </si>
  <si>
    <t>仁化县</t>
  </si>
  <si>
    <t>乳源县</t>
  </si>
  <si>
    <t>河源市</t>
  </si>
  <si>
    <t>其中：源城区</t>
  </si>
  <si>
    <t>东源县</t>
  </si>
  <si>
    <t>和平县</t>
  </si>
  <si>
    <t>连平县</t>
  </si>
  <si>
    <t>龙川县</t>
  </si>
  <si>
    <t>紫金县</t>
  </si>
  <si>
    <t>梅州市</t>
  </si>
  <si>
    <t>其中：（梅江区</t>
  </si>
  <si>
    <t>梅县区）</t>
  </si>
  <si>
    <t>平远县</t>
  </si>
  <si>
    <t>蕉岭县</t>
  </si>
  <si>
    <t>兴宁市</t>
  </si>
  <si>
    <t>丰顺县</t>
  </si>
  <si>
    <t>五华县</t>
  </si>
  <si>
    <t>大埔县</t>
  </si>
  <si>
    <t>汕尾市</t>
  </si>
  <si>
    <t>市城区）</t>
  </si>
  <si>
    <t>海丰县</t>
  </si>
  <si>
    <t>陆河县</t>
  </si>
  <si>
    <t>陆丰市</t>
  </si>
  <si>
    <t>阳江市</t>
  </si>
  <si>
    <t>阳东区</t>
  </si>
  <si>
    <t>江城区）</t>
  </si>
  <si>
    <t>阳西县</t>
  </si>
  <si>
    <t>阳春市</t>
  </si>
  <si>
    <t>湛江市</t>
  </si>
  <si>
    <t>坡头区</t>
  </si>
  <si>
    <t>麻章区</t>
  </si>
  <si>
    <t>赤坎区</t>
  </si>
  <si>
    <t>霞山区）</t>
  </si>
  <si>
    <t>遂溪县</t>
  </si>
  <si>
    <t>吴川市</t>
  </si>
  <si>
    <t>雷州市</t>
  </si>
  <si>
    <t>徐闻县</t>
  </si>
  <si>
    <t>廉江市</t>
  </si>
  <si>
    <t>茂名市</t>
  </si>
  <si>
    <t>茂南区</t>
  </si>
  <si>
    <t>电白区）</t>
  </si>
  <si>
    <t>信宜市</t>
  </si>
  <si>
    <t>高州市</t>
  </si>
  <si>
    <t>化州市</t>
  </si>
  <si>
    <t>清远市</t>
  </si>
  <si>
    <t>其中：（清城区</t>
  </si>
  <si>
    <t>清新区）</t>
  </si>
  <si>
    <t>佛冈县</t>
  </si>
  <si>
    <t>连州市</t>
  </si>
  <si>
    <t>阳山县</t>
  </si>
  <si>
    <t>英德市</t>
  </si>
  <si>
    <t>连山县</t>
  </si>
  <si>
    <t>连南县</t>
  </si>
  <si>
    <t>潮州市</t>
  </si>
  <si>
    <t>潮安区</t>
  </si>
  <si>
    <t>湘桥区）</t>
  </si>
  <si>
    <t>饶平县</t>
  </si>
  <si>
    <t>揭阳市</t>
  </si>
  <si>
    <t>榕城区</t>
  </si>
  <si>
    <t>揭东区）</t>
  </si>
  <si>
    <t>惠来县</t>
  </si>
  <si>
    <t>普宁市</t>
  </si>
  <si>
    <t>揭西县</t>
  </si>
  <si>
    <t>云浮市</t>
  </si>
  <si>
    <t>云城区</t>
  </si>
  <si>
    <t>云安区）</t>
  </si>
  <si>
    <t>郁南县</t>
  </si>
  <si>
    <t>罗定市</t>
  </si>
  <si>
    <t>新兴县</t>
  </si>
  <si>
    <t>附件3</t>
  </si>
  <si>
    <t>绩效目标表</t>
  </si>
  <si>
    <t>（2021年度）</t>
  </si>
  <si>
    <t>项目名称</t>
  </si>
  <si>
    <t>中央财政困难群众救助补助资金</t>
  </si>
  <si>
    <t>主管部门</t>
  </si>
  <si>
    <t>省民政厅</t>
  </si>
  <si>
    <t>项目金额</t>
  </si>
  <si>
    <t>年度金额：166015万元</t>
  </si>
  <si>
    <t>项目类型</t>
  </si>
  <si>
    <t>基建类项目□　经济发展类项目□　科研类项目□　民生类项目☑
公共管理类项目□　公共安全类项目□　其他项目□</t>
  </si>
  <si>
    <t>运转性支出□　　事业发展性支出☑　</t>
  </si>
  <si>
    <t>一次性项目□　　　经常性项目☑　　　　　　</t>
  </si>
  <si>
    <t>年度总体目标</t>
  </si>
  <si>
    <t xml:space="preserve">1.规范城乡低保政策实施，合理确定保障标准，使低保对象基本生活得到有效保障。
2.统筹城乡特困人员救助供养工作，合理确定保障标准。
3.规范实施临时救助政策，实现及时高效，救急解难。
4.为生活无着流浪乞讨人员提供临时食宿、疾病救治、协助返回等救助，并妥善安置返乡受助人员。
5.对流浪未成年人提供特殊优先保护及教育矫治等专业服务，确保其健康成长。
6.对农村留守儿童、困境儿童等存在流浪风险的未成年人以及流浪乞讨儿童开展家庭监护评估、监护支持、精神关爱等工作，为其提供临时照料、医疗救治、心理疏导、行为矫治、社会融入、家庭关系调试、法律援助等专业服务，从源头上预防未成年人外出流浪。
7.引导地方提高孤儿生活保障水平，孤儿生活保障政策规范高效实施；使孤儿、艾滋病病毒感染儿童和事实无人抚养儿童基本生活得到保障。
8.积极为走失、务工不着、家庭暴力受害者等离家在外的临时遇困人员提供救助。
</t>
  </si>
  <si>
    <t>绩效指标</t>
  </si>
  <si>
    <t>一级指标</t>
  </si>
  <si>
    <t>二级指标</t>
  </si>
  <si>
    <t>三级指标</t>
  </si>
  <si>
    <t>指标值</t>
  </si>
  <si>
    <t>产出指标</t>
  </si>
  <si>
    <t>数量指标</t>
  </si>
  <si>
    <t>低保对象人数</t>
  </si>
  <si>
    <t>应保尽保</t>
  </si>
  <si>
    <t>临时救助人次</t>
  </si>
  <si>
    <t>适度提高</t>
  </si>
  <si>
    <t>求助的流浪乞讨人员救助率</t>
  </si>
  <si>
    <t>孤儿、艾滋病病毒感染儿童、生活困难家庭中的和纳入特困人员救助供养范围的事实无人抚养儿童纳入保障范围率</t>
  </si>
  <si>
    <t>≥90%</t>
  </si>
  <si>
    <t>集中供养孤儿、散居孤儿（含艾滋病毒感染儿童）、事实无人抚养儿童最低生活保障标准</t>
  </si>
  <si>
    <t>按照全省最低标准，应保尽保</t>
  </si>
  <si>
    <t>农村留守儿童、困境儿童纳入监测范围率</t>
  </si>
  <si>
    <t>≥85%</t>
  </si>
  <si>
    <t>质量指标</t>
  </si>
  <si>
    <t>城乡低保标准</t>
  </si>
  <si>
    <t>稳步提高</t>
  </si>
  <si>
    <t>特困供养标准</t>
  </si>
  <si>
    <t>不低于当地低保标准的1.6倍</t>
  </si>
  <si>
    <t>临时救助水平</t>
  </si>
  <si>
    <t>不低于上年</t>
  </si>
  <si>
    <t>孤儿、艾滋病病毒感染儿童、事实无人抚养儿童认定准确率</t>
  </si>
  <si>
    <t>建立社会救助家庭经济状况核对机制的县（市、区）比例</t>
  </si>
  <si>
    <t>≥92%</t>
  </si>
  <si>
    <t>时效指标</t>
  </si>
  <si>
    <t>向本行政区域县级以上各级财政部门下达中央财政困难群众救助补助资金</t>
  </si>
  <si>
    <t>收到补助资金后30日内</t>
  </si>
  <si>
    <t>流浪乞讨人员求助要求当天登记救助率</t>
  </si>
  <si>
    <t>≥95%</t>
  </si>
  <si>
    <t>困难群众基本生活救助和孤儿基本生活费按时发放率</t>
  </si>
  <si>
    <t>成本指标</t>
  </si>
  <si>
    <t>低保资金社会化发放率</t>
  </si>
  <si>
    <t>流浪乞讨人员救助执行当地支出标准</t>
  </si>
  <si>
    <t>效益指标</t>
  </si>
  <si>
    <t>社会效益
指标</t>
  </si>
  <si>
    <t>困难群众生活水平情况</t>
  </si>
  <si>
    <t>有所提升</t>
  </si>
  <si>
    <t>帮助查明身份信息滞留人员及时返乡</t>
  </si>
  <si>
    <t>及时送返</t>
  </si>
  <si>
    <t>为走失、务工不着、家庭暴力受害者等离家在外的临时遇困人员提供救助服务率</t>
  </si>
  <si>
    <t>可持续影响指标</t>
  </si>
  <si>
    <t>困难群众基本生活救助和孤儿基本生活保障制度</t>
  </si>
  <si>
    <t>进一步完善</t>
  </si>
  <si>
    <t>满意度指标</t>
  </si>
  <si>
    <t>服务对象
满意度指标</t>
  </si>
  <si>
    <t>政策知晓率</t>
  </si>
  <si>
    <t>≥82%</t>
  </si>
  <si>
    <t>救助对象对社会救助实施的满意度</t>
  </si>
  <si>
    <t>2017年中央财政提前下达困难群众基本生活救助补助资金分配表</t>
  </si>
  <si>
    <t>发达地区合计</t>
  </si>
  <si>
    <t>江门市合计</t>
  </si>
  <si>
    <t>蓬江区</t>
  </si>
  <si>
    <t>新会区</t>
  </si>
  <si>
    <t>惠州市合计</t>
  </si>
  <si>
    <t>惠阳区</t>
  </si>
  <si>
    <t>肇庆市合计</t>
  </si>
  <si>
    <t>鼎湖区</t>
  </si>
  <si>
    <t>欠发达地区合计</t>
  </si>
  <si>
    <t>汕头市合计</t>
  </si>
  <si>
    <t>金平区</t>
  </si>
  <si>
    <t>潮南区</t>
  </si>
  <si>
    <t>韶关市合计</t>
  </si>
  <si>
    <t>曲江区</t>
  </si>
  <si>
    <t>武江区</t>
  </si>
  <si>
    <t>河源市合计</t>
  </si>
  <si>
    <t>源城区</t>
  </si>
  <si>
    <t>梅州市合计</t>
  </si>
  <si>
    <t>梅江区</t>
  </si>
  <si>
    <t>梅县区</t>
  </si>
  <si>
    <t>惠州市本级</t>
  </si>
  <si>
    <t>汕尾市合计</t>
  </si>
  <si>
    <t>汕尾市本级</t>
  </si>
  <si>
    <t>市城区</t>
  </si>
  <si>
    <t>阳江市合计</t>
  </si>
  <si>
    <t>阳江市本级</t>
  </si>
  <si>
    <t>江城区</t>
  </si>
  <si>
    <t>湛江市合计</t>
  </si>
  <si>
    <t>湛江市本级</t>
  </si>
  <si>
    <t>霞山区</t>
  </si>
  <si>
    <t>茂名市合计</t>
  </si>
  <si>
    <t>茂名市本级</t>
  </si>
  <si>
    <t>电白区</t>
  </si>
  <si>
    <t>肇庆市本级</t>
  </si>
  <si>
    <t>清远市合计</t>
  </si>
  <si>
    <t>清城区</t>
  </si>
  <si>
    <t>清新区</t>
  </si>
  <si>
    <t>潮州市合计</t>
  </si>
  <si>
    <t>潮州市本级</t>
  </si>
  <si>
    <t>湘桥区</t>
  </si>
  <si>
    <t>揭阳市合计</t>
  </si>
  <si>
    <t>揭阳市本级</t>
  </si>
  <si>
    <t>揭东区</t>
  </si>
  <si>
    <t>云浮市合计</t>
  </si>
  <si>
    <t>云浮市本级</t>
  </si>
  <si>
    <t>云安区</t>
  </si>
  <si>
    <t>越秀区</t>
  </si>
  <si>
    <t>海珠区</t>
  </si>
  <si>
    <t>荔湾区</t>
  </si>
  <si>
    <t>天河区</t>
  </si>
  <si>
    <t>白云区</t>
  </si>
  <si>
    <t>黄埔区</t>
  </si>
  <si>
    <t>花都区</t>
  </si>
  <si>
    <t>番禺区</t>
  </si>
  <si>
    <t>南沙区</t>
  </si>
  <si>
    <t>从化区</t>
  </si>
  <si>
    <t>增城区</t>
  </si>
  <si>
    <t>福田区</t>
  </si>
  <si>
    <t>罗湖区</t>
  </si>
  <si>
    <t>盐田区</t>
  </si>
  <si>
    <t>南山区</t>
  </si>
  <si>
    <t>宝安区</t>
  </si>
  <si>
    <t>龙岗区</t>
  </si>
  <si>
    <t>龙华区</t>
  </si>
  <si>
    <t>坪山区</t>
  </si>
  <si>
    <t>光明区</t>
  </si>
  <si>
    <t>香洲区</t>
  </si>
  <si>
    <t>金湾区</t>
  </si>
  <si>
    <t>斗门区</t>
  </si>
  <si>
    <t>财政直管</t>
  </si>
  <si>
    <t>禅城区</t>
  </si>
  <si>
    <t>南海区</t>
  </si>
  <si>
    <t>高明区</t>
  </si>
  <si>
    <t>三水区</t>
  </si>
  <si>
    <t>城区</t>
  </si>
  <si>
    <t>高要区</t>
  </si>
  <si>
    <t>合计</t>
  </si>
  <si>
    <t>结余占比</t>
  </si>
  <si>
    <t>汕头市本级</t>
  </si>
  <si>
    <t>河源市本级</t>
  </si>
  <si>
    <t>梅州市本级</t>
  </si>
  <si>
    <t>江门市本级</t>
  </si>
  <si>
    <t>清远市本级</t>
  </si>
  <si>
    <t>2021年省财政提前下达困难群众基本生活救助补助资金分配表</t>
  </si>
  <si>
    <t>市县区别</t>
  </si>
  <si>
    <t>2019年资金结余</t>
  </si>
  <si>
    <t>2019年支出数</t>
  </si>
  <si>
    <t>结余占支出比例</t>
  </si>
  <si>
    <t>单位</t>
  </si>
  <si>
    <t>万元</t>
  </si>
  <si>
    <t>栏目</t>
  </si>
  <si>
    <t>省本级</t>
  </si>
  <si>
    <t>杨村福利院</t>
  </si>
  <si>
    <t>省第一救助安置中心</t>
  </si>
  <si>
    <t>省第二救助安置中心</t>
  </si>
  <si>
    <t>省少年儿童救助保护中心</t>
  </si>
  <si>
    <t>韶关市本级</t>
  </si>
  <si>
    <t>机构所在省</t>
  </si>
  <si>
    <t>机构所在市</t>
  </si>
  <si>
    <t>机构所在区/县</t>
  </si>
  <si>
    <t>机构名称</t>
  </si>
  <si>
    <t>入站救助人次</t>
  </si>
  <si>
    <t>站外救助人次</t>
  </si>
  <si>
    <t>合计救助人次</t>
  </si>
  <si>
    <t>提供公交费用</t>
  </si>
  <si>
    <t>医疗费用</t>
  </si>
  <si>
    <t>站外提供费用</t>
  </si>
  <si>
    <t>合计费用</t>
  </si>
  <si>
    <t>广东省</t>
  </si>
  <si>
    <t>广州市花都区救助管理站</t>
  </si>
  <si>
    <t>广州市未成年人救助保护中心</t>
  </si>
  <si>
    <t>韶关市武江区救助站</t>
  </si>
  <si>
    <t>浈江区民政局</t>
  </si>
  <si>
    <t>曲江区流浪乞讨人员救助安置中心</t>
  </si>
  <si>
    <t>始兴县民政局</t>
  </si>
  <si>
    <t>仁化县流浪乞讨人员救助安置中心</t>
  </si>
  <si>
    <t>翁源县流浪乞讨人员救助安置中心</t>
  </si>
  <si>
    <t>乳源瑶族自治县</t>
  </si>
  <si>
    <t>乳源县民政局</t>
  </si>
  <si>
    <t>新丰县流浪乞讨人员救助安置中心</t>
  </si>
  <si>
    <t>乐昌市流浪乞讨人员救助安置中心</t>
  </si>
  <si>
    <t>南雄市流浪乞讨人员救助安置中心</t>
  </si>
  <si>
    <t>韶关市救助管理站</t>
  </si>
  <si>
    <t>韶关市流浪未成年人救助保护中心</t>
  </si>
  <si>
    <t>深圳市</t>
  </si>
  <si>
    <t>深圳市宝安区社会救助综合服务中心</t>
  </si>
  <si>
    <t>深圳市龙岗区救助管理站</t>
  </si>
  <si>
    <t>龙华区救助服务点</t>
  </si>
  <si>
    <t>深圳市救助管理站</t>
  </si>
  <si>
    <t>珠海市斗门区救助管理站</t>
  </si>
  <si>
    <t>珠海市救助管理站</t>
  </si>
  <si>
    <t>汕头市潮阳区救助管理站</t>
  </si>
  <si>
    <t>潮南区民政局</t>
  </si>
  <si>
    <t>汕头市澄海区救助管理站</t>
  </si>
  <si>
    <t>汕头市南澳县救助管理站</t>
  </si>
  <si>
    <t>汕头市救助站</t>
  </si>
  <si>
    <t>佛山市南海区救助站</t>
  </si>
  <si>
    <t>佛山市救助管理站</t>
  </si>
  <si>
    <t>蓬江区民政局</t>
  </si>
  <si>
    <t>江海区民政局</t>
  </si>
  <si>
    <t>江门市新会区救助管理站</t>
  </si>
  <si>
    <t>江门市台山市救助管理站</t>
  </si>
  <si>
    <t>开平市救助管理站</t>
  </si>
  <si>
    <t>江门市鹤山市救助管理站</t>
  </si>
  <si>
    <t>恩平市救助管理站</t>
  </si>
  <si>
    <t>江门市救助管理站</t>
  </si>
  <si>
    <t>赤坎区救助站</t>
  </si>
  <si>
    <t>霞山区救助站</t>
  </si>
  <si>
    <t>坡头区救助站</t>
  </si>
  <si>
    <t>麻章区救助站</t>
  </si>
  <si>
    <t>遂溪县救助管理站</t>
  </si>
  <si>
    <t>徐闻县救助管理站</t>
  </si>
  <si>
    <t>廉江市救助管理站</t>
  </si>
  <si>
    <t>雷州市救助管理站</t>
  </si>
  <si>
    <t>吴川市救助管理站</t>
  </si>
  <si>
    <t>南三岛</t>
  </si>
  <si>
    <t>滨海区救助站</t>
  </si>
  <si>
    <t>湛江开发区</t>
  </si>
  <si>
    <t>湛江开发区救助站</t>
  </si>
  <si>
    <t>湛江市救助管理站</t>
  </si>
  <si>
    <t>茂南区民政局</t>
  </si>
  <si>
    <t>茂名市电白区救助管理所</t>
  </si>
  <si>
    <t>高州市救助管理所</t>
  </si>
  <si>
    <t>化州市救助管理所</t>
  </si>
  <si>
    <t>信宜市救助管理站</t>
  </si>
  <si>
    <t>茂名市救助管理站</t>
  </si>
  <si>
    <t>端州区救助站</t>
  </si>
  <si>
    <t>鼎湖区救助管理咨询点</t>
  </si>
  <si>
    <t>广宁县救助管理站</t>
  </si>
  <si>
    <t>怀集县救助管理站</t>
  </si>
  <si>
    <t>封开县救助管理站</t>
  </si>
  <si>
    <t>德庆县救助管理站</t>
  </si>
  <si>
    <t>肇庆市高要区救助服务站</t>
  </si>
  <si>
    <t>肇庆市四会市救助管理站</t>
  </si>
  <si>
    <t>肇庆市救助管理站</t>
  </si>
  <si>
    <t>惠州市惠阳区救助管理站</t>
  </si>
  <si>
    <t>惠州市博罗县救助管理站</t>
  </si>
  <si>
    <t>惠州市惠东县救助管理站</t>
  </si>
  <si>
    <t>惠州市龙门县救助管理站</t>
  </si>
  <si>
    <t>大亚湾经济开发区</t>
  </si>
  <si>
    <t>大亚湾经济开发区救助站</t>
  </si>
  <si>
    <t>惠州市救助管理站</t>
  </si>
  <si>
    <t>大埔县救助服务站</t>
  </si>
  <si>
    <t>丰顺县救助管理站</t>
  </si>
  <si>
    <t>五华县救助站</t>
  </si>
  <si>
    <t>平远县救助站</t>
  </si>
  <si>
    <t>蕉岭县救助管理站</t>
  </si>
  <si>
    <t>兴宁市救助管理站</t>
  </si>
  <si>
    <t>梅州市救助管理站</t>
  </si>
  <si>
    <t>海丰县救助管理站</t>
  </si>
  <si>
    <t>陆河县救助管理站</t>
  </si>
  <si>
    <t>红海湾</t>
  </si>
  <si>
    <t>广东汕尾红海湾经济开发区救助管理站</t>
  </si>
  <si>
    <t>陆丰市救助管理站</t>
  </si>
  <si>
    <t>汕尾市救助管理站</t>
  </si>
  <si>
    <t>源城区救助站</t>
  </si>
  <si>
    <t>紫金县救助站</t>
  </si>
  <si>
    <t>龙川县救助站</t>
  </si>
  <si>
    <t>连平县救助站</t>
  </si>
  <si>
    <t>河源市和平县社会救助站</t>
  </si>
  <si>
    <t>东源县救助站</t>
  </si>
  <si>
    <t>河源市救助管理站</t>
  </si>
  <si>
    <t>江城区救助站</t>
  </si>
  <si>
    <t>阳西县救助站</t>
  </si>
  <si>
    <t>阳东区救助站</t>
  </si>
  <si>
    <t>海陵区</t>
  </si>
  <si>
    <t>海陵区救助站</t>
  </si>
  <si>
    <t>阳春市救助管理站</t>
  </si>
  <si>
    <t>阳江市救助管理站</t>
  </si>
  <si>
    <t>清远市清城区流浪乞讨人员救助管理站</t>
  </si>
  <si>
    <t>英德市救助管理站</t>
  </si>
  <si>
    <t>清远市连州市救助管理站</t>
  </si>
  <si>
    <t>清远市救助管理站</t>
  </si>
  <si>
    <t>东城街道办事处</t>
  </si>
  <si>
    <t>东莞市救助管理站</t>
  </si>
  <si>
    <t>东区街道办事处</t>
  </si>
  <si>
    <t>中山市救助管理站</t>
  </si>
  <si>
    <t>潮州市饶平县救助管理站</t>
  </si>
  <si>
    <t>潮州市救助管理站</t>
  </si>
  <si>
    <t>揭东区救助管理站</t>
  </si>
  <si>
    <t>揭阳市揭西县救助管理站</t>
  </si>
  <si>
    <t>惠来县救助管理站</t>
  </si>
  <si>
    <t>揭阳市普宁市救助管理站</t>
  </si>
  <si>
    <t>揭阳市救助管理站</t>
  </si>
  <si>
    <t>新兴县救助管理站</t>
  </si>
  <si>
    <t>郁南县救助管理站</t>
  </si>
  <si>
    <t>云安区救助管理站</t>
  </si>
  <si>
    <t>罗定市救助管理站</t>
  </si>
  <si>
    <t>云浮市救助管理站</t>
  </si>
  <si>
    <t>广东省民政厅</t>
  </si>
  <si>
    <t>广东省第一救助安置中心</t>
  </si>
  <si>
    <t>广东省第二救助安置中心</t>
  </si>
  <si>
    <t>樟木头镇</t>
  </si>
  <si>
    <t>广东省少年儿童救助保护中心</t>
  </si>
  <si>
    <t>广州市救助管理站</t>
  </si>
  <si>
    <t>广州市番禺区救助管理站</t>
  </si>
  <si>
    <t>广州市民政局</t>
  </si>
  <si>
    <t>深圳市民政局</t>
  </si>
  <si>
    <t>珠海市民政局</t>
  </si>
  <si>
    <t>汕头市民政局</t>
  </si>
  <si>
    <t>佛山市民政局</t>
  </si>
  <si>
    <t>韶关市民政局</t>
  </si>
  <si>
    <t>河源市民政局</t>
  </si>
  <si>
    <t>梅州市民政局</t>
  </si>
  <si>
    <t>惠州市民政局</t>
  </si>
  <si>
    <t>汕尾市民政局</t>
  </si>
  <si>
    <t>莞城街道办事处</t>
  </si>
  <si>
    <t>东莞市民政局</t>
  </si>
  <si>
    <t>中山市民政局</t>
  </si>
  <si>
    <t>江门市民政局</t>
  </si>
  <si>
    <t>阳江市民政局</t>
  </si>
  <si>
    <t>湛江市民政局</t>
  </si>
  <si>
    <t>茂名市民政局</t>
  </si>
  <si>
    <t>肇庆市民政局</t>
  </si>
  <si>
    <t>清远市民政局</t>
  </si>
  <si>
    <t>潮州市民政局</t>
  </si>
  <si>
    <t>揭阳市民政局</t>
  </si>
  <si>
    <t>云浮市民政局</t>
  </si>
  <si>
    <t>广州市救助管理站市区分站</t>
  </si>
  <si>
    <t>广州市从化区救助管理站</t>
  </si>
  <si>
    <t>广州市增城区救助管理站</t>
  </si>
  <si>
    <t>汕尾市城区民政局</t>
  </si>
  <si>
    <t>海丰县民政局</t>
  </si>
  <si>
    <t>番禺区民政局</t>
  </si>
  <si>
    <t>兴宁市民政局</t>
  </si>
  <si>
    <t>陆丰市民政局</t>
  </si>
  <si>
    <t>徐闻县民政局</t>
  </si>
  <si>
    <t>陆河县民政局</t>
  </si>
  <si>
    <t>汕尾红海湾经济开发区民政局</t>
  </si>
  <si>
    <t>增城区民政局</t>
  </si>
  <si>
    <t>蕉岭县民政局</t>
  </si>
  <si>
    <t>雷州市民政局</t>
  </si>
  <si>
    <t>从化区民政局</t>
  </si>
  <si>
    <t>斗门区民政局</t>
  </si>
  <si>
    <t>遂溪县民政局</t>
  </si>
  <si>
    <t>平远县民政局</t>
  </si>
  <si>
    <t>廉江市民政局</t>
  </si>
  <si>
    <t>大埔县民政局</t>
  </si>
  <si>
    <t>吴川市民政局</t>
  </si>
  <si>
    <t>赤坎区民政局</t>
  </si>
  <si>
    <t>霞山区民政局</t>
  </si>
  <si>
    <t>坡头区民政局</t>
  </si>
  <si>
    <t>丰顺县民政局</t>
  </si>
  <si>
    <t>麻章区民政局</t>
  </si>
  <si>
    <t>开发区人口和社会事务管理局</t>
  </si>
  <si>
    <t>五华县民政局</t>
  </si>
  <si>
    <t>南三岛滨海旅游示范区社会事务局</t>
  </si>
  <si>
    <t>禅城区民政局</t>
  </si>
  <si>
    <t>南海区民政局</t>
  </si>
  <si>
    <t>顺德区民政和人力资源社会保障局</t>
  </si>
  <si>
    <t>高明区民政局</t>
  </si>
  <si>
    <t>三水区民政局</t>
  </si>
  <si>
    <t>源城区民政局</t>
  </si>
  <si>
    <t>紫金县民政局</t>
  </si>
  <si>
    <t>博罗县民政局</t>
  </si>
  <si>
    <t>龙川县民政局</t>
  </si>
  <si>
    <t>连平县民政局</t>
  </si>
  <si>
    <t>惠东县民政局</t>
  </si>
  <si>
    <t>和平县民政局</t>
  </si>
  <si>
    <t>惠阳区民政局</t>
  </si>
  <si>
    <t>东源县民政局</t>
  </si>
  <si>
    <t>江东新区社会事务局</t>
  </si>
  <si>
    <t>龙门县民政局</t>
  </si>
  <si>
    <t>江城区民政局</t>
  </si>
  <si>
    <t>阳东区民政局</t>
  </si>
  <si>
    <t>阳春市民政局</t>
  </si>
  <si>
    <t>阳西县民政局</t>
  </si>
  <si>
    <t>阳江市海陵岛经济开发试验区社会事务管理局</t>
  </si>
  <si>
    <t>阳江高新技术产业开发区社会事务管理局</t>
  </si>
  <si>
    <t>端州区民政局</t>
  </si>
  <si>
    <t>鼎湖区民政局</t>
  </si>
  <si>
    <t>饶平县民政局</t>
  </si>
  <si>
    <t>高要区民政局</t>
  </si>
  <si>
    <t>广宁县民政局</t>
  </si>
  <si>
    <t>高新区</t>
  </si>
  <si>
    <t>肇庆高新区社会工作局</t>
  </si>
  <si>
    <t>四会市民政局</t>
  </si>
  <si>
    <t>封开县民政局</t>
  </si>
  <si>
    <t>怀集县民政局</t>
  </si>
  <si>
    <t>德庆县民政局</t>
  </si>
  <si>
    <t>英德市民政局</t>
  </si>
  <si>
    <t>连州市民政局</t>
  </si>
  <si>
    <t>福田区民政局</t>
  </si>
  <si>
    <t>信宜市民政局</t>
  </si>
  <si>
    <t>南山区民政局</t>
  </si>
  <si>
    <t>高州市民政局</t>
  </si>
  <si>
    <t>宝安区民政局</t>
  </si>
  <si>
    <t>化州市民政局</t>
  </si>
  <si>
    <t>潮阳区民政局</t>
  </si>
  <si>
    <t>澄海区民政局</t>
  </si>
  <si>
    <t>龙华区民政局</t>
  </si>
  <si>
    <t>南澳县民政局</t>
  </si>
  <si>
    <t>潮南区社会福利中心</t>
  </si>
  <si>
    <t>揭东区民政局</t>
  </si>
  <si>
    <t>普宁市民政局</t>
  </si>
  <si>
    <t>揭西县民政局</t>
  </si>
  <si>
    <t>惠来县民政局</t>
  </si>
  <si>
    <t>茂名高新区社会事务管理局</t>
  </si>
  <si>
    <t>滨海新区</t>
  </si>
  <si>
    <t>茂名滨海新区社会事务管理局</t>
  </si>
  <si>
    <t>坪山区民政局社会福利中心</t>
  </si>
  <si>
    <t>大鹏新区</t>
  </si>
  <si>
    <t>大鹏新区统战和社会建设局</t>
  </si>
  <si>
    <t>光明新区</t>
  </si>
  <si>
    <t>光明区民政局</t>
  </si>
  <si>
    <t>台山市民政局</t>
  </si>
  <si>
    <t>曲江区民政局</t>
  </si>
  <si>
    <t>天河区民政局</t>
  </si>
  <si>
    <t>仁化县民政局</t>
  </si>
  <si>
    <t>翁源县民政局</t>
  </si>
  <si>
    <t>开平市民政局</t>
  </si>
  <si>
    <t>花都区民政局</t>
  </si>
  <si>
    <t>新丰县民政局</t>
  </si>
  <si>
    <t>鹤山市民政局</t>
  </si>
  <si>
    <t>乐昌市民政局</t>
  </si>
  <si>
    <t>恩平市民政局</t>
  </si>
  <si>
    <t>南雄市民政局</t>
  </si>
  <si>
    <t>清城区民政局</t>
  </si>
  <si>
    <t>武江区民政局</t>
  </si>
  <si>
    <t>云安区民政局</t>
  </si>
  <si>
    <t>罗定市民政局</t>
  </si>
  <si>
    <t>新兴县民政局</t>
  </si>
  <si>
    <t>郁南县民政局</t>
  </si>
  <si>
    <t>新会区民政局</t>
  </si>
  <si>
    <t>佛冈县民政局</t>
  </si>
  <si>
    <t>阳山县民政局</t>
  </si>
  <si>
    <t>连南瑶族自治县</t>
  </si>
  <si>
    <t>连南瑶族自治县民政局</t>
  </si>
  <si>
    <t>连山壮族瑶族自治县</t>
  </si>
  <si>
    <t>连山壮族瑶族自治县民政局</t>
  </si>
  <si>
    <t>佛冈县救助管理站</t>
  </si>
  <si>
    <t>广州市番禺区救助安置中心</t>
  </si>
  <si>
    <t>肇庆市救助安置中心</t>
  </si>
  <si>
    <t>阳山县救助管理站</t>
  </si>
  <si>
    <t>连山壮族瑶族自治县流浪乞讨人员救助管理站</t>
  </si>
  <si>
    <t>榕城区民政局</t>
  </si>
  <si>
    <t>榕城区救助管理站</t>
  </si>
  <si>
    <t>乳源县流浪乞讨人员救助安置中心</t>
  </si>
  <si>
    <t>始兴县流浪乞讨人员救助安置中心</t>
  </si>
  <si>
    <t>云城区民政局</t>
  </si>
  <si>
    <t>龙岗区民政局</t>
  </si>
  <si>
    <t>大亚湾区民政局</t>
  </si>
  <si>
    <t>电白区民政局</t>
  </si>
  <si>
    <t>梅县区民政和人力资源社会保障局</t>
  </si>
  <si>
    <t>地市</t>
  </si>
  <si>
    <t>区县</t>
  </si>
  <si>
    <t>户数</t>
  </si>
  <si>
    <t>人数</t>
  </si>
  <si>
    <t>金额</t>
  </si>
  <si>
    <t>万山区</t>
  </si>
  <si>
    <t>高栏港区</t>
  </si>
  <si>
    <t>横琴区</t>
  </si>
  <si>
    <t>湛江市经济开发区</t>
  </si>
  <si>
    <t>南三区</t>
  </si>
  <si>
    <t>肇庆国家高新区</t>
  </si>
  <si>
    <t>仲恺高新区</t>
  </si>
  <si>
    <t>大亚湾开发区</t>
  </si>
  <si>
    <t>红海湾经济开发区</t>
  </si>
  <si>
    <t>华侨管理区</t>
  </si>
  <si>
    <t>江东新区</t>
  </si>
  <si>
    <t>阳东县</t>
  </si>
  <si>
    <t>东莞区</t>
  </si>
  <si>
    <t>中山市本级</t>
  </si>
  <si>
    <t>枫溪区</t>
  </si>
  <si>
    <t>揭阳产业园</t>
  </si>
  <si>
    <t>空港区</t>
  </si>
  <si>
    <t>普侨区</t>
  </si>
  <si>
    <t>大南山侨区</t>
  </si>
  <si>
    <t>大南海石化工业区</t>
  </si>
  <si>
    <t>凤泉湖高新区</t>
  </si>
  <si>
    <t>厅直救助管理机构2017年中央财政补助资金申报统计表</t>
  </si>
  <si>
    <t>申请资金
（万元）</t>
  </si>
  <si>
    <t>提前下达金额
（万元）</t>
  </si>
  <si>
    <t>本次拟下达           （万元）</t>
  </si>
  <si>
    <t>备注</t>
  </si>
  <si>
    <t>2014年中央、省最低生活保障资金决算表（县级）</t>
  </si>
  <si>
    <t>城镇低保情况</t>
  </si>
  <si>
    <t>农村低保情况</t>
  </si>
  <si>
    <t>2014年中央、省预计补助资金测算（按提前下达人数测算）</t>
  </si>
  <si>
    <t>五六七划分比例及金额</t>
  </si>
  <si>
    <t>2014年6月低保对象数</t>
  </si>
  <si>
    <t>2014年6月补差</t>
  </si>
  <si>
    <t>2014年所需资金</t>
  </si>
  <si>
    <t>分配测算资金占比</t>
  </si>
  <si>
    <t>中央农村资金</t>
  </si>
  <si>
    <t>省城镇资金</t>
  </si>
  <si>
    <t>省农村资金</t>
  </si>
  <si>
    <t>比例</t>
  </si>
  <si>
    <t>人</t>
  </si>
  <si>
    <t>元</t>
  </si>
  <si>
    <t>经济发达地区</t>
  </si>
  <si>
    <t xml:space="preserve">                                                                                                                                                          </t>
  </si>
  <si>
    <t>市本级</t>
  </si>
  <si>
    <t>云安县</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</si>
</sst>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_);[Red]\(0\)"/>
    <numFmt numFmtId="179" formatCode="0.00_ "/>
    <numFmt numFmtId="180" formatCode="0.00000_ "/>
  </numFmts>
  <fonts count="70">
    <font>
      <sz val="12"/>
      <name val="宋体"/>
      <family val="0"/>
    </font>
    <font>
      <sz val="11"/>
      <name val="宋体"/>
      <family val="0"/>
    </font>
    <font>
      <b/>
      <sz val="12"/>
      <name val="宋体"/>
      <family val="0"/>
    </font>
    <font>
      <sz val="10"/>
      <name val="宋体"/>
      <family val="0"/>
    </font>
    <font>
      <sz val="16"/>
      <name val="黑体"/>
      <family val="3"/>
    </font>
    <font>
      <b/>
      <sz val="10"/>
      <name val="宋体"/>
      <family val="0"/>
    </font>
    <font>
      <b/>
      <sz val="8"/>
      <name val="宋体"/>
      <family val="0"/>
    </font>
    <font>
      <sz val="10"/>
      <color indexed="8"/>
      <name val="宋体"/>
      <family val="0"/>
    </font>
    <font>
      <sz val="9"/>
      <name val="宋体"/>
      <family val="0"/>
    </font>
    <font>
      <sz val="12"/>
      <name val="Times New Roman"/>
      <family val="1"/>
    </font>
    <font>
      <sz val="8"/>
      <name val="宋体"/>
      <family val="0"/>
    </font>
    <font>
      <sz val="10"/>
      <name val="Times New Roman"/>
      <family val="1"/>
    </font>
    <font>
      <sz val="8"/>
      <color indexed="8"/>
      <name val="宋体"/>
      <family val="0"/>
    </font>
    <font>
      <sz val="9"/>
      <color indexed="8"/>
      <name val="宋体"/>
      <family val="0"/>
    </font>
    <font>
      <b/>
      <sz val="20"/>
      <name val="宋体"/>
      <family val="0"/>
    </font>
    <font>
      <b/>
      <sz val="11"/>
      <name val="仿宋_GB2312"/>
      <family val="3"/>
    </font>
    <font>
      <sz val="10"/>
      <color indexed="10"/>
      <name val="宋体"/>
      <family val="0"/>
    </font>
    <font>
      <sz val="16"/>
      <color indexed="8"/>
      <name val="宋体"/>
      <family val="0"/>
    </font>
    <font>
      <b/>
      <sz val="16"/>
      <color indexed="8"/>
      <name val="宋体"/>
      <family val="0"/>
    </font>
    <font>
      <sz val="11"/>
      <color indexed="8"/>
      <name val="宋体"/>
      <family val="0"/>
    </font>
    <font>
      <sz val="18"/>
      <name val="黑体"/>
      <family val="3"/>
    </font>
    <font>
      <sz val="20"/>
      <name val="方正小标宋简体"/>
      <family val="0"/>
    </font>
    <font>
      <sz val="7"/>
      <name val="宋体"/>
      <family val="0"/>
    </font>
    <font>
      <sz val="18"/>
      <name val="宋体"/>
      <family val="0"/>
    </font>
    <font>
      <b/>
      <sz val="18"/>
      <name val="方正小标宋简体"/>
      <family val="0"/>
    </font>
    <font>
      <b/>
      <sz val="12"/>
      <color indexed="8"/>
      <name val="宋体"/>
      <family val="0"/>
    </font>
    <font>
      <sz val="19"/>
      <name val="宋体"/>
      <family val="0"/>
    </font>
    <font>
      <sz val="19"/>
      <name val="方正小标宋简体"/>
      <family val="0"/>
    </font>
    <font>
      <b/>
      <sz val="14"/>
      <name val="宋体"/>
      <family val="0"/>
    </font>
    <font>
      <sz val="14"/>
      <name val="宋体"/>
      <family val="0"/>
    </font>
    <font>
      <sz val="11"/>
      <color indexed="10"/>
      <name val="宋体"/>
      <family val="0"/>
    </font>
    <font>
      <b/>
      <sz val="11"/>
      <color indexed="8"/>
      <name val="宋体"/>
      <family val="0"/>
    </font>
    <font>
      <b/>
      <sz val="13"/>
      <color indexed="54"/>
      <name val="宋体"/>
      <family val="0"/>
    </font>
    <font>
      <sz val="11"/>
      <color indexed="62"/>
      <name val="宋体"/>
      <family val="0"/>
    </font>
    <font>
      <b/>
      <sz val="18"/>
      <color indexed="54"/>
      <name val="宋体"/>
      <family val="0"/>
    </font>
    <font>
      <sz val="11"/>
      <color indexed="17"/>
      <name val="宋体"/>
      <family val="0"/>
    </font>
    <font>
      <b/>
      <sz val="11"/>
      <color indexed="54"/>
      <name val="宋体"/>
      <family val="0"/>
    </font>
    <font>
      <b/>
      <sz val="11"/>
      <color indexed="63"/>
      <name val="宋体"/>
      <family val="0"/>
    </font>
    <font>
      <b/>
      <sz val="15"/>
      <color indexed="54"/>
      <name val="宋体"/>
      <family val="0"/>
    </font>
    <font>
      <sz val="11"/>
      <color indexed="19"/>
      <name val="宋体"/>
      <family val="0"/>
    </font>
    <font>
      <sz val="11"/>
      <color indexed="53"/>
      <name val="宋体"/>
      <family val="0"/>
    </font>
    <font>
      <sz val="11"/>
      <color indexed="9"/>
      <name val="宋体"/>
      <family val="0"/>
    </font>
    <font>
      <sz val="11"/>
      <color indexed="16"/>
      <name val="宋体"/>
      <family val="0"/>
    </font>
    <font>
      <i/>
      <sz val="11"/>
      <color indexed="23"/>
      <name val="宋体"/>
      <family val="0"/>
    </font>
    <font>
      <u val="single"/>
      <sz val="12"/>
      <color indexed="12"/>
      <name val="宋体"/>
      <family val="0"/>
    </font>
    <font>
      <b/>
      <sz val="11"/>
      <color indexed="53"/>
      <name val="宋体"/>
      <family val="0"/>
    </font>
    <font>
      <u val="single"/>
      <sz val="12"/>
      <color indexed="36"/>
      <name val="宋体"/>
      <family val="0"/>
    </font>
    <font>
      <b/>
      <sz val="11"/>
      <color indexed="9"/>
      <name val="宋体"/>
      <family val="0"/>
    </font>
    <font>
      <sz val="10"/>
      <name val="Arial"/>
      <family val="2"/>
    </font>
    <font>
      <b/>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Calibri"/>
      <family val="0"/>
    </font>
    <font>
      <b/>
      <sz val="16"/>
      <color theme="1"/>
      <name val="Calibri"/>
      <family val="0"/>
    </font>
  </fonts>
  <fills count="42">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rgb="FFF2F2F2"/>
        <bgColor indexed="64"/>
      </patternFill>
    </fill>
    <fill>
      <patternFill patternType="solid">
        <fgColor theme="7" tint="0.39998000860214233"/>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9"/>
        <bgColor indexed="64"/>
      </patternFill>
    </fill>
    <fill>
      <patternFill patternType="solid">
        <fgColor indexed="52"/>
        <bgColor indexed="64"/>
      </patternFill>
    </fill>
    <fill>
      <patternFill patternType="solid">
        <fgColor indexed="45"/>
        <bgColor indexed="64"/>
      </patternFill>
    </fill>
    <fill>
      <patternFill patternType="solid">
        <fgColor indexed="44"/>
        <bgColor indexed="64"/>
      </patternFill>
    </fill>
    <fill>
      <patternFill patternType="solid">
        <fgColor indexed="42"/>
        <bgColor indexed="64"/>
      </patternFill>
    </fill>
    <fill>
      <patternFill patternType="solid">
        <fgColor theme="0" tint="-0.1499900072813034"/>
        <bgColor indexed="64"/>
      </patternFill>
    </fill>
    <fill>
      <patternFill patternType="solid">
        <fgColor rgb="FFFFFF00"/>
        <bgColor indexed="64"/>
      </patternFill>
    </fill>
    <fill>
      <patternFill patternType="solid">
        <fgColor theme="9" tint="0.7999500036239624"/>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style="thin">
        <color indexed="8"/>
      </right>
      <top style="thin">
        <color indexed="8"/>
      </top>
      <bottom style="thin">
        <color indexed="8"/>
      </bottom>
    </border>
    <border>
      <left style="thin"/>
      <right style="thin"/>
      <top>
        <color indexed="63"/>
      </top>
      <bottom style="thin"/>
    </border>
    <border>
      <left style="thin"/>
      <right style="thin"/>
      <top style="thin"/>
      <bottom>
        <color indexed="63"/>
      </bottom>
    </border>
    <border>
      <left style="thin"/>
      <right>
        <color indexed="63"/>
      </right>
      <top>
        <color indexed="63"/>
      </top>
      <bottom style="thin"/>
    </border>
    <border>
      <left style="thin"/>
      <righ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border>
    <border>
      <left>
        <color indexed="63"/>
      </left>
      <right style="thin"/>
      <top>
        <color indexed="63"/>
      </top>
      <bottom style="thin"/>
    </border>
    <border>
      <left style="thin"/>
      <right style="thin"/>
      <top/>
      <bottom style="thin"/>
    </border>
    <border>
      <left style="thin"/>
      <right>
        <color indexed="63"/>
      </right>
      <top style="thin"/>
      <bottom/>
    </border>
    <border>
      <left>
        <color indexed="63"/>
      </left>
      <right style="thin"/>
      <top style="thin"/>
      <bottom/>
    </border>
  </borders>
  <cellStyleXfs count="19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0" fillId="2" borderId="0" applyNumberFormat="0" applyBorder="0" applyAlignment="0" applyProtection="0"/>
    <xf numFmtId="0" fontId="5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0" borderId="0">
      <alignment vertical="center"/>
      <protection/>
    </xf>
    <xf numFmtId="43" fontId="0" fillId="0" borderId="0" applyFont="0" applyFill="0" applyBorder="0" applyAlignment="0" applyProtection="0"/>
    <xf numFmtId="0" fontId="0" fillId="0" borderId="0">
      <alignment vertical="center"/>
      <protection/>
    </xf>
    <xf numFmtId="0" fontId="50" fillId="4" borderId="0" applyNumberFormat="0" applyBorder="0" applyAlignment="0" applyProtection="0"/>
    <xf numFmtId="0" fontId="52" fillId="5" borderId="0" applyNumberFormat="0" applyBorder="0" applyAlignment="0" applyProtection="0"/>
    <xf numFmtId="0" fontId="53" fillId="6" borderId="0" applyNumberFormat="0" applyBorder="0" applyAlignment="0" applyProtection="0"/>
    <xf numFmtId="0" fontId="44"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0" fillId="0" borderId="0">
      <alignment vertical="center"/>
      <protection/>
    </xf>
    <xf numFmtId="0" fontId="8" fillId="0" borderId="0">
      <alignment vertical="center"/>
      <protection/>
    </xf>
    <xf numFmtId="0" fontId="0" fillId="0" borderId="0">
      <alignment/>
      <protection/>
    </xf>
    <xf numFmtId="0" fontId="46" fillId="0" borderId="0" applyNumberFormat="0" applyFill="0" applyBorder="0" applyAlignment="0" applyProtection="0"/>
    <xf numFmtId="0" fontId="54" fillId="7" borderId="2" applyNumberFormat="0" applyFont="0" applyAlignment="0" applyProtection="0"/>
    <xf numFmtId="0" fontId="53" fillId="8"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0" fillId="0" borderId="0">
      <alignment vertical="center"/>
      <protection/>
    </xf>
    <xf numFmtId="0" fontId="0" fillId="0" borderId="0">
      <alignment vertical="center"/>
      <protection/>
    </xf>
    <xf numFmtId="0" fontId="9" fillId="0" borderId="0">
      <alignment/>
      <protection/>
    </xf>
    <xf numFmtId="0" fontId="58" fillId="0" borderId="0" applyNumberFormat="0" applyFill="0" applyBorder="0" applyAlignment="0" applyProtection="0"/>
    <xf numFmtId="0" fontId="59" fillId="0" borderId="3" applyNumberFormat="0" applyFill="0" applyAlignment="0" applyProtection="0"/>
    <xf numFmtId="0" fontId="0" fillId="0" borderId="0">
      <alignment vertical="center"/>
      <protection/>
    </xf>
    <xf numFmtId="0" fontId="60" fillId="0" borderId="3" applyNumberFormat="0" applyFill="0" applyAlignment="0" applyProtection="0"/>
    <xf numFmtId="0" fontId="53" fillId="9" borderId="0" applyNumberFormat="0" applyBorder="0" applyAlignment="0" applyProtection="0"/>
    <xf numFmtId="0" fontId="55" fillId="0" borderId="4" applyNumberFormat="0" applyFill="0" applyAlignment="0" applyProtection="0"/>
    <xf numFmtId="0" fontId="61" fillId="10" borderId="5" applyNumberFormat="0" applyAlignment="0" applyProtection="0"/>
    <xf numFmtId="0" fontId="0" fillId="0" borderId="0">
      <alignment vertical="center"/>
      <protection/>
    </xf>
    <xf numFmtId="0" fontId="0" fillId="0" borderId="0">
      <alignment/>
      <protection/>
    </xf>
    <xf numFmtId="0" fontId="53" fillId="11" borderId="0" applyNumberFormat="0" applyBorder="0" applyAlignment="0" applyProtection="0"/>
    <xf numFmtId="0" fontId="62" fillId="10" borderId="1" applyNumberFormat="0" applyAlignment="0" applyProtection="0"/>
    <xf numFmtId="0" fontId="0" fillId="0" borderId="0">
      <alignment/>
      <protection/>
    </xf>
    <xf numFmtId="0" fontId="63" fillId="12" borderId="6" applyNumberFormat="0" applyAlignment="0" applyProtection="0"/>
    <xf numFmtId="0" fontId="50" fillId="13" borderId="0" applyNumberFormat="0" applyBorder="0" applyAlignment="0" applyProtection="0"/>
    <xf numFmtId="0" fontId="53" fillId="14" borderId="0" applyNumberFormat="0" applyBorder="0" applyAlignment="0" applyProtection="0"/>
    <xf numFmtId="0" fontId="64" fillId="0" borderId="7" applyNumberFormat="0" applyFill="0" applyAlignment="0" applyProtection="0"/>
    <xf numFmtId="0" fontId="65" fillId="0" borderId="8" applyNumberFormat="0" applyFill="0" applyAlignment="0" applyProtection="0"/>
    <xf numFmtId="0" fontId="66" fillId="15" borderId="0" applyNumberFormat="0" applyBorder="0" applyAlignment="0" applyProtection="0"/>
    <xf numFmtId="0" fontId="67" fillId="16" borderId="0" applyNumberFormat="0" applyBorder="0" applyAlignment="0" applyProtection="0"/>
    <xf numFmtId="0" fontId="50" fillId="17" borderId="0" applyNumberFormat="0" applyBorder="0" applyAlignment="0" applyProtection="0"/>
    <xf numFmtId="0" fontId="53"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0" fillId="0" borderId="0">
      <alignment vertical="center"/>
      <protection/>
    </xf>
    <xf numFmtId="0" fontId="53" fillId="23" borderId="0" applyNumberFormat="0" applyBorder="0" applyAlignment="0" applyProtection="0"/>
    <xf numFmtId="0" fontId="48" fillId="0" borderId="0" applyNumberFormat="0" applyFill="0" applyBorder="0" applyAlignment="0" applyProtection="0"/>
    <xf numFmtId="0" fontId="2" fillId="0" borderId="0" applyNumberFormat="0" applyFill="0" applyBorder="0" applyProtection="0">
      <alignment vertical="center"/>
    </xf>
    <xf numFmtId="0" fontId="53"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3" fillId="27" borderId="0" applyNumberFormat="0" applyBorder="0" applyAlignment="0" applyProtection="0"/>
    <xf numFmtId="0" fontId="50"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0" fillId="31" borderId="0" applyNumberFormat="0" applyBorder="0" applyAlignment="0" applyProtection="0"/>
    <xf numFmtId="0" fontId="53" fillId="32"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2" fillId="0" borderId="0" applyNumberFormat="0" applyFill="0" applyBorder="0" applyProtection="0">
      <alignment vertical="center"/>
    </xf>
    <xf numFmtId="0" fontId="8" fillId="0" borderId="0">
      <alignment vertical="center"/>
      <protection/>
    </xf>
    <xf numFmtId="0" fontId="19" fillId="0" borderId="0">
      <alignment vertical="center"/>
      <protection/>
    </xf>
    <xf numFmtId="0" fontId="0" fillId="0" borderId="0">
      <alignment vertical="center"/>
      <protection/>
    </xf>
    <xf numFmtId="0" fontId="0" fillId="0" borderId="0">
      <alignment vertical="center"/>
      <protection/>
    </xf>
    <xf numFmtId="0" fontId="19" fillId="0" borderId="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pplyNumberFormat="0" applyFont="0" applyFill="0" applyBorder="0" applyProtection="0">
      <alignment vertical="center"/>
    </xf>
    <xf numFmtId="0" fontId="8" fillId="0" borderId="0">
      <alignment vertical="center"/>
      <protection/>
    </xf>
    <xf numFmtId="0" fontId="0" fillId="0" borderId="0">
      <alignment/>
      <protection/>
    </xf>
    <xf numFmtId="0" fontId="8" fillId="0" borderId="0">
      <alignment vertical="center"/>
      <protection/>
    </xf>
    <xf numFmtId="0" fontId="0" fillId="0" borderId="0">
      <alignment/>
      <protection/>
    </xf>
    <xf numFmtId="0" fontId="8" fillId="0" borderId="0">
      <alignment vertical="center"/>
      <protection/>
    </xf>
    <xf numFmtId="0" fontId="2" fillId="0" borderId="0" applyNumberFormat="0" applyFill="0" applyBorder="0" applyProtection="0">
      <alignment vertical="center"/>
    </xf>
    <xf numFmtId="0" fontId="2" fillId="0" borderId="0" applyNumberFormat="0" applyFill="0" applyBorder="0" applyProtection="0">
      <alignment horizontal="left" vertical="center"/>
    </xf>
    <xf numFmtId="0" fontId="0" fillId="0" borderId="0">
      <alignment vertical="center"/>
      <protection/>
    </xf>
    <xf numFmtId="0" fontId="0" fillId="0" borderId="0" applyFill="0">
      <alignment/>
      <protection/>
    </xf>
    <xf numFmtId="0" fontId="8"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8" fillId="0" borderId="0">
      <alignment vertical="center"/>
      <protection/>
    </xf>
    <xf numFmtId="0" fontId="0" fillId="0" borderId="0">
      <alignment vertical="center"/>
      <protection/>
    </xf>
    <xf numFmtId="0" fontId="2" fillId="0" borderId="0" applyNumberFormat="0" applyFill="0" applyBorder="0" applyProtection="0">
      <alignment vertical="center"/>
    </xf>
    <xf numFmtId="0" fontId="0" fillId="0" borderId="0">
      <alignment vertical="center"/>
      <protection/>
    </xf>
    <xf numFmtId="0" fontId="8" fillId="0" borderId="0">
      <alignment vertical="center"/>
      <protection/>
    </xf>
    <xf numFmtId="0" fontId="0" fillId="0" borderId="0">
      <alignment vertical="center"/>
      <protection/>
    </xf>
    <xf numFmtId="0" fontId="2" fillId="0" borderId="0" applyNumberFormat="0" applyFill="0" applyBorder="0" applyProtection="0">
      <alignment vertical="center"/>
    </xf>
    <xf numFmtId="0" fontId="2" fillId="0" borderId="0" applyNumberFormat="0" applyFill="0" applyBorder="0" applyProtection="0">
      <alignment vertical="center"/>
    </xf>
    <xf numFmtId="0" fontId="0" fillId="0" borderId="0">
      <alignment/>
      <protection/>
    </xf>
    <xf numFmtId="0" fontId="2" fillId="0" borderId="0" applyNumberFormat="0" applyFill="0" applyBorder="0" applyProtection="0">
      <alignment vertical="center"/>
    </xf>
    <xf numFmtId="0" fontId="0" fillId="0" borderId="0">
      <alignment vertical="center"/>
      <protection/>
    </xf>
    <xf numFmtId="0" fontId="0" fillId="0" borderId="0">
      <alignment/>
      <protection/>
    </xf>
    <xf numFmtId="0" fontId="8" fillId="0" borderId="0">
      <alignment vertical="center"/>
      <protection/>
    </xf>
    <xf numFmtId="0" fontId="2" fillId="0" borderId="0" applyNumberFormat="0" applyFill="0" applyBorder="0" applyProtection="0">
      <alignment horizontal="center" vertical="center"/>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2" fillId="0" borderId="0" applyNumberFormat="0" applyFill="0" applyBorder="0" applyProtection="0">
      <alignment vertical="center"/>
    </xf>
    <xf numFmtId="0" fontId="2" fillId="0" borderId="0" applyNumberFormat="0" applyFill="0" applyBorder="0" applyProtection="0">
      <alignment vertical="center"/>
    </xf>
    <xf numFmtId="0" fontId="0" fillId="0" borderId="0">
      <alignment vertical="center"/>
      <protection/>
    </xf>
    <xf numFmtId="0" fontId="0" fillId="0" borderId="0" applyNumberFormat="0" applyFont="0" applyFill="0" applyBorder="0" applyProtection="0">
      <alignment horizontal="center" vertical="center"/>
    </xf>
    <xf numFmtId="0" fontId="0" fillId="0" borderId="0" applyNumberFormat="0" applyFont="0" applyFill="0" applyBorder="0" applyProtection="0">
      <alignment horizontal="left" vertical="center" indent="2"/>
    </xf>
    <xf numFmtId="0" fontId="2" fillId="0" borderId="0" applyNumberFormat="0" applyFill="0" applyBorder="0" applyProtection="0">
      <alignment vertical="center"/>
    </xf>
    <xf numFmtId="0" fontId="2" fillId="0" borderId="0" applyNumberFormat="0" applyFill="0" applyBorder="0" applyProtection="0">
      <alignment horizontal="justify" vertical="center"/>
    </xf>
    <xf numFmtId="0" fontId="0" fillId="0" borderId="0">
      <alignment vertical="center"/>
      <protection/>
    </xf>
    <xf numFmtId="0" fontId="2" fillId="0" borderId="0" applyNumberFormat="0" applyFill="0" applyBorder="0" applyProtection="0">
      <alignment horizontal="left" vertical="center"/>
    </xf>
    <xf numFmtId="0" fontId="2" fillId="0" borderId="0" applyNumberFormat="0" applyFill="0" applyBorder="0" applyProtection="0">
      <alignment vertical="center"/>
    </xf>
    <xf numFmtId="0" fontId="8" fillId="0" borderId="0">
      <alignment vertical="center"/>
      <protection/>
    </xf>
    <xf numFmtId="0" fontId="0" fillId="0" borderId="0">
      <alignment vertical="center"/>
      <protection/>
    </xf>
    <xf numFmtId="0" fontId="8" fillId="0" borderId="0">
      <alignment vertical="center"/>
      <protection/>
    </xf>
    <xf numFmtId="0" fontId="0" fillId="0" borderId="0">
      <alignment vertical="center"/>
      <protection/>
    </xf>
    <xf numFmtId="0" fontId="2" fillId="0" borderId="0" applyNumberFormat="0" applyFill="0" applyBorder="0" applyProtection="0">
      <alignment horizontal="left" vertical="center"/>
    </xf>
    <xf numFmtId="0" fontId="2" fillId="0" borderId="0" applyNumberFormat="0" applyFill="0" applyBorder="0" applyProtection="0">
      <alignment vertical="center"/>
    </xf>
    <xf numFmtId="0" fontId="2" fillId="0" borderId="0" applyNumberFormat="0" applyFill="0" applyBorder="0" applyProtection="0">
      <alignment horizontal="left" vertical="center"/>
    </xf>
    <xf numFmtId="0" fontId="2" fillId="0" borderId="0" applyNumberFormat="0" applyFill="0" applyBorder="0" applyProtection="0">
      <alignment vertical="center"/>
    </xf>
    <xf numFmtId="0" fontId="8" fillId="0" borderId="0">
      <alignment vertical="center"/>
      <protection/>
    </xf>
    <xf numFmtId="0" fontId="2" fillId="0" borderId="0" applyNumberFormat="0" applyFill="0" applyBorder="0" applyProtection="0">
      <alignment horizontal="left" vertical="center"/>
    </xf>
    <xf numFmtId="0" fontId="2" fillId="0" borderId="0" applyNumberFormat="0" applyFill="0" applyBorder="0" applyProtection="0">
      <alignment vertical="center"/>
    </xf>
    <xf numFmtId="0" fontId="8" fillId="0" borderId="0">
      <alignment vertical="center"/>
      <protection/>
    </xf>
    <xf numFmtId="0" fontId="0" fillId="0" borderId="0">
      <alignment vertical="center"/>
      <protection/>
    </xf>
    <xf numFmtId="9"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9" fontId="0" fillId="0" borderId="0" applyFont="0" applyFill="0" applyBorder="0" applyAlignment="0" applyProtection="0"/>
    <xf numFmtId="9"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8" fillId="0" borderId="0">
      <alignment vertical="center"/>
      <protection/>
    </xf>
    <xf numFmtId="0" fontId="0" fillId="0" borderId="0">
      <alignment/>
      <protection/>
    </xf>
    <xf numFmtId="0" fontId="19" fillId="0" borderId="0">
      <alignment vertical="center"/>
      <protection/>
    </xf>
    <xf numFmtId="0" fontId="0" fillId="0" borderId="0">
      <alignment/>
      <protection/>
    </xf>
  </cellStyleXfs>
  <cellXfs count="357">
    <xf numFmtId="0" fontId="0" fillId="0" borderId="0" xfId="0" applyFont="1" applyAlignment="1">
      <alignment/>
    </xf>
    <xf numFmtId="0" fontId="2" fillId="0" borderId="0" xfId="0" applyFont="1" applyAlignment="1">
      <alignment/>
    </xf>
    <xf numFmtId="0" fontId="0" fillId="33" borderId="0" xfId="0" applyFont="1" applyFill="1" applyAlignment="1">
      <alignment/>
    </xf>
    <xf numFmtId="0" fontId="2" fillId="34" borderId="0" xfId="0" applyFont="1" applyFill="1" applyAlignment="1">
      <alignment/>
    </xf>
    <xf numFmtId="0" fontId="0" fillId="34" borderId="0" xfId="0" applyFont="1" applyFill="1" applyAlignment="1">
      <alignment/>
    </xf>
    <xf numFmtId="0" fontId="3"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Alignment="1">
      <alignment horizontal="center" vertical="center"/>
    </xf>
    <xf numFmtId="0" fontId="0" fillId="0" borderId="0" xfId="0" applyFont="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center" vertical="center"/>
    </xf>
    <xf numFmtId="0" fontId="4" fillId="35" borderId="0" xfId="0" applyFont="1" applyFill="1" applyAlignment="1">
      <alignment horizontal="center" vertical="center"/>
    </xf>
    <xf numFmtId="0" fontId="5" fillId="0" borderId="9" xfId="93" applyFont="1" applyFill="1" applyBorder="1" applyAlignment="1">
      <alignment horizontal="center" vertical="center" wrapText="1"/>
      <protection/>
    </xf>
    <xf numFmtId="0" fontId="5" fillId="35" borderId="9" xfId="93" applyFont="1" applyFill="1" applyBorder="1" applyAlignment="1">
      <alignment horizontal="center" vertical="center" wrapText="1"/>
      <protection/>
    </xf>
    <xf numFmtId="0" fontId="5" fillId="0" borderId="9" xfId="93" applyFont="1" applyFill="1" applyBorder="1" applyAlignment="1">
      <alignment horizontal="center" vertical="center"/>
      <protection/>
    </xf>
    <xf numFmtId="0" fontId="5" fillId="0" borderId="9" xfId="0" applyFont="1" applyFill="1" applyBorder="1" applyAlignment="1">
      <alignment horizontal="center" vertical="center"/>
    </xf>
    <xf numFmtId="49" fontId="5" fillId="35" borderId="9" xfId="0" applyNumberFormat="1" applyFont="1" applyFill="1" applyBorder="1" applyAlignment="1">
      <alignment horizontal="center" vertical="center"/>
    </xf>
    <xf numFmtId="176" fontId="5" fillId="0" borderId="9" xfId="93" applyNumberFormat="1" applyFont="1" applyFill="1" applyBorder="1" applyAlignment="1">
      <alignment horizontal="center" vertical="center"/>
      <protection/>
    </xf>
    <xf numFmtId="0" fontId="5" fillId="35" borderId="9" xfId="93" applyFont="1" applyFill="1" applyBorder="1" applyAlignment="1">
      <alignment horizontal="center" vertical="center"/>
      <protection/>
    </xf>
    <xf numFmtId="0" fontId="6" fillId="0" borderId="9" xfId="110" applyFont="1" applyFill="1" applyBorder="1" applyAlignment="1">
      <alignment horizontal="center" vertical="center"/>
      <protection/>
    </xf>
    <xf numFmtId="176" fontId="7" fillId="0" borderId="10" xfId="95" applyNumberFormat="1" applyFont="1" applyBorder="1" applyAlignment="1">
      <alignment horizontal="center" vertical="center" wrapText="1"/>
      <protection/>
    </xf>
    <xf numFmtId="176" fontId="3" fillId="0" borderId="9" xfId="93" applyNumberFormat="1" applyFont="1" applyFill="1" applyBorder="1" applyAlignment="1">
      <alignment horizontal="center" vertical="center" wrapText="1"/>
      <protection/>
    </xf>
    <xf numFmtId="176" fontId="8" fillId="0" borderId="9" xfId="122" applyNumberFormat="1" applyFont="1" applyFill="1" applyBorder="1" applyAlignment="1">
      <alignment horizontal="center" vertical="center"/>
      <protection/>
    </xf>
    <xf numFmtId="0" fontId="3" fillId="35" borderId="9" xfId="93" applyFont="1" applyFill="1" applyBorder="1" applyAlignment="1">
      <alignment horizontal="center" vertical="center" wrapText="1"/>
      <protection/>
    </xf>
    <xf numFmtId="0" fontId="3" fillId="0" borderId="9" xfId="93" applyFont="1" applyFill="1" applyBorder="1" applyAlignment="1">
      <alignment horizontal="center" vertical="center" wrapText="1"/>
      <protection/>
    </xf>
    <xf numFmtId="0" fontId="9" fillId="0" borderId="9" xfId="0" applyFill="1" applyBorder="1" applyAlignment="1">
      <alignment horizontal="center" vertical="center"/>
    </xf>
    <xf numFmtId="0" fontId="9" fillId="35" borderId="9" xfId="0" applyFill="1" applyBorder="1" applyAlignment="1">
      <alignment horizontal="center" vertical="center"/>
    </xf>
    <xf numFmtId="176" fontId="10" fillId="0" borderId="9" xfId="122" applyNumberFormat="1" applyFont="1" applyFill="1" applyBorder="1" applyAlignment="1">
      <alignment horizontal="center" vertical="center"/>
      <protection/>
    </xf>
    <xf numFmtId="0" fontId="5" fillId="0" borderId="9" xfId="105" applyFont="1" applyFill="1" applyBorder="1" applyAlignment="1">
      <alignment horizontal="center" vertical="center"/>
      <protection/>
    </xf>
    <xf numFmtId="0" fontId="5" fillId="35" borderId="9" xfId="105" applyFont="1" applyFill="1" applyBorder="1" applyAlignment="1">
      <alignment horizontal="center" vertical="center"/>
      <protection/>
    </xf>
    <xf numFmtId="176" fontId="11" fillId="0" borderId="9" xfId="105" applyNumberFormat="1" applyFont="1" applyFill="1" applyBorder="1" applyAlignment="1">
      <alignment horizontal="center" vertical="center"/>
      <protection/>
    </xf>
    <xf numFmtId="176" fontId="11" fillId="35" borderId="9" xfId="105" applyNumberFormat="1" applyFont="1" applyFill="1" applyBorder="1" applyAlignment="1">
      <alignment horizontal="center" vertical="center"/>
      <protection/>
    </xf>
    <xf numFmtId="0" fontId="5" fillId="33" borderId="9" xfId="107" applyNumberFormat="1" applyFont="1" applyFill="1" applyBorder="1" applyAlignment="1">
      <alignment horizontal="center" vertical="center"/>
      <protection/>
    </xf>
    <xf numFmtId="0" fontId="3" fillId="33" borderId="9" xfId="83" applyFont="1" applyFill="1" applyBorder="1" applyAlignment="1">
      <alignment horizontal="center" vertical="center"/>
      <protection/>
    </xf>
    <xf numFmtId="176" fontId="11" fillId="33" borderId="9" xfId="106" applyNumberFormat="1" applyFont="1" applyFill="1" applyBorder="1" applyAlignment="1">
      <alignment horizontal="center" vertical="center"/>
      <protection/>
    </xf>
    <xf numFmtId="176" fontId="11" fillId="33" borderId="9" xfId="119" applyNumberFormat="1" applyFont="1" applyFill="1" applyBorder="1" applyAlignment="1">
      <alignment horizontal="center" vertical="center"/>
      <protection/>
    </xf>
    <xf numFmtId="176" fontId="11" fillId="33" borderId="9" xfId="28" applyNumberFormat="1" applyFont="1" applyFill="1" applyBorder="1" applyAlignment="1">
      <alignment horizontal="center" vertical="center"/>
      <protection/>
    </xf>
    <xf numFmtId="176" fontId="3" fillId="33" borderId="9" xfId="0" applyNumberFormat="1" applyFont="1" applyFill="1" applyBorder="1" applyAlignment="1">
      <alignment horizontal="center" vertical="center"/>
    </xf>
    <xf numFmtId="0" fontId="3" fillId="0" borderId="9" xfId="107" applyNumberFormat="1" applyFont="1" applyFill="1" applyBorder="1" applyAlignment="1">
      <alignment horizontal="center" vertical="center"/>
      <protection/>
    </xf>
    <xf numFmtId="176" fontId="3" fillId="35" borderId="9" xfId="0" applyNumberFormat="1" applyFont="1" applyFill="1" applyBorder="1" applyAlignment="1">
      <alignment horizontal="center" vertical="center"/>
    </xf>
    <xf numFmtId="0" fontId="3" fillId="0" borderId="9" xfId="107" applyNumberFormat="1" applyFont="1" applyFill="1" applyBorder="1" applyAlignment="1">
      <alignment horizontal="center" vertical="center" wrapText="1"/>
      <protection/>
    </xf>
    <xf numFmtId="0" fontId="5" fillId="34" borderId="9" xfId="107" applyNumberFormat="1" applyFont="1" applyFill="1" applyBorder="1" applyAlignment="1">
      <alignment horizontal="left" vertical="center" wrapText="1"/>
      <protection/>
    </xf>
    <xf numFmtId="176" fontId="7" fillId="34" borderId="10" xfId="95" applyNumberFormat="1" applyFont="1" applyFill="1" applyBorder="1" applyAlignment="1">
      <alignment horizontal="center" vertical="center" wrapText="1"/>
      <protection/>
    </xf>
    <xf numFmtId="176" fontId="3" fillId="34" borderId="9" xfId="93" applyNumberFormat="1" applyFont="1" applyFill="1" applyBorder="1" applyAlignment="1">
      <alignment horizontal="center" vertical="center" wrapText="1"/>
      <protection/>
    </xf>
    <xf numFmtId="176" fontId="10" fillId="34" borderId="9" xfId="122" applyNumberFormat="1" applyFont="1" applyFill="1" applyBorder="1" applyAlignment="1">
      <alignment horizontal="center" vertical="center"/>
      <protection/>
    </xf>
    <xf numFmtId="176" fontId="3" fillId="34" borderId="9" xfId="0" applyNumberFormat="1" applyFont="1" applyFill="1" applyBorder="1" applyAlignment="1">
      <alignment horizontal="center" vertical="center"/>
    </xf>
    <xf numFmtId="0" fontId="3" fillId="33" borderId="9" xfId="0" applyFont="1" applyFill="1" applyBorder="1" applyAlignment="1">
      <alignment horizontal="center" vertical="center"/>
    </xf>
    <xf numFmtId="0" fontId="3" fillId="33" borderId="9" xfId="0" applyFont="1" applyFill="1" applyBorder="1" applyAlignment="1">
      <alignment/>
    </xf>
    <xf numFmtId="0" fontId="3" fillId="0" borderId="9" xfId="122" applyNumberFormat="1" applyFont="1" applyFill="1" applyBorder="1" applyAlignment="1">
      <alignment horizontal="center" vertical="center" wrapText="1"/>
      <protection/>
    </xf>
    <xf numFmtId="176" fontId="3" fillId="0" borderId="9" xfId="122" applyNumberFormat="1" applyFont="1" applyFill="1" applyBorder="1" applyAlignment="1">
      <alignment horizontal="center" vertical="center"/>
      <protection/>
    </xf>
    <xf numFmtId="0" fontId="3" fillId="0" borderId="9" xfId="122" applyNumberFormat="1" applyFont="1" applyFill="1" applyBorder="1" applyAlignment="1">
      <alignment horizontal="center" vertical="center" wrapText="1"/>
      <protection/>
    </xf>
    <xf numFmtId="0" fontId="5" fillId="34" borderId="9" xfId="122" applyNumberFormat="1" applyFont="1" applyFill="1" applyBorder="1" applyAlignment="1">
      <alignment horizontal="left" vertical="center" wrapText="1"/>
      <protection/>
    </xf>
    <xf numFmtId="176" fontId="3" fillId="34" borderId="9" xfId="122" applyNumberFormat="1" applyFont="1" applyFill="1" applyBorder="1" applyAlignment="1">
      <alignment horizontal="center" vertical="center"/>
      <protection/>
    </xf>
    <xf numFmtId="0" fontId="3" fillId="33" borderId="11" xfId="83" applyFont="1" applyFill="1" applyBorder="1" applyAlignment="1">
      <alignment horizontal="center" vertical="center"/>
      <protection/>
    </xf>
    <xf numFmtId="0" fontId="3" fillId="33" borderId="11" xfId="0" applyFont="1" applyFill="1" applyBorder="1" applyAlignment="1">
      <alignment horizontal="center" vertical="center"/>
    </xf>
    <xf numFmtId="0" fontId="3" fillId="33" borderId="11" xfId="0" applyFont="1" applyFill="1" applyBorder="1" applyAlignment="1">
      <alignment/>
    </xf>
    <xf numFmtId="0" fontId="3" fillId="34" borderId="9" xfId="107" applyNumberFormat="1" applyFont="1" applyFill="1" applyBorder="1" applyAlignment="1">
      <alignment horizontal="left" vertical="center" wrapText="1"/>
      <protection/>
    </xf>
    <xf numFmtId="0" fontId="3" fillId="0" borderId="9" xfId="122" applyNumberFormat="1" applyFont="1" applyFill="1" applyBorder="1" applyAlignment="1">
      <alignment horizontal="center" vertical="center"/>
      <protection/>
    </xf>
    <xf numFmtId="0" fontId="5" fillId="34" borderId="9" xfId="122" applyNumberFormat="1" applyFont="1" applyFill="1" applyBorder="1" applyAlignment="1">
      <alignment horizontal="left" vertical="center"/>
      <protection/>
    </xf>
    <xf numFmtId="0" fontId="3" fillId="0" borderId="9" xfId="107" applyNumberFormat="1" applyFont="1" applyFill="1" applyBorder="1" applyAlignment="1">
      <alignment horizontal="center" vertical="center"/>
      <protection/>
    </xf>
    <xf numFmtId="0" fontId="3" fillId="0" borderId="11" xfId="122" applyFont="1" applyBorder="1" applyAlignment="1">
      <alignment horizontal="center" vertical="center"/>
      <protection/>
    </xf>
    <xf numFmtId="0" fontId="3" fillId="34" borderId="9" xfId="107" applyNumberFormat="1" applyFont="1" applyFill="1" applyBorder="1" applyAlignment="1">
      <alignment horizontal="left" vertical="center"/>
      <protection/>
    </xf>
    <xf numFmtId="0" fontId="4" fillId="36" borderId="0" xfId="0" applyFont="1" applyFill="1" applyAlignment="1">
      <alignment horizontal="center" vertical="center"/>
    </xf>
    <xf numFmtId="0" fontId="4" fillId="0" borderId="0" xfId="0" applyFont="1" applyAlignment="1">
      <alignment horizontal="center" vertical="center"/>
    </xf>
    <xf numFmtId="0" fontId="5" fillId="36" borderId="9" xfId="93" applyFont="1" applyFill="1" applyBorder="1" applyAlignment="1">
      <alignment horizontal="center" vertical="center" wrapText="1"/>
      <protection/>
    </xf>
    <xf numFmtId="49" fontId="5" fillId="36" borderId="9" xfId="0" applyNumberFormat="1" applyFont="1" applyFill="1" applyBorder="1" applyAlignment="1">
      <alignment horizontal="center" vertical="center"/>
    </xf>
    <xf numFmtId="49" fontId="5" fillId="0" borderId="9" xfId="0" applyNumberFormat="1" applyFont="1" applyBorder="1" applyAlignment="1">
      <alignment horizontal="center" vertical="center"/>
    </xf>
    <xf numFmtId="0" fontId="5" fillId="36" borderId="9" xfId="0" applyFont="1" applyFill="1" applyBorder="1" applyAlignment="1">
      <alignment horizontal="center" vertical="center"/>
    </xf>
    <xf numFmtId="0" fontId="5" fillId="35" borderId="9" xfId="0" applyFont="1" applyFill="1" applyBorder="1" applyAlignment="1">
      <alignment horizontal="center" vertical="center"/>
    </xf>
    <xf numFmtId="0" fontId="5" fillId="0" borderId="0" xfId="0" applyFont="1" applyFill="1" applyAlignment="1">
      <alignment horizontal="center" vertical="center"/>
    </xf>
    <xf numFmtId="0" fontId="5" fillId="36" borderId="9" xfId="93" applyFont="1" applyFill="1" applyBorder="1" applyAlignment="1">
      <alignment horizontal="center" vertical="center"/>
      <protection/>
    </xf>
    <xf numFmtId="0" fontId="3" fillId="36" borderId="9" xfId="93" applyFont="1" applyFill="1" applyBorder="1" applyAlignment="1">
      <alignment horizontal="center" vertical="center" wrapText="1"/>
      <protection/>
    </xf>
    <xf numFmtId="176" fontId="3" fillId="36" borderId="9" xfId="93" applyNumberFormat="1" applyFont="1" applyFill="1" applyBorder="1" applyAlignment="1">
      <alignment horizontal="center" vertical="center" wrapText="1"/>
      <protection/>
    </xf>
    <xf numFmtId="176" fontId="3" fillId="35" borderId="9" xfId="93" applyNumberFormat="1" applyFont="1" applyFill="1" applyBorder="1" applyAlignment="1">
      <alignment horizontal="center" vertical="center" wrapText="1"/>
      <protection/>
    </xf>
    <xf numFmtId="0" fontId="9" fillId="36" borderId="9" xfId="0" applyFill="1" applyBorder="1" applyAlignment="1">
      <alignment horizontal="center" vertical="center"/>
    </xf>
    <xf numFmtId="0" fontId="9" fillId="0" borderId="9" xfId="0" applyBorder="1" applyAlignment="1">
      <alignment horizontal="center" vertical="center"/>
    </xf>
    <xf numFmtId="0" fontId="9" fillId="0" borderId="0" xfId="0" applyFill="1" applyAlignment="1">
      <alignment horizontal="center" vertical="center"/>
    </xf>
    <xf numFmtId="0" fontId="5" fillId="36" borderId="9" xfId="105" applyFont="1" applyFill="1" applyBorder="1" applyAlignment="1">
      <alignment horizontal="center" vertical="center"/>
      <protection/>
    </xf>
    <xf numFmtId="176" fontId="11" fillId="36" borderId="9" xfId="105" applyNumberFormat="1" applyFont="1" applyFill="1" applyBorder="1" applyAlignment="1">
      <alignment horizontal="center" vertical="center"/>
      <protection/>
    </xf>
    <xf numFmtId="9" fontId="3" fillId="36" borderId="9" xfId="27" applyFont="1" applyFill="1" applyBorder="1" applyAlignment="1">
      <alignment horizontal="center" vertical="center"/>
    </xf>
    <xf numFmtId="176" fontId="3" fillId="0" borderId="9" xfId="27" applyNumberFormat="1" applyFont="1" applyBorder="1" applyAlignment="1">
      <alignment horizontal="center" vertical="center"/>
    </xf>
    <xf numFmtId="176" fontId="3" fillId="0" borderId="9" xfId="0" applyNumberFormat="1" applyFont="1" applyBorder="1" applyAlignment="1">
      <alignment horizontal="center" vertical="center" wrapText="1"/>
    </xf>
    <xf numFmtId="9" fontId="3" fillId="36" borderId="9" xfId="27" applyFont="1" applyFill="1" applyBorder="1" applyAlignment="1">
      <alignment horizontal="center" vertical="center" wrapText="1"/>
    </xf>
    <xf numFmtId="176" fontId="3" fillId="35" borderId="9" xfId="27" applyNumberFormat="1" applyFont="1" applyFill="1" applyBorder="1" applyAlignment="1">
      <alignment horizontal="center" vertical="center" wrapText="1"/>
    </xf>
    <xf numFmtId="9" fontId="3" fillId="34" borderId="9" xfId="27" applyFont="1" applyFill="1" applyBorder="1" applyAlignment="1">
      <alignment horizontal="center" vertical="center"/>
    </xf>
    <xf numFmtId="176" fontId="3" fillId="34" borderId="9" xfId="27" applyNumberFormat="1" applyFont="1" applyFill="1" applyBorder="1" applyAlignment="1">
      <alignment horizontal="center" vertical="center"/>
    </xf>
    <xf numFmtId="176" fontId="3" fillId="34" borderId="9" xfId="0" applyNumberFormat="1" applyFont="1" applyFill="1" applyBorder="1" applyAlignment="1">
      <alignment horizontal="center" vertical="center" wrapText="1"/>
    </xf>
    <xf numFmtId="9" fontId="3" fillId="34" borderId="9" xfId="27" applyFont="1" applyFill="1" applyBorder="1" applyAlignment="1">
      <alignment horizontal="center" vertical="center" wrapText="1"/>
    </xf>
    <xf numFmtId="176" fontId="3" fillId="34" borderId="9" xfId="27" applyNumberFormat="1" applyFont="1" applyFill="1" applyBorder="1" applyAlignment="1">
      <alignment horizontal="center" vertical="center" wrapText="1"/>
    </xf>
    <xf numFmtId="0" fontId="5" fillId="0" borderId="0" xfId="0" applyFont="1" applyFill="1" applyAlignment="1">
      <alignment horizontal="center" vertical="center"/>
    </xf>
    <xf numFmtId="9" fontId="3" fillId="33" borderId="9" xfId="27" applyFont="1" applyFill="1" applyBorder="1" applyAlignment="1">
      <alignment horizontal="center" vertical="center"/>
    </xf>
    <xf numFmtId="176" fontId="3" fillId="33" borderId="9" xfId="27" applyNumberFormat="1" applyFont="1" applyFill="1" applyBorder="1" applyAlignment="1">
      <alignment horizontal="center" vertical="center"/>
    </xf>
    <xf numFmtId="176" fontId="3" fillId="33" borderId="9" xfId="0" applyNumberFormat="1" applyFont="1" applyFill="1" applyBorder="1" applyAlignment="1">
      <alignment horizontal="center" vertical="center" wrapText="1"/>
    </xf>
    <xf numFmtId="9" fontId="3" fillId="36" borderId="9" xfId="27" applyNumberFormat="1" applyFont="1" applyFill="1" applyBorder="1" applyAlignment="1">
      <alignment horizontal="center" vertical="center" wrapText="1"/>
    </xf>
    <xf numFmtId="0" fontId="5" fillId="0" borderId="0" xfId="0" applyFont="1" applyAlignment="1">
      <alignment horizontal="center" vertical="center"/>
    </xf>
    <xf numFmtId="0" fontId="9" fillId="0" borderId="0" xfId="0" applyAlignment="1">
      <alignment horizontal="center" vertical="center"/>
    </xf>
    <xf numFmtId="0" fontId="3" fillId="33" borderId="0" xfId="0" applyFont="1" applyFill="1" applyAlignment="1">
      <alignment horizontal="center" vertical="center"/>
    </xf>
    <xf numFmtId="0" fontId="5" fillId="34" borderId="0" xfId="0" applyFont="1" applyFill="1" applyAlignment="1">
      <alignment horizontal="center" vertical="center"/>
    </xf>
    <xf numFmtId="0" fontId="3" fillId="34" borderId="0" xfId="0" applyFont="1" applyFill="1" applyAlignment="1">
      <alignment horizontal="center" vertical="center"/>
    </xf>
    <xf numFmtId="0" fontId="2" fillId="0" borderId="0" xfId="0" applyFont="1" applyAlignment="1">
      <alignment horizontal="center" vertical="center"/>
    </xf>
    <xf numFmtId="0" fontId="0" fillId="33" borderId="0" xfId="0" applyFont="1" applyFill="1" applyAlignment="1">
      <alignment horizontal="center" vertical="center"/>
    </xf>
    <xf numFmtId="0" fontId="2" fillId="34" borderId="0" xfId="0" applyFont="1" applyFill="1" applyAlignment="1">
      <alignment horizontal="center" vertical="center"/>
    </xf>
    <xf numFmtId="0" fontId="0" fillId="34" borderId="0" xfId="0" applyFont="1" applyFill="1" applyAlignment="1">
      <alignment horizontal="center" vertical="center"/>
    </xf>
    <xf numFmtId="0" fontId="12" fillId="0" borderId="9" xfId="104" applyFont="1" applyFill="1" applyBorder="1" applyAlignment="1">
      <alignment horizontal="center" vertical="center" wrapText="1"/>
      <protection/>
    </xf>
    <xf numFmtId="0" fontId="3" fillId="0" borderId="11" xfId="112" applyFont="1" applyBorder="1" applyAlignment="1">
      <alignment horizontal="center" vertical="center"/>
      <protection/>
    </xf>
    <xf numFmtId="0" fontId="3" fillId="0" borderId="9" xfId="108" applyNumberFormat="1" applyFont="1" applyBorder="1" applyAlignment="1">
      <alignment horizontal="center" vertical="center"/>
      <protection/>
    </xf>
    <xf numFmtId="0" fontId="3" fillId="0" borderId="9" xfId="112" applyNumberFormat="1" applyFont="1" applyBorder="1" applyAlignment="1">
      <alignment horizontal="center" vertical="center"/>
      <protection/>
    </xf>
    <xf numFmtId="0" fontId="7" fillId="0" borderId="9" xfId="104" applyFont="1" applyFill="1" applyBorder="1" applyAlignment="1">
      <alignment horizontal="center" vertical="center" wrapText="1"/>
      <protection/>
    </xf>
    <xf numFmtId="0" fontId="3" fillId="0" borderId="9" xfId="108" applyNumberFormat="1" applyFont="1" applyFill="1" applyBorder="1" applyAlignment="1">
      <alignment horizontal="center" vertical="center"/>
      <protection/>
    </xf>
    <xf numFmtId="0" fontId="3" fillId="0" borderId="11" xfId="112" applyNumberFormat="1" applyFont="1" applyFill="1" applyBorder="1" applyAlignment="1">
      <alignment horizontal="center" vertical="center"/>
      <protection/>
    </xf>
    <xf numFmtId="0" fontId="3" fillId="0" borderId="11" xfId="108" applyNumberFormat="1" applyFont="1" applyFill="1" applyBorder="1" applyAlignment="1">
      <alignment horizontal="center" vertical="center"/>
      <protection/>
    </xf>
    <xf numFmtId="0" fontId="13" fillId="0" borderId="9" xfId="104" applyFont="1" applyFill="1" applyBorder="1" applyAlignment="1">
      <alignment horizontal="center" vertical="center" wrapText="1"/>
      <protection/>
    </xf>
    <xf numFmtId="0" fontId="3" fillId="34" borderId="9" xfId="122" applyNumberFormat="1" applyFont="1" applyFill="1" applyBorder="1" applyAlignment="1">
      <alignment horizontal="left" vertical="center"/>
      <protection/>
    </xf>
    <xf numFmtId="176" fontId="3" fillId="0" borderId="11" xfId="122" applyNumberFormat="1" applyFont="1" applyFill="1" applyBorder="1" applyAlignment="1">
      <alignment horizontal="center" vertical="center"/>
      <protection/>
    </xf>
    <xf numFmtId="177" fontId="3" fillId="0" borderId="11" xfId="108" applyNumberFormat="1" applyFont="1" applyFill="1" applyBorder="1" applyAlignment="1">
      <alignment horizontal="center" vertical="center"/>
      <protection/>
    </xf>
    <xf numFmtId="177" fontId="3" fillId="0" borderId="11" xfId="112" applyNumberFormat="1" applyFont="1" applyFill="1" applyBorder="1" applyAlignment="1">
      <alignment horizontal="center" vertical="center"/>
      <protection/>
    </xf>
    <xf numFmtId="178" fontId="3" fillId="0" borderId="11" xfId="108" applyNumberFormat="1" applyFont="1" applyFill="1" applyBorder="1" applyAlignment="1">
      <alignment horizontal="center" vertical="center"/>
      <protection/>
    </xf>
    <xf numFmtId="176" fontId="3" fillId="0" borderId="11" xfId="112" applyNumberFormat="1" applyFont="1" applyFill="1" applyBorder="1" applyAlignment="1">
      <alignment horizontal="center" vertical="center"/>
      <protection/>
    </xf>
    <xf numFmtId="0" fontId="12" fillId="36" borderId="9" xfId="104" applyFont="1" applyFill="1" applyBorder="1" applyAlignment="1">
      <alignment horizontal="center" vertical="center" wrapText="1"/>
      <protection/>
    </xf>
    <xf numFmtId="176" fontId="12" fillId="35" borderId="9" xfId="104" applyNumberFormat="1" applyFont="1" applyFill="1" applyBorder="1" applyAlignment="1">
      <alignment horizontal="center" vertical="center" wrapText="1"/>
      <protection/>
    </xf>
    <xf numFmtId="0" fontId="7" fillId="36" borderId="9" xfId="104" applyFont="1" applyFill="1" applyBorder="1" applyAlignment="1">
      <alignment horizontal="center" vertical="center" wrapText="1"/>
      <protection/>
    </xf>
    <xf numFmtId="176" fontId="7" fillId="35" borderId="9" xfId="104" applyNumberFormat="1" applyFont="1" applyFill="1" applyBorder="1" applyAlignment="1">
      <alignment horizontal="center" vertical="center" wrapText="1"/>
      <protection/>
    </xf>
    <xf numFmtId="0" fontId="13" fillId="36" borderId="9" xfId="104" applyFont="1" applyFill="1" applyBorder="1" applyAlignment="1">
      <alignment horizontal="center" vertical="center" wrapText="1"/>
      <protection/>
    </xf>
    <xf numFmtId="176" fontId="13" fillId="35" borderId="9" xfId="104" applyNumberFormat="1" applyFont="1" applyFill="1" applyBorder="1" applyAlignment="1">
      <alignment horizontal="center" vertical="center" wrapText="1"/>
      <protection/>
    </xf>
    <xf numFmtId="0" fontId="3" fillId="34" borderId="9" xfId="107" applyNumberFormat="1" applyFont="1" applyFill="1" applyBorder="1" applyAlignment="1">
      <alignment horizontal="center" vertical="center" wrapText="1"/>
      <protection/>
    </xf>
    <xf numFmtId="0" fontId="5" fillId="0" borderId="9" xfId="194" applyFont="1" applyFill="1" applyBorder="1" applyAlignment="1">
      <alignment horizontal="center" vertical="center" wrapText="1"/>
      <protection/>
    </xf>
    <xf numFmtId="178" fontId="3" fillId="0" borderId="9" xfId="93" applyNumberFormat="1" applyFont="1" applyFill="1" applyBorder="1" applyAlignment="1">
      <alignment horizontal="center" vertical="center" wrapText="1"/>
      <protection/>
    </xf>
    <xf numFmtId="0" fontId="3" fillId="0" borderId="9" xfId="93" applyFont="1" applyFill="1" applyBorder="1" applyAlignment="1">
      <alignment horizontal="center" vertical="center" wrapText="1"/>
      <protection/>
    </xf>
    <xf numFmtId="176" fontId="3" fillId="0" borderId="9" xfId="93" applyNumberFormat="1" applyFont="1" applyFill="1" applyBorder="1" applyAlignment="1">
      <alignment horizontal="center" vertical="center" wrapText="1"/>
      <protection/>
    </xf>
    <xf numFmtId="0" fontId="3" fillId="0" borderId="9" xfId="0" applyNumberFormat="1" applyFont="1" applyFill="1" applyBorder="1" applyAlignment="1">
      <alignment horizontal="center" vertical="center" wrapText="1"/>
    </xf>
    <xf numFmtId="178" fontId="3" fillId="0" borderId="9" xfId="93" applyNumberFormat="1" applyFont="1" applyFill="1" applyBorder="1" applyAlignment="1">
      <alignment horizontal="center" vertical="center" wrapText="1"/>
      <protection/>
    </xf>
    <xf numFmtId="0" fontId="3" fillId="0" borderId="9" xfId="93" applyFont="1" applyFill="1" applyBorder="1" applyAlignment="1">
      <alignment horizontal="center" vertical="center" wrapText="1"/>
      <protection/>
    </xf>
    <xf numFmtId="176" fontId="3" fillId="0" borderId="9" xfId="0" applyNumberFormat="1" applyFont="1" applyFill="1" applyBorder="1" applyAlignment="1">
      <alignment horizontal="center" vertical="center" wrapText="1"/>
    </xf>
    <xf numFmtId="0" fontId="3" fillId="0" borderId="9" xfId="80" applyNumberFormat="1" applyFont="1" applyFill="1" applyBorder="1" applyAlignment="1">
      <alignment horizontal="center" vertical="center" wrapText="1"/>
      <protection/>
    </xf>
    <xf numFmtId="0" fontId="3" fillId="0" borderId="9" xfId="80" applyNumberFormat="1" applyFont="1" applyFill="1" applyBorder="1" applyAlignment="1">
      <alignment horizontal="center" vertical="center" wrapText="1"/>
      <protection/>
    </xf>
    <xf numFmtId="0" fontId="3" fillId="0" borderId="9" xfId="0" applyNumberFormat="1" applyFont="1" applyFill="1" applyBorder="1" applyAlignment="1">
      <alignment horizontal="center" vertical="center" wrapText="1"/>
    </xf>
    <xf numFmtId="176" fontId="3" fillId="0" borderId="9" xfId="93" applyNumberFormat="1" applyFont="1" applyFill="1" applyBorder="1" applyAlignment="1">
      <alignment horizontal="center" vertical="center" wrapText="1"/>
      <protection/>
    </xf>
    <xf numFmtId="179" fontId="3" fillId="0" borderId="9" xfId="194" applyNumberFormat="1" applyFont="1" applyFill="1" applyBorder="1" applyAlignment="1">
      <alignment horizontal="center" vertical="center" wrapText="1"/>
      <protection/>
    </xf>
    <xf numFmtId="0" fontId="5" fillId="33" borderId="9" xfId="79" applyFont="1" applyFill="1" applyBorder="1" applyAlignment="1">
      <alignment horizontal="center" vertical="center" wrapText="1"/>
      <protection/>
    </xf>
    <xf numFmtId="0" fontId="3" fillId="33" borderId="9" xfId="83" applyFont="1" applyFill="1" applyBorder="1" applyAlignment="1">
      <alignment horizontal="center" vertical="center" wrapText="1"/>
      <protection/>
    </xf>
    <xf numFmtId="0" fontId="3" fillId="33" borderId="9" xfId="0" applyFont="1" applyFill="1" applyBorder="1" applyAlignment="1">
      <alignment horizontal="center" vertical="center" wrapText="1"/>
    </xf>
    <xf numFmtId="0" fontId="3" fillId="0" borderId="9" xfId="170" applyNumberFormat="1" applyFont="1" applyFill="1" applyBorder="1" applyAlignment="1">
      <alignment horizontal="center" vertical="center" wrapText="1"/>
      <protection/>
    </xf>
    <xf numFmtId="176" fontId="7" fillId="0" borderId="9" xfId="95" applyNumberFormat="1" applyFont="1" applyBorder="1" applyAlignment="1">
      <alignment horizontal="center" vertical="center" wrapText="1"/>
      <protection/>
    </xf>
    <xf numFmtId="179" fontId="3" fillId="0" borderId="9" xfId="22" applyNumberFormat="1" applyFont="1" applyBorder="1" applyAlignment="1">
      <alignment horizontal="center" vertical="center" wrapText="1"/>
      <protection/>
    </xf>
    <xf numFmtId="0" fontId="3" fillId="37" borderId="9" xfId="170" applyNumberFormat="1" applyFont="1" applyFill="1" applyBorder="1" applyAlignment="1">
      <alignment horizontal="center" vertical="center" wrapText="1"/>
      <protection/>
    </xf>
    <xf numFmtId="176" fontId="7" fillId="37" borderId="9" xfId="95" applyNumberFormat="1" applyFont="1" applyFill="1" applyBorder="1" applyAlignment="1">
      <alignment horizontal="center" vertical="center" wrapText="1"/>
      <protection/>
    </xf>
    <xf numFmtId="179" fontId="3" fillId="37" borderId="9" xfId="22" applyNumberFormat="1" applyFont="1" applyFill="1" applyBorder="1" applyAlignment="1">
      <alignment horizontal="center" vertical="center" wrapText="1"/>
      <protection/>
    </xf>
    <xf numFmtId="176" fontId="3" fillId="37" borderId="9" xfId="93" applyNumberFormat="1" applyFont="1" applyFill="1" applyBorder="1" applyAlignment="1">
      <alignment horizontal="center" vertical="center" wrapText="1"/>
      <protection/>
    </xf>
    <xf numFmtId="176" fontId="3" fillId="33" borderId="9" xfId="83" applyNumberFormat="1" applyFont="1" applyFill="1" applyBorder="1" applyAlignment="1">
      <alignment horizontal="center" vertical="center" wrapText="1"/>
      <protection/>
    </xf>
    <xf numFmtId="179" fontId="3" fillId="33" borderId="9" xfId="22" applyNumberFormat="1" applyFont="1" applyFill="1" applyBorder="1" applyAlignment="1">
      <alignment horizontal="center" vertical="center" wrapText="1"/>
      <protection/>
    </xf>
    <xf numFmtId="176" fontId="3" fillId="33" borderId="9" xfId="0" applyNumberFormat="1" applyFont="1" applyFill="1" applyBorder="1" applyAlignment="1">
      <alignment horizontal="center" vertical="center" wrapText="1"/>
    </xf>
    <xf numFmtId="0" fontId="3" fillId="0" borderId="9" xfId="79" applyNumberFormat="1" applyFont="1" applyFill="1" applyBorder="1" applyAlignment="1">
      <alignment horizontal="center" vertical="center" wrapText="1"/>
      <protection/>
    </xf>
    <xf numFmtId="0" fontId="3" fillId="0" borderId="9" xfId="79" applyNumberFormat="1" applyFont="1" applyBorder="1" applyAlignment="1">
      <alignment horizontal="center" vertical="center" wrapText="1"/>
      <protection/>
    </xf>
    <xf numFmtId="0" fontId="3" fillId="37" borderId="9" xfId="79" applyNumberFormat="1" applyFont="1" applyFill="1" applyBorder="1" applyAlignment="1">
      <alignment horizontal="center" vertical="center" wrapText="1"/>
      <protection/>
    </xf>
    <xf numFmtId="0" fontId="3" fillId="0" borderId="9" xfId="171" applyNumberFormat="1" applyFont="1" applyFill="1" applyBorder="1" applyAlignment="1">
      <alignment horizontal="center" vertical="center" wrapText="1"/>
      <protection/>
    </xf>
    <xf numFmtId="0" fontId="3" fillId="37" borderId="9" xfId="171" applyNumberFormat="1" applyFont="1" applyFill="1" applyBorder="1" applyAlignment="1">
      <alignment horizontal="center" vertical="center" wrapText="1"/>
      <protection/>
    </xf>
    <xf numFmtId="0" fontId="3" fillId="0" borderId="9" xfId="171" applyNumberFormat="1" applyFont="1" applyBorder="1" applyAlignment="1">
      <alignment horizontal="center" vertical="center" wrapText="1"/>
      <protection/>
    </xf>
    <xf numFmtId="0" fontId="3" fillId="0" borderId="9" xfId="172" applyNumberFormat="1" applyFont="1" applyFill="1" applyBorder="1" applyAlignment="1">
      <alignment horizontal="center" vertical="center" wrapText="1"/>
      <protection/>
    </xf>
    <xf numFmtId="0" fontId="3" fillId="0" borderId="9" xfId="172" applyNumberFormat="1" applyFont="1" applyBorder="1" applyAlignment="1">
      <alignment horizontal="center" vertical="center" wrapText="1"/>
      <protection/>
    </xf>
    <xf numFmtId="0" fontId="3" fillId="37" borderId="9" xfId="172" applyNumberFormat="1" applyFont="1" applyFill="1" applyBorder="1" applyAlignment="1">
      <alignment horizontal="center" vertical="center" wrapText="1"/>
      <protection/>
    </xf>
    <xf numFmtId="179" fontId="3" fillId="0" borderId="9" xfId="79" applyNumberFormat="1" applyFont="1" applyFill="1" applyBorder="1" applyAlignment="1">
      <alignment horizontal="center" vertical="center" wrapText="1"/>
      <protection/>
    </xf>
    <xf numFmtId="0" fontId="3" fillId="0" borderId="9" xfId="173" applyNumberFormat="1" applyFont="1" applyFill="1" applyBorder="1" applyAlignment="1">
      <alignment horizontal="center" vertical="center" wrapText="1"/>
      <protection/>
    </xf>
    <xf numFmtId="0" fontId="3" fillId="37" borderId="9" xfId="173" applyNumberFormat="1" applyFont="1" applyFill="1" applyBorder="1" applyAlignment="1">
      <alignment horizontal="center" vertical="center" wrapText="1"/>
      <protection/>
    </xf>
    <xf numFmtId="0" fontId="3" fillId="0" borderId="9" xfId="173" applyNumberFormat="1" applyFont="1" applyBorder="1" applyAlignment="1">
      <alignment horizontal="center" vertical="center" wrapText="1"/>
      <protection/>
    </xf>
    <xf numFmtId="179" fontId="7" fillId="33" borderId="9" xfId="83" applyNumberFormat="1" applyFont="1" applyFill="1" applyBorder="1" applyAlignment="1">
      <alignment horizontal="center" vertical="center" wrapText="1"/>
      <protection/>
    </xf>
    <xf numFmtId="0" fontId="3" fillId="37" borderId="9" xfId="174" applyNumberFormat="1" applyFont="1" applyFill="1" applyBorder="1" applyAlignment="1">
      <alignment horizontal="center" vertical="center" wrapText="1"/>
      <protection/>
    </xf>
    <xf numFmtId="179" fontId="3" fillId="33" borderId="9" xfId="176" applyNumberFormat="1" applyFont="1" applyFill="1" applyBorder="1" applyAlignment="1">
      <alignment horizontal="center" vertical="center" wrapText="1"/>
      <protection/>
    </xf>
    <xf numFmtId="0" fontId="3" fillId="0" borderId="9" xfId="174" applyNumberFormat="1" applyFont="1" applyFill="1" applyBorder="1" applyAlignment="1">
      <alignment horizontal="center" vertical="center" wrapText="1"/>
      <protection/>
    </xf>
    <xf numFmtId="0" fontId="3" fillId="0" borderId="9" xfId="175" applyNumberFormat="1" applyFont="1" applyBorder="1" applyAlignment="1">
      <alignment horizontal="center" vertical="center" wrapText="1"/>
      <protection/>
    </xf>
    <xf numFmtId="0" fontId="3" fillId="0" borderId="9" xfId="175" applyNumberFormat="1" applyFont="1" applyFill="1" applyBorder="1" applyAlignment="1">
      <alignment horizontal="center" vertical="center" wrapText="1"/>
      <protection/>
    </xf>
    <xf numFmtId="0" fontId="3" fillId="37" borderId="9" xfId="175" applyNumberFormat="1" applyFont="1" applyFill="1" applyBorder="1" applyAlignment="1">
      <alignment horizontal="center" vertical="center" wrapText="1"/>
      <protection/>
    </xf>
    <xf numFmtId="0" fontId="0" fillId="0" borderId="0" xfId="0" applyAlignment="1">
      <alignment vertical="center"/>
    </xf>
    <xf numFmtId="0" fontId="3" fillId="0" borderId="0" xfId="0" applyNumberFormat="1" applyFont="1" applyAlignment="1">
      <alignment vertical="center" wrapText="1"/>
    </xf>
    <xf numFmtId="0" fontId="2" fillId="0" borderId="0" xfId="0" applyNumberFormat="1" applyFont="1" applyAlignment="1">
      <alignment horizontal="center" vertical="center" wrapText="1"/>
    </xf>
    <xf numFmtId="0" fontId="14" fillId="0" borderId="0" xfId="0" applyNumberFormat="1" applyFont="1" applyAlignment="1">
      <alignment horizontal="center" vertical="center" wrapText="1"/>
    </xf>
    <xf numFmtId="0" fontId="14" fillId="0" borderId="0" xfId="0" applyNumberFormat="1" applyFont="1" applyAlignment="1">
      <alignment horizontal="center" vertical="center" wrapText="1"/>
    </xf>
    <xf numFmtId="0" fontId="2" fillId="0" borderId="9" xfId="0" applyNumberFormat="1" applyFont="1" applyBorder="1" applyAlignment="1">
      <alignment horizontal="center" vertical="center" wrapText="1"/>
    </xf>
    <xf numFmtId="0" fontId="2" fillId="0" borderId="9" xfId="0" applyNumberFormat="1" applyFont="1" applyBorder="1" applyAlignment="1">
      <alignment horizontal="center" vertical="center" wrapText="1"/>
    </xf>
    <xf numFmtId="0" fontId="15" fillId="0" borderId="9" xfId="0" applyFont="1" applyBorder="1" applyAlignment="1">
      <alignment horizontal="center" vertical="center"/>
    </xf>
    <xf numFmtId="0" fontId="0" fillId="0" borderId="9" xfId="0" applyFont="1" applyBorder="1" applyAlignment="1">
      <alignment horizontal="center" vertical="center"/>
    </xf>
    <xf numFmtId="0" fontId="0" fillId="0" borderId="9" xfId="0" applyBorder="1" applyAlignment="1">
      <alignment horizontal="center" vertical="center"/>
    </xf>
    <xf numFmtId="0" fontId="16" fillId="0" borderId="9" xfId="0" applyNumberFormat="1" applyFont="1" applyBorder="1" applyAlignment="1">
      <alignment horizontal="center" vertical="center" wrapText="1"/>
    </xf>
    <xf numFmtId="0" fontId="3" fillId="0" borderId="9" xfId="0" applyNumberFormat="1" applyFont="1" applyBorder="1" applyAlignment="1">
      <alignment vertical="center" wrapText="1"/>
    </xf>
    <xf numFmtId="0" fontId="15" fillId="0" borderId="9" xfId="0" applyFont="1" applyBorder="1" applyAlignment="1">
      <alignment horizontal="center" vertical="center" wrapText="1"/>
    </xf>
    <xf numFmtId="0" fontId="68" fillId="0" borderId="0" xfId="0" applyFont="1" applyFill="1" applyBorder="1" applyAlignment="1">
      <alignment/>
    </xf>
    <xf numFmtId="178" fontId="68" fillId="0" borderId="0" xfId="0" applyNumberFormat="1" applyFont="1" applyFill="1" applyBorder="1" applyAlignment="1">
      <alignment/>
    </xf>
    <xf numFmtId="0" fontId="69" fillId="0" borderId="0" xfId="0" applyNumberFormat="1" applyFont="1" applyFill="1" applyBorder="1" applyAlignment="1">
      <alignment/>
    </xf>
    <xf numFmtId="178" fontId="69" fillId="0" borderId="0" xfId="0" applyNumberFormat="1" applyFont="1" applyFill="1" applyBorder="1" applyAlignment="1">
      <alignment/>
    </xf>
    <xf numFmtId="0" fontId="69" fillId="0" borderId="0" xfId="0" applyNumberFormat="1" applyFont="1" applyFill="1" applyAlignment="1">
      <alignment/>
    </xf>
    <xf numFmtId="178" fontId="69" fillId="0" borderId="0" xfId="0" applyNumberFormat="1" applyFont="1" applyFill="1" applyAlignment="1">
      <alignment/>
    </xf>
    <xf numFmtId="178" fontId="68" fillId="0" borderId="0" xfId="0" applyNumberFormat="1" applyFont="1" applyFill="1" applyBorder="1" applyAlignment="1">
      <alignment/>
    </xf>
    <xf numFmtId="2" fontId="68" fillId="0" borderId="0" xfId="0" applyNumberFormat="1" applyFont="1" applyFill="1" applyBorder="1" applyAlignment="1">
      <alignment/>
    </xf>
    <xf numFmtId="0" fontId="50" fillId="0" borderId="0" xfId="0" applyFont="1" applyFill="1" applyBorder="1" applyAlignment="1">
      <alignment/>
    </xf>
    <xf numFmtId="0" fontId="3" fillId="0" borderId="0" xfId="0" applyFont="1" applyFill="1" applyBorder="1" applyAlignment="1">
      <alignment horizontal="center" vertical="center" wrapText="1"/>
    </xf>
    <xf numFmtId="179" fontId="3" fillId="0" borderId="0" xfId="0" applyNumberFormat="1" applyFont="1" applyFill="1" applyBorder="1" applyAlignment="1">
      <alignment horizontal="center" vertical="center" wrapText="1"/>
    </xf>
    <xf numFmtId="10" fontId="3" fillId="0" borderId="0" xfId="27" applyNumberFormat="1" applyFont="1" applyFill="1" applyBorder="1" applyAlignment="1">
      <alignment horizontal="center" vertical="center" wrapText="1"/>
    </xf>
    <xf numFmtId="0" fontId="20" fillId="0" borderId="0" xfId="0" applyFont="1" applyFill="1" applyAlignment="1">
      <alignment horizontal="left" vertical="center"/>
    </xf>
    <xf numFmtId="179" fontId="3" fillId="0" borderId="0" xfId="0" applyNumberFormat="1" applyFont="1" applyFill="1" applyBorder="1" applyAlignment="1">
      <alignment horizontal="center" vertical="center" wrapText="1"/>
    </xf>
    <xf numFmtId="179" fontId="3" fillId="0" borderId="0" xfId="0" applyNumberFormat="1" applyFont="1" applyFill="1" applyAlignment="1">
      <alignment horizontal="center" vertical="center" wrapText="1"/>
    </xf>
    <xf numFmtId="10" fontId="3" fillId="0" borderId="0" xfId="27" applyNumberFormat="1" applyFont="1" applyFill="1" applyAlignment="1">
      <alignment horizontal="center" vertical="center" wrapText="1"/>
    </xf>
    <xf numFmtId="0" fontId="21" fillId="0" borderId="0" xfId="0" applyFont="1" applyFill="1" applyBorder="1" applyAlignment="1">
      <alignment horizontal="center" vertical="center" wrapText="1"/>
    </xf>
    <xf numFmtId="179" fontId="21" fillId="0" borderId="0" xfId="0" applyNumberFormat="1" applyFont="1" applyFill="1" applyBorder="1" applyAlignment="1">
      <alignment horizontal="center" vertical="center" wrapText="1"/>
    </xf>
    <xf numFmtId="179" fontId="21" fillId="0" borderId="0" xfId="0" applyNumberFormat="1" applyFont="1" applyFill="1" applyAlignment="1">
      <alignment horizontal="center" vertical="center" wrapText="1"/>
    </xf>
    <xf numFmtId="10" fontId="21" fillId="0" borderId="0" xfId="27" applyNumberFormat="1" applyFont="1" applyFill="1" applyAlignment="1">
      <alignment horizontal="center" vertical="center" wrapText="1"/>
    </xf>
    <xf numFmtId="179" fontId="3" fillId="0" borderId="9" xfId="93" applyNumberFormat="1" applyFont="1" applyFill="1" applyBorder="1" applyAlignment="1">
      <alignment horizontal="center" vertical="center" wrapText="1"/>
      <protection/>
    </xf>
    <xf numFmtId="179" fontId="3" fillId="0" borderId="12" xfId="93" applyNumberFormat="1" applyFont="1" applyFill="1" applyBorder="1" applyAlignment="1">
      <alignment horizontal="center" vertical="center" wrapText="1"/>
      <protection/>
    </xf>
    <xf numFmtId="10" fontId="3" fillId="0" borderId="12" xfId="27" applyNumberFormat="1" applyFont="1" applyFill="1" applyBorder="1" applyAlignment="1" applyProtection="1">
      <alignment horizontal="center" vertical="center" wrapText="1"/>
      <protection/>
    </xf>
    <xf numFmtId="179" fontId="3" fillId="0" borderId="11" xfId="93" applyNumberFormat="1" applyFont="1" applyFill="1" applyBorder="1" applyAlignment="1">
      <alignment horizontal="center" vertical="center" wrapText="1"/>
      <protection/>
    </xf>
    <xf numFmtId="10" fontId="3" fillId="0" borderId="11" xfId="27" applyNumberFormat="1" applyFont="1" applyFill="1" applyBorder="1" applyAlignment="1" applyProtection="1">
      <alignment horizontal="center" vertical="center" wrapText="1"/>
      <protection/>
    </xf>
    <xf numFmtId="179" fontId="3" fillId="0" borderId="9" xfId="0" applyNumberFormat="1" applyFont="1" applyFill="1" applyBorder="1" applyAlignment="1">
      <alignment horizontal="center" vertical="center" wrapText="1"/>
    </xf>
    <xf numFmtId="10" fontId="3" fillId="0" borderId="9" xfId="27" applyNumberFormat="1" applyFont="1" applyFill="1" applyBorder="1" applyAlignment="1">
      <alignment horizontal="center" vertical="center" wrapText="1"/>
    </xf>
    <xf numFmtId="10" fontId="3" fillId="0" borderId="9" xfId="27" applyNumberFormat="1" applyFont="1" applyFill="1" applyBorder="1" applyAlignment="1" applyProtection="1">
      <alignment horizontal="center" vertical="center" wrapText="1"/>
      <protection/>
    </xf>
    <xf numFmtId="0" fontId="5" fillId="0" borderId="11" xfId="93" applyFont="1" applyFill="1" applyBorder="1" applyAlignment="1">
      <alignment horizontal="center" vertical="center" wrapText="1"/>
      <protection/>
    </xf>
    <xf numFmtId="179" fontId="3" fillId="0" borderId="9" xfId="93" applyNumberFormat="1" applyFont="1" applyFill="1" applyBorder="1" applyAlignment="1">
      <alignment horizontal="center" vertical="center" wrapText="1"/>
      <protection/>
    </xf>
    <xf numFmtId="0" fontId="10" fillId="0" borderId="13" xfId="193" applyFont="1" applyFill="1" applyBorder="1" applyAlignment="1">
      <alignment horizontal="right" vertical="center" wrapText="1"/>
      <protection/>
    </xf>
    <xf numFmtId="0" fontId="22" fillId="0" borderId="13" xfId="193" applyFont="1" applyFill="1" applyBorder="1" applyAlignment="1">
      <alignment horizontal="right" vertical="center" wrapText="1"/>
      <protection/>
    </xf>
    <xf numFmtId="0" fontId="3" fillId="0" borderId="9" xfId="27" applyNumberFormat="1" applyFont="1" applyFill="1" applyBorder="1" applyAlignment="1" applyProtection="1">
      <alignment horizontal="center" vertical="center" wrapText="1"/>
      <protection/>
    </xf>
    <xf numFmtId="0" fontId="5" fillId="0" borderId="9" xfId="105" applyFont="1" applyFill="1" applyBorder="1" applyAlignment="1">
      <alignment horizontal="center" vertical="center" wrapText="1"/>
      <protection/>
    </xf>
    <xf numFmtId="179" fontId="3" fillId="0" borderId="9" xfId="105" applyNumberFormat="1" applyFont="1" applyFill="1" applyBorder="1" applyAlignment="1">
      <alignment horizontal="center" vertical="center" wrapText="1"/>
      <protection/>
    </xf>
    <xf numFmtId="179" fontId="3" fillId="38" borderId="9" xfId="0" applyNumberFormat="1" applyFont="1" applyFill="1" applyBorder="1" applyAlignment="1">
      <alignment horizontal="center" vertical="center" wrapText="1"/>
    </xf>
    <xf numFmtId="176" fontId="0" fillId="0" borderId="0" xfId="0" applyNumberFormat="1" applyFont="1" applyAlignment="1">
      <alignment/>
    </xf>
    <xf numFmtId="0" fontId="3" fillId="0" borderId="9" xfId="174" applyNumberFormat="1" applyFont="1" applyFill="1" applyBorder="1" applyAlignment="1">
      <alignment horizontal="center" vertical="center" wrapText="1"/>
      <protection/>
    </xf>
    <xf numFmtId="0" fontId="3" fillId="0" borderId="9" xfId="172" applyNumberFormat="1" applyFont="1" applyFill="1" applyBorder="1" applyAlignment="1">
      <alignment horizontal="center" vertical="center" wrapText="1"/>
      <protection/>
    </xf>
    <xf numFmtId="0" fontId="3" fillId="0" borderId="9" xfId="79" applyFont="1" applyFill="1" applyBorder="1" applyAlignment="1">
      <alignment horizontal="center" vertical="center" wrapText="1"/>
      <protection/>
    </xf>
    <xf numFmtId="0" fontId="3" fillId="0" borderId="9" xfId="173" applyNumberFormat="1" applyFont="1" applyFill="1" applyBorder="1" applyAlignment="1">
      <alignment horizontal="center" vertical="center" wrapText="1"/>
      <protection/>
    </xf>
    <xf numFmtId="0" fontId="3" fillId="0" borderId="9" xfId="171" applyNumberFormat="1" applyFont="1" applyFill="1" applyBorder="1" applyAlignment="1">
      <alignment horizontal="center" vertical="center" wrapText="1"/>
      <protection/>
    </xf>
    <xf numFmtId="0" fontId="3" fillId="0" borderId="9" xfId="79" applyNumberFormat="1" applyFont="1" applyFill="1" applyBorder="1" applyAlignment="1">
      <alignment horizontal="center" vertical="center" wrapText="1"/>
      <protection/>
    </xf>
    <xf numFmtId="180" fontId="3" fillId="0" borderId="9" xfId="0" applyNumberFormat="1" applyFont="1" applyFill="1" applyBorder="1" applyAlignment="1">
      <alignment horizontal="center" vertical="center" wrapText="1"/>
    </xf>
    <xf numFmtId="0" fontId="0" fillId="0" borderId="0" xfId="0" applyFont="1" applyBorder="1" applyAlignment="1">
      <alignment/>
    </xf>
    <xf numFmtId="0" fontId="3" fillId="0" borderId="9" xfId="175" applyNumberFormat="1" applyFont="1" applyFill="1" applyBorder="1" applyAlignment="1">
      <alignment horizontal="center" vertical="center" wrapText="1"/>
      <protection/>
    </xf>
    <xf numFmtId="0" fontId="3" fillId="0" borderId="9" xfId="79" applyNumberFormat="1" applyFont="1" applyFill="1" applyBorder="1" applyAlignment="1">
      <alignment horizontal="center" vertical="center" wrapText="1"/>
      <protection/>
    </xf>
    <xf numFmtId="0" fontId="0" fillId="39" borderId="0" xfId="0" applyFont="1" applyFill="1" applyBorder="1" applyAlignment="1">
      <alignment/>
    </xf>
    <xf numFmtId="0" fontId="0" fillId="39" borderId="0" xfId="0" applyFont="1" applyFill="1" applyAlignment="1">
      <alignment/>
    </xf>
    <xf numFmtId="0" fontId="3" fillId="40" borderId="9"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4" xfId="0" applyFont="1" applyFill="1" applyBorder="1" applyAlignment="1">
      <alignment horizontal="center" vertical="center"/>
    </xf>
    <xf numFmtId="0" fontId="3" fillId="39" borderId="9" xfId="0" applyFont="1" applyFill="1" applyBorder="1" applyAlignment="1">
      <alignment horizontal="center" vertical="center"/>
    </xf>
    <xf numFmtId="0" fontId="23" fillId="0" borderId="0" xfId="0" applyFont="1" applyAlignment="1">
      <alignment/>
    </xf>
    <xf numFmtId="0" fontId="0" fillId="0" borderId="0" xfId="0" applyFont="1" applyAlignment="1">
      <alignment horizontal="center" vertical="center"/>
    </xf>
    <xf numFmtId="0" fontId="4" fillId="0" borderId="0" xfId="0" applyFont="1" applyAlignment="1">
      <alignment horizontal="left" vertical="center"/>
    </xf>
    <xf numFmtId="0" fontId="21" fillId="0" borderId="0" xfId="0" applyFont="1" applyBorder="1" applyAlignment="1">
      <alignment horizontal="center" vertical="center" wrapText="1"/>
    </xf>
    <xf numFmtId="0" fontId="21" fillId="0" borderId="0" xfId="0" applyFont="1" applyAlignment="1">
      <alignment horizontal="center" vertical="center" wrapText="1"/>
    </xf>
    <xf numFmtId="0" fontId="24" fillId="0" borderId="0" xfId="0" applyFont="1" applyAlignment="1">
      <alignment horizontal="center" vertical="center" wrapText="1"/>
    </xf>
    <xf numFmtId="0" fontId="23" fillId="0" borderId="0" xfId="0" applyFont="1" applyAlignment="1">
      <alignment horizontal="center" vertical="center"/>
    </xf>
    <xf numFmtId="0" fontId="2" fillId="0" borderId="0" xfId="0" applyFont="1" applyAlignment="1">
      <alignment horizontal="right" vertical="center"/>
    </xf>
    <xf numFmtId="0" fontId="2" fillId="0" borderId="15"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0" xfId="0" applyFont="1" applyAlignment="1">
      <alignment horizontal="center" vertical="center"/>
    </xf>
    <xf numFmtId="0" fontId="2" fillId="0" borderId="11" xfId="0" applyFont="1" applyFill="1" applyBorder="1" applyAlignment="1">
      <alignment horizontal="center" vertical="center"/>
    </xf>
    <xf numFmtId="178" fontId="2" fillId="0" borderId="0" xfId="0" applyNumberFormat="1" applyFont="1" applyFill="1" applyAlignment="1">
      <alignment horizontal="center" vertical="center" wrapText="1"/>
    </xf>
    <xf numFmtId="0" fontId="2" fillId="0" borderId="9" xfId="105" applyFont="1" applyFill="1" applyBorder="1" applyAlignment="1">
      <alignment horizontal="center" vertical="center" wrapText="1"/>
      <protection/>
    </xf>
    <xf numFmtId="177" fontId="2" fillId="0" borderId="11" xfId="0" applyNumberFormat="1" applyFont="1" applyFill="1" applyBorder="1" applyAlignment="1">
      <alignment horizontal="center" vertical="center"/>
    </xf>
    <xf numFmtId="177" fontId="2" fillId="0" borderId="0" xfId="0" applyNumberFormat="1" applyFont="1" applyFill="1" applyAlignment="1">
      <alignment horizontal="center" vertical="center"/>
    </xf>
    <xf numFmtId="0" fontId="2" fillId="0" borderId="13" xfId="193" applyFont="1" applyFill="1" applyBorder="1" applyAlignment="1">
      <alignment horizontal="center" vertical="center" wrapText="1"/>
      <protection/>
    </xf>
    <xf numFmtId="177" fontId="2" fillId="0" borderId="11" xfId="0" applyNumberFormat="1" applyFont="1" applyFill="1" applyBorder="1" applyAlignment="1">
      <alignment horizontal="center" vertical="center"/>
    </xf>
    <xf numFmtId="0" fontId="0" fillId="0" borderId="13" xfId="193" applyFont="1" applyFill="1" applyBorder="1" applyAlignment="1">
      <alignment horizontal="right" vertical="center" wrapText="1"/>
      <protection/>
    </xf>
    <xf numFmtId="177" fontId="0" fillId="0" borderId="11" xfId="0" applyNumberFormat="1" applyFont="1" applyFill="1" applyBorder="1" applyAlignment="1">
      <alignment horizontal="center" vertical="center"/>
    </xf>
    <xf numFmtId="177" fontId="0" fillId="0" borderId="0" xfId="0" applyNumberFormat="1" applyFont="1" applyFill="1" applyAlignment="1">
      <alignment horizontal="center" vertical="center"/>
    </xf>
    <xf numFmtId="0" fontId="2" fillId="0" borderId="13" xfId="193" applyFont="1" applyFill="1" applyBorder="1" applyAlignment="1">
      <alignment horizontal="center" vertical="center" wrapText="1"/>
      <protection/>
    </xf>
    <xf numFmtId="0" fontId="0" fillId="0" borderId="13" xfId="193" applyFont="1" applyFill="1" applyBorder="1" applyAlignment="1">
      <alignment horizontal="right" vertical="center" wrapText="1"/>
      <protection/>
    </xf>
    <xf numFmtId="0" fontId="25" fillId="0" borderId="13" xfId="83" applyFont="1" applyFill="1" applyBorder="1" applyAlignment="1">
      <alignment horizontal="center" vertical="center" wrapText="1"/>
      <protection/>
    </xf>
    <xf numFmtId="176" fontId="2" fillId="0" borderId="9" xfId="142" applyNumberFormat="1" applyFont="1" applyFill="1" applyBorder="1" applyAlignment="1">
      <alignment horizontal="center" vertical="center" wrapText="1"/>
      <protection/>
    </xf>
    <xf numFmtId="0" fontId="2" fillId="0" borderId="15" xfId="193" applyNumberFormat="1" applyFont="1" applyFill="1" applyBorder="1" applyAlignment="1">
      <alignment horizontal="center" vertical="center"/>
      <protection/>
    </xf>
    <xf numFmtId="0" fontId="0" fillId="0" borderId="15" xfId="193" applyNumberFormat="1" applyFont="1" applyFill="1" applyBorder="1" applyAlignment="1">
      <alignment horizontal="right" vertical="center"/>
      <protection/>
    </xf>
    <xf numFmtId="0" fontId="0" fillId="0" borderId="15" xfId="193" applyNumberFormat="1" applyFont="1" applyFill="1" applyBorder="1" applyAlignment="1">
      <alignment horizontal="right" vertical="center" wrapText="1"/>
      <protection/>
    </xf>
    <xf numFmtId="0" fontId="2" fillId="0" borderId="15" xfId="193" applyNumberFormat="1" applyFont="1" applyFill="1" applyBorder="1" applyAlignment="1">
      <alignment horizontal="center" vertical="center" wrapText="1"/>
      <protection/>
    </xf>
    <xf numFmtId="0" fontId="0" fillId="0" borderId="15" xfId="79" applyNumberFormat="1" applyFont="1" applyBorder="1" applyAlignment="1">
      <alignment horizontal="right" vertical="center" wrapText="1"/>
      <protection/>
    </xf>
    <xf numFmtId="0" fontId="0" fillId="41" borderId="15" xfId="79" applyNumberFormat="1" applyFont="1" applyFill="1" applyBorder="1" applyAlignment="1">
      <alignment horizontal="right" vertical="center" wrapText="1"/>
      <protection/>
    </xf>
    <xf numFmtId="0" fontId="2" fillId="0" borderId="15" xfId="79" applyNumberFormat="1" applyFont="1" applyBorder="1" applyAlignment="1">
      <alignment horizontal="center" vertical="center" wrapText="1"/>
      <protection/>
    </xf>
    <xf numFmtId="0" fontId="2" fillId="41" borderId="15" xfId="79" applyNumberFormat="1" applyFont="1" applyFill="1" applyBorder="1" applyAlignment="1">
      <alignment horizontal="center" vertical="center" wrapText="1"/>
      <protection/>
    </xf>
    <xf numFmtId="0" fontId="25" fillId="0" borderId="0" xfId="97" applyFont="1" applyFill="1" applyBorder="1" applyAlignment="1">
      <alignment horizontal="center" vertical="center" wrapText="1"/>
      <protection/>
    </xf>
    <xf numFmtId="0" fontId="2" fillId="0" borderId="15" xfId="79" applyNumberFormat="1" applyFont="1" applyFill="1" applyBorder="1" applyAlignment="1">
      <alignment horizontal="center" vertical="center" wrapText="1"/>
      <protection/>
    </xf>
    <xf numFmtId="0" fontId="2" fillId="0" borderId="13" xfId="193" applyNumberFormat="1" applyFont="1" applyFill="1" applyBorder="1" applyAlignment="1">
      <alignment horizontal="center" vertical="center"/>
      <protection/>
    </xf>
    <xf numFmtId="0" fontId="0" fillId="0" borderId="15" xfId="79" applyNumberFormat="1" applyFont="1" applyFill="1" applyBorder="1" applyAlignment="1">
      <alignment horizontal="right" vertical="center"/>
      <protection/>
    </xf>
    <xf numFmtId="0" fontId="2" fillId="0" borderId="15" xfId="79" applyNumberFormat="1" applyFont="1" applyFill="1" applyBorder="1" applyAlignment="1">
      <alignment horizontal="center" vertical="center"/>
      <protection/>
    </xf>
    <xf numFmtId="0" fontId="0" fillId="0" borderId="0" xfId="0" applyFont="1" applyBorder="1" applyAlignment="1">
      <alignment horizontal="center" vertical="center"/>
    </xf>
    <xf numFmtId="0" fontId="0" fillId="0" borderId="15" xfId="193" applyNumberFormat="1" applyFont="1" applyBorder="1" applyAlignment="1">
      <alignment horizontal="right" vertical="center"/>
      <protection/>
    </xf>
    <xf numFmtId="177" fontId="0" fillId="0" borderId="0" xfId="0" applyNumberFormat="1" applyFont="1" applyAlignment="1">
      <alignment horizontal="center" vertical="center"/>
    </xf>
    <xf numFmtId="177" fontId="2" fillId="0" borderId="0" xfId="0" applyNumberFormat="1" applyFont="1" applyAlignment="1">
      <alignment horizontal="center" vertical="center"/>
    </xf>
    <xf numFmtId="0" fontId="2" fillId="0" borderId="15" xfId="193" applyNumberFormat="1" applyFont="1" applyBorder="1" applyAlignment="1">
      <alignment horizontal="center" vertical="center"/>
      <protection/>
    </xf>
    <xf numFmtId="0" fontId="0" fillId="0" borderId="0" xfId="0" applyFont="1" applyFill="1" applyAlignment="1">
      <alignment vertical="center"/>
    </xf>
    <xf numFmtId="0" fontId="26" fillId="0" borderId="0" xfId="0" applyNumberFormat="1" applyFont="1" applyFill="1" applyAlignment="1">
      <alignment horizontal="center" vertical="center" wrapText="1"/>
    </xf>
    <xf numFmtId="0" fontId="4" fillId="0" borderId="0" xfId="0" applyFont="1" applyFill="1" applyAlignment="1">
      <alignment vertical="center"/>
    </xf>
    <xf numFmtId="0" fontId="27" fillId="0" borderId="0" xfId="0" applyNumberFormat="1" applyFont="1" applyFill="1" applyAlignment="1">
      <alignment horizontal="center" vertical="center" wrapText="1"/>
    </xf>
    <xf numFmtId="0" fontId="2" fillId="0" borderId="0" xfId="0" applyFont="1" applyFill="1" applyAlignment="1">
      <alignment horizontal="center" vertical="center"/>
    </xf>
    <xf numFmtId="0" fontId="0" fillId="0" borderId="9"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1" fillId="0" borderId="15"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0" fillId="0" borderId="11"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textRotation="255" wrapText="1"/>
    </xf>
    <xf numFmtId="0" fontId="3" fillId="0" borderId="9" xfId="0" applyNumberFormat="1" applyFont="1" applyFill="1" applyBorder="1" applyAlignment="1">
      <alignment horizontal="left" vertical="top" wrapText="1"/>
    </xf>
    <xf numFmtId="0" fontId="3" fillId="0" borderId="9" xfId="0" applyNumberFormat="1" applyFont="1" applyFill="1" applyBorder="1" applyAlignment="1">
      <alignment horizontal="left" vertical="top" wrapText="1"/>
    </xf>
    <xf numFmtId="0" fontId="3" fillId="0" borderId="19" xfId="0" applyNumberFormat="1" applyFont="1" applyFill="1" applyBorder="1" applyAlignment="1">
      <alignment horizontal="left" vertical="top" wrapText="1"/>
    </xf>
    <xf numFmtId="0" fontId="1" fillId="0" borderId="12" xfId="198" applyFont="1" applyBorder="1" applyAlignment="1">
      <alignment horizontal="center" vertical="center" wrapText="1"/>
      <protection/>
    </xf>
    <xf numFmtId="0" fontId="3" fillId="0" borderId="9" xfId="198" applyFont="1" applyFill="1" applyBorder="1" applyAlignment="1">
      <alignment horizontal="center" vertical="center" wrapText="1"/>
      <protection/>
    </xf>
    <xf numFmtId="0" fontId="1" fillId="0" borderId="18" xfId="198" applyFont="1" applyBorder="1" applyAlignment="1">
      <alignment horizontal="center" vertical="center" wrapText="1"/>
      <protection/>
    </xf>
    <xf numFmtId="0" fontId="3" fillId="0" borderId="15" xfId="198" applyFont="1" applyFill="1" applyBorder="1" applyAlignment="1">
      <alignment horizontal="center" vertical="center" wrapText="1"/>
      <protection/>
    </xf>
    <xf numFmtId="0" fontId="3" fillId="0" borderId="17" xfId="198" applyFont="1" applyFill="1" applyBorder="1" applyAlignment="1">
      <alignment horizontal="center" vertical="center" wrapText="1"/>
      <protection/>
    </xf>
    <xf numFmtId="9" fontId="3" fillId="0" borderId="9" xfId="198" applyNumberFormat="1" applyFont="1" applyFill="1" applyBorder="1" applyAlignment="1">
      <alignment horizontal="center" vertical="center" wrapText="1"/>
      <protection/>
    </xf>
    <xf numFmtId="0" fontId="3" fillId="0" borderId="13"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2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5" xfId="198" applyFont="1" applyFill="1" applyBorder="1" applyAlignment="1">
      <alignment horizontal="center" vertical="center" wrapText="1"/>
      <protection/>
    </xf>
    <xf numFmtId="0" fontId="3" fillId="0" borderId="17" xfId="198" applyFont="1" applyFill="1" applyBorder="1" applyAlignment="1">
      <alignment horizontal="center" vertical="center" wrapText="1"/>
      <protection/>
    </xf>
    <xf numFmtId="9" fontId="3" fillId="0" borderId="9" xfId="198" applyNumberFormat="1" applyFont="1" applyFill="1" applyBorder="1" applyAlignment="1">
      <alignment horizontal="center" vertical="center" wrapText="1"/>
      <protection/>
    </xf>
    <xf numFmtId="0" fontId="3" fillId="0" borderId="9" xfId="198" applyFont="1" applyFill="1" applyBorder="1" applyAlignment="1">
      <alignment horizontal="center" vertical="center" wrapText="1"/>
      <protection/>
    </xf>
    <xf numFmtId="0" fontId="3" fillId="0" borderId="9" xfId="198" applyFont="1" applyFill="1" applyBorder="1" applyAlignment="1">
      <alignment horizontal="center" vertical="center" wrapText="1"/>
      <protection/>
    </xf>
    <xf numFmtId="0" fontId="3" fillId="0" borderId="15" xfId="198" applyFont="1" applyFill="1" applyBorder="1" applyAlignment="1">
      <alignment horizontal="center" vertical="center" wrapText="1"/>
      <protection/>
    </xf>
    <xf numFmtId="0" fontId="3" fillId="0" borderId="17" xfId="198" applyFont="1" applyFill="1" applyBorder="1" applyAlignment="1">
      <alignment horizontal="center" vertical="center" wrapText="1"/>
      <protection/>
    </xf>
    <xf numFmtId="0" fontId="1" fillId="0" borderId="9" xfId="198" applyFont="1" applyBorder="1" applyAlignment="1">
      <alignment horizontal="center" vertical="center" wrapText="1"/>
      <protection/>
    </xf>
    <xf numFmtId="0" fontId="3" fillId="0" borderId="1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1" fillId="0" borderId="11" xfId="198" applyFont="1" applyBorder="1" applyAlignment="1">
      <alignment horizontal="center" vertical="center" wrapText="1"/>
      <protection/>
    </xf>
    <xf numFmtId="9" fontId="3" fillId="0" borderId="9" xfId="0" applyNumberFormat="1" applyFont="1" applyFill="1" applyBorder="1" applyAlignment="1">
      <alignment horizontal="center" vertical="center"/>
    </xf>
    <xf numFmtId="9" fontId="3" fillId="0" borderId="9" xfId="0" applyNumberFormat="1"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1" fillId="0" borderId="14" xfId="198" applyFont="1" applyBorder="1" applyAlignment="1">
      <alignment horizontal="center" vertical="center" wrapText="1"/>
      <protection/>
    </xf>
    <xf numFmtId="0" fontId="3" fillId="0" borderId="9" xfId="198" applyFont="1" applyFill="1" applyBorder="1" applyAlignment="1">
      <alignment horizontal="center" vertical="center" wrapText="1"/>
      <protection/>
    </xf>
    <xf numFmtId="0" fontId="20" fillId="0" borderId="0" xfId="0" applyFont="1" applyAlignment="1">
      <alignment horizontal="left" vertical="center"/>
    </xf>
    <xf numFmtId="0" fontId="28" fillId="0" borderId="14"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8" fillId="0" borderId="9" xfId="0" applyFont="1" applyFill="1" applyBorder="1" applyAlignment="1">
      <alignment horizontal="center" vertical="center"/>
    </xf>
    <xf numFmtId="0" fontId="28" fillId="0" borderId="9" xfId="105" applyFont="1" applyFill="1" applyBorder="1" applyAlignment="1">
      <alignment horizontal="center" vertical="center" wrapText="1"/>
      <protection/>
    </xf>
    <xf numFmtId="177" fontId="28" fillId="0" borderId="21" xfId="0" applyNumberFormat="1" applyFont="1" applyFill="1" applyBorder="1" applyAlignment="1">
      <alignment horizontal="center" vertical="center"/>
    </xf>
    <xf numFmtId="177" fontId="28" fillId="0" borderId="11" xfId="0" applyNumberFormat="1" applyFont="1" applyFill="1" applyBorder="1" applyAlignment="1">
      <alignment horizontal="center" vertical="center"/>
    </xf>
    <xf numFmtId="0" fontId="28" fillId="0" borderId="13" xfId="193" applyFont="1" applyFill="1" applyBorder="1" applyAlignment="1">
      <alignment horizontal="center" vertical="center" wrapText="1"/>
      <protection/>
    </xf>
    <xf numFmtId="177" fontId="28" fillId="0" borderId="11" xfId="0" applyNumberFormat="1" applyFont="1" applyFill="1" applyBorder="1" applyAlignment="1">
      <alignment horizontal="center" vertical="center"/>
    </xf>
    <xf numFmtId="0" fontId="29" fillId="0" borderId="13" xfId="193" applyFont="1" applyFill="1" applyBorder="1" applyAlignment="1">
      <alignment horizontal="right" vertical="center" wrapText="1"/>
      <protection/>
    </xf>
    <xf numFmtId="177" fontId="29" fillId="0" borderId="11" xfId="0" applyNumberFormat="1" applyFont="1" applyFill="1" applyBorder="1" applyAlignment="1">
      <alignment horizontal="center" vertical="center"/>
    </xf>
    <xf numFmtId="0" fontId="29" fillId="0" borderId="15" xfId="193" applyNumberFormat="1" applyFont="1" applyFill="1" applyBorder="1" applyAlignment="1">
      <alignment horizontal="right" vertical="center" wrapText="1"/>
      <protection/>
    </xf>
    <xf numFmtId="0" fontId="29" fillId="0" borderId="15" xfId="193" applyNumberFormat="1" applyFont="1" applyBorder="1" applyAlignment="1">
      <alignment horizontal="right" vertical="center"/>
      <protection/>
    </xf>
    <xf numFmtId="0" fontId="28" fillId="0" borderId="15" xfId="79" applyNumberFormat="1" applyFont="1" applyFill="1" applyBorder="1" applyAlignment="1">
      <alignment horizontal="center" vertical="center" wrapText="1"/>
      <protection/>
    </xf>
    <xf numFmtId="0" fontId="28" fillId="0" borderId="13" xfId="193" applyFont="1" applyFill="1" applyBorder="1" applyAlignment="1">
      <alignment horizontal="center" vertical="center" wrapText="1"/>
      <protection/>
    </xf>
    <xf numFmtId="0" fontId="29" fillId="0" borderId="13" xfId="193" applyFont="1" applyFill="1" applyBorder="1" applyAlignment="1">
      <alignment horizontal="right" vertical="center" wrapText="1"/>
      <protection/>
    </xf>
    <xf numFmtId="0" fontId="28" fillId="0" borderId="15" xfId="193" applyNumberFormat="1" applyFont="1" applyFill="1" applyBorder="1" applyAlignment="1">
      <alignment horizontal="center" vertical="center" wrapText="1"/>
      <protection/>
    </xf>
    <xf numFmtId="0" fontId="28" fillId="0" borderId="15" xfId="193" applyNumberFormat="1" applyFont="1" applyFill="1" applyBorder="1" applyAlignment="1">
      <alignment horizontal="center" vertical="center"/>
      <protection/>
    </xf>
    <xf numFmtId="177" fontId="28" fillId="0" borderId="9" xfId="0" applyNumberFormat="1" applyFont="1" applyFill="1" applyBorder="1" applyAlignment="1">
      <alignment horizontal="center" vertical="center"/>
    </xf>
    <xf numFmtId="0" fontId="29" fillId="0" borderId="15" xfId="193" applyNumberFormat="1" applyFont="1" applyFill="1" applyBorder="1" applyAlignment="1">
      <alignment horizontal="right" vertical="center"/>
      <protection/>
    </xf>
    <xf numFmtId="0" fontId="29" fillId="41" borderId="15" xfId="79" applyNumberFormat="1" applyFont="1" applyFill="1" applyBorder="1" applyAlignment="1">
      <alignment horizontal="right" vertical="center" wrapText="1"/>
      <protection/>
    </xf>
    <xf numFmtId="0" fontId="29" fillId="0" borderId="15" xfId="79" applyNumberFormat="1" applyFont="1" applyBorder="1" applyAlignment="1">
      <alignment horizontal="right" vertical="center" wrapText="1"/>
      <protection/>
    </xf>
    <xf numFmtId="0" fontId="28" fillId="0" borderId="15" xfId="79" applyNumberFormat="1" applyFont="1" applyBorder="1" applyAlignment="1">
      <alignment horizontal="center" vertical="center" wrapText="1"/>
      <protection/>
    </xf>
    <xf numFmtId="0" fontId="28" fillId="41" borderId="15" xfId="79" applyNumberFormat="1" applyFont="1" applyFill="1" applyBorder="1" applyAlignment="1">
      <alignment horizontal="center" vertical="center" wrapText="1"/>
      <protection/>
    </xf>
    <xf numFmtId="0" fontId="25" fillId="0" borderId="0" xfId="97" applyFont="1" applyFill="1" applyBorder="1" applyAlignment="1">
      <alignment horizontal="center" vertical="center" wrapText="1"/>
      <protection/>
    </xf>
    <xf numFmtId="0" fontId="28" fillId="0" borderId="13" xfId="193" applyNumberFormat="1" applyFont="1" applyFill="1" applyBorder="1" applyAlignment="1">
      <alignment horizontal="center" vertical="center"/>
      <protection/>
    </xf>
    <xf numFmtId="0" fontId="29" fillId="0" borderId="15" xfId="79" applyNumberFormat="1" applyFont="1" applyFill="1" applyBorder="1" applyAlignment="1">
      <alignment horizontal="right" vertical="center"/>
      <protection/>
    </xf>
    <xf numFmtId="0" fontId="28" fillId="0" borderId="15" xfId="79" applyNumberFormat="1" applyFont="1" applyFill="1" applyBorder="1" applyAlignment="1">
      <alignment horizontal="center" vertical="center"/>
      <protection/>
    </xf>
    <xf numFmtId="0" fontId="28" fillId="0" borderId="15" xfId="193" applyNumberFormat="1" applyFont="1" applyBorder="1" applyAlignment="1">
      <alignment horizontal="center" vertical="center"/>
      <protection/>
    </xf>
  </cellXfs>
  <cellStyles count="185">
    <cellStyle name="Normal" xfId="0"/>
    <cellStyle name="Currency [0]" xfId="15"/>
    <cellStyle name="20% - 强调文字颜色 3" xfId="16"/>
    <cellStyle name="输入" xfId="17"/>
    <cellStyle name="Currency" xfId="18"/>
    <cellStyle name="Comma [0]" xfId="19"/>
    <cellStyle name="常规_测算表_11" xfId="20"/>
    <cellStyle name="Comma" xfId="21"/>
    <cellStyle name="常规_测算表2_8" xfId="22"/>
    <cellStyle name="40% - 强调文字颜色 3" xfId="23"/>
    <cellStyle name="差" xfId="24"/>
    <cellStyle name="60% - 强调文字颜色 3" xfId="25"/>
    <cellStyle name="Hyperlink" xfId="26"/>
    <cellStyle name="Percent" xfId="27"/>
    <cellStyle name="常规_省预拨测算_3" xfId="28"/>
    <cellStyle name="常规_中央、省全年下达数_7" xfId="29"/>
    <cellStyle name="常规_中央、省本次下达数测算_4" xfId="30"/>
    <cellStyle name="常规 102" xfId="31"/>
    <cellStyle name="Followed Hyperlink" xfId="32"/>
    <cellStyle name="注释" xfId="33"/>
    <cellStyle name="60% - 强调文字颜色 2" xfId="34"/>
    <cellStyle name="标题 4" xfId="35"/>
    <cellStyle name="警告文本" xfId="36"/>
    <cellStyle name="标题" xfId="37"/>
    <cellStyle name="常规_测算表2_23" xfId="38"/>
    <cellStyle name="常规_测算表2_18" xfId="39"/>
    <cellStyle name="_ET_STYLE_NoName_00_" xfId="40"/>
    <cellStyle name="解释性文本" xfId="41"/>
    <cellStyle name="标题 1" xfId="42"/>
    <cellStyle name="常规 76" xfId="43"/>
    <cellStyle name="标题 2" xfId="44"/>
    <cellStyle name="60% - 强调文字颜色 1" xfId="45"/>
    <cellStyle name="标题 3" xfId="46"/>
    <cellStyle name="输出" xfId="47"/>
    <cellStyle name="常规 90" xfId="48"/>
    <cellStyle name="常规 85" xfId="49"/>
    <cellStyle name="60% - 强调文字颜色 4" xfId="50"/>
    <cellStyle name="计算" xfId="51"/>
    <cellStyle name="常规 104" xfId="52"/>
    <cellStyle name="检查单元格" xfId="53"/>
    <cellStyle name="20% - 强调文字颜色 6" xfId="54"/>
    <cellStyle name="强调文字颜色 2" xfId="55"/>
    <cellStyle name="链接单元格" xfId="56"/>
    <cellStyle name="汇总" xfId="57"/>
    <cellStyle name="好" xfId="58"/>
    <cellStyle name="适中" xfId="59"/>
    <cellStyle name="20% - 强调文字颜色 5" xfId="60"/>
    <cellStyle name="强调文字颜色 1" xfId="61"/>
    <cellStyle name="20% - 强调文字颜色 1" xfId="62"/>
    <cellStyle name="40% - 强调文字颜色 1" xfId="63"/>
    <cellStyle name="20% - 强调文字颜色 2" xfId="64"/>
    <cellStyle name="40% - 强调文字颜色 2" xfId="65"/>
    <cellStyle name="常规_测算表" xfId="66"/>
    <cellStyle name="强调文字颜色 3" xfId="67"/>
    <cellStyle name="常规_Sheet1_测算表2" xfId="68"/>
    <cellStyle name="@ET_Style?var" xfId="69"/>
    <cellStyle name="强调文字颜色 4" xfId="70"/>
    <cellStyle name="20% - 强调文字颜色 4" xfId="71"/>
    <cellStyle name="40% - 强调文字颜色 4" xfId="72"/>
    <cellStyle name="强调文字颜色 5" xfId="73"/>
    <cellStyle name="40% - 强调文字颜色 5" xfId="74"/>
    <cellStyle name="60% - 强调文字颜色 5" xfId="75"/>
    <cellStyle name="强调文字颜色 6" xfId="76"/>
    <cellStyle name="40% - 强调文字颜色 6" xfId="77"/>
    <cellStyle name="60% - 强调文字颜色 6" xfId="78"/>
    <cellStyle name="常规 100" xfId="79"/>
    <cellStyle name="常规 2 25" xfId="80"/>
    <cellStyle name="常规_测算表_10" xfId="81"/>
    <cellStyle name="@ET_Style?strong" xfId="82"/>
    <cellStyle name="常规_以奖代补资金测算_50" xfId="83"/>
    <cellStyle name="常规 129" xfId="84"/>
    <cellStyle name="常规_测算表2_15" xfId="85"/>
    <cellStyle name="常规_测算表2_20" xfId="86"/>
    <cellStyle name="常规 3" xfId="87"/>
    <cellStyle name="常规 80" xfId="88"/>
    <cellStyle name="常规 87" xfId="89"/>
    <cellStyle name="常规 92" xfId="90"/>
    <cellStyle name="常规 89" xfId="91"/>
    <cellStyle name="常规 94" xfId="92"/>
    <cellStyle name="常规_Sheet1" xfId="93"/>
    <cellStyle name="@ET_Style?@page" xfId="94"/>
    <cellStyle name="常规_中央、省全年下达数" xfId="95"/>
    <cellStyle name="常规 91" xfId="96"/>
    <cellStyle name="常规_中央、省全年下达数_1" xfId="97"/>
    <cellStyle name="常规 98" xfId="98"/>
    <cellStyle name="常规_2007年总人数" xfId="99"/>
    <cellStyle name="@ET_Style?i" xfId="100"/>
    <cellStyle name="@ET_Style?h1" xfId="101"/>
    <cellStyle name="常规_测算表_5" xfId="102"/>
    <cellStyle name="常规_9月城乡_21" xfId="103"/>
    <cellStyle name="常规_Sheet6_6" xfId="104"/>
    <cellStyle name="常规_省预拨测算" xfId="105"/>
    <cellStyle name="常规_省预拨测算_1" xfId="106"/>
    <cellStyle name="常规_省预拨测算_15" xfId="107"/>
    <cellStyle name="常规_省预拨测算_16" xfId="108"/>
    <cellStyle name="常规_省预拨测算_21" xfId="109"/>
    <cellStyle name="常规_中央、省本次下达数测算_9" xfId="110"/>
    <cellStyle name="常规_中央、省本次下达数测算_24" xfId="111"/>
    <cellStyle name="常规_省预拨测算_17" xfId="112"/>
    <cellStyle name="@ET_Style?b" xfId="113"/>
    <cellStyle name="常规_省预拨测算_18" xfId="114"/>
    <cellStyle name="常规_中央、省本次下达数测算_25" xfId="115"/>
    <cellStyle name="常规_省预拨测算_19" xfId="116"/>
    <cellStyle name="@ET_Style?@font-face" xfId="117"/>
    <cellStyle name="@ET_Style?s" xfId="118"/>
    <cellStyle name="常规_省预拨测算_2" xfId="119"/>
    <cellStyle name="@ET_Style?u" xfId="120"/>
    <cellStyle name="常规_省预拨测算_62" xfId="121"/>
    <cellStyle name="常规_以奖代补资金测算_18" xfId="122"/>
    <cellStyle name="常规_中央、省本次下达数测算_5" xfId="123"/>
    <cellStyle name="@ET_Style?th" xfId="124"/>
    <cellStyle name="常规_中央、省本次下达数测算_14" xfId="125"/>
    <cellStyle name="常规_中央、省全年下达数_2" xfId="126"/>
    <cellStyle name="常规_中央、省本次下达数测算_1" xfId="127"/>
    <cellStyle name="常规_中央、省全年下达数_4" xfId="128"/>
    <cellStyle name="@ET_Style?strike" xfId="129"/>
    <cellStyle name="@ET_Style?address" xfId="130"/>
    <cellStyle name="常规_依照提前下达人数测算" xfId="131"/>
    <cellStyle name="@ET_Style?center" xfId="132"/>
    <cellStyle name="@ET_Style?ol" xfId="133"/>
    <cellStyle name="@ET_Style?sub" xfId="134"/>
    <cellStyle name="@ET_Style?p.p0" xfId="135"/>
    <cellStyle name="常规_中央、省本次下达数测算" xfId="136"/>
    <cellStyle name="@ET_Style?h2" xfId="137"/>
    <cellStyle name="@ET_Style?sup" xfId="138"/>
    <cellStyle name="常规_中央、省本次下达数测算_2" xfId="139"/>
    <cellStyle name="常规_中央、省全年下达数_5" xfId="140"/>
    <cellStyle name="常规_中央、省本次下达数测算_3" xfId="141"/>
    <cellStyle name="常规_中央、省全年下达数_6" xfId="142"/>
    <cellStyle name="@ET_Style?h3" xfId="143"/>
    <cellStyle name="@ET_Style?del" xfId="144"/>
    <cellStyle name="@ET_Style?h4" xfId="145"/>
    <cellStyle name="@ET_Style?cite" xfId="146"/>
    <cellStyle name="常规_中央、省本次下达数测算_6" xfId="147"/>
    <cellStyle name="@ET_Style?h5" xfId="148"/>
    <cellStyle name="@ET_Style?em" xfId="149"/>
    <cellStyle name="常规_中央、省本次下达数测算_7" xfId="150"/>
    <cellStyle name="常规_Sheet4" xfId="151"/>
    <cellStyle name="百分比_Sheet4" xfId="152"/>
    <cellStyle name="常规_依照提前下达人数测算_1" xfId="153"/>
    <cellStyle name="常规_依照提前下达人数测算_2" xfId="154"/>
    <cellStyle name="常规_排序表" xfId="155"/>
    <cellStyle name="常规_2006月报格式通知的附件（修改）" xfId="156"/>
    <cellStyle name="常规_测算表_1" xfId="157"/>
    <cellStyle name="常规_测算表_2" xfId="158"/>
    <cellStyle name="常规_测算表_3" xfId="159"/>
    <cellStyle name="常规_测算表_4" xfId="160"/>
    <cellStyle name="常规_测算表_6" xfId="161"/>
    <cellStyle name="常规_测算表_7" xfId="162"/>
    <cellStyle name="百分比_测算表" xfId="163"/>
    <cellStyle name="百分比_测算表_1" xfId="164"/>
    <cellStyle name="常规_测算表_8" xfId="165"/>
    <cellStyle name="常规_测算表_9" xfId="166"/>
    <cellStyle name="常规_测算表_12" xfId="167"/>
    <cellStyle name="常规_测算表2" xfId="168"/>
    <cellStyle name="常规_测算表2_1" xfId="169"/>
    <cellStyle name="常规_测算表2_2" xfId="170"/>
    <cellStyle name="常规_测算表2_3" xfId="171"/>
    <cellStyle name="常规_测算表2_4" xfId="172"/>
    <cellStyle name="常规_测算表2_5" xfId="173"/>
    <cellStyle name="常规_测算表2_6" xfId="174"/>
    <cellStyle name="常规_测算表2_7" xfId="175"/>
    <cellStyle name="常规_测算表2_9" xfId="176"/>
    <cellStyle name="常规_测算表2_10" xfId="177"/>
    <cellStyle name="常规_测算表2_11" xfId="178"/>
    <cellStyle name="常规_测算表2_12" xfId="179"/>
    <cellStyle name="常规_测算表2_13" xfId="180"/>
    <cellStyle name="常规_测算表2_14" xfId="181"/>
    <cellStyle name="常规_测算表2_16" xfId="182"/>
    <cellStyle name="常规_测算表2_21" xfId="183"/>
    <cellStyle name="常规_测算表2_17" xfId="184"/>
    <cellStyle name="常规_测算表2_22" xfId="185"/>
    <cellStyle name="常规_测算表2_19" xfId="186"/>
    <cellStyle name="常规_测算表2_24" xfId="187"/>
    <cellStyle name="常规_测算表2_25" xfId="188"/>
    <cellStyle name="常规_测算表2_26" xfId="189"/>
    <cellStyle name="常规_测算表1" xfId="190"/>
    <cellStyle name="常规_测算表1_1" xfId="191"/>
    <cellStyle name="常规_测算表2_27" xfId="192"/>
    <cellStyle name="常规_中央、省全年下达数_3" xfId="193"/>
    <cellStyle name="常规_Sheet1_1" xfId="194"/>
    <cellStyle name="常规_以奖代补资金测算_40" xfId="195"/>
    <cellStyle name="常规_Sheet1_5" xfId="196"/>
    <cellStyle name="常规 38" xfId="197"/>
    <cellStyle name="常规 2" xfId="19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M145"/>
  <sheetViews>
    <sheetView workbookViewId="0" topLeftCell="A1">
      <pane ySplit="6" topLeftCell="A7" activePane="bottomLeft" state="frozen"/>
      <selection pane="bottomLeft" activeCell="A2" sqref="A2:D2"/>
    </sheetView>
  </sheetViews>
  <sheetFormatPr defaultColWidth="9.00390625" defaultRowHeight="14.25"/>
  <cols>
    <col min="1" max="1" width="22.00390625" style="8" customWidth="1"/>
    <col min="2" max="2" width="18.00390625" style="238" customWidth="1"/>
    <col min="3" max="3" width="20.00390625" style="238" customWidth="1"/>
    <col min="4" max="4" width="18.75390625" style="238" customWidth="1"/>
    <col min="5" max="5" width="18.75390625" style="8" customWidth="1"/>
    <col min="6" max="247" width="9.00390625" style="8" customWidth="1"/>
  </cols>
  <sheetData>
    <row r="1" ht="24.75" customHeight="1">
      <c r="A1" s="328" t="s">
        <v>0</v>
      </c>
    </row>
    <row r="2" spans="1:247" s="237" customFormat="1" ht="57" customHeight="1">
      <c r="A2" s="240" t="s">
        <v>1</v>
      </c>
      <c r="B2" s="240"/>
      <c r="C2" s="241"/>
      <c r="D2" s="241"/>
      <c r="E2" s="242"/>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243"/>
      <c r="AQ2" s="243"/>
      <c r="AR2" s="243"/>
      <c r="AS2" s="243"/>
      <c r="AT2" s="243"/>
      <c r="AU2" s="243"/>
      <c r="AV2" s="243"/>
      <c r="AW2" s="243"/>
      <c r="AX2" s="243"/>
      <c r="AY2" s="243"/>
      <c r="AZ2" s="243"/>
      <c r="BA2" s="243"/>
      <c r="BB2" s="243"/>
      <c r="BC2" s="243"/>
      <c r="BD2" s="243"/>
      <c r="BE2" s="243"/>
      <c r="BF2" s="243"/>
      <c r="BG2" s="243"/>
      <c r="BH2" s="243"/>
      <c r="BI2" s="243"/>
      <c r="BJ2" s="243"/>
      <c r="BK2" s="243"/>
      <c r="BL2" s="243"/>
      <c r="BM2" s="243"/>
      <c r="BN2" s="243"/>
      <c r="BO2" s="243"/>
      <c r="BP2" s="243"/>
      <c r="BQ2" s="243"/>
      <c r="BR2" s="243"/>
      <c r="BS2" s="243"/>
      <c r="BT2" s="243"/>
      <c r="BU2" s="243"/>
      <c r="BV2" s="243"/>
      <c r="BW2" s="243"/>
      <c r="BX2" s="243"/>
      <c r="BY2" s="243"/>
      <c r="BZ2" s="243"/>
      <c r="CA2" s="243"/>
      <c r="CB2" s="243"/>
      <c r="CC2" s="243"/>
      <c r="CD2" s="243"/>
      <c r="CE2" s="243"/>
      <c r="CF2" s="243"/>
      <c r="CG2" s="243"/>
      <c r="CH2" s="243"/>
      <c r="CI2" s="243"/>
      <c r="CJ2" s="243"/>
      <c r="CK2" s="243"/>
      <c r="CL2" s="243"/>
      <c r="CM2" s="243"/>
      <c r="CN2" s="243"/>
      <c r="CO2" s="243"/>
      <c r="CP2" s="243"/>
      <c r="CQ2" s="243"/>
      <c r="CR2" s="243"/>
      <c r="CS2" s="243"/>
      <c r="CT2" s="243"/>
      <c r="CU2" s="243"/>
      <c r="CV2" s="243"/>
      <c r="CW2" s="243"/>
      <c r="CX2" s="243"/>
      <c r="CY2" s="243"/>
      <c r="CZ2" s="243"/>
      <c r="DA2" s="243"/>
      <c r="DB2" s="243"/>
      <c r="DC2" s="243"/>
      <c r="DD2" s="243"/>
      <c r="DE2" s="243"/>
      <c r="DF2" s="243"/>
      <c r="DG2" s="243"/>
      <c r="DH2" s="243"/>
      <c r="DI2" s="243"/>
      <c r="DJ2" s="243"/>
      <c r="DK2" s="243"/>
      <c r="DL2" s="243"/>
      <c r="DM2" s="243"/>
      <c r="DN2" s="243"/>
      <c r="DO2" s="243"/>
      <c r="DP2" s="243"/>
      <c r="DQ2" s="243"/>
      <c r="DR2" s="243"/>
      <c r="DS2" s="243"/>
      <c r="DT2" s="243"/>
      <c r="DU2" s="243"/>
      <c r="DV2" s="243"/>
      <c r="DW2" s="243"/>
      <c r="DX2" s="243"/>
      <c r="DY2" s="243"/>
      <c r="DZ2" s="243"/>
      <c r="EA2" s="243"/>
      <c r="EB2" s="243"/>
      <c r="EC2" s="243"/>
      <c r="ED2" s="243"/>
      <c r="EE2" s="243"/>
      <c r="EF2" s="243"/>
      <c r="EG2" s="243"/>
      <c r="EH2" s="243"/>
      <c r="EI2" s="243"/>
      <c r="EJ2" s="243"/>
      <c r="EK2" s="243"/>
      <c r="EL2" s="243"/>
      <c r="EM2" s="243"/>
      <c r="EN2" s="243"/>
      <c r="EO2" s="243"/>
      <c r="EP2" s="243"/>
      <c r="EQ2" s="243"/>
      <c r="ER2" s="243"/>
      <c r="ES2" s="243"/>
      <c r="ET2" s="243"/>
      <c r="EU2" s="243"/>
      <c r="EV2" s="243"/>
      <c r="EW2" s="243"/>
      <c r="EX2" s="243"/>
      <c r="EY2" s="243"/>
      <c r="EZ2" s="243"/>
      <c r="FA2" s="243"/>
      <c r="FB2" s="243"/>
      <c r="FC2" s="243"/>
      <c r="FD2" s="243"/>
      <c r="FE2" s="243"/>
      <c r="FF2" s="243"/>
      <c r="FG2" s="243"/>
      <c r="FH2" s="243"/>
      <c r="FI2" s="243"/>
      <c r="FJ2" s="243"/>
      <c r="FK2" s="243"/>
      <c r="FL2" s="243"/>
      <c r="FM2" s="243"/>
      <c r="FN2" s="243"/>
      <c r="FO2" s="243"/>
      <c r="FP2" s="243"/>
      <c r="FQ2" s="243"/>
      <c r="FR2" s="243"/>
      <c r="FS2" s="243"/>
      <c r="FT2" s="243"/>
      <c r="FU2" s="243"/>
      <c r="FV2" s="243"/>
      <c r="FW2" s="243"/>
      <c r="FX2" s="243"/>
      <c r="FY2" s="243"/>
      <c r="FZ2" s="243"/>
      <c r="GA2" s="243"/>
      <c r="GB2" s="243"/>
      <c r="GC2" s="243"/>
      <c r="GD2" s="243"/>
      <c r="GE2" s="243"/>
      <c r="GF2" s="243"/>
      <c r="GG2" s="243"/>
      <c r="GH2" s="243"/>
      <c r="GI2" s="243"/>
      <c r="GJ2" s="243"/>
      <c r="GK2" s="243"/>
      <c r="GL2" s="243"/>
      <c r="GM2" s="243"/>
      <c r="GN2" s="243"/>
      <c r="GO2" s="243"/>
      <c r="GP2" s="243"/>
      <c r="GQ2" s="243"/>
      <c r="GR2" s="243"/>
      <c r="GS2" s="243"/>
      <c r="GT2" s="243"/>
      <c r="GU2" s="243"/>
      <c r="GV2" s="243"/>
      <c r="GW2" s="243"/>
      <c r="GX2" s="243"/>
      <c r="GY2" s="243"/>
      <c r="GZ2" s="243"/>
      <c r="HA2" s="243"/>
      <c r="HB2" s="243"/>
      <c r="HC2" s="243"/>
      <c r="HD2" s="243"/>
      <c r="HE2" s="243"/>
      <c r="HF2" s="243"/>
      <c r="HG2" s="243"/>
      <c r="HH2" s="243"/>
      <c r="HI2" s="243"/>
      <c r="HJ2" s="243"/>
      <c r="HK2" s="243"/>
      <c r="HL2" s="243"/>
      <c r="HM2" s="243"/>
      <c r="HN2" s="243"/>
      <c r="HO2" s="243"/>
      <c r="HP2" s="243"/>
      <c r="HQ2" s="243"/>
      <c r="HR2" s="243"/>
      <c r="HS2" s="243"/>
      <c r="HT2" s="243"/>
      <c r="HU2" s="243"/>
      <c r="HV2" s="243"/>
      <c r="HW2" s="243"/>
      <c r="HX2" s="243"/>
      <c r="HY2" s="243"/>
      <c r="HZ2" s="243"/>
      <c r="IA2" s="243"/>
      <c r="IB2" s="243"/>
      <c r="IC2" s="243"/>
      <c r="ID2" s="243"/>
      <c r="IE2" s="243"/>
      <c r="IF2" s="243"/>
      <c r="IG2" s="243"/>
      <c r="IH2" s="243"/>
      <c r="II2" s="243"/>
      <c r="IJ2" s="243"/>
      <c r="IK2" s="243"/>
      <c r="IL2" s="243"/>
      <c r="IM2" s="243"/>
    </row>
    <row r="3" spans="1:5" ht="22.5" customHeight="1">
      <c r="A3" s="244" t="s">
        <v>2</v>
      </c>
      <c r="B3" s="244"/>
      <c r="C3" s="244"/>
      <c r="D3" s="244"/>
      <c r="E3" s="244"/>
    </row>
    <row r="4" spans="1:5" ht="21.75" customHeight="1">
      <c r="A4" s="329" t="s">
        <v>3</v>
      </c>
      <c r="B4" s="330" t="s">
        <v>4</v>
      </c>
      <c r="C4" s="331" t="s">
        <v>5</v>
      </c>
      <c r="D4" s="331"/>
      <c r="E4" s="247"/>
    </row>
    <row r="5" spans="1:5" ht="39.75" customHeight="1">
      <c r="A5" s="329"/>
      <c r="B5" s="330"/>
      <c r="C5" s="331" t="s">
        <v>6</v>
      </c>
      <c r="D5" s="330" t="s">
        <v>7</v>
      </c>
      <c r="E5" s="249"/>
    </row>
    <row r="6" spans="1:5" ht="21.75" customHeight="1">
      <c r="A6" s="332" t="s">
        <v>8</v>
      </c>
      <c r="B6" s="333">
        <f>B7+B8+B9+B10+B11+B12+B13+B22+B29+B30+B37+B38+B39+B40+B41+B49+B50+B58+B59+B60+B61+B62+B67+B68+B69+B70+B76+B77+B78+B79+B80+B84+B85+B86+B87+B93+B94+B103+B104+B105+B106+B112+B113+B114+B121+B122+B123+B124+B129+B130+B135+B136+B137+B138+B144+B145</f>
        <v>86848</v>
      </c>
      <c r="C6" s="334">
        <f>C7+C8+C9+C10+C11+C12+C13+C22+C29+C30+C37+C38+C39+C40+C41+C49+C50+C58+C59+C60+C61+C62+C67+C68+C69+C70+C76+C77+C78+C79+C80+C84+C85+C86+C87+C93+C94+C103+C104+C105+C106+C112+C113+C114+C121+C122+C123+C124+C129+C130+C135+C136+C137+C138+C144+C145</f>
        <v>82708</v>
      </c>
      <c r="D6" s="334">
        <f>D7+D8+D9+D10+D11+D12+D13+D22+D29+D30+D37+D38+D39+D40+D41+D49+D50+D58+D59+D60+D61+D62+D67+D68+D69+D70+D76+D77+D78+D79+D80+D84+D85+D86+D87+D93+D94+D103+D104+D105+D106+D112+D113+D114+D121+D122+D123+D124+D129+D130+D135+D136+D137+D138+D144+D145</f>
        <v>4140</v>
      </c>
      <c r="E6" s="252"/>
    </row>
    <row r="7" spans="1:5" ht="21.75" customHeight="1">
      <c r="A7" s="335" t="s">
        <v>9</v>
      </c>
      <c r="B7" s="336">
        <f>C7+D7</f>
        <v>5315</v>
      </c>
      <c r="C7" s="336">
        <v>4135</v>
      </c>
      <c r="D7" s="336">
        <v>1180</v>
      </c>
      <c r="E7" s="252"/>
    </row>
    <row r="8" spans="1:5" ht="21.75" customHeight="1">
      <c r="A8" s="335" t="s">
        <v>10</v>
      </c>
      <c r="B8" s="336">
        <f>C8+D8</f>
        <v>681</v>
      </c>
      <c r="C8" s="336">
        <v>613</v>
      </c>
      <c r="D8" s="336">
        <v>68</v>
      </c>
      <c r="E8" s="252"/>
    </row>
    <row r="9" spans="1:5" ht="21.75" customHeight="1">
      <c r="A9" s="335" t="s">
        <v>11</v>
      </c>
      <c r="B9" s="336">
        <f aca="true" t="shared" si="0" ref="B9:B21">C9+D9</f>
        <v>1561</v>
      </c>
      <c r="C9" s="336">
        <v>1377</v>
      </c>
      <c r="D9" s="336">
        <v>184</v>
      </c>
      <c r="E9" s="252"/>
    </row>
    <row r="10" spans="1:5" ht="21.75" customHeight="1">
      <c r="A10" s="335" t="s">
        <v>12</v>
      </c>
      <c r="B10" s="336">
        <f t="shared" si="0"/>
        <v>1465</v>
      </c>
      <c r="C10" s="336">
        <v>1147</v>
      </c>
      <c r="D10" s="336">
        <v>318</v>
      </c>
      <c r="E10" s="252"/>
    </row>
    <row r="11" spans="1:5" ht="21.75" customHeight="1">
      <c r="A11" s="335" t="s">
        <v>13</v>
      </c>
      <c r="B11" s="336">
        <f t="shared" si="0"/>
        <v>821</v>
      </c>
      <c r="C11" s="336">
        <v>702</v>
      </c>
      <c r="D11" s="336">
        <v>119</v>
      </c>
      <c r="E11" s="252"/>
    </row>
    <row r="12" spans="1:5" ht="21.75" customHeight="1">
      <c r="A12" s="335" t="s">
        <v>14</v>
      </c>
      <c r="B12" s="336">
        <f t="shared" si="0"/>
        <v>551</v>
      </c>
      <c r="C12" s="336">
        <v>477</v>
      </c>
      <c r="D12" s="336">
        <v>74</v>
      </c>
      <c r="E12" s="252"/>
    </row>
    <row r="13" spans="1:5" ht="21.75" customHeight="1">
      <c r="A13" s="335" t="s">
        <v>15</v>
      </c>
      <c r="B13" s="336">
        <f>SUM(B15:B21)</f>
        <v>3387</v>
      </c>
      <c r="C13" s="336">
        <f>SUM(C15:C21)</f>
        <v>3174</v>
      </c>
      <c r="D13" s="336">
        <f>SUM(D15:D21)</f>
        <v>213</v>
      </c>
      <c r="E13" s="252"/>
    </row>
    <row r="14" spans="1:5" ht="21.75" customHeight="1">
      <c r="A14" s="337" t="s">
        <v>16</v>
      </c>
      <c r="B14" s="338">
        <f t="shared" si="0"/>
        <v>1127</v>
      </c>
      <c r="C14" s="338">
        <f>SUM(C15:C17)</f>
        <v>1010</v>
      </c>
      <c r="D14" s="338">
        <f>SUM(D15:D17)</f>
        <v>117</v>
      </c>
      <c r="E14" s="252"/>
    </row>
    <row r="15" spans="1:5" ht="21.75" customHeight="1">
      <c r="A15" s="337" t="s">
        <v>17</v>
      </c>
      <c r="B15" s="338">
        <f t="shared" si="0"/>
        <v>212</v>
      </c>
      <c r="C15" s="338">
        <v>190</v>
      </c>
      <c r="D15" s="338">
        <v>22</v>
      </c>
      <c r="E15" s="257"/>
    </row>
    <row r="16" spans="1:5" ht="21.75" customHeight="1">
      <c r="A16" s="337" t="s">
        <v>18</v>
      </c>
      <c r="B16" s="338">
        <f t="shared" si="0"/>
        <v>167</v>
      </c>
      <c r="C16" s="338">
        <v>151</v>
      </c>
      <c r="D16" s="338">
        <v>16</v>
      </c>
      <c r="E16" s="257"/>
    </row>
    <row r="17" spans="1:5" ht="21.75" customHeight="1">
      <c r="A17" s="337" t="s">
        <v>19</v>
      </c>
      <c r="B17" s="338">
        <f t="shared" si="0"/>
        <v>748</v>
      </c>
      <c r="C17" s="338">
        <v>669</v>
      </c>
      <c r="D17" s="338">
        <v>79</v>
      </c>
      <c r="E17" s="257"/>
    </row>
    <row r="18" spans="1:5" ht="21.75" customHeight="1">
      <c r="A18" s="337" t="s">
        <v>20</v>
      </c>
      <c r="B18" s="338">
        <f t="shared" si="0"/>
        <v>572</v>
      </c>
      <c r="C18" s="338">
        <v>515</v>
      </c>
      <c r="D18" s="338">
        <v>57</v>
      </c>
      <c r="E18" s="257"/>
    </row>
    <row r="19" spans="1:5" ht="21.75" customHeight="1">
      <c r="A19" s="339" t="s">
        <v>21</v>
      </c>
      <c r="B19" s="338">
        <f t="shared" si="0"/>
        <v>798</v>
      </c>
      <c r="C19" s="338">
        <v>779</v>
      </c>
      <c r="D19" s="338">
        <v>19</v>
      </c>
      <c r="E19" s="257"/>
    </row>
    <row r="20" spans="1:5" ht="21.75" customHeight="1">
      <c r="A20" s="339" t="s">
        <v>22</v>
      </c>
      <c r="B20" s="338">
        <f t="shared" si="0"/>
        <v>469</v>
      </c>
      <c r="C20" s="338">
        <v>458</v>
      </c>
      <c r="D20" s="338">
        <v>11</v>
      </c>
      <c r="E20" s="257"/>
    </row>
    <row r="21" spans="1:5" ht="21.75" customHeight="1">
      <c r="A21" s="339" t="s">
        <v>23</v>
      </c>
      <c r="B21" s="338">
        <f t="shared" si="0"/>
        <v>421</v>
      </c>
      <c r="C21" s="338">
        <v>412</v>
      </c>
      <c r="D21" s="338">
        <v>9</v>
      </c>
      <c r="E21" s="257"/>
    </row>
    <row r="22" spans="1:5" ht="21.75" customHeight="1">
      <c r="A22" s="335" t="s">
        <v>24</v>
      </c>
      <c r="B22" s="336">
        <f>SUM(B24:B28)</f>
        <v>3391</v>
      </c>
      <c r="C22" s="336">
        <f>SUM(C24:C28)</f>
        <v>3192</v>
      </c>
      <c r="D22" s="336">
        <f>SUM(D24:D28)</f>
        <v>199</v>
      </c>
      <c r="E22" s="252"/>
    </row>
    <row r="23" spans="1:5" ht="21.75" customHeight="1">
      <c r="A23" s="337" t="s">
        <v>16</v>
      </c>
      <c r="B23" s="338">
        <f aca="true" t="shared" si="1" ref="B23:B29">C23+D23</f>
        <v>1575</v>
      </c>
      <c r="C23" s="338">
        <f>SUM(C24:C26)</f>
        <v>1416</v>
      </c>
      <c r="D23" s="338">
        <f>SUM(D24:D26)</f>
        <v>159</v>
      </c>
      <c r="E23" s="252"/>
    </row>
    <row r="24" spans="1:5" ht="21.75" customHeight="1">
      <c r="A24" s="340" t="s">
        <v>25</v>
      </c>
      <c r="B24" s="338">
        <f t="shared" si="1"/>
        <v>182</v>
      </c>
      <c r="C24" s="338">
        <v>179</v>
      </c>
      <c r="D24" s="338">
        <v>3</v>
      </c>
      <c r="E24" s="252"/>
    </row>
    <row r="25" spans="1:5" ht="21.75" customHeight="1">
      <c r="A25" s="337" t="s">
        <v>26</v>
      </c>
      <c r="B25" s="338">
        <f t="shared" si="1"/>
        <v>1045</v>
      </c>
      <c r="C25" s="338">
        <v>925</v>
      </c>
      <c r="D25" s="338">
        <v>120</v>
      </c>
      <c r="E25" s="257"/>
    </row>
    <row r="26" spans="1:5" ht="21.75" customHeight="1">
      <c r="A26" s="337" t="s">
        <v>27</v>
      </c>
      <c r="B26" s="338">
        <f t="shared" si="1"/>
        <v>348</v>
      </c>
      <c r="C26" s="338">
        <v>312</v>
      </c>
      <c r="D26" s="338">
        <v>36</v>
      </c>
      <c r="E26" s="257"/>
    </row>
    <row r="27" spans="1:5" ht="21.75" customHeight="1">
      <c r="A27" s="340" t="s">
        <v>28</v>
      </c>
      <c r="B27" s="338">
        <f t="shared" si="1"/>
        <v>1097</v>
      </c>
      <c r="C27" s="338">
        <v>1071</v>
      </c>
      <c r="D27" s="338">
        <v>26</v>
      </c>
      <c r="E27" s="257"/>
    </row>
    <row r="28" spans="1:5" ht="21.75" customHeight="1">
      <c r="A28" s="340" t="s">
        <v>29</v>
      </c>
      <c r="B28" s="338">
        <f t="shared" si="1"/>
        <v>719</v>
      </c>
      <c r="C28" s="338">
        <v>705</v>
      </c>
      <c r="D28" s="338">
        <v>14</v>
      </c>
      <c r="E28" s="257"/>
    </row>
    <row r="29" spans="1:5" ht="21.75" customHeight="1">
      <c r="A29" s="341" t="s">
        <v>30</v>
      </c>
      <c r="B29" s="336">
        <f t="shared" si="1"/>
        <v>613</v>
      </c>
      <c r="C29" s="336">
        <v>598</v>
      </c>
      <c r="D29" s="336">
        <v>15</v>
      </c>
      <c r="E29" s="257"/>
    </row>
    <row r="30" spans="1:5" ht="21.75" customHeight="1">
      <c r="A30" s="342" t="s">
        <v>31</v>
      </c>
      <c r="B30" s="336">
        <f>SUM(B32:B36)</f>
        <v>1676</v>
      </c>
      <c r="C30" s="336">
        <f>SUM(C32:C36)</f>
        <v>1508</v>
      </c>
      <c r="D30" s="336">
        <f>SUM(D32:D36)</f>
        <v>168</v>
      </c>
      <c r="E30" s="252"/>
    </row>
    <row r="31" spans="1:5" ht="21.75" customHeight="1">
      <c r="A31" s="337" t="s">
        <v>16</v>
      </c>
      <c r="B31" s="338">
        <f aca="true" t="shared" si="2" ref="B31:B37">C31+D31</f>
        <v>308</v>
      </c>
      <c r="C31" s="338">
        <f>SUM(C32:C34)</f>
        <v>279</v>
      </c>
      <c r="D31" s="338">
        <f>SUM(D32:D34)</f>
        <v>29</v>
      </c>
      <c r="E31" s="252"/>
    </row>
    <row r="32" spans="1:5" ht="21.75" customHeight="1">
      <c r="A32" s="339" t="s">
        <v>25</v>
      </c>
      <c r="B32" s="338">
        <f t="shared" si="2"/>
        <v>14</v>
      </c>
      <c r="C32" s="338">
        <v>13</v>
      </c>
      <c r="D32" s="338">
        <v>1</v>
      </c>
      <c r="E32" s="252"/>
    </row>
    <row r="33" spans="1:5" ht="21.75" customHeight="1">
      <c r="A33" s="343" t="s">
        <v>32</v>
      </c>
      <c r="B33" s="338">
        <f t="shared" si="2"/>
        <v>165</v>
      </c>
      <c r="C33" s="338">
        <v>149</v>
      </c>
      <c r="D33" s="338">
        <v>16</v>
      </c>
      <c r="E33" s="257"/>
    </row>
    <row r="34" spans="1:5" ht="21.75" customHeight="1">
      <c r="A34" s="343" t="s">
        <v>33</v>
      </c>
      <c r="B34" s="338">
        <f t="shared" si="2"/>
        <v>129</v>
      </c>
      <c r="C34" s="338">
        <v>117</v>
      </c>
      <c r="D34" s="338">
        <v>12</v>
      </c>
      <c r="E34" s="257"/>
    </row>
    <row r="35" spans="1:5" ht="21.75" customHeight="1">
      <c r="A35" s="337" t="s">
        <v>34</v>
      </c>
      <c r="B35" s="338">
        <f t="shared" si="2"/>
        <v>556</v>
      </c>
      <c r="C35" s="338">
        <v>500</v>
      </c>
      <c r="D35" s="338">
        <v>56</v>
      </c>
      <c r="E35" s="257"/>
    </row>
    <row r="36" spans="1:5" ht="21.75" customHeight="1">
      <c r="A36" s="337" t="s">
        <v>35</v>
      </c>
      <c r="B36" s="338">
        <f t="shared" si="2"/>
        <v>812</v>
      </c>
      <c r="C36" s="338">
        <v>729</v>
      </c>
      <c r="D36" s="338">
        <v>83</v>
      </c>
      <c r="E36" s="257"/>
    </row>
    <row r="37" spans="1:5" ht="21.75" customHeight="1">
      <c r="A37" s="344" t="s">
        <v>36</v>
      </c>
      <c r="B37" s="336">
        <f t="shared" si="2"/>
        <v>413</v>
      </c>
      <c r="C37" s="336">
        <v>405</v>
      </c>
      <c r="D37" s="336">
        <v>8</v>
      </c>
      <c r="E37" s="257"/>
    </row>
    <row r="38" spans="1:5" ht="21.75" customHeight="1">
      <c r="A38" s="344" t="s">
        <v>37</v>
      </c>
      <c r="B38" s="336">
        <f aca="true" t="shared" si="3" ref="B38:B49">C38+D38</f>
        <v>452</v>
      </c>
      <c r="C38" s="336">
        <v>443</v>
      </c>
      <c r="D38" s="336">
        <v>9</v>
      </c>
      <c r="E38" s="257"/>
    </row>
    <row r="39" spans="1:5" ht="21.75" customHeight="1">
      <c r="A39" s="344" t="s">
        <v>38</v>
      </c>
      <c r="B39" s="336">
        <f t="shared" si="3"/>
        <v>840</v>
      </c>
      <c r="C39" s="336">
        <v>820</v>
      </c>
      <c r="D39" s="336">
        <v>20</v>
      </c>
      <c r="E39" s="257"/>
    </row>
    <row r="40" spans="1:5" ht="21.75" customHeight="1">
      <c r="A40" s="341" t="s">
        <v>39</v>
      </c>
      <c r="B40" s="336">
        <f t="shared" si="3"/>
        <v>317</v>
      </c>
      <c r="C40" s="336">
        <v>311</v>
      </c>
      <c r="D40" s="336">
        <v>6</v>
      </c>
      <c r="E40" s="257"/>
    </row>
    <row r="41" spans="1:5" ht="21.75" customHeight="1">
      <c r="A41" s="345" t="s">
        <v>40</v>
      </c>
      <c r="B41" s="346">
        <f>SUM(B43:B48)</f>
        <v>4332</v>
      </c>
      <c r="C41" s="336">
        <f>SUM(C43:C48)</f>
        <v>4223</v>
      </c>
      <c r="D41" s="336">
        <f>SUM(D43:D48)</f>
        <v>109</v>
      </c>
      <c r="E41" s="252"/>
    </row>
    <row r="42" spans="1:5" ht="21.75" customHeight="1">
      <c r="A42" s="337" t="s">
        <v>16</v>
      </c>
      <c r="B42" s="338">
        <f>C42+D42</f>
        <v>4332</v>
      </c>
      <c r="C42" s="338">
        <f>SUM(C43:C48)</f>
        <v>4223</v>
      </c>
      <c r="D42" s="338">
        <f>SUM(D43:D48)</f>
        <v>109</v>
      </c>
      <c r="E42" s="252"/>
    </row>
    <row r="43" spans="1:5" ht="21.75" customHeight="1">
      <c r="A43" s="347" t="s">
        <v>41</v>
      </c>
      <c r="B43" s="338">
        <f t="shared" si="3"/>
        <v>531</v>
      </c>
      <c r="C43" s="338">
        <v>519</v>
      </c>
      <c r="D43" s="338">
        <v>12</v>
      </c>
      <c r="E43" s="238"/>
    </row>
    <row r="44" spans="1:5" ht="21.75" customHeight="1">
      <c r="A44" s="339" t="s">
        <v>42</v>
      </c>
      <c r="B44" s="338">
        <f t="shared" si="3"/>
        <v>335</v>
      </c>
      <c r="C44" s="338">
        <v>328</v>
      </c>
      <c r="D44" s="338">
        <v>7</v>
      </c>
      <c r="E44" s="238"/>
    </row>
    <row r="45" spans="1:5" ht="21.75" customHeight="1">
      <c r="A45" s="339" t="s">
        <v>43</v>
      </c>
      <c r="B45" s="338">
        <f t="shared" si="3"/>
        <v>278</v>
      </c>
      <c r="C45" s="338">
        <v>273</v>
      </c>
      <c r="D45" s="338">
        <v>5</v>
      </c>
      <c r="E45" s="238"/>
    </row>
    <row r="46" spans="1:5" ht="21.75" customHeight="1">
      <c r="A46" s="339" t="s">
        <v>44</v>
      </c>
      <c r="B46" s="338">
        <f t="shared" si="3"/>
        <v>672</v>
      </c>
      <c r="C46" s="338">
        <v>657</v>
      </c>
      <c r="D46" s="338">
        <v>15</v>
      </c>
      <c r="E46" s="238"/>
    </row>
    <row r="47" spans="1:5" ht="21.75" customHeight="1">
      <c r="A47" s="339" t="s">
        <v>45</v>
      </c>
      <c r="B47" s="338">
        <f t="shared" si="3"/>
        <v>1382</v>
      </c>
      <c r="C47" s="338">
        <v>1342</v>
      </c>
      <c r="D47" s="338">
        <v>40</v>
      </c>
      <c r="E47" s="238"/>
    </row>
    <row r="48" spans="1:5" ht="21.75" customHeight="1">
      <c r="A48" s="339" t="s">
        <v>46</v>
      </c>
      <c r="B48" s="338">
        <f t="shared" si="3"/>
        <v>1134</v>
      </c>
      <c r="C48" s="338">
        <v>1104</v>
      </c>
      <c r="D48" s="338">
        <v>30</v>
      </c>
      <c r="E48" s="238"/>
    </row>
    <row r="49" spans="1:247" s="1" customFormat="1" ht="21.75" customHeight="1">
      <c r="A49" s="344" t="s">
        <v>47</v>
      </c>
      <c r="B49" s="336">
        <f t="shared" si="3"/>
        <v>96</v>
      </c>
      <c r="C49" s="336">
        <v>94</v>
      </c>
      <c r="D49" s="336">
        <v>2</v>
      </c>
      <c r="E49" s="247"/>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99"/>
      <c r="BQ49" s="99"/>
      <c r="BR49" s="99"/>
      <c r="BS49" s="99"/>
      <c r="BT49" s="99"/>
      <c r="BU49" s="99"/>
      <c r="BV49" s="99"/>
      <c r="BW49" s="99"/>
      <c r="BX49" s="99"/>
      <c r="BY49" s="99"/>
      <c r="BZ49" s="99"/>
      <c r="CA49" s="99"/>
      <c r="CB49" s="99"/>
      <c r="CC49" s="99"/>
      <c r="CD49" s="99"/>
      <c r="CE49" s="99"/>
      <c r="CF49" s="99"/>
      <c r="CG49" s="99"/>
      <c r="CH49" s="99"/>
      <c r="CI49" s="99"/>
      <c r="CJ49" s="99"/>
      <c r="CK49" s="99"/>
      <c r="CL49" s="99"/>
      <c r="CM49" s="99"/>
      <c r="CN49" s="99"/>
      <c r="CO49" s="99"/>
      <c r="CP49" s="99"/>
      <c r="CQ49" s="99"/>
      <c r="CR49" s="99"/>
      <c r="CS49" s="99"/>
      <c r="CT49" s="99"/>
      <c r="CU49" s="99"/>
      <c r="CV49" s="99"/>
      <c r="CW49" s="99"/>
      <c r="CX49" s="99"/>
      <c r="CY49" s="99"/>
      <c r="CZ49" s="99"/>
      <c r="DA49" s="99"/>
      <c r="DB49" s="99"/>
      <c r="DC49" s="99"/>
      <c r="DD49" s="99"/>
      <c r="DE49" s="99"/>
      <c r="DF49" s="99"/>
      <c r="DG49" s="99"/>
      <c r="DH49" s="99"/>
      <c r="DI49" s="99"/>
      <c r="DJ49" s="99"/>
      <c r="DK49" s="99"/>
      <c r="DL49" s="99"/>
      <c r="DM49" s="99"/>
      <c r="DN49" s="99"/>
      <c r="DO49" s="99"/>
      <c r="DP49" s="99"/>
      <c r="DQ49" s="99"/>
      <c r="DR49" s="99"/>
      <c r="DS49" s="99"/>
      <c r="DT49" s="99"/>
      <c r="DU49" s="99"/>
      <c r="DV49" s="99"/>
      <c r="DW49" s="99"/>
      <c r="DX49" s="99"/>
      <c r="DY49" s="99"/>
      <c r="DZ49" s="99"/>
      <c r="EA49" s="99"/>
      <c r="EB49" s="99"/>
      <c r="EC49" s="99"/>
      <c r="ED49" s="99"/>
      <c r="EE49" s="99"/>
      <c r="EF49" s="99"/>
      <c r="EG49" s="99"/>
      <c r="EH49" s="99"/>
      <c r="EI49" s="99"/>
      <c r="EJ49" s="99"/>
      <c r="EK49" s="99"/>
      <c r="EL49" s="99"/>
      <c r="EM49" s="99"/>
      <c r="EN49" s="99"/>
      <c r="EO49" s="99"/>
      <c r="EP49" s="99"/>
      <c r="EQ49" s="99"/>
      <c r="ER49" s="99"/>
      <c r="ES49" s="99"/>
      <c r="ET49" s="99"/>
      <c r="EU49" s="99"/>
      <c r="EV49" s="99"/>
      <c r="EW49" s="99"/>
      <c r="EX49" s="99"/>
      <c r="EY49" s="99"/>
      <c r="EZ49" s="99"/>
      <c r="FA49" s="99"/>
      <c r="FB49" s="99"/>
      <c r="FC49" s="99"/>
      <c r="FD49" s="99"/>
      <c r="FE49" s="99"/>
      <c r="FF49" s="99"/>
      <c r="FG49" s="99"/>
      <c r="FH49" s="99"/>
      <c r="FI49" s="99"/>
      <c r="FJ49" s="99"/>
      <c r="FK49" s="99"/>
      <c r="FL49" s="99"/>
      <c r="FM49" s="99"/>
      <c r="FN49" s="99"/>
      <c r="FO49" s="99"/>
      <c r="FP49" s="99"/>
      <c r="FQ49" s="99"/>
      <c r="FR49" s="99"/>
      <c r="FS49" s="99"/>
      <c r="FT49" s="99"/>
      <c r="FU49" s="99"/>
      <c r="FV49" s="99"/>
      <c r="FW49" s="99"/>
      <c r="FX49" s="99"/>
      <c r="FY49" s="99"/>
      <c r="FZ49" s="99"/>
      <c r="GA49" s="99"/>
      <c r="GB49" s="99"/>
      <c r="GC49" s="99"/>
      <c r="GD49" s="99"/>
      <c r="GE49" s="99"/>
      <c r="GF49" s="99"/>
      <c r="GG49" s="99"/>
      <c r="GH49" s="99"/>
      <c r="GI49" s="99"/>
      <c r="GJ49" s="99"/>
      <c r="GK49" s="99"/>
      <c r="GL49" s="99"/>
      <c r="GM49" s="99"/>
      <c r="GN49" s="99"/>
      <c r="GO49" s="99"/>
      <c r="GP49" s="99"/>
      <c r="GQ49" s="99"/>
      <c r="GR49" s="99"/>
      <c r="GS49" s="99"/>
      <c r="GT49" s="99"/>
      <c r="GU49" s="99"/>
      <c r="GV49" s="99"/>
      <c r="GW49" s="99"/>
      <c r="GX49" s="99"/>
      <c r="GY49" s="99"/>
      <c r="GZ49" s="99"/>
      <c r="HA49" s="99"/>
      <c r="HB49" s="99"/>
      <c r="HC49" s="99"/>
      <c r="HD49" s="99"/>
      <c r="HE49" s="99"/>
      <c r="HF49" s="99"/>
      <c r="HG49" s="99"/>
      <c r="HH49" s="99"/>
      <c r="HI49" s="99"/>
      <c r="HJ49" s="99"/>
      <c r="HK49" s="99"/>
      <c r="HL49" s="99"/>
      <c r="HM49" s="99"/>
      <c r="HN49" s="99"/>
      <c r="HO49" s="99"/>
      <c r="HP49" s="99"/>
      <c r="HQ49" s="99"/>
      <c r="HR49" s="99"/>
      <c r="HS49" s="99"/>
      <c r="HT49" s="99"/>
      <c r="HU49" s="99"/>
      <c r="HV49" s="99"/>
      <c r="HW49" s="99"/>
      <c r="HX49" s="99"/>
      <c r="HY49" s="99"/>
      <c r="HZ49" s="99"/>
      <c r="IA49" s="99"/>
      <c r="IB49" s="99"/>
      <c r="IC49" s="99"/>
      <c r="ID49" s="99"/>
      <c r="IE49" s="99"/>
      <c r="IF49" s="99"/>
      <c r="IG49" s="99"/>
      <c r="IH49" s="99"/>
      <c r="II49" s="99"/>
      <c r="IJ49" s="99"/>
      <c r="IK49" s="99"/>
      <c r="IL49" s="99"/>
      <c r="IM49" s="99"/>
    </row>
    <row r="50" spans="1:5" ht="21.75" customHeight="1">
      <c r="A50" s="345" t="s">
        <v>48</v>
      </c>
      <c r="B50" s="346">
        <f>SUM(B52:B57)</f>
        <v>1679</v>
      </c>
      <c r="C50" s="346">
        <f>SUM(C52:C57)</f>
        <v>1645</v>
      </c>
      <c r="D50" s="346">
        <f>SUM(D52:D57)</f>
        <v>34</v>
      </c>
      <c r="E50" s="252"/>
    </row>
    <row r="51" spans="1:5" ht="21.75" customHeight="1">
      <c r="A51" s="337" t="s">
        <v>16</v>
      </c>
      <c r="B51" s="338">
        <f aca="true" t="shared" si="4" ref="B51:B58">C51+D51</f>
        <v>632</v>
      </c>
      <c r="C51" s="338">
        <f>SUM(C52:C54)</f>
        <v>619</v>
      </c>
      <c r="D51" s="338">
        <f>SUM(D52:D54)</f>
        <v>13</v>
      </c>
      <c r="E51" s="252"/>
    </row>
    <row r="52" spans="1:5" ht="21.75" customHeight="1">
      <c r="A52" s="348" t="s">
        <v>49</v>
      </c>
      <c r="B52" s="338">
        <f t="shared" si="4"/>
        <v>296</v>
      </c>
      <c r="C52" s="338">
        <v>290</v>
      </c>
      <c r="D52" s="338">
        <v>6</v>
      </c>
      <c r="E52" s="238"/>
    </row>
    <row r="53" spans="1:5" ht="21.75" customHeight="1">
      <c r="A53" s="349" t="s">
        <v>50</v>
      </c>
      <c r="B53" s="338">
        <f t="shared" si="4"/>
        <v>223</v>
      </c>
      <c r="C53" s="338">
        <v>218</v>
      </c>
      <c r="D53" s="338">
        <v>5</v>
      </c>
      <c r="E53" s="238"/>
    </row>
    <row r="54" spans="1:5" ht="21.75" customHeight="1">
      <c r="A54" s="348" t="s">
        <v>51</v>
      </c>
      <c r="B54" s="338">
        <f t="shared" si="4"/>
        <v>113</v>
      </c>
      <c r="C54" s="338">
        <v>111</v>
      </c>
      <c r="D54" s="338">
        <v>2</v>
      </c>
      <c r="E54" s="238"/>
    </row>
    <row r="55" spans="1:5" ht="21.75" customHeight="1">
      <c r="A55" s="349" t="s">
        <v>52</v>
      </c>
      <c r="B55" s="338">
        <f t="shared" si="4"/>
        <v>400</v>
      </c>
      <c r="C55" s="338">
        <v>392</v>
      </c>
      <c r="D55" s="338">
        <v>8</v>
      </c>
      <c r="E55" s="238"/>
    </row>
    <row r="56" spans="1:5" ht="21.75" customHeight="1">
      <c r="A56" s="348" t="s">
        <v>53</v>
      </c>
      <c r="B56" s="338">
        <f t="shared" si="4"/>
        <v>351</v>
      </c>
      <c r="C56" s="338">
        <v>344</v>
      </c>
      <c r="D56" s="338">
        <v>7</v>
      </c>
      <c r="E56" s="238"/>
    </row>
    <row r="57" spans="1:5" ht="21.75" customHeight="1">
      <c r="A57" s="349" t="s">
        <v>54</v>
      </c>
      <c r="B57" s="338">
        <f t="shared" si="4"/>
        <v>296</v>
      </c>
      <c r="C57" s="338">
        <v>290</v>
      </c>
      <c r="D57" s="338">
        <v>6</v>
      </c>
      <c r="E57" s="238"/>
    </row>
    <row r="58" spans="1:5" ht="21.75" customHeight="1">
      <c r="A58" s="350" t="s">
        <v>55</v>
      </c>
      <c r="B58" s="336">
        <f t="shared" si="4"/>
        <v>459</v>
      </c>
      <c r="C58" s="336">
        <v>450</v>
      </c>
      <c r="D58" s="336">
        <v>9</v>
      </c>
      <c r="E58" s="238"/>
    </row>
    <row r="59" spans="1:10" ht="21.75" customHeight="1">
      <c r="A59" s="351" t="s">
        <v>56</v>
      </c>
      <c r="B59" s="336">
        <f aca="true" t="shared" si="5" ref="B59:B69">C59+D59</f>
        <v>371</v>
      </c>
      <c r="C59" s="336">
        <v>364</v>
      </c>
      <c r="D59" s="336">
        <v>7</v>
      </c>
      <c r="E59" s="247"/>
      <c r="H59" s="352"/>
      <c r="I59" s="352"/>
      <c r="J59" s="352"/>
    </row>
    <row r="60" spans="1:5" ht="21.75" customHeight="1">
      <c r="A60" s="341" t="s">
        <v>57</v>
      </c>
      <c r="B60" s="336">
        <f t="shared" si="5"/>
        <v>300</v>
      </c>
      <c r="C60" s="336">
        <v>294</v>
      </c>
      <c r="D60" s="336">
        <v>6</v>
      </c>
      <c r="E60" s="247"/>
    </row>
    <row r="61" spans="1:5" ht="21.75" customHeight="1">
      <c r="A61" s="341" t="s">
        <v>58</v>
      </c>
      <c r="B61" s="336">
        <f t="shared" si="5"/>
        <v>253</v>
      </c>
      <c r="C61" s="336">
        <v>248</v>
      </c>
      <c r="D61" s="336">
        <v>5</v>
      </c>
      <c r="E61" s="247"/>
    </row>
    <row r="62" spans="1:5" ht="21.75" customHeight="1">
      <c r="A62" s="353" t="s">
        <v>59</v>
      </c>
      <c r="B62" s="346">
        <f>SUM(B64:B66)</f>
        <v>2001</v>
      </c>
      <c r="C62" s="336">
        <f>SUM(C64:C66)</f>
        <v>1960</v>
      </c>
      <c r="D62" s="336">
        <f>SUM(D64:D66)</f>
        <v>41</v>
      </c>
      <c r="E62" s="252"/>
    </row>
    <row r="63" spans="1:5" ht="21.75" customHeight="1">
      <c r="A63" s="337" t="s">
        <v>16</v>
      </c>
      <c r="B63" s="338">
        <f t="shared" si="5"/>
        <v>316</v>
      </c>
      <c r="C63" s="338">
        <f>C64</f>
        <v>310</v>
      </c>
      <c r="D63" s="338">
        <f>D64</f>
        <v>6</v>
      </c>
      <c r="E63" s="252"/>
    </row>
    <row r="64" spans="1:5" ht="21.75" customHeight="1">
      <c r="A64" s="339" t="s">
        <v>60</v>
      </c>
      <c r="B64" s="338">
        <f t="shared" si="5"/>
        <v>316</v>
      </c>
      <c r="C64" s="338">
        <v>310</v>
      </c>
      <c r="D64" s="338">
        <v>6</v>
      </c>
      <c r="E64" s="238"/>
    </row>
    <row r="65" spans="1:5" ht="21.75" customHeight="1">
      <c r="A65" s="339" t="s">
        <v>61</v>
      </c>
      <c r="B65" s="338">
        <f t="shared" si="5"/>
        <v>938</v>
      </c>
      <c r="C65" s="338">
        <v>918</v>
      </c>
      <c r="D65" s="338">
        <v>20</v>
      </c>
      <c r="E65" s="238"/>
    </row>
    <row r="66" spans="1:5" ht="21.75" customHeight="1">
      <c r="A66" s="339" t="s">
        <v>62</v>
      </c>
      <c r="B66" s="338">
        <f t="shared" si="5"/>
        <v>747</v>
      </c>
      <c r="C66" s="338">
        <v>732</v>
      </c>
      <c r="D66" s="338">
        <v>15</v>
      </c>
      <c r="E66" s="238"/>
    </row>
    <row r="67" spans="1:5" ht="21.75" customHeight="1">
      <c r="A67" s="344" t="s">
        <v>63</v>
      </c>
      <c r="B67" s="336">
        <f t="shared" si="5"/>
        <v>1039</v>
      </c>
      <c r="C67" s="336">
        <v>1018</v>
      </c>
      <c r="D67" s="336">
        <v>21</v>
      </c>
      <c r="E67" s="238"/>
    </row>
    <row r="68" spans="1:5" ht="21.75" customHeight="1">
      <c r="A68" s="341" t="s">
        <v>64</v>
      </c>
      <c r="B68" s="336">
        <f t="shared" si="5"/>
        <v>1902</v>
      </c>
      <c r="C68" s="336">
        <v>1859</v>
      </c>
      <c r="D68" s="336">
        <v>43</v>
      </c>
      <c r="E68" s="247"/>
    </row>
    <row r="69" spans="1:5" ht="21.75" customHeight="1">
      <c r="A69" s="341" t="s">
        <v>65</v>
      </c>
      <c r="B69" s="336">
        <f t="shared" si="5"/>
        <v>1863</v>
      </c>
      <c r="C69" s="336">
        <v>1821</v>
      </c>
      <c r="D69" s="336">
        <v>42</v>
      </c>
      <c r="E69" s="247"/>
    </row>
    <row r="70" spans="1:5" ht="21.75" customHeight="1">
      <c r="A70" s="345" t="s">
        <v>66</v>
      </c>
      <c r="B70" s="346">
        <f>SUM(B72:B75)</f>
        <v>1817</v>
      </c>
      <c r="C70" s="336">
        <f>SUM(C72:C75)</f>
        <v>1780</v>
      </c>
      <c r="D70" s="336">
        <f>SUM(D72:D75)</f>
        <v>37</v>
      </c>
      <c r="E70" s="252"/>
    </row>
    <row r="71" spans="1:5" ht="21.75" customHeight="1">
      <c r="A71" s="337" t="s">
        <v>16</v>
      </c>
      <c r="B71" s="338">
        <f>C71+D71</f>
        <v>1107</v>
      </c>
      <c r="C71" s="338">
        <f>C72+C73</f>
        <v>1084</v>
      </c>
      <c r="D71" s="338">
        <f>D72+D73</f>
        <v>23</v>
      </c>
      <c r="E71" s="252"/>
    </row>
    <row r="72" spans="1:5" ht="21.75" customHeight="1">
      <c r="A72" s="354" t="s">
        <v>67</v>
      </c>
      <c r="B72" s="338">
        <f aca="true" t="shared" si="6" ref="B72:B79">C72+D72</f>
        <v>299</v>
      </c>
      <c r="C72" s="338">
        <v>293</v>
      </c>
      <c r="D72" s="338">
        <v>6</v>
      </c>
      <c r="E72" s="238"/>
    </row>
    <row r="73" spans="1:5" ht="21.75" customHeight="1">
      <c r="A73" s="354" t="s">
        <v>68</v>
      </c>
      <c r="B73" s="338">
        <f t="shared" si="6"/>
        <v>808</v>
      </c>
      <c r="C73" s="338">
        <v>791</v>
      </c>
      <c r="D73" s="338">
        <v>17</v>
      </c>
      <c r="E73" s="238"/>
    </row>
    <row r="74" spans="1:5" ht="21.75" customHeight="1">
      <c r="A74" s="354" t="s">
        <v>69</v>
      </c>
      <c r="B74" s="338">
        <f t="shared" si="6"/>
        <v>410</v>
      </c>
      <c r="C74" s="338">
        <v>402</v>
      </c>
      <c r="D74" s="338">
        <v>8</v>
      </c>
      <c r="E74" s="238"/>
    </row>
    <row r="75" spans="1:5" ht="21.75" customHeight="1">
      <c r="A75" s="354" t="s">
        <v>70</v>
      </c>
      <c r="B75" s="338">
        <f t="shared" si="6"/>
        <v>300</v>
      </c>
      <c r="C75" s="338">
        <v>294</v>
      </c>
      <c r="D75" s="338">
        <v>6</v>
      </c>
      <c r="E75" s="238"/>
    </row>
    <row r="76" spans="1:10" ht="21.75" customHeight="1">
      <c r="A76" s="355" t="s">
        <v>71</v>
      </c>
      <c r="B76" s="336">
        <f t="shared" si="6"/>
        <v>1640</v>
      </c>
      <c r="C76" s="336">
        <v>1600</v>
      </c>
      <c r="D76" s="336">
        <v>40</v>
      </c>
      <c r="E76" s="247"/>
      <c r="H76" s="352"/>
      <c r="I76" s="352"/>
      <c r="J76" s="352"/>
    </row>
    <row r="77" spans="1:10" ht="21.75" customHeight="1">
      <c r="A77" s="355" t="s">
        <v>72</v>
      </c>
      <c r="B77" s="336">
        <f t="shared" si="6"/>
        <v>1179</v>
      </c>
      <c r="C77" s="336">
        <v>1154</v>
      </c>
      <c r="D77" s="336">
        <v>25</v>
      </c>
      <c r="E77" s="247"/>
      <c r="H77" s="352"/>
      <c r="I77" s="352"/>
      <c r="J77" s="352"/>
    </row>
    <row r="78" spans="1:10" ht="21.75" customHeight="1">
      <c r="A78" s="341" t="s">
        <v>73</v>
      </c>
      <c r="B78" s="336">
        <f t="shared" si="6"/>
        <v>2855</v>
      </c>
      <c r="C78" s="336">
        <v>2783</v>
      </c>
      <c r="D78" s="336">
        <v>72</v>
      </c>
      <c r="E78" s="247"/>
      <c r="H78" s="352"/>
      <c r="I78" s="352"/>
      <c r="J78" s="352"/>
    </row>
    <row r="79" spans="1:10" ht="21.75" customHeight="1">
      <c r="A79" s="341" t="s">
        <v>74</v>
      </c>
      <c r="B79" s="336">
        <f t="shared" si="6"/>
        <v>774</v>
      </c>
      <c r="C79" s="336">
        <v>758</v>
      </c>
      <c r="D79" s="336">
        <v>16</v>
      </c>
      <c r="E79" s="247"/>
      <c r="H79" s="352"/>
      <c r="I79" s="352"/>
      <c r="J79" s="352"/>
    </row>
    <row r="80" spans="1:5" ht="21.75" customHeight="1">
      <c r="A80" s="345" t="s">
        <v>75</v>
      </c>
      <c r="B80" s="346">
        <f>SUM(B82:B83)</f>
        <v>602</v>
      </c>
      <c r="C80" s="336">
        <f>SUM(C82:C83)</f>
        <v>590</v>
      </c>
      <c r="D80" s="336">
        <f>SUM(D82:D83)</f>
        <v>12</v>
      </c>
      <c r="E80" s="252"/>
    </row>
    <row r="81" spans="1:5" ht="21.75" customHeight="1">
      <c r="A81" s="337" t="s">
        <v>16</v>
      </c>
      <c r="B81" s="338">
        <f aca="true" t="shared" si="7" ref="B81:B86">C81+D81</f>
        <v>602</v>
      </c>
      <c r="C81" s="338">
        <f>C82+C83</f>
        <v>590</v>
      </c>
      <c r="D81" s="338">
        <f>D82+D83</f>
        <v>12</v>
      </c>
      <c r="E81" s="252"/>
    </row>
    <row r="82" spans="1:5" ht="21.75" customHeight="1">
      <c r="A82" s="340" t="s">
        <v>25</v>
      </c>
      <c r="B82" s="338">
        <f t="shared" si="7"/>
        <v>187</v>
      </c>
      <c r="C82" s="338">
        <v>184</v>
      </c>
      <c r="D82" s="338">
        <v>3</v>
      </c>
      <c r="E82" s="277"/>
    </row>
    <row r="83" spans="1:5" ht="21.75" customHeight="1">
      <c r="A83" s="340" t="s">
        <v>76</v>
      </c>
      <c r="B83" s="338">
        <f t="shared" si="7"/>
        <v>415</v>
      </c>
      <c r="C83" s="338">
        <v>406</v>
      </c>
      <c r="D83" s="338">
        <v>9</v>
      </c>
      <c r="E83" s="277"/>
    </row>
    <row r="84" spans="1:5" ht="21.75" customHeight="1">
      <c r="A84" s="356" t="s">
        <v>77</v>
      </c>
      <c r="B84" s="336">
        <f t="shared" si="7"/>
        <v>1417</v>
      </c>
      <c r="C84" s="336">
        <v>1384</v>
      </c>
      <c r="D84" s="336">
        <v>33</v>
      </c>
      <c r="E84" s="277"/>
    </row>
    <row r="85" spans="1:5" ht="21.75" customHeight="1">
      <c r="A85" s="356" t="s">
        <v>78</v>
      </c>
      <c r="B85" s="336">
        <f t="shared" si="7"/>
        <v>471</v>
      </c>
      <c r="C85" s="336">
        <v>462</v>
      </c>
      <c r="D85" s="336">
        <v>9</v>
      </c>
      <c r="E85" s="278"/>
    </row>
    <row r="86" spans="1:5" ht="21.75" customHeight="1">
      <c r="A86" s="345" t="s">
        <v>79</v>
      </c>
      <c r="B86" s="336">
        <f t="shared" si="7"/>
        <v>1902</v>
      </c>
      <c r="C86" s="336">
        <v>1850</v>
      </c>
      <c r="D86" s="336">
        <v>52</v>
      </c>
      <c r="E86" s="278"/>
    </row>
    <row r="87" spans="1:5" ht="21.75" customHeight="1">
      <c r="A87" s="345" t="s">
        <v>80</v>
      </c>
      <c r="B87" s="346">
        <f>SUM(B89:B92)</f>
        <v>2077</v>
      </c>
      <c r="C87" s="346">
        <f>SUM(C89:C92)</f>
        <v>2033</v>
      </c>
      <c r="D87" s="346">
        <f>SUM(D89:D92)</f>
        <v>44</v>
      </c>
      <c r="E87" s="252"/>
    </row>
    <row r="88" spans="1:5" ht="21.75" customHeight="1">
      <c r="A88" s="337" t="s">
        <v>16</v>
      </c>
      <c r="B88" s="338">
        <f aca="true" t="shared" si="8" ref="B88:B93">C88+D88</f>
        <v>1521</v>
      </c>
      <c r="C88" s="338">
        <f>SUM(C89:C91)</f>
        <v>1489</v>
      </c>
      <c r="D88" s="338">
        <f>SUM(D89:D91)</f>
        <v>32</v>
      </c>
      <c r="E88" s="252"/>
    </row>
    <row r="89" spans="1:5" ht="21.75" customHeight="1">
      <c r="A89" s="340" t="s">
        <v>25</v>
      </c>
      <c r="B89" s="338">
        <f t="shared" si="8"/>
        <v>358</v>
      </c>
      <c r="C89" s="338">
        <v>352</v>
      </c>
      <c r="D89" s="338">
        <v>6</v>
      </c>
      <c r="E89" s="277"/>
    </row>
    <row r="90" spans="1:5" ht="21.75" customHeight="1">
      <c r="A90" s="340" t="s">
        <v>81</v>
      </c>
      <c r="B90" s="338">
        <f t="shared" si="8"/>
        <v>651</v>
      </c>
      <c r="C90" s="338">
        <v>637</v>
      </c>
      <c r="D90" s="338">
        <v>14</v>
      </c>
      <c r="E90" s="277"/>
    </row>
    <row r="91" spans="1:5" ht="21.75" customHeight="1">
      <c r="A91" s="340" t="s">
        <v>82</v>
      </c>
      <c r="B91" s="338">
        <f t="shared" si="8"/>
        <v>512</v>
      </c>
      <c r="C91" s="338">
        <v>500</v>
      </c>
      <c r="D91" s="338">
        <v>12</v>
      </c>
      <c r="E91" s="277"/>
    </row>
    <row r="92" spans="1:5" ht="21.75" customHeight="1">
      <c r="A92" s="340" t="s">
        <v>83</v>
      </c>
      <c r="B92" s="338">
        <f t="shared" si="8"/>
        <v>556</v>
      </c>
      <c r="C92" s="338">
        <v>544</v>
      </c>
      <c r="D92" s="338">
        <v>12</v>
      </c>
      <c r="E92" s="277"/>
    </row>
    <row r="93" spans="1:5" ht="21.75" customHeight="1">
      <c r="A93" s="341" t="s">
        <v>84</v>
      </c>
      <c r="B93" s="336">
        <f t="shared" si="8"/>
        <v>1467</v>
      </c>
      <c r="C93" s="336">
        <v>1432</v>
      </c>
      <c r="D93" s="336">
        <v>35</v>
      </c>
      <c r="E93" s="278"/>
    </row>
    <row r="94" spans="1:5" ht="21.75" customHeight="1">
      <c r="A94" s="345" t="s">
        <v>85</v>
      </c>
      <c r="B94" s="346">
        <f>SUM(B96:B102)</f>
        <v>3781</v>
      </c>
      <c r="C94" s="336">
        <f>SUM(C96:C102)</f>
        <v>3694</v>
      </c>
      <c r="D94" s="336">
        <f>SUM(D96:D102)</f>
        <v>87</v>
      </c>
      <c r="E94" s="252"/>
    </row>
    <row r="95" spans="1:5" ht="21.75" customHeight="1">
      <c r="A95" s="337" t="s">
        <v>16</v>
      </c>
      <c r="B95" s="338">
        <f aca="true" t="shared" si="9" ref="B95:B98">C95+D95</f>
        <v>1300</v>
      </c>
      <c r="C95" s="338">
        <f>SUM(C96:C100)</f>
        <v>1274</v>
      </c>
      <c r="D95" s="338">
        <f>SUM(D96:D100)</f>
        <v>26</v>
      </c>
      <c r="E95" s="252"/>
    </row>
    <row r="96" spans="1:5" ht="21.75" customHeight="1">
      <c r="A96" s="339" t="s">
        <v>25</v>
      </c>
      <c r="B96" s="338">
        <f t="shared" si="9"/>
        <v>361</v>
      </c>
      <c r="C96" s="338">
        <v>354</v>
      </c>
      <c r="D96" s="338">
        <v>7</v>
      </c>
      <c r="E96" s="277"/>
    </row>
    <row r="97" spans="1:5" ht="21.75" customHeight="1">
      <c r="A97" s="339" t="s">
        <v>86</v>
      </c>
      <c r="B97" s="338">
        <f t="shared" si="9"/>
        <v>349</v>
      </c>
      <c r="C97" s="338">
        <v>342</v>
      </c>
      <c r="D97" s="338">
        <v>7</v>
      </c>
      <c r="E97" s="277"/>
    </row>
    <row r="98" spans="1:5" ht="21.75" customHeight="1">
      <c r="A98" s="339" t="s">
        <v>87</v>
      </c>
      <c r="B98" s="338">
        <f t="shared" si="9"/>
        <v>247</v>
      </c>
      <c r="C98" s="338">
        <v>242</v>
      </c>
      <c r="D98" s="338">
        <v>5</v>
      </c>
      <c r="E98" s="277"/>
    </row>
    <row r="99" spans="1:5" ht="21.75" customHeight="1">
      <c r="A99" s="339" t="s">
        <v>88</v>
      </c>
      <c r="B99" s="338">
        <f aca="true" t="shared" si="10" ref="B98:B103">C99+D99</f>
        <v>159</v>
      </c>
      <c r="C99" s="338">
        <v>156</v>
      </c>
      <c r="D99" s="338">
        <v>3</v>
      </c>
      <c r="E99" s="277"/>
    </row>
    <row r="100" spans="1:5" ht="21.75" customHeight="1">
      <c r="A100" s="339" t="s">
        <v>89</v>
      </c>
      <c r="B100" s="338">
        <f t="shared" si="10"/>
        <v>184</v>
      </c>
      <c r="C100" s="338">
        <v>180</v>
      </c>
      <c r="D100" s="338">
        <v>4</v>
      </c>
      <c r="E100" s="277"/>
    </row>
    <row r="101" spans="1:5" ht="21.75" customHeight="1">
      <c r="A101" s="339" t="s">
        <v>90</v>
      </c>
      <c r="B101" s="338">
        <f t="shared" si="10"/>
        <v>1341</v>
      </c>
      <c r="C101" s="338">
        <v>1308</v>
      </c>
      <c r="D101" s="338">
        <v>33</v>
      </c>
      <c r="E101" s="277"/>
    </row>
    <row r="102" spans="1:5" ht="21.75" customHeight="1">
      <c r="A102" s="339" t="s">
        <v>91</v>
      </c>
      <c r="B102" s="338">
        <f t="shared" si="10"/>
        <v>1140</v>
      </c>
      <c r="C102" s="338">
        <v>1112</v>
      </c>
      <c r="D102" s="338">
        <v>28</v>
      </c>
      <c r="E102" s="277"/>
    </row>
    <row r="103" spans="1:5" ht="21.75" customHeight="1">
      <c r="A103" s="344" t="s">
        <v>92</v>
      </c>
      <c r="B103" s="336">
        <f t="shared" si="10"/>
        <v>2455</v>
      </c>
      <c r="C103" s="336">
        <v>2386</v>
      </c>
      <c r="D103" s="336">
        <v>69</v>
      </c>
      <c r="E103" s="277"/>
    </row>
    <row r="104" spans="1:5" ht="21.75" customHeight="1">
      <c r="A104" s="344" t="s">
        <v>93</v>
      </c>
      <c r="B104" s="336">
        <f aca="true" t="shared" si="11" ref="B104:B113">C104+D104</f>
        <v>1037</v>
      </c>
      <c r="C104" s="336">
        <v>1013</v>
      </c>
      <c r="D104" s="336">
        <v>24</v>
      </c>
      <c r="E104" s="278"/>
    </row>
    <row r="105" spans="1:5" ht="21.75" customHeight="1">
      <c r="A105" s="341" t="s">
        <v>94</v>
      </c>
      <c r="B105" s="336">
        <f t="shared" si="11"/>
        <v>2300</v>
      </c>
      <c r="C105" s="336">
        <v>2235</v>
      </c>
      <c r="D105" s="336">
        <v>65</v>
      </c>
      <c r="E105" s="278"/>
    </row>
    <row r="106" spans="1:5" ht="21.75" customHeight="1">
      <c r="A106" s="345" t="s">
        <v>95</v>
      </c>
      <c r="B106" s="346">
        <f>SUM(B108:B111)</f>
        <v>5038</v>
      </c>
      <c r="C106" s="346">
        <f>SUM(C108:C111)</f>
        <v>4912</v>
      </c>
      <c r="D106" s="346">
        <f>SUM(D108:D111)</f>
        <v>126</v>
      </c>
      <c r="E106" s="252"/>
    </row>
    <row r="107" spans="1:5" ht="21.75" customHeight="1">
      <c r="A107" s="337" t="s">
        <v>16</v>
      </c>
      <c r="B107" s="338">
        <f t="shared" si="11"/>
        <v>3225</v>
      </c>
      <c r="C107" s="338">
        <f>SUM(C108:C110)</f>
        <v>3143</v>
      </c>
      <c r="D107" s="338">
        <f>SUM(D108:D110)</f>
        <v>82</v>
      </c>
      <c r="E107" s="252"/>
    </row>
    <row r="108" spans="1:5" ht="21.75" customHeight="1">
      <c r="A108" s="340" t="s">
        <v>25</v>
      </c>
      <c r="B108" s="338">
        <f t="shared" si="11"/>
        <v>707</v>
      </c>
      <c r="C108" s="338">
        <v>695</v>
      </c>
      <c r="D108" s="338">
        <v>12</v>
      </c>
      <c r="E108" s="277"/>
    </row>
    <row r="109" spans="1:5" ht="21.75" customHeight="1">
      <c r="A109" s="340" t="s">
        <v>96</v>
      </c>
      <c r="B109" s="338">
        <f t="shared" si="11"/>
        <v>679</v>
      </c>
      <c r="C109" s="338">
        <v>663</v>
      </c>
      <c r="D109" s="338">
        <v>16</v>
      </c>
      <c r="E109" s="277"/>
    </row>
    <row r="110" spans="1:5" ht="21.75" customHeight="1">
      <c r="A110" s="340" t="s">
        <v>97</v>
      </c>
      <c r="B110" s="338">
        <f t="shared" si="11"/>
        <v>1839</v>
      </c>
      <c r="C110" s="338">
        <v>1785</v>
      </c>
      <c r="D110" s="338">
        <v>54</v>
      </c>
      <c r="E110" s="277"/>
    </row>
    <row r="111" spans="1:5" ht="21.75" customHeight="1">
      <c r="A111" s="340" t="s">
        <v>98</v>
      </c>
      <c r="B111" s="338">
        <f t="shared" si="11"/>
        <v>1813</v>
      </c>
      <c r="C111" s="338">
        <v>1769</v>
      </c>
      <c r="D111" s="338">
        <v>44</v>
      </c>
      <c r="E111" s="277"/>
    </row>
    <row r="112" spans="1:5" ht="21.75" customHeight="1">
      <c r="A112" s="356" t="s">
        <v>99</v>
      </c>
      <c r="B112" s="336">
        <f t="shared" si="11"/>
        <v>1657</v>
      </c>
      <c r="C112" s="336">
        <v>1612</v>
      </c>
      <c r="D112" s="336">
        <v>45</v>
      </c>
      <c r="E112" s="278"/>
    </row>
    <row r="113" spans="1:5" ht="21.75" customHeight="1">
      <c r="A113" s="341" t="s">
        <v>100</v>
      </c>
      <c r="B113" s="336">
        <f t="shared" si="11"/>
        <v>1890</v>
      </c>
      <c r="C113" s="336">
        <v>1840</v>
      </c>
      <c r="D113" s="336">
        <v>50</v>
      </c>
      <c r="E113" s="278"/>
    </row>
    <row r="114" spans="1:5" ht="21.75" customHeight="1">
      <c r="A114" s="353" t="s">
        <v>101</v>
      </c>
      <c r="B114" s="346">
        <f>SUM(B116:B120)</f>
        <v>2835</v>
      </c>
      <c r="C114" s="336">
        <f>SUM(C116:C120)</f>
        <v>2774</v>
      </c>
      <c r="D114" s="336">
        <f>SUM(D116:D120)</f>
        <v>61</v>
      </c>
      <c r="E114" s="252"/>
    </row>
    <row r="115" spans="1:5" ht="21.75" customHeight="1">
      <c r="A115" s="337" t="s">
        <v>16</v>
      </c>
      <c r="B115" s="338">
        <f>C115+D115</f>
        <v>1086</v>
      </c>
      <c r="C115" s="338">
        <f>C116+C117</f>
        <v>1061</v>
      </c>
      <c r="D115" s="338">
        <f>D116+D117</f>
        <v>25</v>
      </c>
      <c r="E115" s="252"/>
    </row>
    <row r="116" spans="1:5" ht="21.75" customHeight="1">
      <c r="A116" s="354" t="s">
        <v>102</v>
      </c>
      <c r="B116" s="338">
        <f aca="true" t="shared" si="12" ref="B116:B123">C116+D116</f>
        <v>345</v>
      </c>
      <c r="C116" s="338">
        <v>337</v>
      </c>
      <c r="D116" s="338">
        <v>8</v>
      </c>
      <c r="E116" s="238"/>
    </row>
    <row r="117" spans="1:5" ht="21.75" customHeight="1">
      <c r="A117" s="354" t="s">
        <v>103</v>
      </c>
      <c r="B117" s="338">
        <f t="shared" si="12"/>
        <v>741</v>
      </c>
      <c r="C117" s="338">
        <v>724</v>
      </c>
      <c r="D117" s="338">
        <v>17</v>
      </c>
      <c r="E117" s="238"/>
    </row>
    <row r="118" spans="1:5" ht="21.75" customHeight="1">
      <c r="A118" s="354" t="s">
        <v>104</v>
      </c>
      <c r="B118" s="338">
        <f t="shared" si="12"/>
        <v>498</v>
      </c>
      <c r="C118" s="338">
        <v>488</v>
      </c>
      <c r="D118" s="338">
        <v>10</v>
      </c>
      <c r="E118" s="238"/>
    </row>
    <row r="119" spans="1:5" ht="21.75" customHeight="1">
      <c r="A119" s="354" t="s">
        <v>105</v>
      </c>
      <c r="B119" s="338">
        <f t="shared" si="12"/>
        <v>666</v>
      </c>
      <c r="C119" s="338">
        <v>652</v>
      </c>
      <c r="D119" s="338">
        <v>14</v>
      </c>
      <c r="E119" s="238"/>
    </row>
    <row r="120" spans="1:5" ht="21.75" customHeight="1">
      <c r="A120" s="354" t="s">
        <v>106</v>
      </c>
      <c r="B120" s="338">
        <f t="shared" si="12"/>
        <v>585</v>
      </c>
      <c r="C120" s="338">
        <v>573</v>
      </c>
      <c r="D120" s="338">
        <v>12</v>
      </c>
      <c r="E120" s="238"/>
    </row>
    <row r="121" spans="1:5" ht="21.75" customHeight="1">
      <c r="A121" s="355" t="s">
        <v>107</v>
      </c>
      <c r="B121" s="336">
        <f t="shared" si="12"/>
        <v>1523</v>
      </c>
      <c r="C121" s="336">
        <v>1486</v>
      </c>
      <c r="D121" s="336">
        <v>37</v>
      </c>
      <c r="E121" s="247"/>
    </row>
    <row r="122" spans="1:5" ht="21.75" customHeight="1">
      <c r="A122" s="355" t="s">
        <v>108</v>
      </c>
      <c r="B122" s="336">
        <f t="shared" si="12"/>
        <v>283</v>
      </c>
      <c r="C122" s="336">
        <v>278</v>
      </c>
      <c r="D122" s="336">
        <v>5</v>
      </c>
      <c r="E122" s="247"/>
    </row>
    <row r="123" spans="1:5" ht="21.75" customHeight="1">
      <c r="A123" s="341" t="s">
        <v>109</v>
      </c>
      <c r="B123" s="336">
        <f t="shared" si="12"/>
        <v>351</v>
      </c>
      <c r="C123" s="336">
        <v>344</v>
      </c>
      <c r="D123" s="336">
        <v>7</v>
      </c>
      <c r="E123" s="247"/>
    </row>
    <row r="124" spans="1:5" ht="21.75" customHeight="1">
      <c r="A124" s="345" t="s">
        <v>110</v>
      </c>
      <c r="B124" s="346">
        <f>SUM(B126:B128)</f>
        <v>1255</v>
      </c>
      <c r="C124" s="336">
        <f>SUM(C126:C128)</f>
        <v>1224</v>
      </c>
      <c r="D124" s="336">
        <f>SUM(D126:D128)</f>
        <v>31</v>
      </c>
      <c r="E124" s="252"/>
    </row>
    <row r="125" spans="1:5" ht="21.75" customHeight="1">
      <c r="A125" s="337" t="s">
        <v>16</v>
      </c>
      <c r="B125" s="338">
        <f aca="true" t="shared" si="13" ref="B125:B129">C125+D125</f>
        <v>1255</v>
      </c>
      <c r="C125" s="338">
        <f>SUM(C126:C128)</f>
        <v>1224</v>
      </c>
      <c r="D125" s="338">
        <f>SUM(D126:D128)</f>
        <v>31</v>
      </c>
      <c r="E125" s="252"/>
    </row>
    <row r="126" spans="1:5" ht="21.75" customHeight="1">
      <c r="A126" s="347" t="s">
        <v>25</v>
      </c>
      <c r="B126" s="338">
        <f t="shared" si="13"/>
        <v>64</v>
      </c>
      <c r="C126" s="338">
        <v>63</v>
      </c>
      <c r="D126" s="338">
        <v>1</v>
      </c>
      <c r="E126" s="277"/>
    </row>
    <row r="127" spans="1:5" ht="21.75" customHeight="1">
      <c r="A127" s="339" t="s">
        <v>111</v>
      </c>
      <c r="B127" s="338">
        <f t="shared" si="13"/>
        <v>958</v>
      </c>
      <c r="C127" s="338">
        <v>933</v>
      </c>
      <c r="D127" s="338">
        <v>25</v>
      </c>
      <c r="E127" s="277"/>
    </row>
    <row r="128" spans="1:5" ht="21.75" customHeight="1">
      <c r="A128" s="339" t="s">
        <v>112</v>
      </c>
      <c r="B128" s="338">
        <f t="shared" si="13"/>
        <v>233</v>
      </c>
      <c r="C128" s="338">
        <v>228</v>
      </c>
      <c r="D128" s="338">
        <v>5</v>
      </c>
      <c r="E128" s="277"/>
    </row>
    <row r="129" spans="1:5" ht="21.75" customHeight="1">
      <c r="A129" s="341" t="s">
        <v>113</v>
      </c>
      <c r="B129" s="336">
        <f t="shared" si="13"/>
        <v>1257</v>
      </c>
      <c r="C129" s="336">
        <v>1227</v>
      </c>
      <c r="D129" s="336">
        <v>30</v>
      </c>
      <c r="E129" s="278"/>
    </row>
    <row r="130" spans="1:5" ht="21.75" customHeight="1">
      <c r="A130" s="341" t="s">
        <v>114</v>
      </c>
      <c r="B130" s="346">
        <f>SUM(B132:B134)</f>
        <v>1778</v>
      </c>
      <c r="C130" s="336">
        <f>SUM(C132:C134)</f>
        <v>1741</v>
      </c>
      <c r="D130" s="336">
        <f>SUM(D132:D134)</f>
        <v>37</v>
      </c>
      <c r="E130" s="252"/>
    </row>
    <row r="131" spans="1:5" ht="21.75" customHeight="1">
      <c r="A131" s="337" t="s">
        <v>16</v>
      </c>
      <c r="B131" s="338">
        <f aca="true" t="shared" si="14" ref="B131:B137">C131+D131</f>
        <v>1778</v>
      </c>
      <c r="C131" s="338">
        <f>SUM(C132:C134)</f>
        <v>1741</v>
      </c>
      <c r="D131" s="338">
        <f>SUM(D132:D134)</f>
        <v>37</v>
      </c>
      <c r="E131" s="252"/>
    </row>
    <row r="132" spans="1:5" ht="21.75" customHeight="1">
      <c r="A132" s="340" t="s">
        <v>25</v>
      </c>
      <c r="B132" s="338">
        <f t="shared" si="14"/>
        <v>927</v>
      </c>
      <c r="C132" s="338">
        <v>911</v>
      </c>
      <c r="D132" s="338">
        <v>16</v>
      </c>
      <c r="E132" s="277"/>
    </row>
    <row r="133" spans="1:5" ht="21.75" customHeight="1">
      <c r="A133" s="340" t="s">
        <v>115</v>
      </c>
      <c r="B133" s="338">
        <f t="shared" si="14"/>
        <v>216</v>
      </c>
      <c r="C133" s="338">
        <v>211</v>
      </c>
      <c r="D133" s="338">
        <v>5</v>
      </c>
      <c r="E133" s="277"/>
    </row>
    <row r="134" spans="1:5" ht="21.75" customHeight="1">
      <c r="A134" s="340" t="s">
        <v>116</v>
      </c>
      <c r="B134" s="338">
        <f t="shared" si="14"/>
        <v>635</v>
      </c>
      <c r="C134" s="338">
        <v>619</v>
      </c>
      <c r="D134" s="338">
        <v>16</v>
      </c>
      <c r="E134" s="277"/>
    </row>
    <row r="135" spans="1:5" ht="21.75" customHeight="1">
      <c r="A135" s="356" t="s">
        <v>117</v>
      </c>
      <c r="B135" s="336">
        <f t="shared" si="14"/>
        <v>1249</v>
      </c>
      <c r="C135" s="336">
        <v>1217</v>
      </c>
      <c r="D135" s="336">
        <v>32</v>
      </c>
      <c r="E135" s="277"/>
    </row>
    <row r="136" spans="1:5" ht="21.75" customHeight="1">
      <c r="A136" s="345" t="s">
        <v>118</v>
      </c>
      <c r="B136" s="336">
        <f t="shared" si="14"/>
        <v>1868</v>
      </c>
      <c r="C136" s="336">
        <v>1807</v>
      </c>
      <c r="D136" s="336">
        <v>61</v>
      </c>
      <c r="E136" s="278"/>
    </row>
    <row r="137" spans="1:5" ht="21.75" customHeight="1">
      <c r="A137" s="341" t="s">
        <v>119</v>
      </c>
      <c r="B137" s="336">
        <f t="shared" si="14"/>
        <v>1253</v>
      </c>
      <c r="C137" s="336">
        <v>1223</v>
      </c>
      <c r="D137" s="336">
        <v>30</v>
      </c>
      <c r="E137" s="278"/>
    </row>
    <row r="138" spans="1:5" ht="21.75" customHeight="1">
      <c r="A138" s="341" t="s">
        <v>120</v>
      </c>
      <c r="B138" s="346">
        <f>SUM(B140:B143)</f>
        <v>1185</v>
      </c>
      <c r="C138" s="346">
        <f>SUM(C140:C143)</f>
        <v>1162</v>
      </c>
      <c r="D138" s="346">
        <f>SUM(D140:D143)</f>
        <v>23</v>
      </c>
      <c r="E138" s="252"/>
    </row>
    <row r="139" spans="1:5" ht="21.75" customHeight="1">
      <c r="A139" s="337" t="s">
        <v>16</v>
      </c>
      <c r="B139" s="338">
        <f>C139+D139</f>
        <v>627</v>
      </c>
      <c r="C139" s="338">
        <f>SUM(C140:C142)</f>
        <v>615</v>
      </c>
      <c r="D139" s="338">
        <f>SUM(D140:D142)</f>
        <v>12</v>
      </c>
      <c r="E139" s="252"/>
    </row>
    <row r="140" spans="1:5" ht="21.75" customHeight="1">
      <c r="A140" s="339" t="s">
        <v>25</v>
      </c>
      <c r="B140" s="338">
        <f aca="true" t="shared" si="15" ref="B140:B145">C140+D140</f>
        <v>66</v>
      </c>
      <c r="C140" s="338">
        <v>65</v>
      </c>
      <c r="D140" s="338">
        <v>1</v>
      </c>
      <c r="E140" s="277"/>
    </row>
    <row r="141" spans="1:5" ht="21.75" customHeight="1">
      <c r="A141" s="339" t="s">
        <v>121</v>
      </c>
      <c r="B141" s="338">
        <f t="shared" si="15"/>
        <v>262</v>
      </c>
      <c r="C141" s="338">
        <v>257</v>
      </c>
      <c r="D141" s="338">
        <v>5</v>
      </c>
      <c r="E141" s="277"/>
    </row>
    <row r="142" spans="1:5" ht="21.75" customHeight="1">
      <c r="A142" s="339" t="s">
        <v>122</v>
      </c>
      <c r="B142" s="338">
        <f t="shared" si="15"/>
        <v>299</v>
      </c>
      <c r="C142" s="338">
        <v>293</v>
      </c>
      <c r="D142" s="338">
        <v>6</v>
      </c>
      <c r="E142" s="277"/>
    </row>
    <row r="143" spans="1:5" ht="21.75" customHeight="1">
      <c r="A143" s="339" t="s">
        <v>123</v>
      </c>
      <c r="B143" s="338">
        <f t="shared" si="15"/>
        <v>558</v>
      </c>
      <c r="C143" s="338">
        <v>547</v>
      </c>
      <c r="D143" s="338">
        <v>11</v>
      </c>
      <c r="E143" s="277"/>
    </row>
    <row r="144" spans="1:5" ht="21.75" customHeight="1">
      <c r="A144" s="344" t="s">
        <v>124</v>
      </c>
      <c r="B144" s="336">
        <f t="shared" si="15"/>
        <v>1408</v>
      </c>
      <c r="C144" s="336">
        <v>1373</v>
      </c>
      <c r="D144" s="336">
        <v>35</v>
      </c>
      <c r="E144" s="278"/>
    </row>
    <row r="145" spans="1:5" ht="21.75" customHeight="1">
      <c r="A145" s="341" t="s">
        <v>125</v>
      </c>
      <c r="B145" s="336">
        <f t="shared" si="15"/>
        <v>466</v>
      </c>
      <c r="C145" s="336">
        <v>456</v>
      </c>
      <c r="D145" s="336">
        <v>10</v>
      </c>
      <c r="E145" s="278"/>
    </row>
  </sheetData>
  <sheetProtection/>
  <mergeCells count="5">
    <mergeCell ref="A2:D2"/>
    <mergeCell ref="A3:D3"/>
    <mergeCell ref="C4:D4"/>
    <mergeCell ref="A4:A5"/>
    <mergeCell ref="B4:B5"/>
  </mergeCells>
  <printOptions horizontalCentered="1"/>
  <pageMargins left="0.59" right="0.59" top="0.59" bottom="0.59" header="0.16" footer="0.04"/>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150"/>
  <sheetViews>
    <sheetView zoomScaleSheetLayoutView="100" workbookViewId="0" topLeftCell="A1">
      <selection activeCell="D24" sqref="D24:D33"/>
    </sheetView>
  </sheetViews>
  <sheetFormatPr defaultColWidth="12.375" defaultRowHeight="14.25"/>
  <cols>
    <col min="1" max="2" width="12.375" style="184" customWidth="1"/>
    <col min="3" max="4" width="12.375" style="185" customWidth="1"/>
    <col min="5" max="5" width="24.625" style="184" customWidth="1"/>
    <col min="6" max="16384" width="12.375" style="184" customWidth="1"/>
  </cols>
  <sheetData>
    <row r="1" spans="1:5" s="184" customFormat="1" ht="20.25">
      <c r="A1" s="186" t="s">
        <v>578</v>
      </c>
      <c r="B1" s="186" t="s">
        <v>579</v>
      </c>
      <c r="C1" s="187" t="s">
        <v>580</v>
      </c>
      <c r="D1" s="187" t="s">
        <v>581</v>
      </c>
      <c r="E1" s="186" t="s">
        <v>582</v>
      </c>
    </row>
    <row r="2" spans="1:5" s="184" customFormat="1" ht="20.25">
      <c r="A2" s="188"/>
      <c r="B2" s="188"/>
      <c r="C2" s="189"/>
      <c r="D2" s="189">
        <f>SUM(D3:D150)</f>
        <v>172860</v>
      </c>
      <c r="E2" s="188"/>
    </row>
    <row r="3" spans="1:5" s="184" customFormat="1" ht="20.25">
      <c r="A3" s="184" t="s">
        <v>9</v>
      </c>
      <c r="B3" s="184" t="s">
        <v>242</v>
      </c>
      <c r="C3" s="190">
        <v>3719</v>
      </c>
      <c r="D3" s="190">
        <v>5525</v>
      </c>
      <c r="E3" s="191">
        <v>5294715.85</v>
      </c>
    </row>
    <row r="4" spans="1:5" s="184" customFormat="1" ht="20.25">
      <c r="A4" s="184" t="s">
        <v>9</v>
      </c>
      <c r="B4" s="184" t="s">
        <v>240</v>
      </c>
      <c r="C4" s="190">
        <v>3947</v>
      </c>
      <c r="D4" s="190">
        <v>5533</v>
      </c>
      <c r="E4" s="191">
        <v>5574507.9</v>
      </c>
    </row>
    <row r="5" spans="1:5" s="184" customFormat="1" ht="20.25">
      <c r="A5" s="184" t="s">
        <v>9</v>
      </c>
      <c r="B5" s="184" t="s">
        <v>241</v>
      </c>
      <c r="C5" s="190">
        <v>2983</v>
      </c>
      <c r="D5" s="190">
        <v>4476</v>
      </c>
      <c r="E5" s="191">
        <v>4629311.85</v>
      </c>
    </row>
    <row r="6" spans="1:5" s="184" customFormat="1" ht="20.25">
      <c r="A6" s="184" t="s">
        <v>9</v>
      </c>
      <c r="B6" s="184" t="s">
        <v>243</v>
      </c>
      <c r="C6" s="190">
        <v>493</v>
      </c>
      <c r="D6" s="190">
        <v>762</v>
      </c>
      <c r="E6" s="191">
        <v>727347.98</v>
      </c>
    </row>
    <row r="7" spans="1:5" s="184" customFormat="1" ht="20.25">
      <c r="A7" s="184" t="s">
        <v>9</v>
      </c>
      <c r="B7" s="184" t="s">
        <v>244</v>
      </c>
      <c r="C7" s="190">
        <v>1071</v>
      </c>
      <c r="D7" s="190">
        <v>1707</v>
      </c>
      <c r="E7" s="191">
        <v>1505960.03</v>
      </c>
    </row>
    <row r="8" spans="1:5" s="184" customFormat="1" ht="20.25">
      <c r="A8" s="184" t="s">
        <v>9</v>
      </c>
      <c r="B8" s="184" t="s">
        <v>245</v>
      </c>
      <c r="C8" s="190">
        <v>366</v>
      </c>
      <c r="D8" s="190">
        <v>577</v>
      </c>
      <c r="E8" s="191">
        <v>515068.02</v>
      </c>
    </row>
    <row r="9" spans="1:5" s="184" customFormat="1" ht="20.25">
      <c r="A9" s="184" t="s">
        <v>9</v>
      </c>
      <c r="B9" s="184" t="s">
        <v>247</v>
      </c>
      <c r="C9" s="190">
        <v>348</v>
      </c>
      <c r="D9" s="190">
        <v>516</v>
      </c>
      <c r="E9" s="191">
        <v>494037.01</v>
      </c>
    </row>
    <row r="10" spans="1:5" s="184" customFormat="1" ht="20.25">
      <c r="A10" s="184" t="s">
        <v>9</v>
      </c>
      <c r="B10" s="184" t="s">
        <v>246</v>
      </c>
      <c r="C10" s="190">
        <v>341</v>
      </c>
      <c r="D10" s="190">
        <v>501</v>
      </c>
      <c r="E10" s="191">
        <v>457255.99</v>
      </c>
    </row>
    <row r="11" spans="1:5" s="184" customFormat="1" ht="20.25">
      <c r="A11" s="184" t="s">
        <v>9</v>
      </c>
      <c r="B11" s="184" t="s">
        <v>248</v>
      </c>
      <c r="C11" s="190">
        <v>223</v>
      </c>
      <c r="D11" s="190">
        <v>405</v>
      </c>
      <c r="E11" s="191">
        <v>314446.02</v>
      </c>
    </row>
    <row r="12" spans="1:5" s="184" customFormat="1" ht="20.25">
      <c r="A12" s="184" t="s">
        <v>9</v>
      </c>
      <c r="B12" s="184" t="s">
        <v>249</v>
      </c>
      <c r="C12" s="190">
        <v>287</v>
      </c>
      <c r="D12" s="190">
        <v>536</v>
      </c>
      <c r="E12" s="191">
        <v>453016.02</v>
      </c>
    </row>
    <row r="13" spans="1:5" s="184" customFormat="1" ht="20.25">
      <c r="A13" s="184" t="s">
        <v>9</v>
      </c>
      <c r="B13" s="184" t="s">
        <v>250</v>
      </c>
      <c r="C13" s="190">
        <v>486</v>
      </c>
      <c r="D13" s="190">
        <v>778</v>
      </c>
      <c r="E13" s="191">
        <v>680723.03</v>
      </c>
    </row>
    <row r="14" spans="1:5" s="184" customFormat="1" ht="20.25">
      <c r="A14" s="184" t="s">
        <v>48</v>
      </c>
      <c r="B14" s="184" t="s">
        <v>208</v>
      </c>
      <c r="C14" s="190">
        <v>329</v>
      </c>
      <c r="D14" s="190">
        <v>496</v>
      </c>
      <c r="E14" s="191">
        <v>276551</v>
      </c>
    </row>
    <row r="15" spans="1:5" s="184" customFormat="1" ht="20.25">
      <c r="A15" s="184" t="s">
        <v>48</v>
      </c>
      <c r="B15" s="184" t="s">
        <v>50</v>
      </c>
      <c r="C15" s="190">
        <v>627</v>
      </c>
      <c r="D15" s="190">
        <v>840</v>
      </c>
      <c r="E15" s="191">
        <v>426679</v>
      </c>
    </row>
    <row r="16" spans="1:5" s="184" customFormat="1" ht="20.25">
      <c r="A16" s="184" t="s">
        <v>48</v>
      </c>
      <c r="B16" s="184" t="s">
        <v>207</v>
      </c>
      <c r="C16" s="190">
        <v>481</v>
      </c>
      <c r="D16" s="190">
        <v>724</v>
      </c>
      <c r="E16" s="191">
        <v>369753</v>
      </c>
    </row>
    <row r="17" spans="1:5" s="184" customFormat="1" ht="20.25">
      <c r="A17" s="184" t="s">
        <v>48</v>
      </c>
      <c r="B17" s="184" t="s">
        <v>53</v>
      </c>
      <c r="C17" s="190">
        <v>287</v>
      </c>
      <c r="D17" s="190">
        <v>405</v>
      </c>
      <c r="E17" s="191">
        <v>222369</v>
      </c>
    </row>
    <row r="18" spans="1:5" s="184" customFormat="1" ht="20.25">
      <c r="A18" s="184" t="s">
        <v>48</v>
      </c>
      <c r="B18" s="184" t="s">
        <v>57</v>
      </c>
      <c r="C18" s="190">
        <v>253</v>
      </c>
      <c r="D18" s="190">
        <v>381</v>
      </c>
      <c r="E18" s="191">
        <v>205964</v>
      </c>
    </row>
    <row r="19" spans="1:5" s="184" customFormat="1" ht="20.25">
      <c r="A19" s="184" t="s">
        <v>48</v>
      </c>
      <c r="B19" s="184" t="s">
        <v>55</v>
      </c>
      <c r="C19" s="190">
        <v>312</v>
      </c>
      <c r="D19" s="190">
        <v>510</v>
      </c>
      <c r="E19" s="191">
        <v>262776</v>
      </c>
    </row>
    <row r="20" spans="1:5" s="184" customFormat="1" ht="20.25">
      <c r="A20" s="184" t="s">
        <v>48</v>
      </c>
      <c r="B20" s="184" t="s">
        <v>311</v>
      </c>
      <c r="C20" s="190">
        <v>178</v>
      </c>
      <c r="D20" s="190">
        <v>270</v>
      </c>
      <c r="E20" s="191">
        <v>142966</v>
      </c>
    </row>
    <row r="21" spans="1:5" s="184" customFormat="1" ht="20.25">
      <c r="A21" s="184" t="s">
        <v>48</v>
      </c>
      <c r="B21" s="184" t="s">
        <v>54</v>
      </c>
      <c r="C21" s="190">
        <v>283</v>
      </c>
      <c r="D21" s="190">
        <v>434</v>
      </c>
      <c r="E21" s="191">
        <v>210085</v>
      </c>
    </row>
    <row r="22" spans="1:5" s="184" customFormat="1" ht="20.25">
      <c r="A22" s="184" t="s">
        <v>48</v>
      </c>
      <c r="B22" s="184" t="s">
        <v>52</v>
      </c>
      <c r="C22" s="190">
        <v>773</v>
      </c>
      <c r="D22" s="190">
        <v>1304</v>
      </c>
      <c r="E22" s="191">
        <v>657452</v>
      </c>
    </row>
    <row r="23" spans="1:5" s="184" customFormat="1" ht="20.25">
      <c r="A23" s="184" t="s">
        <v>48</v>
      </c>
      <c r="B23" s="184" t="s">
        <v>56</v>
      </c>
      <c r="C23" s="190">
        <v>568</v>
      </c>
      <c r="D23" s="190">
        <v>880</v>
      </c>
      <c r="E23" s="191">
        <v>459115</v>
      </c>
    </row>
    <row r="24" spans="1:5" s="184" customFormat="1" ht="20.25">
      <c r="A24" s="184" t="s">
        <v>318</v>
      </c>
      <c r="B24" s="184" t="s">
        <v>252</v>
      </c>
      <c r="C24" s="190">
        <v>435</v>
      </c>
      <c r="D24" s="190">
        <v>861</v>
      </c>
      <c r="E24" s="191">
        <v>839003</v>
      </c>
    </row>
    <row r="25" spans="1:5" s="184" customFormat="1" ht="20.25">
      <c r="A25" s="184" t="s">
        <v>318</v>
      </c>
      <c r="B25" s="184" t="s">
        <v>251</v>
      </c>
      <c r="C25" s="190">
        <v>418</v>
      </c>
      <c r="D25" s="190">
        <v>810</v>
      </c>
      <c r="E25" s="191">
        <v>702516.99</v>
      </c>
    </row>
    <row r="26" spans="1:5" s="184" customFormat="1" ht="20.25">
      <c r="A26" s="184" t="s">
        <v>318</v>
      </c>
      <c r="B26" s="184" t="s">
        <v>254</v>
      </c>
      <c r="C26" s="190">
        <v>125</v>
      </c>
      <c r="D26" s="190">
        <v>260</v>
      </c>
      <c r="E26" s="191">
        <v>214047.8</v>
      </c>
    </row>
    <row r="27" spans="1:5" s="184" customFormat="1" ht="20.25">
      <c r="A27" s="184" t="s">
        <v>318</v>
      </c>
      <c r="B27" s="184" t="s">
        <v>255</v>
      </c>
      <c r="C27" s="190">
        <v>178</v>
      </c>
      <c r="D27" s="190">
        <v>430</v>
      </c>
      <c r="E27" s="191">
        <v>266924</v>
      </c>
    </row>
    <row r="28" spans="1:5" s="184" customFormat="1" ht="20.25">
      <c r="A28" s="184" t="s">
        <v>318</v>
      </c>
      <c r="B28" s="184" t="s">
        <v>256</v>
      </c>
      <c r="C28" s="190">
        <v>164</v>
      </c>
      <c r="D28" s="190">
        <v>392</v>
      </c>
      <c r="E28" s="191">
        <v>477742</v>
      </c>
    </row>
    <row r="29" spans="1:5" s="184" customFormat="1" ht="20.25">
      <c r="A29" s="184" t="s">
        <v>318</v>
      </c>
      <c r="B29" s="184" t="s">
        <v>253</v>
      </c>
      <c r="C29" s="190">
        <v>133</v>
      </c>
      <c r="D29" s="190">
        <v>333</v>
      </c>
      <c r="E29" s="191">
        <v>270234</v>
      </c>
    </row>
    <row r="30" spans="1:5" s="184" customFormat="1" ht="20.25">
      <c r="A30" s="184" t="s">
        <v>318</v>
      </c>
      <c r="B30" s="184" t="s">
        <v>537</v>
      </c>
      <c r="C30" s="190">
        <v>155</v>
      </c>
      <c r="D30" s="190">
        <v>448</v>
      </c>
      <c r="E30" s="191">
        <v>348541</v>
      </c>
    </row>
    <row r="31" spans="1:5" s="184" customFormat="1" ht="20.25">
      <c r="A31" s="184" t="s">
        <v>318</v>
      </c>
      <c r="B31" s="184" t="s">
        <v>258</v>
      </c>
      <c r="C31" s="190">
        <v>38</v>
      </c>
      <c r="D31" s="190">
        <v>80</v>
      </c>
      <c r="E31" s="191">
        <v>38107.44</v>
      </c>
    </row>
    <row r="32" spans="1:5" s="184" customFormat="1" ht="20.25">
      <c r="A32" s="184" t="s">
        <v>318</v>
      </c>
      <c r="B32" s="184" t="s">
        <v>257</v>
      </c>
      <c r="C32" s="190">
        <v>82</v>
      </c>
      <c r="D32" s="190">
        <v>178</v>
      </c>
      <c r="E32" s="191">
        <v>112354.35</v>
      </c>
    </row>
    <row r="33" spans="1:5" s="184" customFormat="1" ht="20.25">
      <c r="A33" s="184" t="s">
        <v>318</v>
      </c>
      <c r="B33" s="184" t="s">
        <v>535</v>
      </c>
      <c r="C33" s="190">
        <v>64</v>
      </c>
      <c r="D33" s="190">
        <v>163</v>
      </c>
      <c r="E33" s="191">
        <v>74488</v>
      </c>
    </row>
    <row r="34" spans="1:5" s="184" customFormat="1" ht="20.25">
      <c r="A34" s="184" t="s">
        <v>10</v>
      </c>
      <c r="B34" s="184" t="s">
        <v>260</v>
      </c>
      <c r="C34" s="190">
        <v>1143</v>
      </c>
      <c r="D34" s="190">
        <v>1639</v>
      </c>
      <c r="E34" s="191">
        <v>1510499</v>
      </c>
    </row>
    <row r="35" spans="1:5" s="184" customFormat="1" ht="20.25">
      <c r="A35" s="184" t="s">
        <v>10</v>
      </c>
      <c r="B35" s="184" t="s">
        <v>262</v>
      </c>
      <c r="C35" s="190">
        <v>351</v>
      </c>
      <c r="D35" s="190">
        <v>501</v>
      </c>
      <c r="E35" s="191">
        <v>486662</v>
      </c>
    </row>
    <row r="36" spans="1:5" s="184" customFormat="1" ht="20.25">
      <c r="A36" s="184" t="s">
        <v>10</v>
      </c>
      <c r="B36" s="184" t="s">
        <v>261</v>
      </c>
      <c r="C36" s="190">
        <v>88</v>
      </c>
      <c r="D36" s="190">
        <v>129</v>
      </c>
      <c r="E36" s="191">
        <v>116551.4</v>
      </c>
    </row>
    <row r="37" spans="1:5" s="184" customFormat="1" ht="20.25">
      <c r="A37" s="184" t="s">
        <v>10</v>
      </c>
      <c r="B37" s="184" t="s">
        <v>583</v>
      </c>
      <c r="C37" s="190">
        <v>19</v>
      </c>
      <c r="D37" s="190">
        <v>25</v>
      </c>
      <c r="E37" s="191">
        <v>26070</v>
      </c>
    </row>
    <row r="38" spans="1:5" s="184" customFormat="1" ht="20.25">
      <c r="A38" s="184" t="s">
        <v>10</v>
      </c>
      <c r="B38" s="184" t="s">
        <v>508</v>
      </c>
      <c r="C38" s="190">
        <v>165</v>
      </c>
      <c r="D38" s="190">
        <v>276</v>
      </c>
      <c r="E38" s="191">
        <v>219977</v>
      </c>
    </row>
    <row r="39" spans="1:5" s="184" customFormat="1" ht="20.25">
      <c r="A39" s="184" t="s">
        <v>10</v>
      </c>
      <c r="B39" s="184" t="s">
        <v>584</v>
      </c>
      <c r="C39" s="190">
        <v>215</v>
      </c>
      <c r="D39" s="190">
        <v>285</v>
      </c>
      <c r="E39" s="191">
        <v>276438.8</v>
      </c>
    </row>
    <row r="40" spans="1:5" s="184" customFormat="1" ht="20.25">
      <c r="A40" s="184" t="s">
        <v>10</v>
      </c>
      <c r="B40" s="184" t="s">
        <v>585</v>
      </c>
      <c r="C40" s="190">
        <v>5</v>
      </c>
      <c r="D40" s="190">
        <v>5</v>
      </c>
      <c r="E40" s="191">
        <v>6948</v>
      </c>
    </row>
    <row r="41" spans="1:5" s="184" customFormat="1" ht="20.25">
      <c r="A41" s="184" t="s">
        <v>40</v>
      </c>
      <c r="B41" s="184" t="s">
        <v>42</v>
      </c>
      <c r="C41" s="190">
        <v>753</v>
      </c>
      <c r="D41" s="190">
        <v>1610</v>
      </c>
      <c r="E41" s="191">
        <v>845905</v>
      </c>
    </row>
    <row r="42" spans="1:5" s="184" customFormat="1" ht="20.25">
      <c r="A42" s="184" t="s">
        <v>40</v>
      </c>
      <c r="B42" s="184" t="s">
        <v>204</v>
      </c>
      <c r="C42" s="190">
        <v>4432</v>
      </c>
      <c r="D42" s="190">
        <v>7586</v>
      </c>
      <c r="E42" s="191">
        <v>4053035</v>
      </c>
    </row>
    <row r="43" spans="1:5" s="184" customFormat="1" ht="20.25">
      <c r="A43" s="184" t="s">
        <v>40</v>
      </c>
      <c r="B43" s="184" t="s">
        <v>43</v>
      </c>
      <c r="C43" s="190">
        <v>588</v>
      </c>
      <c r="D43" s="190">
        <v>1455</v>
      </c>
      <c r="E43" s="191">
        <v>769527</v>
      </c>
    </row>
    <row r="44" spans="1:5" s="184" customFormat="1" ht="20.25">
      <c r="A44" s="184" t="s">
        <v>40</v>
      </c>
      <c r="B44" s="184" t="s">
        <v>45</v>
      </c>
      <c r="C44" s="190">
        <v>1699</v>
      </c>
      <c r="D44" s="190">
        <v>3816</v>
      </c>
      <c r="E44" s="191">
        <v>1959522</v>
      </c>
    </row>
    <row r="45" spans="1:5" s="184" customFormat="1" ht="20.25">
      <c r="A45" s="184" t="s">
        <v>40</v>
      </c>
      <c r="B45" s="184" t="s">
        <v>205</v>
      </c>
      <c r="C45" s="190">
        <v>220</v>
      </c>
      <c r="D45" s="190">
        <v>319</v>
      </c>
      <c r="E45" s="191">
        <v>160991</v>
      </c>
    </row>
    <row r="46" spans="1:5" s="184" customFormat="1" ht="20.25">
      <c r="A46" s="184" t="s">
        <v>40</v>
      </c>
      <c r="B46" s="184" t="s">
        <v>44</v>
      </c>
      <c r="C46" s="190">
        <v>622</v>
      </c>
      <c r="D46" s="190">
        <v>1214</v>
      </c>
      <c r="E46" s="191">
        <v>625830</v>
      </c>
    </row>
    <row r="47" spans="1:5" s="184" customFormat="1" ht="20.25">
      <c r="A47" s="184" t="s">
        <v>40</v>
      </c>
      <c r="B47" s="184" t="s">
        <v>47</v>
      </c>
      <c r="C47" s="190">
        <v>170</v>
      </c>
      <c r="D47" s="190">
        <v>372</v>
      </c>
      <c r="E47" s="191">
        <v>190520</v>
      </c>
    </row>
    <row r="48" spans="1:5" s="184" customFormat="1" ht="20.25">
      <c r="A48" s="184" t="s">
        <v>11</v>
      </c>
      <c r="B48" s="184" t="s">
        <v>264</v>
      </c>
      <c r="C48" s="190">
        <v>389</v>
      </c>
      <c r="D48" s="190">
        <v>720</v>
      </c>
      <c r="E48" s="191">
        <v>636181</v>
      </c>
    </row>
    <row r="49" spans="1:5" s="184" customFormat="1" ht="20.25">
      <c r="A49" s="184" t="s">
        <v>11</v>
      </c>
      <c r="B49" s="184" t="s">
        <v>265</v>
      </c>
      <c r="C49" s="190">
        <v>601</v>
      </c>
      <c r="D49" s="190">
        <v>1004</v>
      </c>
      <c r="E49" s="191">
        <v>798017</v>
      </c>
    </row>
    <row r="50" spans="1:5" s="184" customFormat="1" ht="20.25">
      <c r="A50" s="184" t="s">
        <v>11</v>
      </c>
      <c r="B50" s="184" t="s">
        <v>14</v>
      </c>
      <c r="C50" s="190">
        <v>1275</v>
      </c>
      <c r="D50" s="190">
        <v>2131</v>
      </c>
      <c r="E50" s="191">
        <v>1801618.34</v>
      </c>
    </row>
    <row r="51" spans="1:5" s="184" customFormat="1" ht="20.25">
      <c r="A51" s="184" t="s">
        <v>11</v>
      </c>
      <c r="B51" s="184" t="s">
        <v>267</v>
      </c>
      <c r="C51" s="190">
        <v>111</v>
      </c>
      <c r="D51" s="190">
        <v>221</v>
      </c>
      <c r="E51" s="191">
        <v>145927</v>
      </c>
    </row>
    <row r="52" spans="1:5" s="184" customFormat="1" ht="20.25">
      <c r="A52" s="184" t="s">
        <v>11</v>
      </c>
      <c r="B52" s="184" t="s">
        <v>266</v>
      </c>
      <c r="C52" s="190">
        <v>142</v>
      </c>
      <c r="D52" s="190">
        <v>201</v>
      </c>
      <c r="E52" s="191">
        <v>160052</v>
      </c>
    </row>
    <row r="53" spans="1:5" s="184" customFormat="1" ht="20.25">
      <c r="A53" s="184" t="s">
        <v>15</v>
      </c>
      <c r="B53" s="184" t="s">
        <v>196</v>
      </c>
      <c r="C53" s="190">
        <v>226</v>
      </c>
      <c r="D53" s="190">
        <v>347</v>
      </c>
      <c r="E53" s="191">
        <v>261284</v>
      </c>
    </row>
    <row r="54" spans="1:5" s="184" customFormat="1" ht="20.25">
      <c r="A54" s="184" t="s">
        <v>15</v>
      </c>
      <c r="B54" s="184" t="s">
        <v>18</v>
      </c>
      <c r="C54" s="190">
        <v>147</v>
      </c>
      <c r="D54" s="190">
        <v>218</v>
      </c>
      <c r="E54" s="191">
        <v>159130</v>
      </c>
    </row>
    <row r="55" spans="1:5" s="184" customFormat="1" ht="20.25">
      <c r="A55" s="184" t="s">
        <v>15</v>
      </c>
      <c r="B55" s="184" t="s">
        <v>197</v>
      </c>
      <c r="C55" s="190">
        <v>549</v>
      </c>
      <c r="D55" s="190">
        <v>878</v>
      </c>
      <c r="E55" s="191">
        <v>658393</v>
      </c>
    </row>
    <row r="56" spans="1:5" s="184" customFormat="1" ht="20.25">
      <c r="A56" s="184" t="s">
        <v>15</v>
      </c>
      <c r="B56" s="184" t="s">
        <v>21</v>
      </c>
      <c r="C56" s="190">
        <v>491</v>
      </c>
      <c r="D56" s="190">
        <v>921</v>
      </c>
      <c r="E56" s="191">
        <v>562200</v>
      </c>
    </row>
    <row r="57" spans="1:5" s="184" customFormat="1" ht="20.25">
      <c r="A57" s="184" t="s">
        <v>15</v>
      </c>
      <c r="B57" s="184" t="s">
        <v>22</v>
      </c>
      <c r="C57" s="190">
        <v>373</v>
      </c>
      <c r="D57" s="190">
        <v>623</v>
      </c>
      <c r="E57" s="191">
        <v>384458</v>
      </c>
    </row>
    <row r="58" spans="1:5" s="184" customFormat="1" ht="20.25">
      <c r="A58" s="184" t="s">
        <v>15</v>
      </c>
      <c r="B58" s="184" t="s">
        <v>20</v>
      </c>
      <c r="C58" s="190">
        <v>126</v>
      </c>
      <c r="D58" s="190">
        <v>196</v>
      </c>
      <c r="E58" s="191">
        <v>118214</v>
      </c>
    </row>
    <row r="59" spans="1:5" s="184" customFormat="1" ht="20.25">
      <c r="A59" s="184" t="s">
        <v>15</v>
      </c>
      <c r="B59" s="184" t="s">
        <v>23</v>
      </c>
      <c r="C59" s="190">
        <v>588</v>
      </c>
      <c r="D59" s="190">
        <v>1094</v>
      </c>
      <c r="E59" s="191">
        <v>672296</v>
      </c>
    </row>
    <row r="60" spans="1:5" s="184" customFormat="1" ht="20.25">
      <c r="A60" s="184" t="s">
        <v>85</v>
      </c>
      <c r="B60" s="184" t="s">
        <v>88</v>
      </c>
      <c r="C60" s="190">
        <v>570</v>
      </c>
      <c r="D60" s="190">
        <v>865</v>
      </c>
      <c r="E60" s="191">
        <v>495051</v>
      </c>
    </row>
    <row r="61" spans="1:5" s="184" customFormat="1" ht="20.25">
      <c r="A61" s="184" t="s">
        <v>85</v>
      </c>
      <c r="B61" s="184" t="s">
        <v>223</v>
      </c>
      <c r="C61" s="190">
        <v>772</v>
      </c>
      <c r="D61" s="190">
        <v>1218</v>
      </c>
      <c r="E61" s="191">
        <v>715256</v>
      </c>
    </row>
    <row r="62" spans="1:5" s="184" customFormat="1" ht="20.25">
      <c r="A62" s="184" t="s">
        <v>85</v>
      </c>
      <c r="B62" s="184" t="s">
        <v>86</v>
      </c>
      <c r="C62" s="190">
        <v>152</v>
      </c>
      <c r="D62" s="190">
        <v>264</v>
      </c>
      <c r="E62" s="191">
        <v>123102</v>
      </c>
    </row>
    <row r="63" spans="1:5" s="184" customFormat="1" ht="20.25">
      <c r="A63" s="184" t="s">
        <v>85</v>
      </c>
      <c r="B63" s="184" t="s">
        <v>87</v>
      </c>
      <c r="C63" s="190">
        <v>221</v>
      </c>
      <c r="D63" s="190">
        <v>331</v>
      </c>
      <c r="E63" s="191">
        <v>194448</v>
      </c>
    </row>
    <row r="64" spans="1:5" s="184" customFormat="1" ht="20.25">
      <c r="A64" s="184" t="s">
        <v>85</v>
      </c>
      <c r="B64" s="184" t="s">
        <v>90</v>
      </c>
      <c r="C64" s="190">
        <v>341</v>
      </c>
      <c r="D64" s="190">
        <v>660</v>
      </c>
      <c r="E64" s="191">
        <v>331980</v>
      </c>
    </row>
    <row r="65" spans="1:5" s="184" customFormat="1" ht="20.25">
      <c r="A65" s="184" t="s">
        <v>85</v>
      </c>
      <c r="B65" s="184" t="s">
        <v>93</v>
      </c>
      <c r="C65" s="190">
        <v>1785</v>
      </c>
      <c r="D65" s="190">
        <v>3796</v>
      </c>
      <c r="E65" s="191">
        <v>1720019</v>
      </c>
    </row>
    <row r="66" spans="1:5" s="184" customFormat="1" ht="20.25">
      <c r="A66" s="184" t="s">
        <v>85</v>
      </c>
      <c r="B66" s="184" t="s">
        <v>94</v>
      </c>
      <c r="C66" s="190">
        <v>1762</v>
      </c>
      <c r="D66" s="190">
        <v>2856</v>
      </c>
      <c r="E66" s="191">
        <v>1445417</v>
      </c>
    </row>
    <row r="67" spans="1:5" s="184" customFormat="1" ht="20.25">
      <c r="A67" s="184" t="s">
        <v>85</v>
      </c>
      <c r="B67" s="184" t="s">
        <v>92</v>
      </c>
      <c r="C67" s="190">
        <v>2054</v>
      </c>
      <c r="D67" s="190">
        <v>4434</v>
      </c>
      <c r="E67" s="191">
        <v>2126622</v>
      </c>
    </row>
    <row r="68" spans="1:5" s="184" customFormat="1" ht="20.25">
      <c r="A68" s="184" t="s">
        <v>85</v>
      </c>
      <c r="B68" s="184" t="s">
        <v>91</v>
      </c>
      <c r="C68" s="190">
        <v>17</v>
      </c>
      <c r="D68" s="190">
        <v>35</v>
      </c>
      <c r="E68" s="191">
        <v>17605</v>
      </c>
    </row>
    <row r="69" spans="1:5" s="184" customFormat="1" ht="20.25">
      <c r="A69" s="184" t="s">
        <v>85</v>
      </c>
      <c r="B69" s="184" t="s">
        <v>586</v>
      </c>
      <c r="C69" s="190">
        <v>266</v>
      </c>
      <c r="D69" s="190">
        <v>432</v>
      </c>
      <c r="E69" s="191">
        <v>179411</v>
      </c>
    </row>
    <row r="70" spans="1:5" s="184" customFormat="1" ht="20.25">
      <c r="A70" s="184" t="s">
        <v>85</v>
      </c>
      <c r="B70" s="184" t="s">
        <v>587</v>
      </c>
      <c r="C70" s="190">
        <v>34</v>
      </c>
      <c r="D70" s="190">
        <v>54</v>
      </c>
      <c r="E70" s="191">
        <v>23956</v>
      </c>
    </row>
    <row r="71" spans="1:5" s="184" customFormat="1" ht="20.25">
      <c r="A71" s="184" t="s">
        <v>95</v>
      </c>
      <c r="B71" s="184" t="s">
        <v>96</v>
      </c>
      <c r="C71" s="190">
        <v>2628</v>
      </c>
      <c r="D71" s="190">
        <v>6167</v>
      </c>
      <c r="E71" s="191">
        <v>3097713</v>
      </c>
    </row>
    <row r="72" spans="1:5" s="184" customFormat="1" ht="20.25">
      <c r="A72" s="184" t="s">
        <v>95</v>
      </c>
      <c r="B72" s="184" t="s">
        <v>226</v>
      </c>
      <c r="C72" s="190">
        <v>1569</v>
      </c>
      <c r="D72" s="190">
        <v>2964</v>
      </c>
      <c r="E72" s="191">
        <v>1491209</v>
      </c>
    </row>
    <row r="73" spans="1:5" s="184" customFormat="1" ht="20.25">
      <c r="A73" s="184" t="s">
        <v>95</v>
      </c>
      <c r="B73" s="184" t="s">
        <v>99</v>
      </c>
      <c r="C73" s="190">
        <v>914</v>
      </c>
      <c r="D73" s="190">
        <v>1899</v>
      </c>
      <c r="E73" s="191">
        <v>1025023</v>
      </c>
    </row>
    <row r="74" spans="1:5" s="184" customFormat="1" ht="20.25">
      <c r="A74" s="184" t="s">
        <v>95</v>
      </c>
      <c r="B74" s="184" t="s">
        <v>100</v>
      </c>
      <c r="C74" s="190">
        <v>956</v>
      </c>
      <c r="D74" s="190">
        <v>2281</v>
      </c>
      <c r="E74" s="191">
        <v>1148234</v>
      </c>
    </row>
    <row r="75" spans="1:5" s="184" customFormat="1" ht="20.25">
      <c r="A75" s="184" t="s">
        <v>95</v>
      </c>
      <c r="B75" s="184" t="s">
        <v>98</v>
      </c>
      <c r="C75" s="190">
        <v>879</v>
      </c>
      <c r="D75" s="190">
        <v>1803</v>
      </c>
      <c r="E75" s="191">
        <v>914867</v>
      </c>
    </row>
    <row r="76" spans="1:5" s="184" customFormat="1" ht="20.25">
      <c r="A76" s="184" t="s">
        <v>95</v>
      </c>
      <c r="B76" s="184" t="s">
        <v>508</v>
      </c>
      <c r="C76" s="190">
        <v>14</v>
      </c>
      <c r="D76" s="190">
        <v>37</v>
      </c>
      <c r="E76" s="191">
        <v>18611</v>
      </c>
    </row>
    <row r="77" spans="1:5" s="184" customFormat="1" ht="20.25">
      <c r="A77" s="184" t="s">
        <v>95</v>
      </c>
      <c r="B77" s="184" t="s">
        <v>532</v>
      </c>
      <c r="C77" s="190">
        <v>197</v>
      </c>
      <c r="D77" s="190">
        <v>443</v>
      </c>
      <c r="E77" s="191">
        <v>201119</v>
      </c>
    </row>
    <row r="78" spans="1:5" s="184" customFormat="1" ht="20.25">
      <c r="A78" s="184" t="s">
        <v>31</v>
      </c>
      <c r="B78" s="184" t="s">
        <v>32</v>
      </c>
      <c r="C78" s="190">
        <v>716</v>
      </c>
      <c r="D78" s="190">
        <v>1375</v>
      </c>
      <c r="E78" s="191">
        <v>748885</v>
      </c>
    </row>
    <row r="79" spans="1:5" s="184" customFormat="1" ht="20.25">
      <c r="A79" s="184" t="s">
        <v>31</v>
      </c>
      <c r="B79" s="184" t="s">
        <v>201</v>
      </c>
      <c r="C79" s="190">
        <v>40</v>
      </c>
      <c r="D79" s="190">
        <v>71</v>
      </c>
      <c r="E79" s="191">
        <v>38853</v>
      </c>
    </row>
    <row r="80" spans="1:5" s="184" customFormat="1" ht="20.25">
      <c r="A80" s="184" t="s">
        <v>31</v>
      </c>
      <c r="B80" s="184" t="s">
        <v>36</v>
      </c>
      <c r="C80" s="190">
        <v>110</v>
      </c>
      <c r="D80" s="190">
        <v>140</v>
      </c>
      <c r="E80" s="191">
        <v>66011</v>
      </c>
    </row>
    <row r="81" spans="1:5" s="184" customFormat="1" ht="20.25">
      <c r="A81" s="184" t="s">
        <v>31</v>
      </c>
      <c r="B81" s="184" t="s">
        <v>38</v>
      </c>
      <c r="C81" s="190">
        <v>198</v>
      </c>
      <c r="D81" s="190">
        <v>371</v>
      </c>
      <c r="E81" s="191">
        <v>230682</v>
      </c>
    </row>
    <row r="82" spans="1:5" s="184" customFormat="1" ht="20.25">
      <c r="A82" s="184" t="s">
        <v>31</v>
      </c>
      <c r="B82" s="184" t="s">
        <v>37</v>
      </c>
      <c r="C82" s="190">
        <v>141</v>
      </c>
      <c r="D82" s="190">
        <v>235</v>
      </c>
      <c r="E82" s="191">
        <v>141676</v>
      </c>
    </row>
    <row r="83" spans="1:5" s="184" customFormat="1" ht="20.25">
      <c r="A83" s="184" t="s">
        <v>31</v>
      </c>
      <c r="B83" s="184" t="s">
        <v>39</v>
      </c>
      <c r="C83" s="190">
        <v>198</v>
      </c>
      <c r="D83" s="190">
        <v>271</v>
      </c>
      <c r="E83" s="191">
        <v>153507</v>
      </c>
    </row>
    <row r="84" spans="1:5" s="184" customFormat="1" ht="20.25">
      <c r="A84" s="184" t="s">
        <v>31</v>
      </c>
      <c r="B84" s="184" t="s">
        <v>269</v>
      </c>
      <c r="C84" s="190">
        <v>203</v>
      </c>
      <c r="D84" s="190">
        <v>349</v>
      </c>
      <c r="E84" s="191">
        <v>191243</v>
      </c>
    </row>
    <row r="85" spans="1:5" s="184" customFormat="1" ht="20.25">
      <c r="A85" s="184" t="s">
        <v>31</v>
      </c>
      <c r="B85" s="184" t="s">
        <v>34</v>
      </c>
      <c r="C85" s="190">
        <v>732</v>
      </c>
      <c r="D85" s="190">
        <v>890</v>
      </c>
      <c r="E85" s="191">
        <v>674491</v>
      </c>
    </row>
    <row r="86" spans="1:5" s="184" customFormat="1" ht="20.25">
      <c r="A86" s="184" t="s">
        <v>31</v>
      </c>
      <c r="B86" s="184" t="s">
        <v>588</v>
      </c>
      <c r="C86" s="190">
        <v>68</v>
      </c>
      <c r="D86" s="190">
        <v>109</v>
      </c>
      <c r="E86" s="191">
        <v>70676</v>
      </c>
    </row>
    <row r="87" spans="1:5" s="184" customFormat="1" ht="20.25">
      <c r="A87" s="184" t="s">
        <v>24</v>
      </c>
      <c r="B87" s="184" t="s">
        <v>26</v>
      </c>
      <c r="C87" s="190">
        <v>493</v>
      </c>
      <c r="D87" s="190">
        <v>938</v>
      </c>
      <c r="E87" s="191">
        <v>523794</v>
      </c>
    </row>
    <row r="88" spans="1:5" s="184" customFormat="1" ht="20.25">
      <c r="A88" s="184" t="s">
        <v>24</v>
      </c>
      <c r="B88" s="184" t="s">
        <v>199</v>
      </c>
      <c r="C88" s="190">
        <v>236</v>
      </c>
      <c r="D88" s="190">
        <v>394</v>
      </c>
      <c r="E88" s="191">
        <v>213192</v>
      </c>
    </row>
    <row r="89" spans="1:5" s="184" customFormat="1" ht="20.25">
      <c r="A89" s="184" t="s">
        <v>24</v>
      </c>
      <c r="B89" s="184" t="s">
        <v>30</v>
      </c>
      <c r="C89" s="190">
        <v>403</v>
      </c>
      <c r="D89" s="190">
        <v>784</v>
      </c>
      <c r="E89" s="191">
        <v>416923</v>
      </c>
    </row>
    <row r="90" spans="1:5" s="184" customFormat="1" ht="20.25">
      <c r="A90" s="184" t="s">
        <v>24</v>
      </c>
      <c r="B90" s="184" t="s">
        <v>28</v>
      </c>
      <c r="C90" s="190">
        <v>1006</v>
      </c>
      <c r="D90" s="190">
        <v>2204</v>
      </c>
      <c r="E90" s="191">
        <v>1292623</v>
      </c>
    </row>
    <row r="91" spans="1:5" s="184" customFormat="1" ht="20.25">
      <c r="A91" s="184" t="s">
        <v>24</v>
      </c>
      <c r="B91" s="184" t="s">
        <v>29</v>
      </c>
      <c r="C91" s="190">
        <v>385</v>
      </c>
      <c r="D91" s="190">
        <v>846</v>
      </c>
      <c r="E91" s="191">
        <v>450371</v>
      </c>
    </row>
    <row r="92" spans="1:5" s="184" customFormat="1" ht="20.25">
      <c r="A92" s="184" t="s">
        <v>24</v>
      </c>
      <c r="B92" s="184" t="s">
        <v>589</v>
      </c>
      <c r="C92" s="190">
        <v>40</v>
      </c>
      <c r="D92" s="190">
        <v>81</v>
      </c>
      <c r="E92" s="191">
        <v>44057</v>
      </c>
    </row>
    <row r="93" spans="1:5" s="184" customFormat="1" ht="20.25">
      <c r="A93" s="184" t="s">
        <v>24</v>
      </c>
      <c r="B93" s="184" t="s">
        <v>590</v>
      </c>
      <c r="C93" s="190">
        <v>65</v>
      </c>
      <c r="D93" s="190">
        <v>148</v>
      </c>
      <c r="E93" s="191">
        <v>100312</v>
      </c>
    </row>
    <row r="94" spans="1:5" s="184" customFormat="1" ht="20.25">
      <c r="A94" s="184" t="s">
        <v>66</v>
      </c>
      <c r="B94" s="184" t="s">
        <v>212</v>
      </c>
      <c r="C94" s="190">
        <v>670</v>
      </c>
      <c r="D94" s="190">
        <v>1118</v>
      </c>
      <c r="E94" s="191">
        <v>646240</v>
      </c>
    </row>
    <row r="95" spans="1:5" s="184" customFormat="1" ht="20.25">
      <c r="A95" s="184" t="s">
        <v>66</v>
      </c>
      <c r="B95" s="184" t="s">
        <v>213</v>
      </c>
      <c r="C95" s="190">
        <v>328</v>
      </c>
      <c r="D95" s="190">
        <v>559</v>
      </c>
      <c r="E95" s="191">
        <v>286936</v>
      </c>
    </row>
    <row r="96" spans="1:5" s="184" customFormat="1" ht="20.25">
      <c r="A96" s="184" t="s">
        <v>66</v>
      </c>
      <c r="B96" s="184" t="s">
        <v>74</v>
      </c>
      <c r="C96" s="190">
        <v>699</v>
      </c>
      <c r="D96" s="190">
        <v>1252</v>
      </c>
      <c r="E96" s="191">
        <v>630808</v>
      </c>
    </row>
    <row r="97" spans="1:5" s="184" customFormat="1" ht="20.25">
      <c r="A97" s="184" t="s">
        <v>66</v>
      </c>
      <c r="B97" s="184" t="s">
        <v>72</v>
      </c>
      <c r="C97" s="190">
        <v>615</v>
      </c>
      <c r="D97" s="190">
        <v>1001</v>
      </c>
      <c r="E97" s="191">
        <v>507056.01</v>
      </c>
    </row>
    <row r="98" spans="1:5" s="184" customFormat="1" ht="20.25">
      <c r="A98" s="184" t="s">
        <v>66</v>
      </c>
      <c r="B98" s="184" t="s">
        <v>73</v>
      </c>
      <c r="C98" s="190">
        <v>277</v>
      </c>
      <c r="D98" s="190">
        <v>416</v>
      </c>
      <c r="E98" s="191">
        <v>214794</v>
      </c>
    </row>
    <row r="99" spans="1:5" s="184" customFormat="1" ht="20.25">
      <c r="A99" s="184" t="s">
        <v>66</v>
      </c>
      <c r="B99" s="184" t="s">
        <v>69</v>
      </c>
      <c r="C99" s="190">
        <v>283</v>
      </c>
      <c r="D99" s="190">
        <v>456</v>
      </c>
      <c r="E99" s="191">
        <v>231110</v>
      </c>
    </row>
    <row r="100" spans="1:5" s="184" customFormat="1" ht="20.25">
      <c r="A100" s="184" t="s">
        <v>66</v>
      </c>
      <c r="B100" s="184" t="s">
        <v>70</v>
      </c>
      <c r="C100" s="190">
        <v>198</v>
      </c>
      <c r="D100" s="190">
        <v>311</v>
      </c>
      <c r="E100" s="191">
        <v>156433</v>
      </c>
    </row>
    <row r="101" spans="1:5" s="184" customFormat="1" ht="20.25">
      <c r="A101" s="184" t="s">
        <v>66</v>
      </c>
      <c r="B101" s="184" t="s">
        <v>71</v>
      </c>
      <c r="C101" s="190">
        <v>1401</v>
      </c>
      <c r="D101" s="190">
        <v>2567</v>
      </c>
      <c r="E101" s="191">
        <v>1321660</v>
      </c>
    </row>
    <row r="102" spans="1:5" s="184" customFormat="1" ht="20.25">
      <c r="A102" s="184" t="s">
        <v>75</v>
      </c>
      <c r="B102" s="184" t="s">
        <v>268</v>
      </c>
      <c r="C102" s="190">
        <v>1258</v>
      </c>
      <c r="D102" s="190">
        <v>2861</v>
      </c>
      <c r="E102" s="191">
        <v>1459423</v>
      </c>
    </row>
    <row r="103" spans="1:5" s="184" customFormat="1" ht="20.25">
      <c r="A103" s="184" t="s">
        <v>75</v>
      </c>
      <c r="B103" s="184" t="s">
        <v>77</v>
      </c>
      <c r="C103" s="190">
        <v>3131</v>
      </c>
      <c r="D103" s="190">
        <v>7983</v>
      </c>
      <c r="E103" s="191">
        <v>4071330</v>
      </c>
    </row>
    <row r="104" spans="1:5" s="184" customFormat="1" ht="20.25">
      <c r="A104" s="184" t="s">
        <v>75</v>
      </c>
      <c r="B104" s="184" t="s">
        <v>78</v>
      </c>
      <c r="C104" s="190">
        <v>289</v>
      </c>
      <c r="D104" s="190">
        <v>490</v>
      </c>
      <c r="E104" s="191">
        <v>249956</v>
      </c>
    </row>
    <row r="105" spans="1:5" s="184" customFormat="1" ht="20.25">
      <c r="A105" s="184" t="s">
        <v>75</v>
      </c>
      <c r="B105" s="184" t="s">
        <v>79</v>
      </c>
      <c r="C105" s="190">
        <v>3089</v>
      </c>
      <c r="D105" s="190">
        <v>8155</v>
      </c>
      <c r="E105" s="191">
        <v>4159050</v>
      </c>
    </row>
    <row r="106" spans="1:5" s="184" customFormat="1" ht="20.25">
      <c r="A106" s="184" t="s">
        <v>75</v>
      </c>
      <c r="B106" s="184" t="s">
        <v>591</v>
      </c>
      <c r="C106" s="190">
        <v>113</v>
      </c>
      <c r="D106" s="190">
        <v>218</v>
      </c>
      <c r="E106" s="191">
        <v>107480</v>
      </c>
    </row>
    <row r="107" spans="1:5" s="184" customFormat="1" ht="20.25">
      <c r="A107" s="184" t="s">
        <v>75</v>
      </c>
      <c r="B107" s="184" t="s">
        <v>592</v>
      </c>
      <c r="C107" s="190">
        <v>64</v>
      </c>
      <c r="D107" s="190">
        <v>134</v>
      </c>
      <c r="E107" s="191">
        <v>61110</v>
      </c>
    </row>
    <row r="108" spans="1:5" s="184" customFormat="1" ht="20.25">
      <c r="A108" s="184" t="s">
        <v>59</v>
      </c>
      <c r="B108" s="184" t="s">
        <v>210</v>
      </c>
      <c r="C108" s="190">
        <v>1032</v>
      </c>
      <c r="D108" s="190">
        <v>2321</v>
      </c>
      <c r="E108" s="191">
        <v>1167718</v>
      </c>
    </row>
    <row r="109" spans="1:5" s="184" customFormat="1" ht="20.25">
      <c r="A109" s="184" t="s">
        <v>59</v>
      </c>
      <c r="B109" s="184" t="s">
        <v>65</v>
      </c>
      <c r="C109" s="190">
        <v>697</v>
      </c>
      <c r="D109" s="190">
        <v>1281</v>
      </c>
      <c r="E109" s="191">
        <v>722915</v>
      </c>
    </row>
    <row r="110" spans="1:5" s="184" customFormat="1" ht="20.25">
      <c r="A110" s="184" t="s">
        <v>59</v>
      </c>
      <c r="B110" s="184" t="s">
        <v>64</v>
      </c>
      <c r="C110" s="190">
        <v>931</v>
      </c>
      <c r="D110" s="190">
        <v>1583</v>
      </c>
      <c r="E110" s="191">
        <v>917613</v>
      </c>
    </row>
    <row r="111" spans="1:5" s="184" customFormat="1" ht="20.25">
      <c r="A111" s="184" t="s">
        <v>59</v>
      </c>
      <c r="B111" s="184" t="s">
        <v>63</v>
      </c>
      <c r="C111" s="190">
        <v>366</v>
      </c>
      <c r="D111" s="190">
        <v>673</v>
      </c>
      <c r="E111" s="191">
        <v>368010</v>
      </c>
    </row>
    <row r="112" spans="1:5" s="184" customFormat="1" ht="20.25">
      <c r="A112" s="184" t="s">
        <v>59</v>
      </c>
      <c r="B112" s="184" t="s">
        <v>62</v>
      </c>
      <c r="C112" s="190">
        <v>360</v>
      </c>
      <c r="D112" s="190">
        <v>670</v>
      </c>
      <c r="E112" s="191">
        <v>452157</v>
      </c>
    </row>
    <row r="113" spans="1:5" s="184" customFormat="1" ht="20.25">
      <c r="A113" s="184" t="s">
        <v>59</v>
      </c>
      <c r="B113" s="184" t="s">
        <v>61</v>
      </c>
      <c r="C113" s="190">
        <v>309</v>
      </c>
      <c r="D113" s="190">
        <v>673</v>
      </c>
      <c r="E113" s="191">
        <v>359340</v>
      </c>
    </row>
    <row r="114" spans="1:5" s="184" customFormat="1" ht="20.25">
      <c r="A114" s="184" t="s">
        <v>59</v>
      </c>
      <c r="B114" s="184" t="s">
        <v>593</v>
      </c>
      <c r="C114" s="190">
        <v>81</v>
      </c>
      <c r="D114" s="190">
        <v>160</v>
      </c>
      <c r="E114" s="191">
        <v>91161</v>
      </c>
    </row>
    <row r="115" spans="1:5" s="184" customFormat="1" ht="20.25">
      <c r="A115" s="184" t="s">
        <v>80</v>
      </c>
      <c r="B115" s="184" t="s">
        <v>220</v>
      </c>
      <c r="C115" s="190">
        <v>2528</v>
      </c>
      <c r="D115" s="190">
        <v>5386</v>
      </c>
      <c r="E115" s="191">
        <v>3010800</v>
      </c>
    </row>
    <row r="116" spans="1:5" s="184" customFormat="1" ht="20.25">
      <c r="A116" s="184" t="s">
        <v>80</v>
      </c>
      <c r="B116" s="184" t="s">
        <v>83</v>
      </c>
      <c r="C116" s="190">
        <v>427</v>
      </c>
      <c r="D116" s="190">
        <v>915</v>
      </c>
      <c r="E116" s="191">
        <v>497058</v>
      </c>
    </row>
    <row r="117" spans="1:5" s="184" customFormat="1" ht="20.25">
      <c r="A117" s="184" t="s">
        <v>80</v>
      </c>
      <c r="B117" s="184" t="s">
        <v>594</v>
      </c>
      <c r="C117" s="190">
        <v>714</v>
      </c>
      <c r="D117" s="190">
        <v>1451</v>
      </c>
      <c r="E117" s="191">
        <v>746852</v>
      </c>
    </row>
    <row r="118" spans="1:5" s="184" customFormat="1" ht="20.25">
      <c r="A118" s="184" t="s">
        <v>80</v>
      </c>
      <c r="B118" s="184" t="s">
        <v>84</v>
      </c>
      <c r="C118" s="190">
        <v>1378</v>
      </c>
      <c r="D118" s="190">
        <v>2255</v>
      </c>
      <c r="E118" s="191">
        <v>1182552</v>
      </c>
    </row>
    <row r="119" spans="1:5" s="184" customFormat="1" ht="20.25">
      <c r="A119" s="184" t="s">
        <v>80</v>
      </c>
      <c r="B119" s="184" t="s">
        <v>399</v>
      </c>
      <c r="C119" s="190">
        <v>230</v>
      </c>
      <c r="D119" s="190">
        <v>373</v>
      </c>
      <c r="E119" s="191">
        <v>216600</v>
      </c>
    </row>
    <row r="120" spans="1:5" s="184" customFormat="1" ht="20.25">
      <c r="A120" s="184" t="s">
        <v>80</v>
      </c>
      <c r="B120" s="184" t="s">
        <v>508</v>
      </c>
      <c r="C120" s="190">
        <v>50</v>
      </c>
      <c r="D120" s="190">
        <v>95</v>
      </c>
      <c r="E120" s="191">
        <v>51475</v>
      </c>
    </row>
    <row r="121" spans="1:5" s="184" customFormat="1" ht="20.25">
      <c r="A121" s="184" t="s">
        <v>101</v>
      </c>
      <c r="B121" s="184" t="s">
        <v>16</v>
      </c>
      <c r="C121" s="190">
        <v>18</v>
      </c>
      <c r="D121" s="190">
        <v>19</v>
      </c>
      <c r="E121" s="191">
        <v>10830</v>
      </c>
    </row>
    <row r="122" spans="1:5" s="184" customFormat="1" ht="20.25">
      <c r="A122" s="184" t="s">
        <v>101</v>
      </c>
      <c r="B122" s="184" t="s">
        <v>229</v>
      </c>
      <c r="C122" s="190">
        <v>274</v>
      </c>
      <c r="D122" s="190">
        <v>416</v>
      </c>
      <c r="E122" s="191">
        <v>219305</v>
      </c>
    </row>
    <row r="123" spans="1:5" s="184" customFormat="1" ht="20.25">
      <c r="A123" s="184" t="s">
        <v>101</v>
      </c>
      <c r="B123" s="184" t="s">
        <v>230</v>
      </c>
      <c r="C123" s="190">
        <v>256</v>
      </c>
      <c r="D123" s="190">
        <v>458</v>
      </c>
      <c r="E123" s="191">
        <v>230380</v>
      </c>
    </row>
    <row r="124" spans="1:5" s="184" customFormat="1" ht="20.25">
      <c r="A124" s="184" t="s">
        <v>101</v>
      </c>
      <c r="B124" s="184" t="s">
        <v>104</v>
      </c>
      <c r="C124" s="190">
        <v>247</v>
      </c>
      <c r="D124" s="190">
        <v>514</v>
      </c>
      <c r="E124" s="191">
        <v>266220</v>
      </c>
    </row>
    <row r="125" spans="1:5" s="184" customFormat="1" ht="20.25">
      <c r="A125" s="184" t="s">
        <v>101</v>
      </c>
      <c r="B125" s="184" t="s">
        <v>106</v>
      </c>
      <c r="C125" s="190">
        <v>146</v>
      </c>
      <c r="D125" s="190">
        <v>213</v>
      </c>
      <c r="E125" s="191">
        <v>118895</v>
      </c>
    </row>
    <row r="126" spans="1:5" s="184" customFormat="1" ht="20.25">
      <c r="A126" s="184" t="s">
        <v>101</v>
      </c>
      <c r="B126" s="184" t="s">
        <v>562</v>
      </c>
      <c r="C126" s="190">
        <v>128</v>
      </c>
      <c r="D126" s="190">
        <v>154</v>
      </c>
      <c r="E126" s="191">
        <v>250088</v>
      </c>
    </row>
    <row r="127" spans="1:5" s="184" customFormat="1" ht="20.25">
      <c r="A127" s="184" t="s">
        <v>101</v>
      </c>
      <c r="B127" s="184" t="s">
        <v>560</v>
      </c>
      <c r="C127" s="190">
        <v>112</v>
      </c>
      <c r="D127" s="190">
        <v>169</v>
      </c>
      <c r="E127" s="191">
        <v>85007</v>
      </c>
    </row>
    <row r="128" spans="1:5" s="184" customFormat="1" ht="20.25">
      <c r="A128" s="184" t="s">
        <v>101</v>
      </c>
      <c r="B128" s="184" t="s">
        <v>107</v>
      </c>
      <c r="C128" s="190">
        <v>1202</v>
      </c>
      <c r="D128" s="190">
        <v>2114</v>
      </c>
      <c r="E128" s="191">
        <v>1063872</v>
      </c>
    </row>
    <row r="129" spans="1:5" s="184" customFormat="1" ht="20.25">
      <c r="A129" s="184" t="s">
        <v>101</v>
      </c>
      <c r="B129" s="184" t="s">
        <v>105</v>
      </c>
      <c r="C129" s="190">
        <v>487</v>
      </c>
      <c r="D129" s="190">
        <v>757</v>
      </c>
      <c r="E129" s="191">
        <v>389978</v>
      </c>
    </row>
    <row r="130" spans="1:5" s="184" customFormat="1" ht="20.25">
      <c r="A130" s="184" t="s">
        <v>12</v>
      </c>
      <c r="B130" s="184" t="s">
        <v>595</v>
      </c>
      <c r="C130" s="190">
        <v>1490</v>
      </c>
      <c r="D130" s="190">
        <v>2752</v>
      </c>
      <c r="E130" s="191">
        <v>1351733.61</v>
      </c>
    </row>
    <row r="131" spans="1:5" s="184" customFormat="1" ht="20.25">
      <c r="A131" s="184" t="s">
        <v>13</v>
      </c>
      <c r="B131" s="184" t="s">
        <v>596</v>
      </c>
      <c r="C131" s="190">
        <v>1091</v>
      </c>
      <c r="D131" s="190">
        <v>2085</v>
      </c>
      <c r="E131" s="191">
        <v>1529896</v>
      </c>
    </row>
    <row r="132" spans="1:5" s="184" customFormat="1" ht="20.25">
      <c r="A132" s="184" t="s">
        <v>110</v>
      </c>
      <c r="B132" s="184" t="s">
        <v>233</v>
      </c>
      <c r="C132" s="190">
        <v>392</v>
      </c>
      <c r="D132" s="190">
        <v>693</v>
      </c>
      <c r="E132" s="191">
        <v>360263</v>
      </c>
    </row>
    <row r="133" spans="1:5" s="184" customFormat="1" ht="20.25">
      <c r="A133" s="184" t="s">
        <v>110</v>
      </c>
      <c r="B133" s="184" t="s">
        <v>111</v>
      </c>
      <c r="C133" s="190">
        <v>528</v>
      </c>
      <c r="D133" s="190">
        <v>966</v>
      </c>
      <c r="E133" s="191">
        <v>489309</v>
      </c>
    </row>
    <row r="134" spans="1:5" s="184" customFormat="1" ht="20.25">
      <c r="A134" s="184" t="s">
        <v>110</v>
      </c>
      <c r="B134" s="184" t="s">
        <v>113</v>
      </c>
      <c r="C134" s="190">
        <v>1225</v>
      </c>
      <c r="D134" s="190">
        <v>1941</v>
      </c>
      <c r="E134" s="191">
        <v>980108</v>
      </c>
    </row>
    <row r="135" spans="1:5" s="184" customFormat="1" ht="20.25">
      <c r="A135" s="184" t="s">
        <v>110</v>
      </c>
      <c r="B135" s="184" t="s">
        <v>597</v>
      </c>
      <c r="C135" s="190">
        <v>172</v>
      </c>
      <c r="D135" s="190">
        <v>302</v>
      </c>
      <c r="E135" s="191">
        <v>151648</v>
      </c>
    </row>
    <row r="136" spans="1:5" s="184" customFormat="1" ht="20.25">
      <c r="A136" s="184" t="s">
        <v>114</v>
      </c>
      <c r="B136" s="184" t="s">
        <v>115</v>
      </c>
      <c r="C136" s="190">
        <v>612</v>
      </c>
      <c r="D136" s="190">
        <v>1167</v>
      </c>
      <c r="E136" s="191">
        <v>635148</v>
      </c>
    </row>
    <row r="137" spans="1:5" s="184" customFormat="1" ht="20.25">
      <c r="A137" s="184" t="s">
        <v>114</v>
      </c>
      <c r="B137" s="184" t="s">
        <v>236</v>
      </c>
      <c r="C137" s="190">
        <v>153</v>
      </c>
      <c r="D137" s="190">
        <v>277</v>
      </c>
      <c r="E137" s="191">
        <v>144040</v>
      </c>
    </row>
    <row r="138" spans="1:5" s="184" customFormat="1" ht="20.25">
      <c r="A138" s="184" t="s">
        <v>114</v>
      </c>
      <c r="B138" s="184" t="s">
        <v>119</v>
      </c>
      <c r="C138" s="190">
        <v>635</v>
      </c>
      <c r="D138" s="190">
        <v>1624</v>
      </c>
      <c r="E138" s="191">
        <v>846999</v>
      </c>
    </row>
    <row r="139" spans="1:5" s="184" customFormat="1" ht="20.25">
      <c r="A139" s="184" t="s">
        <v>114</v>
      </c>
      <c r="B139" s="184" t="s">
        <v>117</v>
      </c>
      <c r="C139" s="190">
        <v>2229</v>
      </c>
      <c r="D139" s="190">
        <v>5081</v>
      </c>
      <c r="E139" s="191">
        <v>2642120</v>
      </c>
    </row>
    <row r="140" spans="1:5" s="184" customFormat="1" ht="20.25">
      <c r="A140" s="184" t="s">
        <v>114</v>
      </c>
      <c r="B140" s="184" t="s">
        <v>118</v>
      </c>
      <c r="C140" s="190">
        <v>636</v>
      </c>
      <c r="D140" s="190">
        <v>1197</v>
      </c>
      <c r="E140" s="191">
        <v>623637</v>
      </c>
    </row>
    <row r="141" spans="1:5" s="184" customFormat="1" ht="20.25">
      <c r="A141" s="184" t="s">
        <v>114</v>
      </c>
      <c r="B141" s="184" t="s">
        <v>598</v>
      </c>
      <c r="C141" s="190">
        <v>179</v>
      </c>
      <c r="D141" s="190">
        <v>252</v>
      </c>
      <c r="E141" s="191">
        <v>131292</v>
      </c>
    </row>
    <row r="142" spans="1:5" s="184" customFormat="1" ht="20.25">
      <c r="A142" s="184" t="s">
        <v>114</v>
      </c>
      <c r="B142" s="184" t="s">
        <v>599</v>
      </c>
      <c r="C142" s="190">
        <v>234</v>
      </c>
      <c r="D142" s="190">
        <v>426</v>
      </c>
      <c r="E142" s="191">
        <v>221946</v>
      </c>
    </row>
    <row r="143" spans="1:5" s="184" customFormat="1" ht="20.25">
      <c r="A143" s="184" t="s">
        <v>114</v>
      </c>
      <c r="B143" s="184" t="s">
        <v>600</v>
      </c>
      <c r="C143" s="190">
        <v>9</v>
      </c>
      <c r="D143" s="190">
        <v>17</v>
      </c>
      <c r="E143" s="191">
        <v>8976</v>
      </c>
    </row>
    <row r="144" spans="1:5" s="184" customFormat="1" ht="20.25">
      <c r="A144" s="184" t="s">
        <v>114</v>
      </c>
      <c r="B144" s="184" t="s">
        <v>601</v>
      </c>
      <c r="C144" s="190">
        <v>44</v>
      </c>
      <c r="D144" s="190">
        <v>83</v>
      </c>
      <c r="E144" s="191">
        <v>37711</v>
      </c>
    </row>
    <row r="145" spans="1:5" s="184" customFormat="1" ht="20.25">
      <c r="A145" s="184" t="s">
        <v>114</v>
      </c>
      <c r="B145" s="184" t="s">
        <v>602</v>
      </c>
      <c r="C145" s="190">
        <v>17</v>
      </c>
      <c r="D145" s="190">
        <v>36</v>
      </c>
      <c r="E145" s="191">
        <v>18720</v>
      </c>
    </row>
    <row r="146" spans="1:5" s="184" customFormat="1" ht="20.25">
      <c r="A146" s="184" t="s">
        <v>120</v>
      </c>
      <c r="B146" s="184" t="s">
        <v>121</v>
      </c>
      <c r="C146" s="190">
        <v>265</v>
      </c>
      <c r="D146" s="190">
        <v>444</v>
      </c>
      <c r="E146" s="191">
        <v>237450.45</v>
      </c>
    </row>
    <row r="147" spans="1:5" s="184" customFormat="1" ht="20.25">
      <c r="A147" s="184" t="s">
        <v>120</v>
      </c>
      <c r="B147" s="184" t="s">
        <v>239</v>
      </c>
      <c r="C147" s="190">
        <v>79</v>
      </c>
      <c r="D147" s="190">
        <v>107</v>
      </c>
      <c r="E147" s="191">
        <v>54535</v>
      </c>
    </row>
    <row r="148" spans="1:5" s="184" customFormat="1" ht="20.25">
      <c r="A148" s="184" t="s">
        <v>120</v>
      </c>
      <c r="B148" s="184" t="s">
        <v>125</v>
      </c>
      <c r="C148" s="190">
        <v>581</v>
      </c>
      <c r="D148" s="190">
        <v>971</v>
      </c>
      <c r="E148" s="191">
        <v>531073</v>
      </c>
    </row>
    <row r="149" spans="1:5" s="184" customFormat="1" ht="20.25">
      <c r="A149" s="184" t="s">
        <v>120</v>
      </c>
      <c r="B149" s="184" t="s">
        <v>123</v>
      </c>
      <c r="C149" s="190">
        <v>328</v>
      </c>
      <c r="D149" s="190">
        <v>500</v>
      </c>
      <c r="E149" s="191">
        <v>248964</v>
      </c>
    </row>
    <row r="150" spans="1:5" s="184" customFormat="1" ht="20.25">
      <c r="A150" s="184" t="s">
        <v>120</v>
      </c>
      <c r="B150" s="184" t="s">
        <v>124</v>
      </c>
      <c r="C150" s="190">
        <v>1481</v>
      </c>
      <c r="D150" s="190">
        <v>2722</v>
      </c>
      <c r="E150" s="191">
        <v>1648376</v>
      </c>
    </row>
  </sheetData>
  <sheetProtection/>
  <printOptions/>
  <pageMargins left="0.75" right="0.75" top="1" bottom="1" header="0.51" footer="0.51"/>
  <pageSetup orientation="portrait" paperSize="9"/>
</worksheet>
</file>

<file path=xl/worksheets/sheet11.xml><?xml version="1.0" encoding="utf-8"?>
<worksheet xmlns="http://schemas.openxmlformats.org/spreadsheetml/2006/main" xmlns:r="http://schemas.openxmlformats.org/officeDocument/2006/relationships">
  <dimension ref="A1:E132"/>
  <sheetViews>
    <sheetView zoomScale="70" zoomScaleNormal="70" zoomScaleSheetLayoutView="100" workbookViewId="0" topLeftCell="A85">
      <selection activeCell="E13" sqref="E13"/>
    </sheetView>
  </sheetViews>
  <sheetFormatPr defaultColWidth="12.375" defaultRowHeight="14.25"/>
  <cols>
    <col min="1" max="2" width="12.375" style="184" customWidth="1"/>
    <col min="3" max="3" width="12.375" style="185" customWidth="1"/>
    <col min="4" max="4" width="14.00390625" style="185" bestFit="1" customWidth="1"/>
    <col min="5" max="5" width="29.125" style="184" customWidth="1"/>
    <col min="6" max="16384" width="12.375" style="184" customWidth="1"/>
  </cols>
  <sheetData>
    <row r="1" spans="1:5" s="184" customFormat="1" ht="20.25">
      <c r="A1" s="186" t="s">
        <v>578</v>
      </c>
      <c r="B1" s="186" t="s">
        <v>579</v>
      </c>
      <c r="C1" s="187" t="s">
        <v>580</v>
      </c>
      <c r="D1" s="187" t="s">
        <v>581</v>
      </c>
      <c r="E1" s="186" t="s">
        <v>582</v>
      </c>
    </row>
    <row r="2" spans="1:5" s="184" customFormat="1" ht="20.25">
      <c r="A2" s="188"/>
      <c r="B2" s="188"/>
      <c r="C2" s="189"/>
      <c r="D2" s="189">
        <f>SUM(D3:D132)</f>
        <v>1218461</v>
      </c>
      <c r="E2" s="188"/>
    </row>
    <row r="3" spans="1:5" s="184" customFormat="1" ht="20.25">
      <c r="A3" s="184" t="s">
        <v>9</v>
      </c>
      <c r="B3" s="184" t="s">
        <v>244</v>
      </c>
      <c r="C3" s="190">
        <v>1010</v>
      </c>
      <c r="D3" s="190">
        <v>1896</v>
      </c>
      <c r="E3" s="191">
        <v>1427931.84</v>
      </c>
    </row>
    <row r="4" spans="1:5" s="184" customFormat="1" ht="20.25">
      <c r="A4" s="184" t="s">
        <v>9</v>
      </c>
      <c r="B4" s="184" t="s">
        <v>245</v>
      </c>
      <c r="C4" s="190">
        <v>436</v>
      </c>
      <c r="D4" s="190">
        <v>1020</v>
      </c>
      <c r="E4" s="191">
        <v>805272.01</v>
      </c>
    </row>
    <row r="5" spans="1:5" s="184" customFormat="1" ht="20.25">
      <c r="A5" s="184" t="s">
        <v>9</v>
      </c>
      <c r="B5" s="184" t="s">
        <v>247</v>
      </c>
      <c r="C5" s="190">
        <v>555</v>
      </c>
      <c r="D5" s="190">
        <v>980</v>
      </c>
      <c r="E5" s="191">
        <v>642195.15</v>
      </c>
    </row>
    <row r="6" spans="1:5" s="184" customFormat="1" ht="20.25">
      <c r="A6" s="184" t="s">
        <v>9</v>
      </c>
      <c r="B6" s="184" t="s">
        <v>246</v>
      </c>
      <c r="C6" s="190">
        <v>1863</v>
      </c>
      <c r="D6" s="190">
        <v>4019</v>
      </c>
      <c r="E6" s="191">
        <v>2621945.84</v>
      </c>
    </row>
    <row r="7" spans="1:5" s="184" customFormat="1" ht="20.25">
      <c r="A7" s="184" t="s">
        <v>9</v>
      </c>
      <c r="B7" s="184" t="s">
        <v>248</v>
      </c>
      <c r="C7" s="190">
        <v>845</v>
      </c>
      <c r="D7" s="190">
        <v>1803</v>
      </c>
      <c r="E7" s="191">
        <v>1083350.96</v>
      </c>
    </row>
    <row r="8" spans="1:5" s="184" customFormat="1" ht="20.25">
      <c r="A8" s="184" t="s">
        <v>9</v>
      </c>
      <c r="B8" s="184" t="s">
        <v>249</v>
      </c>
      <c r="C8" s="190">
        <v>3880</v>
      </c>
      <c r="D8" s="190">
        <v>10012</v>
      </c>
      <c r="E8" s="191">
        <v>7434826.68</v>
      </c>
    </row>
    <row r="9" spans="1:5" s="184" customFormat="1" ht="20.25">
      <c r="A9" s="184" t="s">
        <v>9</v>
      </c>
      <c r="B9" s="184" t="s">
        <v>250</v>
      </c>
      <c r="C9" s="190">
        <v>3402</v>
      </c>
      <c r="D9" s="190">
        <v>7221</v>
      </c>
      <c r="E9" s="191">
        <v>5266258.81</v>
      </c>
    </row>
    <row r="10" spans="1:5" s="184" customFormat="1" ht="20.25">
      <c r="A10" s="184" t="s">
        <v>48</v>
      </c>
      <c r="B10" s="184" t="s">
        <v>208</v>
      </c>
      <c r="C10" s="190">
        <v>555</v>
      </c>
      <c r="D10" s="190">
        <v>989</v>
      </c>
      <c r="E10" s="191">
        <v>305450</v>
      </c>
    </row>
    <row r="11" spans="1:5" s="184" customFormat="1" ht="20.25">
      <c r="A11" s="184" t="s">
        <v>48</v>
      </c>
      <c r="B11" s="184" t="s">
        <v>50</v>
      </c>
      <c r="C11" s="190">
        <v>326</v>
      </c>
      <c r="D11" s="190">
        <v>537</v>
      </c>
      <c r="E11" s="191">
        <v>141692</v>
      </c>
    </row>
    <row r="12" spans="1:5" s="184" customFormat="1" ht="20.25">
      <c r="A12" s="184" t="s">
        <v>48</v>
      </c>
      <c r="B12" s="184" t="s">
        <v>207</v>
      </c>
      <c r="C12" s="190">
        <v>1307</v>
      </c>
      <c r="D12" s="190">
        <v>2527</v>
      </c>
      <c r="E12" s="191">
        <v>741073</v>
      </c>
    </row>
    <row r="13" spans="1:5" s="184" customFormat="1" ht="20.25">
      <c r="A13" s="184" t="s">
        <v>48</v>
      </c>
      <c r="B13" s="184" t="s">
        <v>53</v>
      </c>
      <c r="C13" s="190">
        <v>2009</v>
      </c>
      <c r="D13" s="190">
        <v>4040</v>
      </c>
      <c r="E13" s="191">
        <v>1159230</v>
      </c>
    </row>
    <row r="14" spans="1:5" s="184" customFormat="1" ht="20.25">
      <c r="A14" s="184" t="s">
        <v>48</v>
      </c>
      <c r="B14" s="184" t="s">
        <v>57</v>
      </c>
      <c r="C14" s="190">
        <v>1482</v>
      </c>
      <c r="D14" s="190">
        <v>3245</v>
      </c>
      <c r="E14" s="191">
        <v>1033209</v>
      </c>
    </row>
    <row r="15" spans="1:5" s="184" customFormat="1" ht="20.25">
      <c r="A15" s="184" t="s">
        <v>48</v>
      </c>
      <c r="B15" s="184" t="s">
        <v>55</v>
      </c>
      <c r="C15" s="190">
        <v>2955</v>
      </c>
      <c r="D15" s="190">
        <v>5959</v>
      </c>
      <c r="E15" s="191">
        <v>1510691</v>
      </c>
    </row>
    <row r="16" spans="1:5" s="184" customFormat="1" ht="20.25">
      <c r="A16" s="184" t="s">
        <v>48</v>
      </c>
      <c r="B16" s="184" t="s">
        <v>311</v>
      </c>
      <c r="C16" s="190">
        <v>1615</v>
      </c>
      <c r="D16" s="190">
        <v>3310</v>
      </c>
      <c r="E16" s="191">
        <v>793733</v>
      </c>
    </row>
    <row r="17" spans="1:5" s="184" customFormat="1" ht="20.25">
      <c r="A17" s="184" t="s">
        <v>48</v>
      </c>
      <c r="B17" s="184" t="s">
        <v>54</v>
      </c>
      <c r="C17" s="190">
        <v>2280</v>
      </c>
      <c r="D17" s="190">
        <v>4845</v>
      </c>
      <c r="E17" s="191">
        <v>1187779</v>
      </c>
    </row>
    <row r="18" spans="1:5" s="184" customFormat="1" ht="20.25">
      <c r="A18" s="184" t="s">
        <v>48</v>
      </c>
      <c r="B18" s="184" t="s">
        <v>52</v>
      </c>
      <c r="C18" s="190">
        <v>2725</v>
      </c>
      <c r="D18" s="190">
        <v>5824</v>
      </c>
      <c r="E18" s="191">
        <v>1383465</v>
      </c>
    </row>
    <row r="19" spans="1:5" s="184" customFormat="1" ht="20.25">
      <c r="A19" s="184" t="s">
        <v>48</v>
      </c>
      <c r="B19" s="184" t="s">
        <v>56</v>
      </c>
      <c r="C19" s="190">
        <v>4972</v>
      </c>
      <c r="D19" s="190">
        <v>9667</v>
      </c>
      <c r="E19" s="191">
        <v>2836048</v>
      </c>
    </row>
    <row r="20" spans="1:5" s="184" customFormat="1" ht="20.25">
      <c r="A20" s="184" t="s">
        <v>10</v>
      </c>
      <c r="B20" s="184" t="s">
        <v>262</v>
      </c>
      <c r="C20" s="190">
        <v>1879</v>
      </c>
      <c r="D20" s="190">
        <v>3049</v>
      </c>
      <c r="E20" s="191">
        <v>2645145</v>
      </c>
    </row>
    <row r="21" spans="1:5" s="184" customFormat="1" ht="20.25">
      <c r="A21" s="184" t="s">
        <v>10</v>
      </c>
      <c r="B21" s="184" t="s">
        <v>261</v>
      </c>
      <c r="C21" s="190">
        <v>60</v>
      </c>
      <c r="D21" s="190">
        <v>89</v>
      </c>
      <c r="E21" s="191">
        <v>71525</v>
      </c>
    </row>
    <row r="22" spans="1:5" s="184" customFormat="1" ht="20.25">
      <c r="A22" s="184" t="s">
        <v>10</v>
      </c>
      <c r="B22" s="184" t="s">
        <v>584</v>
      </c>
      <c r="C22" s="190">
        <v>20</v>
      </c>
      <c r="D22" s="190">
        <v>27</v>
      </c>
      <c r="E22" s="191">
        <v>22523</v>
      </c>
    </row>
    <row r="23" spans="1:5" s="184" customFormat="1" ht="20.25">
      <c r="A23" s="184" t="s">
        <v>40</v>
      </c>
      <c r="B23" s="184" t="s">
        <v>42</v>
      </c>
      <c r="C23" s="190">
        <v>1131</v>
      </c>
      <c r="D23" s="190">
        <v>2556</v>
      </c>
      <c r="E23" s="191">
        <v>830369</v>
      </c>
    </row>
    <row r="24" spans="1:5" s="184" customFormat="1" ht="20.25">
      <c r="A24" s="184" t="s">
        <v>40</v>
      </c>
      <c r="B24" s="184" t="s">
        <v>204</v>
      </c>
      <c r="C24" s="190">
        <v>997</v>
      </c>
      <c r="D24" s="190">
        <v>2300</v>
      </c>
      <c r="E24" s="191">
        <v>937236</v>
      </c>
    </row>
    <row r="25" spans="1:5" s="184" customFormat="1" ht="20.25">
      <c r="A25" s="184" t="s">
        <v>40</v>
      </c>
      <c r="B25" s="184" t="s">
        <v>43</v>
      </c>
      <c r="C25" s="190">
        <v>998</v>
      </c>
      <c r="D25" s="190">
        <v>2497</v>
      </c>
      <c r="E25" s="191">
        <v>928624</v>
      </c>
    </row>
    <row r="26" spans="1:5" s="184" customFormat="1" ht="20.25">
      <c r="A26" s="184" t="s">
        <v>40</v>
      </c>
      <c r="B26" s="184" t="s">
        <v>45</v>
      </c>
      <c r="C26" s="190">
        <v>9338</v>
      </c>
      <c r="D26" s="190">
        <v>28394</v>
      </c>
      <c r="E26" s="191">
        <v>7441393</v>
      </c>
    </row>
    <row r="27" spans="1:5" s="184" customFormat="1" ht="20.25">
      <c r="A27" s="184" t="s">
        <v>40</v>
      </c>
      <c r="B27" s="184" t="s">
        <v>205</v>
      </c>
      <c r="C27" s="190">
        <v>10292</v>
      </c>
      <c r="D27" s="190">
        <v>33749</v>
      </c>
      <c r="E27" s="191">
        <v>8463397</v>
      </c>
    </row>
    <row r="28" spans="1:5" s="184" customFormat="1" ht="20.25">
      <c r="A28" s="184" t="s">
        <v>40</v>
      </c>
      <c r="B28" s="184" t="s">
        <v>44</v>
      </c>
      <c r="C28" s="190">
        <v>5191</v>
      </c>
      <c r="D28" s="190">
        <v>11411</v>
      </c>
      <c r="E28" s="191">
        <v>2941780</v>
      </c>
    </row>
    <row r="29" spans="1:5" s="184" customFormat="1" ht="20.25">
      <c r="A29" s="184" t="s">
        <v>40</v>
      </c>
      <c r="B29" s="184" t="s">
        <v>47</v>
      </c>
      <c r="C29" s="190">
        <v>647</v>
      </c>
      <c r="D29" s="190">
        <v>1695</v>
      </c>
      <c r="E29" s="191">
        <v>534192</v>
      </c>
    </row>
    <row r="30" spans="1:5" s="184" customFormat="1" ht="20.25">
      <c r="A30" s="184" t="s">
        <v>11</v>
      </c>
      <c r="B30" s="184" t="s">
        <v>264</v>
      </c>
      <c r="C30" s="190">
        <v>74</v>
      </c>
      <c r="D30" s="190">
        <v>133</v>
      </c>
      <c r="E30" s="191">
        <v>118044</v>
      </c>
    </row>
    <row r="31" spans="1:5" s="184" customFormat="1" ht="20.25">
      <c r="A31" s="184" t="s">
        <v>11</v>
      </c>
      <c r="B31" s="184" t="s">
        <v>265</v>
      </c>
      <c r="C31" s="190">
        <v>2454</v>
      </c>
      <c r="D31" s="190">
        <v>3835</v>
      </c>
      <c r="E31" s="191">
        <v>2606723</v>
      </c>
    </row>
    <row r="32" spans="1:5" s="184" customFormat="1" ht="20.25">
      <c r="A32" s="184" t="s">
        <v>11</v>
      </c>
      <c r="B32" s="184" t="s">
        <v>14</v>
      </c>
      <c r="C32" s="190">
        <v>1289</v>
      </c>
      <c r="D32" s="190">
        <v>2394</v>
      </c>
      <c r="E32" s="191">
        <v>1760705.97</v>
      </c>
    </row>
    <row r="33" spans="1:5" s="184" customFormat="1" ht="20.25">
      <c r="A33" s="184" t="s">
        <v>11</v>
      </c>
      <c r="B33" s="184" t="s">
        <v>267</v>
      </c>
      <c r="C33" s="190">
        <v>553</v>
      </c>
      <c r="D33" s="190">
        <v>1092</v>
      </c>
      <c r="E33" s="191">
        <v>846395</v>
      </c>
    </row>
    <row r="34" spans="1:5" s="184" customFormat="1" ht="20.25">
      <c r="A34" s="184" t="s">
        <v>11</v>
      </c>
      <c r="B34" s="184" t="s">
        <v>266</v>
      </c>
      <c r="C34" s="190">
        <v>1149</v>
      </c>
      <c r="D34" s="190">
        <v>1981</v>
      </c>
      <c r="E34" s="191">
        <v>1270755.34</v>
      </c>
    </row>
    <row r="35" spans="1:5" s="184" customFormat="1" ht="20.25">
      <c r="A35" s="184" t="s">
        <v>15</v>
      </c>
      <c r="B35" s="184" t="s">
        <v>196</v>
      </c>
      <c r="C35" s="190">
        <v>100</v>
      </c>
      <c r="D35" s="190">
        <v>139</v>
      </c>
      <c r="E35" s="191">
        <v>85198</v>
      </c>
    </row>
    <row r="36" spans="1:5" s="184" customFormat="1" ht="20.25">
      <c r="A36" s="184" t="s">
        <v>15</v>
      </c>
      <c r="B36" s="184" t="s">
        <v>18</v>
      </c>
      <c r="C36" s="190">
        <v>157</v>
      </c>
      <c r="D36" s="190">
        <v>298</v>
      </c>
      <c r="E36" s="191">
        <v>207415.34</v>
      </c>
    </row>
    <row r="37" spans="1:5" s="184" customFormat="1" ht="20.25">
      <c r="A37" s="184" t="s">
        <v>15</v>
      </c>
      <c r="B37" s="184" t="s">
        <v>197</v>
      </c>
      <c r="C37" s="190">
        <v>3570</v>
      </c>
      <c r="D37" s="190">
        <v>5743</v>
      </c>
      <c r="E37" s="191">
        <v>3568694</v>
      </c>
    </row>
    <row r="38" spans="1:5" s="184" customFormat="1" ht="20.25">
      <c r="A38" s="184" t="s">
        <v>15</v>
      </c>
      <c r="B38" s="184" t="s">
        <v>21</v>
      </c>
      <c r="C38" s="190">
        <v>4417</v>
      </c>
      <c r="D38" s="190">
        <v>9147</v>
      </c>
      <c r="E38" s="191">
        <v>3680823</v>
      </c>
    </row>
    <row r="39" spans="1:5" s="184" customFormat="1" ht="20.25">
      <c r="A39" s="184" t="s">
        <v>15</v>
      </c>
      <c r="B39" s="184" t="s">
        <v>22</v>
      </c>
      <c r="C39" s="190">
        <v>2008</v>
      </c>
      <c r="D39" s="190">
        <v>4781</v>
      </c>
      <c r="E39" s="191">
        <v>1837502.75</v>
      </c>
    </row>
    <row r="40" spans="1:5" s="184" customFormat="1" ht="20.25">
      <c r="A40" s="184" t="s">
        <v>15</v>
      </c>
      <c r="B40" s="184" t="s">
        <v>20</v>
      </c>
      <c r="C40" s="190">
        <v>1571</v>
      </c>
      <c r="D40" s="190">
        <v>2723</v>
      </c>
      <c r="E40" s="191">
        <v>1430256</v>
      </c>
    </row>
    <row r="41" spans="1:5" s="184" customFormat="1" ht="20.25">
      <c r="A41" s="184" t="s">
        <v>15</v>
      </c>
      <c r="B41" s="184" t="s">
        <v>23</v>
      </c>
      <c r="C41" s="190">
        <v>2756</v>
      </c>
      <c r="D41" s="190">
        <v>6169</v>
      </c>
      <c r="E41" s="191">
        <v>2515468</v>
      </c>
    </row>
    <row r="42" spans="1:5" s="184" customFormat="1" ht="20.25">
      <c r="A42" s="184" t="s">
        <v>85</v>
      </c>
      <c r="B42" s="184" t="s">
        <v>88</v>
      </c>
      <c r="C42" s="190">
        <v>120</v>
      </c>
      <c r="D42" s="190">
        <v>257</v>
      </c>
      <c r="E42" s="191">
        <v>93026</v>
      </c>
    </row>
    <row r="43" spans="1:5" s="184" customFormat="1" ht="20.25">
      <c r="A43" s="184" t="s">
        <v>85</v>
      </c>
      <c r="B43" s="184" t="s">
        <v>223</v>
      </c>
      <c r="C43" s="190">
        <v>393</v>
      </c>
      <c r="D43" s="190">
        <v>980</v>
      </c>
      <c r="E43" s="191">
        <v>366899</v>
      </c>
    </row>
    <row r="44" spans="1:5" s="184" customFormat="1" ht="20.25">
      <c r="A44" s="184" t="s">
        <v>85</v>
      </c>
      <c r="B44" s="184" t="s">
        <v>86</v>
      </c>
      <c r="C44" s="190">
        <v>2203</v>
      </c>
      <c r="D44" s="190">
        <v>5314</v>
      </c>
      <c r="E44" s="191">
        <v>1346981</v>
      </c>
    </row>
    <row r="45" spans="1:5" s="184" customFormat="1" ht="20.25">
      <c r="A45" s="184" t="s">
        <v>85</v>
      </c>
      <c r="B45" s="184" t="s">
        <v>87</v>
      </c>
      <c r="C45" s="190">
        <v>1975</v>
      </c>
      <c r="D45" s="190">
        <v>5180</v>
      </c>
      <c r="E45" s="191">
        <v>1794841</v>
      </c>
    </row>
    <row r="46" spans="1:5" s="184" customFormat="1" ht="20.25">
      <c r="A46" s="184" t="s">
        <v>85</v>
      </c>
      <c r="B46" s="184" t="s">
        <v>90</v>
      </c>
      <c r="C46" s="190">
        <v>5053</v>
      </c>
      <c r="D46" s="190">
        <v>16197</v>
      </c>
      <c r="E46" s="191">
        <v>3675706</v>
      </c>
    </row>
    <row r="47" spans="1:5" s="184" customFormat="1" ht="20.25">
      <c r="A47" s="184" t="s">
        <v>85</v>
      </c>
      <c r="B47" s="184" t="s">
        <v>93</v>
      </c>
      <c r="C47" s="190">
        <v>9747</v>
      </c>
      <c r="D47" s="190">
        <v>31605</v>
      </c>
      <c r="E47" s="191">
        <v>6513058</v>
      </c>
    </row>
    <row r="48" spans="1:5" s="184" customFormat="1" ht="20.25">
      <c r="A48" s="184" t="s">
        <v>85</v>
      </c>
      <c r="B48" s="184" t="s">
        <v>94</v>
      </c>
      <c r="C48" s="190">
        <v>17832</v>
      </c>
      <c r="D48" s="190">
        <v>40036</v>
      </c>
      <c r="E48" s="191">
        <v>11022497</v>
      </c>
    </row>
    <row r="49" spans="1:5" s="184" customFormat="1" ht="20.25">
      <c r="A49" s="184" t="s">
        <v>85</v>
      </c>
      <c r="B49" s="184" t="s">
        <v>92</v>
      </c>
      <c r="C49" s="190">
        <v>21121</v>
      </c>
      <c r="D49" s="190">
        <v>77711</v>
      </c>
      <c r="E49" s="191">
        <v>17793765</v>
      </c>
    </row>
    <row r="50" spans="1:5" s="184" customFormat="1" ht="20.25">
      <c r="A50" s="184" t="s">
        <v>85</v>
      </c>
      <c r="B50" s="184" t="s">
        <v>91</v>
      </c>
      <c r="C50" s="190">
        <v>927</v>
      </c>
      <c r="D50" s="190">
        <v>2270</v>
      </c>
      <c r="E50" s="191">
        <v>515747</v>
      </c>
    </row>
    <row r="51" spans="1:5" s="184" customFormat="1" ht="20.25">
      <c r="A51" s="184" t="s">
        <v>85</v>
      </c>
      <c r="B51" s="184" t="s">
        <v>586</v>
      </c>
      <c r="C51" s="190">
        <v>2044</v>
      </c>
      <c r="D51" s="190">
        <v>6444</v>
      </c>
      <c r="E51" s="191">
        <v>1300245</v>
      </c>
    </row>
    <row r="52" spans="1:5" s="184" customFormat="1" ht="20.25">
      <c r="A52" s="184" t="s">
        <v>85</v>
      </c>
      <c r="B52" s="184" t="s">
        <v>587</v>
      </c>
      <c r="C52" s="190">
        <v>1304</v>
      </c>
      <c r="D52" s="190">
        <v>3678</v>
      </c>
      <c r="E52" s="191">
        <v>966742</v>
      </c>
    </row>
    <row r="53" spans="1:5" s="184" customFormat="1" ht="20.25">
      <c r="A53" s="184" t="s">
        <v>95</v>
      </c>
      <c r="B53" s="184" t="s">
        <v>96</v>
      </c>
      <c r="C53" s="190">
        <v>6363</v>
      </c>
      <c r="D53" s="190">
        <v>19785</v>
      </c>
      <c r="E53" s="191">
        <v>4349554</v>
      </c>
    </row>
    <row r="54" spans="1:5" s="184" customFormat="1" ht="20.25">
      <c r="A54" s="184" t="s">
        <v>95</v>
      </c>
      <c r="B54" s="184" t="s">
        <v>226</v>
      </c>
      <c r="C54" s="190">
        <v>8894</v>
      </c>
      <c r="D54" s="190">
        <v>25456</v>
      </c>
      <c r="E54" s="191">
        <v>5820941</v>
      </c>
    </row>
    <row r="55" spans="1:5" s="184" customFormat="1" ht="20.25">
      <c r="A55" s="184" t="s">
        <v>95</v>
      </c>
      <c r="B55" s="184" t="s">
        <v>99</v>
      </c>
      <c r="C55" s="190">
        <v>9915</v>
      </c>
      <c r="D55" s="190">
        <v>24031</v>
      </c>
      <c r="E55" s="191">
        <v>6689118</v>
      </c>
    </row>
    <row r="56" spans="1:5" s="184" customFormat="1" ht="20.25">
      <c r="A56" s="184" t="s">
        <v>95</v>
      </c>
      <c r="B56" s="184" t="s">
        <v>100</v>
      </c>
      <c r="C56" s="190">
        <v>9141</v>
      </c>
      <c r="D56" s="190">
        <v>28850</v>
      </c>
      <c r="E56" s="191">
        <v>6597852</v>
      </c>
    </row>
    <row r="57" spans="1:5" s="184" customFormat="1" ht="20.25">
      <c r="A57" s="184" t="s">
        <v>95</v>
      </c>
      <c r="B57" s="184" t="s">
        <v>98</v>
      </c>
      <c r="C57" s="190">
        <v>9706</v>
      </c>
      <c r="D57" s="190">
        <v>26987</v>
      </c>
      <c r="E57" s="191">
        <v>6287050</v>
      </c>
    </row>
    <row r="58" spans="1:5" s="184" customFormat="1" ht="20.25">
      <c r="A58" s="184" t="s">
        <v>95</v>
      </c>
      <c r="B58" s="184" t="s">
        <v>508</v>
      </c>
      <c r="C58" s="190">
        <v>507</v>
      </c>
      <c r="D58" s="190">
        <v>1516</v>
      </c>
      <c r="E58" s="191">
        <v>354743</v>
      </c>
    </row>
    <row r="59" spans="1:5" s="184" customFormat="1" ht="20.25">
      <c r="A59" s="184" t="s">
        <v>95</v>
      </c>
      <c r="B59" s="184" t="s">
        <v>532</v>
      </c>
      <c r="C59" s="190">
        <v>687</v>
      </c>
      <c r="D59" s="190">
        <v>2346</v>
      </c>
      <c r="E59" s="191">
        <v>487303</v>
      </c>
    </row>
    <row r="60" spans="1:5" s="184" customFormat="1" ht="20.25">
      <c r="A60" s="184" t="s">
        <v>31</v>
      </c>
      <c r="B60" s="184" t="s">
        <v>32</v>
      </c>
      <c r="C60" s="190">
        <v>101</v>
      </c>
      <c r="D60" s="190">
        <v>190</v>
      </c>
      <c r="E60" s="191">
        <v>83105</v>
      </c>
    </row>
    <row r="61" spans="1:5" s="184" customFormat="1" ht="20.25">
      <c r="A61" s="184" t="s">
        <v>31</v>
      </c>
      <c r="B61" s="184" t="s">
        <v>201</v>
      </c>
      <c r="C61" s="190">
        <v>328</v>
      </c>
      <c r="D61" s="190">
        <v>618</v>
      </c>
      <c r="E61" s="191">
        <v>253062</v>
      </c>
    </row>
    <row r="62" spans="1:5" s="184" customFormat="1" ht="20.25">
      <c r="A62" s="184" t="s">
        <v>31</v>
      </c>
      <c r="B62" s="184" t="s">
        <v>36</v>
      </c>
      <c r="C62" s="190">
        <v>2320</v>
      </c>
      <c r="D62" s="190">
        <v>4679</v>
      </c>
      <c r="E62" s="191">
        <v>1844936</v>
      </c>
    </row>
    <row r="63" spans="1:5" s="184" customFormat="1" ht="20.25">
      <c r="A63" s="184" t="s">
        <v>31</v>
      </c>
      <c r="B63" s="184" t="s">
        <v>38</v>
      </c>
      <c r="C63" s="190">
        <v>3939</v>
      </c>
      <c r="D63" s="190">
        <v>11110</v>
      </c>
      <c r="E63" s="191">
        <v>5641854</v>
      </c>
    </row>
    <row r="64" spans="1:5" s="184" customFormat="1" ht="20.25">
      <c r="A64" s="184" t="s">
        <v>31</v>
      </c>
      <c r="B64" s="184" t="s">
        <v>37</v>
      </c>
      <c r="C64" s="190">
        <v>1978</v>
      </c>
      <c r="D64" s="190">
        <v>4578</v>
      </c>
      <c r="E64" s="191">
        <v>2569159</v>
      </c>
    </row>
    <row r="65" spans="1:5" s="184" customFormat="1" ht="20.25">
      <c r="A65" s="184" t="s">
        <v>31</v>
      </c>
      <c r="B65" s="184" t="s">
        <v>39</v>
      </c>
      <c r="C65" s="190">
        <v>1448</v>
      </c>
      <c r="D65" s="190">
        <v>3247</v>
      </c>
      <c r="E65" s="191">
        <v>1169021</v>
      </c>
    </row>
    <row r="66" spans="1:5" s="184" customFormat="1" ht="20.25">
      <c r="A66" s="184" t="s">
        <v>31</v>
      </c>
      <c r="B66" s="184" t="s">
        <v>269</v>
      </c>
      <c r="C66" s="190">
        <v>2743</v>
      </c>
      <c r="D66" s="190">
        <v>5342</v>
      </c>
      <c r="E66" s="191">
        <v>2201895</v>
      </c>
    </row>
    <row r="67" spans="1:5" s="184" customFormat="1" ht="20.25">
      <c r="A67" s="184" t="s">
        <v>31</v>
      </c>
      <c r="B67" s="184" t="s">
        <v>34</v>
      </c>
      <c r="C67" s="190">
        <v>5096</v>
      </c>
      <c r="D67" s="190">
        <v>6691</v>
      </c>
      <c r="E67" s="191">
        <v>4805299</v>
      </c>
    </row>
    <row r="68" spans="1:5" s="184" customFormat="1" ht="20.25">
      <c r="A68" s="184" t="s">
        <v>31</v>
      </c>
      <c r="B68" s="184" t="s">
        <v>588</v>
      </c>
      <c r="C68" s="190">
        <v>4</v>
      </c>
      <c r="D68" s="190">
        <v>4</v>
      </c>
      <c r="E68" s="191">
        <v>3076</v>
      </c>
    </row>
    <row r="69" spans="1:5" s="184" customFormat="1" ht="20.25">
      <c r="A69" s="184" t="s">
        <v>24</v>
      </c>
      <c r="B69" s="184" t="s">
        <v>26</v>
      </c>
      <c r="C69" s="190">
        <v>1766</v>
      </c>
      <c r="D69" s="190">
        <v>4431</v>
      </c>
      <c r="E69" s="191">
        <v>1913392</v>
      </c>
    </row>
    <row r="70" spans="1:5" s="184" customFormat="1" ht="20.25">
      <c r="A70" s="184" t="s">
        <v>24</v>
      </c>
      <c r="B70" s="184" t="s">
        <v>199</v>
      </c>
      <c r="C70" s="190">
        <v>1236</v>
      </c>
      <c r="D70" s="190">
        <v>2396</v>
      </c>
      <c r="E70" s="191">
        <v>1071551</v>
      </c>
    </row>
    <row r="71" spans="1:5" s="184" customFormat="1" ht="20.25">
      <c r="A71" s="184" t="s">
        <v>24</v>
      </c>
      <c r="B71" s="184" t="s">
        <v>30</v>
      </c>
      <c r="C71" s="190">
        <v>4498</v>
      </c>
      <c r="D71" s="190">
        <v>10334</v>
      </c>
      <c r="E71" s="191">
        <v>4632220</v>
      </c>
    </row>
    <row r="72" spans="1:5" s="184" customFormat="1" ht="20.25">
      <c r="A72" s="184" t="s">
        <v>24</v>
      </c>
      <c r="B72" s="184" t="s">
        <v>28</v>
      </c>
      <c r="C72" s="190">
        <v>6851</v>
      </c>
      <c r="D72" s="190">
        <v>18149</v>
      </c>
      <c r="E72" s="191">
        <v>8739209</v>
      </c>
    </row>
    <row r="73" spans="1:5" s="184" customFormat="1" ht="20.25">
      <c r="A73" s="184" t="s">
        <v>24</v>
      </c>
      <c r="B73" s="184" t="s">
        <v>29</v>
      </c>
      <c r="C73" s="190">
        <v>3085</v>
      </c>
      <c r="D73" s="190">
        <v>8867</v>
      </c>
      <c r="E73" s="191">
        <v>3832012</v>
      </c>
    </row>
    <row r="74" spans="1:5" s="184" customFormat="1" ht="20.25">
      <c r="A74" s="184" t="s">
        <v>24</v>
      </c>
      <c r="B74" s="184" t="s">
        <v>589</v>
      </c>
      <c r="C74" s="190">
        <v>234</v>
      </c>
      <c r="D74" s="190">
        <v>542</v>
      </c>
      <c r="E74" s="191">
        <v>240916</v>
      </c>
    </row>
    <row r="75" spans="1:5" s="184" customFormat="1" ht="20.25">
      <c r="A75" s="184" t="s">
        <v>24</v>
      </c>
      <c r="B75" s="184" t="s">
        <v>590</v>
      </c>
      <c r="C75" s="190">
        <v>49</v>
      </c>
      <c r="D75" s="190">
        <v>108</v>
      </c>
      <c r="E75" s="191">
        <v>64488</v>
      </c>
    </row>
    <row r="76" spans="1:5" s="184" customFormat="1" ht="20.25">
      <c r="A76" s="184" t="s">
        <v>66</v>
      </c>
      <c r="B76" s="184" t="s">
        <v>212</v>
      </c>
      <c r="C76" s="190">
        <v>997</v>
      </c>
      <c r="D76" s="190">
        <v>1893</v>
      </c>
      <c r="E76" s="191">
        <v>882134</v>
      </c>
    </row>
    <row r="77" spans="1:5" s="184" customFormat="1" ht="20.25">
      <c r="A77" s="184" t="s">
        <v>66</v>
      </c>
      <c r="B77" s="184" t="s">
        <v>213</v>
      </c>
      <c r="C77" s="190">
        <v>5584</v>
      </c>
      <c r="D77" s="190">
        <v>11496</v>
      </c>
      <c r="E77" s="191">
        <v>2944010</v>
      </c>
    </row>
    <row r="78" spans="1:5" s="184" customFormat="1" ht="20.25">
      <c r="A78" s="184" t="s">
        <v>66</v>
      </c>
      <c r="B78" s="184" t="s">
        <v>74</v>
      </c>
      <c r="C78" s="190">
        <v>7568</v>
      </c>
      <c r="D78" s="190">
        <v>15213</v>
      </c>
      <c r="E78" s="191">
        <v>3587271</v>
      </c>
    </row>
    <row r="79" spans="1:5" s="184" customFormat="1" ht="20.25">
      <c r="A79" s="184" t="s">
        <v>66</v>
      </c>
      <c r="B79" s="184" t="s">
        <v>72</v>
      </c>
      <c r="C79" s="190">
        <v>7049</v>
      </c>
      <c r="D79" s="190">
        <v>14526</v>
      </c>
      <c r="E79" s="191">
        <v>3483262.67</v>
      </c>
    </row>
    <row r="80" spans="1:5" s="184" customFormat="1" ht="20.25">
      <c r="A80" s="184" t="s">
        <v>66</v>
      </c>
      <c r="B80" s="184" t="s">
        <v>73</v>
      </c>
      <c r="C80" s="190">
        <v>12560</v>
      </c>
      <c r="D80" s="190">
        <v>38811</v>
      </c>
      <c r="E80" s="191">
        <v>9332600</v>
      </c>
    </row>
    <row r="81" spans="1:5" s="184" customFormat="1" ht="20.25">
      <c r="A81" s="184" t="s">
        <v>66</v>
      </c>
      <c r="B81" s="184" t="s">
        <v>69</v>
      </c>
      <c r="C81" s="190">
        <v>2917</v>
      </c>
      <c r="D81" s="190">
        <v>6251</v>
      </c>
      <c r="E81" s="191">
        <v>1469840</v>
      </c>
    </row>
    <row r="82" spans="1:5" s="184" customFormat="1" ht="20.25">
      <c r="A82" s="184" t="s">
        <v>66</v>
      </c>
      <c r="B82" s="184" t="s">
        <v>70</v>
      </c>
      <c r="C82" s="190">
        <v>1497</v>
      </c>
      <c r="D82" s="190">
        <v>2726</v>
      </c>
      <c r="E82" s="191">
        <v>621528</v>
      </c>
    </row>
    <row r="83" spans="1:5" s="184" customFormat="1" ht="20.25">
      <c r="A83" s="184" t="s">
        <v>66</v>
      </c>
      <c r="B83" s="184" t="s">
        <v>71</v>
      </c>
      <c r="C83" s="190">
        <v>13146</v>
      </c>
      <c r="D83" s="190">
        <v>27649</v>
      </c>
      <c r="E83" s="191">
        <v>7215438</v>
      </c>
    </row>
    <row r="84" spans="1:5" s="184" customFormat="1" ht="20.25">
      <c r="A84" s="184" t="s">
        <v>75</v>
      </c>
      <c r="B84" s="184" t="s">
        <v>268</v>
      </c>
      <c r="C84" s="190">
        <v>2187</v>
      </c>
      <c r="D84" s="190">
        <v>5592</v>
      </c>
      <c r="E84" s="191">
        <v>1324650</v>
      </c>
    </row>
    <row r="85" spans="1:5" s="184" customFormat="1" ht="20.25">
      <c r="A85" s="184" t="s">
        <v>75</v>
      </c>
      <c r="B85" s="184" t="s">
        <v>77</v>
      </c>
      <c r="C85" s="190">
        <v>9279</v>
      </c>
      <c r="D85" s="190">
        <v>30669</v>
      </c>
      <c r="E85" s="191">
        <v>7207215</v>
      </c>
    </row>
    <row r="86" spans="1:5" s="184" customFormat="1" ht="20.25">
      <c r="A86" s="184" t="s">
        <v>75</v>
      </c>
      <c r="B86" s="184" t="s">
        <v>78</v>
      </c>
      <c r="C86" s="190">
        <v>4621</v>
      </c>
      <c r="D86" s="190">
        <v>9782</v>
      </c>
      <c r="E86" s="191">
        <v>2306588</v>
      </c>
    </row>
    <row r="87" spans="1:5" s="184" customFormat="1" ht="20.25">
      <c r="A87" s="184" t="s">
        <v>75</v>
      </c>
      <c r="B87" s="184" t="s">
        <v>79</v>
      </c>
      <c r="C87" s="190">
        <v>9952</v>
      </c>
      <c r="D87" s="190">
        <v>32643</v>
      </c>
      <c r="E87" s="191">
        <v>7671489</v>
      </c>
    </row>
    <row r="88" spans="1:5" s="184" customFormat="1" ht="20.25">
      <c r="A88" s="184" t="s">
        <v>75</v>
      </c>
      <c r="B88" s="184" t="s">
        <v>591</v>
      </c>
      <c r="C88" s="190">
        <v>1745</v>
      </c>
      <c r="D88" s="190">
        <v>3422</v>
      </c>
      <c r="E88" s="191">
        <v>806210</v>
      </c>
    </row>
    <row r="89" spans="1:5" s="184" customFormat="1" ht="20.25">
      <c r="A89" s="184" t="s">
        <v>75</v>
      </c>
      <c r="B89" s="184" t="s">
        <v>592</v>
      </c>
      <c r="C89" s="190">
        <v>147</v>
      </c>
      <c r="D89" s="190">
        <v>362</v>
      </c>
      <c r="E89" s="191">
        <v>91550</v>
      </c>
    </row>
    <row r="90" spans="1:5" s="184" customFormat="1" ht="20.25">
      <c r="A90" s="184" t="s">
        <v>59</v>
      </c>
      <c r="B90" s="184" t="s">
        <v>210</v>
      </c>
      <c r="C90" s="190">
        <v>869</v>
      </c>
      <c r="D90" s="190">
        <v>2216</v>
      </c>
      <c r="E90" s="191">
        <v>508891</v>
      </c>
    </row>
    <row r="91" spans="1:5" s="184" customFormat="1" ht="20.25">
      <c r="A91" s="184" t="s">
        <v>59</v>
      </c>
      <c r="B91" s="184" t="s">
        <v>65</v>
      </c>
      <c r="C91" s="190">
        <v>6260</v>
      </c>
      <c r="D91" s="190">
        <v>13595</v>
      </c>
      <c r="E91" s="191">
        <v>4321532</v>
      </c>
    </row>
    <row r="92" spans="1:5" s="184" customFormat="1" ht="20.25">
      <c r="A92" s="184" t="s">
        <v>59</v>
      </c>
      <c r="B92" s="184" t="s">
        <v>64</v>
      </c>
      <c r="C92" s="190">
        <v>8534</v>
      </c>
      <c r="D92" s="190">
        <v>20313</v>
      </c>
      <c r="E92" s="191">
        <v>6774248</v>
      </c>
    </row>
    <row r="93" spans="1:5" s="184" customFormat="1" ht="20.25">
      <c r="A93" s="184" t="s">
        <v>59</v>
      </c>
      <c r="B93" s="184" t="s">
        <v>63</v>
      </c>
      <c r="C93" s="190">
        <v>3768</v>
      </c>
      <c r="D93" s="190">
        <v>8150</v>
      </c>
      <c r="E93" s="191">
        <v>2502500</v>
      </c>
    </row>
    <row r="94" spans="1:5" s="184" customFormat="1" ht="20.25">
      <c r="A94" s="184" t="s">
        <v>59</v>
      </c>
      <c r="B94" s="184" t="s">
        <v>62</v>
      </c>
      <c r="C94" s="190">
        <v>4498</v>
      </c>
      <c r="D94" s="190">
        <v>11850</v>
      </c>
      <c r="E94" s="191">
        <v>3878188</v>
      </c>
    </row>
    <row r="95" spans="1:5" s="184" customFormat="1" ht="20.25">
      <c r="A95" s="184" t="s">
        <v>59</v>
      </c>
      <c r="B95" s="184" t="s">
        <v>61</v>
      </c>
      <c r="C95" s="190">
        <v>5240</v>
      </c>
      <c r="D95" s="190">
        <v>12191</v>
      </c>
      <c r="E95" s="191">
        <v>3679863.65</v>
      </c>
    </row>
    <row r="96" spans="1:5" s="184" customFormat="1" ht="20.25">
      <c r="A96" s="184" t="s">
        <v>59</v>
      </c>
      <c r="B96" s="184" t="s">
        <v>593</v>
      </c>
      <c r="C96" s="190">
        <v>479</v>
      </c>
      <c r="D96" s="190">
        <v>971</v>
      </c>
      <c r="E96" s="191">
        <v>325068</v>
      </c>
    </row>
    <row r="97" spans="1:5" s="184" customFormat="1" ht="20.25">
      <c r="A97" s="184" t="s">
        <v>80</v>
      </c>
      <c r="B97" s="184" t="s">
        <v>220</v>
      </c>
      <c r="C97" s="190">
        <v>2580</v>
      </c>
      <c r="D97" s="190">
        <v>5931</v>
      </c>
      <c r="E97" s="191">
        <v>2060022</v>
      </c>
    </row>
    <row r="98" spans="1:5" s="184" customFormat="1" ht="20.25">
      <c r="A98" s="184" t="s">
        <v>80</v>
      </c>
      <c r="B98" s="184" t="s">
        <v>83</v>
      </c>
      <c r="C98" s="190">
        <v>2993</v>
      </c>
      <c r="D98" s="190">
        <v>7588</v>
      </c>
      <c r="E98" s="191">
        <v>2238044</v>
      </c>
    </row>
    <row r="99" spans="1:5" s="184" customFormat="1" ht="20.25">
      <c r="A99" s="184" t="s">
        <v>80</v>
      </c>
      <c r="B99" s="184" t="s">
        <v>594</v>
      </c>
      <c r="C99" s="190">
        <v>4408</v>
      </c>
      <c r="D99" s="190">
        <v>10554</v>
      </c>
      <c r="E99" s="191">
        <v>2960308</v>
      </c>
    </row>
    <row r="100" spans="1:5" s="184" customFormat="1" ht="20.25">
      <c r="A100" s="184" t="s">
        <v>80</v>
      </c>
      <c r="B100" s="184" t="s">
        <v>84</v>
      </c>
      <c r="C100" s="190">
        <v>11613</v>
      </c>
      <c r="D100" s="190">
        <v>26158</v>
      </c>
      <c r="E100" s="191">
        <v>6563753</v>
      </c>
    </row>
    <row r="101" spans="1:5" s="184" customFormat="1" ht="20.25">
      <c r="A101" s="184" t="s">
        <v>80</v>
      </c>
      <c r="B101" s="184" t="s">
        <v>399</v>
      </c>
      <c r="C101" s="190">
        <v>640</v>
      </c>
      <c r="D101" s="190">
        <v>1341</v>
      </c>
      <c r="E101" s="191">
        <v>522320</v>
      </c>
    </row>
    <row r="102" spans="1:5" s="184" customFormat="1" ht="20.25">
      <c r="A102" s="184" t="s">
        <v>80</v>
      </c>
      <c r="B102" s="184" t="s">
        <v>508</v>
      </c>
      <c r="C102" s="190">
        <v>920</v>
      </c>
      <c r="D102" s="190">
        <v>1982</v>
      </c>
      <c r="E102" s="191">
        <v>592475</v>
      </c>
    </row>
    <row r="103" spans="1:5" s="184" customFormat="1" ht="20.25">
      <c r="A103" s="184" t="s">
        <v>101</v>
      </c>
      <c r="B103" s="184" t="s">
        <v>229</v>
      </c>
      <c r="C103" s="190">
        <v>2345</v>
      </c>
      <c r="D103" s="190">
        <v>5167</v>
      </c>
      <c r="E103" s="191">
        <v>1870111</v>
      </c>
    </row>
    <row r="104" spans="1:5" s="184" customFormat="1" ht="20.25">
      <c r="A104" s="184" t="s">
        <v>101</v>
      </c>
      <c r="B104" s="184" t="s">
        <v>230</v>
      </c>
      <c r="C104" s="190">
        <v>4828</v>
      </c>
      <c r="D104" s="190">
        <v>11595</v>
      </c>
      <c r="E104" s="191">
        <v>2672810</v>
      </c>
    </row>
    <row r="105" spans="1:5" s="184" customFormat="1" ht="20.25">
      <c r="A105" s="184" t="s">
        <v>101</v>
      </c>
      <c r="B105" s="184" t="s">
        <v>104</v>
      </c>
      <c r="C105" s="190">
        <v>2985</v>
      </c>
      <c r="D105" s="190">
        <v>7008</v>
      </c>
      <c r="E105" s="191">
        <v>1698515</v>
      </c>
    </row>
    <row r="106" spans="1:5" s="184" customFormat="1" ht="20.25">
      <c r="A106" s="184" t="s">
        <v>101</v>
      </c>
      <c r="B106" s="184" t="s">
        <v>106</v>
      </c>
      <c r="C106" s="190">
        <v>3858</v>
      </c>
      <c r="D106" s="190">
        <v>7430</v>
      </c>
      <c r="E106" s="191">
        <v>2085505</v>
      </c>
    </row>
    <row r="107" spans="1:5" s="184" customFormat="1" ht="20.25">
      <c r="A107" s="184" t="s">
        <v>101</v>
      </c>
      <c r="B107" s="184" t="s">
        <v>562</v>
      </c>
      <c r="C107" s="190">
        <v>1400</v>
      </c>
      <c r="D107" s="190">
        <v>2333</v>
      </c>
      <c r="E107" s="191">
        <v>899359</v>
      </c>
    </row>
    <row r="108" spans="1:5" s="184" customFormat="1" ht="20.25">
      <c r="A108" s="184" t="s">
        <v>101</v>
      </c>
      <c r="B108" s="184" t="s">
        <v>560</v>
      </c>
      <c r="C108" s="190">
        <v>1307</v>
      </c>
      <c r="D108" s="190">
        <v>3037</v>
      </c>
      <c r="E108" s="191">
        <v>692436</v>
      </c>
    </row>
    <row r="109" spans="1:5" s="184" customFormat="1" ht="20.25">
      <c r="A109" s="184" t="s">
        <v>101</v>
      </c>
      <c r="B109" s="184" t="s">
        <v>107</v>
      </c>
      <c r="C109" s="190">
        <v>10061</v>
      </c>
      <c r="D109" s="190">
        <v>27500</v>
      </c>
      <c r="E109" s="191">
        <v>6531754</v>
      </c>
    </row>
    <row r="110" spans="1:5" s="184" customFormat="1" ht="20.25">
      <c r="A110" s="184" t="s">
        <v>101</v>
      </c>
      <c r="B110" s="184" t="s">
        <v>105</v>
      </c>
      <c r="C110" s="190">
        <v>4512</v>
      </c>
      <c r="D110" s="190">
        <v>9086</v>
      </c>
      <c r="E110" s="191">
        <v>2293182</v>
      </c>
    </row>
    <row r="111" spans="1:5" s="184" customFormat="1" ht="20.25">
      <c r="A111" s="184" t="s">
        <v>12</v>
      </c>
      <c r="B111" s="184" t="s">
        <v>595</v>
      </c>
      <c r="C111" s="190">
        <v>3104</v>
      </c>
      <c r="D111" s="190">
        <v>6213</v>
      </c>
      <c r="E111" s="191">
        <v>2577224.96</v>
      </c>
    </row>
    <row r="112" spans="1:5" s="184" customFormat="1" ht="20.25">
      <c r="A112" s="184" t="s">
        <v>13</v>
      </c>
      <c r="B112" s="184" t="s">
        <v>596</v>
      </c>
      <c r="C112" s="190">
        <v>2377</v>
      </c>
      <c r="D112" s="190">
        <v>4624</v>
      </c>
      <c r="E112" s="191">
        <v>3036386.84</v>
      </c>
    </row>
    <row r="113" spans="1:5" s="184" customFormat="1" ht="20.25">
      <c r="A113" s="184" t="s">
        <v>110</v>
      </c>
      <c r="B113" s="184" t="s">
        <v>233</v>
      </c>
      <c r="C113" s="190">
        <v>1119</v>
      </c>
      <c r="D113" s="190">
        <v>2365</v>
      </c>
      <c r="E113" s="191">
        <v>576813</v>
      </c>
    </row>
    <row r="114" spans="1:5" s="184" customFormat="1" ht="20.25">
      <c r="A114" s="184" t="s">
        <v>110</v>
      </c>
      <c r="B114" s="184" t="s">
        <v>111</v>
      </c>
      <c r="C114" s="190">
        <v>6442</v>
      </c>
      <c r="D114" s="190">
        <v>15475</v>
      </c>
      <c r="E114" s="191">
        <v>3620100</v>
      </c>
    </row>
    <row r="115" spans="1:5" s="184" customFormat="1" ht="20.25">
      <c r="A115" s="184" t="s">
        <v>110</v>
      </c>
      <c r="B115" s="184" t="s">
        <v>113</v>
      </c>
      <c r="C115" s="190">
        <v>8396</v>
      </c>
      <c r="D115" s="190">
        <v>19067</v>
      </c>
      <c r="E115" s="191">
        <v>4411797</v>
      </c>
    </row>
    <row r="116" spans="1:5" s="184" customFormat="1" ht="20.25">
      <c r="A116" s="184" t="s">
        <v>110</v>
      </c>
      <c r="B116" s="184" t="s">
        <v>597</v>
      </c>
      <c r="C116" s="190">
        <v>325</v>
      </c>
      <c r="D116" s="190">
        <v>677</v>
      </c>
      <c r="E116" s="191">
        <v>155957</v>
      </c>
    </row>
    <row r="117" spans="1:5" s="184" customFormat="1" ht="20.25">
      <c r="A117" s="184" t="s">
        <v>110</v>
      </c>
      <c r="B117" s="184" t="s">
        <v>603</v>
      </c>
      <c r="C117" s="190">
        <v>289</v>
      </c>
      <c r="D117" s="190">
        <v>602</v>
      </c>
      <c r="E117" s="191">
        <v>138029</v>
      </c>
    </row>
    <row r="118" spans="1:5" s="184" customFormat="1" ht="20.25">
      <c r="A118" s="184" t="s">
        <v>114</v>
      </c>
      <c r="B118" s="184" t="s">
        <v>115</v>
      </c>
      <c r="C118" s="190">
        <v>907</v>
      </c>
      <c r="D118" s="190">
        <v>2436</v>
      </c>
      <c r="E118" s="191">
        <v>774290</v>
      </c>
    </row>
    <row r="119" spans="1:5" s="184" customFormat="1" ht="20.25">
      <c r="A119" s="184" t="s">
        <v>114</v>
      </c>
      <c r="B119" s="184" t="s">
        <v>236</v>
      </c>
      <c r="C119" s="190">
        <v>4626</v>
      </c>
      <c r="D119" s="190">
        <v>12426</v>
      </c>
      <c r="E119" s="191">
        <v>3077180</v>
      </c>
    </row>
    <row r="120" spans="1:5" s="184" customFormat="1" ht="20.25">
      <c r="A120" s="184" t="s">
        <v>114</v>
      </c>
      <c r="B120" s="184" t="s">
        <v>119</v>
      </c>
      <c r="C120" s="190">
        <v>5824</v>
      </c>
      <c r="D120" s="190">
        <v>19325</v>
      </c>
      <c r="E120" s="191">
        <v>4825239</v>
      </c>
    </row>
    <row r="121" spans="1:5" s="184" customFormat="1" ht="20.25">
      <c r="A121" s="184" t="s">
        <v>114</v>
      </c>
      <c r="B121" s="184" t="s">
        <v>117</v>
      </c>
      <c r="C121" s="190">
        <v>12005</v>
      </c>
      <c r="D121" s="190">
        <v>39280</v>
      </c>
      <c r="E121" s="191">
        <v>10894934</v>
      </c>
    </row>
    <row r="122" spans="1:5" s="184" customFormat="1" ht="20.25">
      <c r="A122" s="184" t="s">
        <v>114</v>
      </c>
      <c r="B122" s="184" t="s">
        <v>118</v>
      </c>
      <c r="C122" s="190">
        <v>9501</v>
      </c>
      <c r="D122" s="190">
        <v>27245</v>
      </c>
      <c r="E122" s="191">
        <v>6818870</v>
      </c>
    </row>
    <row r="123" spans="1:5" s="184" customFormat="1" ht="20.25">
      <c r="A123" s="184" t="s">
        <v>114</v>
      </c>
      <c r="B123" s="184" t="s">
        <v>598</v>
      </c>
      <c r="C123" s="190">
        <v>3995</v>
      </c>
      <c r="D123" s="190">
        <v>11386</v>
      </c>
      <c r="E123" s="191">
        <v>2831943</v>
      </c>
    </row>
    <row r="124" spans="1:5" s="184" customFormat="1" ht="20.25">
      <c r="A124" s="184" t="s">
        <v>114</v>
      </c>
      <c r="B124" s="184" t="s">
        <v>599</v>
      </c>
      <c r="C124" s="190">
        <v>3241</v>
      </c>
      <c r="D124" s="190">
        <v>8657</v>
      </c>
      <c r="E124" s="191">
        <v>2129817</v>
      </c>
    </row>
    <row r="125" spans="1:5" s="184" customFormat="1" ht="20.25">
      <c r="A125" s="184" t="s">
        <v>114</v>
      </c>
      <c r="B125" s="184" t="s">
        <v>600</v>
      </c>
      <c r="C125" s="190">
        <v>33</v>
      </c>
      <c r="D125" s="190">
        <v>78</v>
      </c>
      <c r="E125" s="191">
        <v>19188</v>
      </c>
    </row>
    <row r="126" spans="1:5" s="184" customFormat="1" ht="20.25">
      <c r="A126" s="184" t="s">
        <v>114</v>
      </c>
      <c r="B126" s="184" t="s">
        <v>601</v>
      </c>
      <c r="C126" s="190">
        <v>118</v>
      </c>
      <c r="D126" s="190">
        <v>384</v>
      </c>
      <c r="E126" s="191">
        <v>75952</v>
      </c>
    </row>
    <row r="127" spans="1:5" s="184" customFormat="1" ht="20.25">
      <c r="A127" s="184" t="s">
        <v>114</v>
      </c>
      <c r="B127" s="184" t="s">
        <v>602</v>
      </c>
      <c r="C127" s="190">
        <v>592</v>
      </c>
      <c r="D127" s="190">
        <v>2128</v>
      </c>
      <c r="E127" s="191">
        <v>482088</v>
      </c>
    </row>
    <row r="128" spans="1:5" s="184" customFormat="1" ht="20.25">
      <c r="A128" s="184" t="s">
        <v>120</v>
      </c>
      <c r="B128" s="184" t="s">
        <v>121</v>
      </c>
      <c r="C128" s="190">
        <v>2001</v>
      </c>
      <c r="D128" s="190">
        <v>3784</v>
      </c>
      <c r="E128" s="191">
        <v>930858</v>
      </c>
    </row>
    <row r="129" spans="1:5" s="184" customFormat="1" ht="20.25">
      <c r="A129" s="184" t="s">
        <v>120</v>
      </c>
      <c r="B129" s="184" t="s">
        <v>239</v>
      </c>
      <c r="C129" s="190">
        <v>3618</v>
      </c>
      <c r="D129" s="190">
        <v>8167</v>
      </c>
      <c r="E129" s="191">
        <v>1887469</v>
      </c>
    </row>
    <row r="130" spans="1:5" s="184" customFormat="1" ht="20.25">
      <c r="A130" s="184" t="s">
        <v>120</v>
      </c>
      <c r="B130" s="184" t="s">
        <v>125</v>
      </c>
      <c r="C130" s="190">
        <v>4193</v>
      </c>
      <c r="D130" s="190">
        <v>8899</v>
      </c>
      <c r="E130" s="191">
        <v>2772881</v>
      </c>
    </row>
    <row r="131" spans="1:5" s="184" customFormat="1" ht="20.25">
      <c r="A131" s="184" t="s">
        <v>120</v>
      </c>
      <c r="B131" s="184" t="s">
        <v>123</v>
      </c>
      <c r="C131" s="190">
        <v>4204</v>
      </c>
      <c r="D131" s="190">
        <v>9001</v>
      </c>
      <c r="E131" s="191">
        <v>2132174</v>
      </c>
    </row>
    <row r="132" spans="1:5" s="184" customFormat="1" ht="20.25">
      <c r="A132" s="184" t="s">
        <v>120</v>
      </c>
      <c r="B132" s="184" t="s">
        <v>124</v>
      </c>
      <c r="C132" s="190">
        <v>11653</v>
      </c>
      <c r="D132" s="190">
        <v>27186</v>
      </c>
      <c r="E132" s="191">
        <v>10356734</v>
      </c>
    </row>
  </sheetData>
  <sheetProtection/>
  <printOptions/>
  <pageMargins left="0.75" right="0.75" top="1" bottom="1" header="0.51" footer="0.51"/>
  <pageSetup orientation="portrait" paperSize="9"/>
</worksheet>
</file>

<file path=xl/worksheets/sheet12.xml><?xml version="1.0" encoding="utf-8"?>
<worksheet xmlns="http://schemas.openxmlformats.org/spreadsheetml/2006/main" xmlns:r="http://schemas.openxmlformats.org/officeDocument/2006/relationships">
  <dimension ref="A1:IV12"/>
  <sheetViews>
    <sheetView zoomScaleSheetLayoutView="100" workbookViewId="0" topLeftCell="A1">
      <selection activeCell="B9" sqref="B9"/>
    </sheetView>
  </sheetViews>
  <sheetFormatPr defaultColWidth="9.00390625" defaultRowHeight="25.5" customHeight="1"/>
  <cols>
    <col min="1" max="1" width="33.25390625" style="172" customWidth="1"/>
    <col min="2" max="2" width="25.875" style="172" customWidth="1"/>
    <col min="3" max="3" width="29.50390625" style="172" customWidth="1"/>
    <col min="4" max="4" width="25.75390625" style="172" customWidth="1"/>
    <col min="5" max="5" width="29.375" style="172" customWidth="1"/>
    <col min="6" max="16384" width="9.00390625" style="172" customWidth="1"/>
  </cols>
  <sheetData>
    <row r="1" spans="1:256" s="171" customFormat="1" ht="25.5" customHeight="1">
      <c r="A1" s="172"/>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2"/>
      <c r="CE1" s="172"/>
      <c r="CF1" s="172"/>
      <c r="CG1" s="172"/>
      <c r="CH1" s="172"/>
      <c r="CI1" s="172"/>
      <c r="CJ1" s="172"/>
      <c r="CK1" s="172"/>
      <c r="CL1" s="172"/>
      <c r="CM1" s="172"/>
      <c r="CN1" s="172"/>
      <c r="CO1" s="172"/>
      <c r="CP1" s="172"/>
      <c r="CQ1" s="172"/>
      <c r="CR1" s="172"/>
      <c r="CS1" s="172"/>
      <c r="CT1" s="172"/>
      <c r="CU1" s="172"/>
      <c r="CV1" s="172"/>
      <c r="CW1" s="172"/>
      <c r="CX1" s="172"/>
      <c r="CY1" s="172"/>
      <c r="CZ1" s="172"/>
      <c r="DA1" s="172"/>
      <c r="DB1" s="172"/>
      <c r="DC1" s="172"/>
      <c r="DD1" s="172"/>
      <c r="DE1" s="172"/>
      <c r="DF1" s="172"/>
      <c r="DG1" s="172"/>
      <c r="DH1" s="172"/>
      <c r="DI1" s="172"/>
      <c r="DJ1" s="172"/>
      <c r="DK1" s="172"/>
      <c r="DL1" s="172"/>
      <c r="DM1" s="172"/>
      <c r="DN1" s="172"/>
      <c r="DO1" s="172"/>
      <c r="DP1" s="172"/>
      <c r="DQ1" s="172"/>
      <c r="DR1" s="172"/>
      <c r="DS1" s="172"/>
      <c r="DT1" s="172"/>
      <c r="DU1" s="172"/>
      <c r="DV1" s="172"/>
      <c r="DW1" s="172"/>
      <c r="DX1" s="172"/>
      <c r="DY1" s="172"/>
      <c r="DZ1" s="172"/>
      <c r="EA1" s="172"/>
      <c r="EB1" s="172"/>
      <c r="EC1" s="172"/>
      <c r="ED1" s="172"/>
      <c r="EE1" s="172"/>
      <c r="EF1" s="172"/>
      <c r="EG1" s="172"/>
      <c r="EH1" s="172"/>
      <c r="EI1" s="172"/>
      <c r="EJ1" s="172"/>
      <c r="EK1" s="172"/>
      <c r="EL1" s="172"/>
      <c r="EM1" s="172"/>
      <c r="EN1" s="172"/>
      <c r="EO1" s="172"/>
      <c r="EP1" s="172"/>
      <c r="EQ1" s="172"/>
      <c r="ER1" s="172"/>
      <c r="ES1" s="172"/>
      <c r="ET1" s="172"/>
      <c r="EU1" s="172"/>
      <c r="EV1" s="172"/>
      <c r="EW1" s="172"/>
      <c r="EX1" s="172"/>
      <c r="EY1" s="172"/>
      <c r="EZ1" s="172"/>
      <c r="FA1" s="172"/>
      <c r="FB1" s="172"/>
      <c r="FC1" s="172"/>
      <c r="FD1" s="172"/>
      <c r="FE1" s="172"/>
      <c r="FF1" s="172"/>
      <c r="FG1" s="172"/>
      <c r="FH1" s="172"/>
      <c r="FI1" s="172"/>
      <c r="FJ1" s="172"/>
      <c r="FK1" s="172"/>
      <c r="FL1" s="172"/>
      <c r="FM1" s="172"/>
      <c r="FN1" s="172"/>
      <c r="FO1" s="172"/>
      <c r="FP1" s="172"/>
      <c r="FQ1" s="172"/>
      <c r="FR1" s="172"/>
      <c r="FS1" s="172"/>
      <c r="FT1" s="172"/>
      <c r="FU1" s="172"/>
      <c r="FV1" s="172"/>
      <c r="FW1" s="172"/>
      <c r="FX1" s="172"/>
      <c r="FY1" s="172"/>
      <c r="FZ1" s="172"/>
      <c r="GA1" s="172"/>
      <c r="GB1" s="172"/>
      <c r="GC1" s="172"/>
      <c r="GD1" s="172"/>
      <c r="GE1" s="172"/>
      <c r="GF1" s="172"/>
      <c r="GG1" s="172"/>
      <c r="GH1" s="172"/>
      <c r="GI1" s="172"/>
      <c r="GJ1" s="172"/>
      <c r="GK1" s="172"/>
      <c r="GL1" s="172"/>
      <c r="GM1" s="172"/>
      <c r="GN1" s="172"/>
      <c r="GO1" s="172"/>
      <c r="GP1" s="172"/>
      <c r="GQ1" s="172"/>
      <c r="GR1" s="172"/>
      <c r="GS1" s="172"/>
      <c r="GT1" s="172"/>
      <c r="GU1" s="172"/>
      <c r="GV1" s="172"/>
      <c r="GW1" s="172"/>
      <c r="GX1" s="172"/>
      <c r="GY1" s="172"/>
      <c r="GZ1" s="172"/>
      <c r="HA1" s="172"/>
      <c r="HB1" s="172"/>
      <c r="HC1" s="172"/>
      <c r="HD1" s="172"/>
      <c r="HE1" s="172"/>
      <c r="HF1" s="172"/>
      <c r="HG1" s="172"/>
      <c r="HH1" s="172"/>
      <c r="HI1" s="172"/>
      <c r="HJ1" s="172"/>
      <c r="HK1" s="172"/>
      <c r="HL1" s="172"/>
      <c r="HM1" s="172"/>
      <c r="HN1" s="172"/>
      <c r="HO1" s="172"/>
      <c r="HP1" s="172"/>
      <c r="HQ1" s="172"/>
      <c r="HR1" s="172"/>
      <c r="HS1" s="172"/>
      <c r="HT1" s="172"/>
      <c r="HU1" s="172"/>
      <c r="HV1" s="172"/>
      <c r="HW1" s="172"/>
      <c r="HX1" s="172"/>
      <c r="HY1" s="172"/>
      <c r="HZ1" s="172"/>
      <c r="IA1" s="172"/>
      <c r="IB1" s="172"/>
      <c r="IC1" s="172"/>
      <c r="ID1" s="172"/>
      <c r="IE1" s="172"/>
      <c r="IF1" s="172"/>
      <c r="IG1" s="172"/>
      <c r="IH1" s="172"/>
      <c r="II1" s="172"/>
      <c r="IJ1" s="172"/>
      <c r="IK1" s="172"/>
      <c r="IL1" s="172"/>
      <c r="IM1" s="172"/>
      <c r="IN1" s="172"/>
      <c r="IO1" s="172"/>
      <c r="IP1" s="172"/>
      <c r="IQ1" s="172"/>
      <c r="IR1" s="172"/>
      <c r="IS1" s="172"/>
      <c r="IT1" s="172"/>
      <c r="IU1" s="172"/>
      <c r="IV1" s="172"/>
    </row>
    <row r="2" spans="1:5" s="172" customFormat="1" ht="64.5" customHeight="1">
      <c r="A2" s="174" t="s">
        <v>604</v>
      </c>
      <c r="B2" s="175"/>
      <c r="C2" s="175"/>
      <c r="D2" s="175"/>
      <c r="E2" s="175"/>
    </row>
    <row r="3" spans="1:5" s="173" customFormat="1" ht="69.75" customHeight="1">
      <c r="A3" s="176" t="s">
        <v>282</v>
      </c>
      <c r="B3" s="176" t="s">
        <v>605</v>
      </c>
      <c r="C3" s="176" t="s">
        <v>606</v>
      </c>
      <c r="D3" s="176" t="s">
        <v>607</v>
      </c>
      <c r="E3" s="177" t="s">
        <v>608</v>
      </c>
    </row>
    <row r="4" spans="1:5" s="172" customFormat="1" ht="36" customHeight="1">
      <c r="A4" s="178" t="s">
        <v>287</v>
      </c>
      <c r="B4" s="179">
        <v>870</v>
      </c>
      <c r="C4" s="180">
        <v>620</v>
      </c>
      <c r="D4" s="180">
        <f>B4-C4</f>
        <v>250</v>
      </c>
      <c r="E4" s="181"/>
    </row>
    <row r="5" spans="1:5" s="172" customFormat="1" ht="36" customHeight="1">
      <c r="A5" s="178" t="s">
        <v>288</v>
      </c>
      <c r="B5" s="179">
        <v>415</v>
      </c>
      <c r="C5" s="180">
        <v>365</v>
      </c>
      <c r="D5" s="180">
        <f>B5-C5</f>
        <v>50</v>
      </c>
      <c r="E5" s="182"/>
    </row>
    <row r="6" spans="1:5" s="172" customFormat="1" ht="36" customHeight="1">
      <c r="A6" s="183" t="s">
        <v>289</v>
      </c>
      <c r="B6" s="180">
        <v>708.1</v>
      </c>
      <c r="C6" s="180">
        <v>553</v>
      </c>
      <c r="D6" s="180">
        <f>ROUND(B6-C6,0)</f>
        <v>155</v>
      </c>
      <c r="E6" s="182"/>
    </row>
    <row r="7" spans="1:256" s="171" customFormat="1" ht="36" customHeight="1">
      <c r="A7" s="172"/>
      <c r="B7" s="172"/>
      <c r="C7" s="172"/>
      <c r="D7" s="172"/>
      <c r="E7" s="172"/>
      <c r="F7" s="172"/>
      <c r="G7" s="172"/>
      <c r="H7" s="172"/>
      <c r="I7" s="172"/>
      <c r="J7" s="172"/>
      <c r="K7" s="172"/>
      <c r="L7" s="172"/>
      <c r="M7" s="172"/>
      <c r="N7" s="172"/>
      <c r="O7" s="172"/>
      <c r="P7" s="172"/>
      <c r="Q7" s="172"/>
      <c r="R7" s="172"/>
      <c r="S7" s="172"/>
      <c r="T7" s="172"/>
      <c r="U7" s="172"/>
      <c r="V7" s="172"/>
      <c r="W7" s="172"/>
      <c r="X7" s="172"/>
      <c r="Y7" s="172"/>
      <c r="Z7" s="172"/>
      <c r="AA7" s="172"/>
      <c r="AB7" s="172"/>
      <c r="AC7" s="172"/>
      <c r="AD7" s="172"/>
      <c r="AE7" s="172"/>
      <c r="AF7" s="172"/>
      <c r="AG7" s="172"/>
      <c r="AH7" s="172"/>
      <c r="AI7" s="172"/>
      <c r="AJ7" s="172"/>
      <c r="AK7" s="172"/>
      <c r="AL7" s="172"/>
      <c r="AM7" s="172"/>
      <c r="AN7" s="172"/>
      <c r="AO7" s="172"/>
      <c r="AP7" s="172"/>
      <c r="AQ7" s="172"/>
      <c r="AR7" s="172"/>
      <c r="AS7" s="172"/>
      <c r="AT7" s="172"/>
      <c r="AU7" s="172"/>
      <c r="AV7" s="172"/>
      <c r="AW7" s="172"/>
      <c r="AX7" s="172"/>
      <c r="AY7" s="172"/>
      <c r="AZ7" s="172"/>
      <c r="BA7" s="172"/>
      <c r="BB7" s="172"/>
      <c r="BC7" s="172"/>
      <c r="BD7" s="172"/>
      <c r="BE7" s="172"/>
      <c r="BF7" s="172"/>
      <c r="BG7" s="172"/>
      <c r="BH7" s="172"/>
      <c r="BI7" s="172"/>
      <c r="BJ7" s="172"/>
      <c r="BK7" s="172"/>
      <c r="BL7" s="172"/>
      <c r="BM7" s="172"/>
      <c r="BN7" s="172"/>
      <c r="BO7" s="172"/>
      <c r="BP7" s="172"/>
      <c r="BQ7" s="172"/>
      <c r="BR7" s="172"/>
      <c r="BS7" s="172"/>
      <c r="BT7" s="172"/>
      <c r="BU7" s="172"/>
      <c r="BV7" s="172"/>
      <c r="BW7" s="172"/>
      <c r="BX7" s="172"/>
      <c r="BY7" s="172"/>
      <c r="BZ7" s="172"/>
      <c r="CA7" s="172"/>
      <c r="CB7" s="172"/>
      <c r="CC7" s="172"/>
      <c r="CD7" s="172"/>
      <c r="CE7" s="172"/>
      <c r="CF7" s="172"/>
      <c r="CG7" s="172"/>
      <c r="CH7" s="172"/>
      <c r="CI7" s="172"/>
      <c r="CJ7" s="172"/>
      <c r="CK7" s="172"/>
      <c r="CL7" s="172"/>
      <c r="CM7" s="172"/>
      <c r="CN7" s="172"/>
      <c r="CO7" s="172"/>
      <c r="CP7" s="172"/>
      <c r="CQ7" s="172"/>
      <c r="CR7" s="172"/>
      <c r="CS7" s="172"/>
      <c r="CT7" s="172"/>
      <c r="CU7" s="172"/>
      <c r="CV7" s="172"/>
      <c r="CW7" s="172"/>
      <c r="CX7" s="172"/>
      <c r="CY7" s="172"/>
      <c r="CZ7" s="172"/>
      <c r="DA7" s="172"/>
      <c r="DB7" s="172"/>
      <c r="DC7" s="172"/>
      <c r="DD7" s="172"/>
      <c r="DE7" s="172"/>
      <c r="DF7" s="172"/>
      <c r="DG7" s="172"/>
      <c r="DH7" s="172"/>
      <c r="DI7" s="172"/>
      <c r="DJ7" s="172"/>
      <c r="DK7" s="172"/>
      <c r="DL7" s="172"/>
      <c r="DM7" s="172"/>
      <c r="DN7" s="172"/>
      <c r="DO7" s="172"/>
      <c r="DP7" s="172"/>
      <c r="DQ7" s="172"/>
      <c r="DR7" s="172"/>
      <c r="DS7" s="172"/>
      <c r="DT7" s="172"/>
      <c r="DU7" s="172"/>
      <c r="DV7" s="172"/>
      <c r="DW7" s="172"/>
      <c r="DX7" s="172"/>
      <c r="DY7" s="172"/>
      <c r="DZ7" s="172"/>
      <c r="EA7" s="172"/>
      <c r="EB7" s="172"/>
      <c r="EC7" s="172"/>
      <c r="ED7" s="172"/>
      <c r="EE7" s="172"/>
      <c r="EF7" s="172"/>
      <c r="EG7" s="172"/>
      <c r="EH7" s="172"/>
      <c r="EI7" s="172"/>
      <c r="EJ7" s="172"/>
      <c r="EK7" s="172"/>
      <c r="EL7" s="172"/>
      <c r="EM7" s="172"/>
      <c r="EN7" s="172"/>
      <c r="EO7" s="172"/>
      <c r="EP7" s="172"/>
      <c r="EQ7" s="172"/>
      <c r="ER7" s="172"/>
      <c r="ES7" s="172"/>
      <c r="ET7" s="172"/>
      <c r="EU7" s="172"/>
      <c r="EV7" s="172"/>
      <c r="EW7" s="172"/>
      <c r="EX7" s="172"/>
      <c r="EY7" s="172"/>
      <c r="EZ7" s="172"/>
      <c r="FA7" s="172"/>
      <c r="FB7" s="172"/>
      <c r="FC7" s="172"/>
      <c r="FD7" s="172"/>
      <c r="FE7" s="172"/>
      <c r="FF7" s="172"/>
      <c r="FG7" s="172"/>
      <c r="FH7" s="172"/>
      <c r="FI7" s="172"/>
      <c r="FJ7" s="172"/>
      <c r="FK7" s="172"/>
      <c r="FL7" s="172"/>
      <c r="FM7" s="172"/>
      <c r="FN7" s="172"/>
      <c r="FO7" s="172"/>
      <c r="FP7" s="172"/>
      <c r="FQ7" s="172"/>
      <c r="FR7" s="172"/>
      <c r="FS7" s="172"/>
      <c r="FT7" s="172"/>
      <c r="FU7" s="172"/>
      <c r="FV7" s="172"/>
      <c r="FW7" s="172"/>
      <c r="FX7" s="172"/>
      <c r="FY7" s="172"/>
      <c r="FZ7" s="172"/>
      <c r="GA7" s="172"/>
      <c r="GB7" s="172"/>
      <c r="GC7" s="172"/>
      <c r="GD7" s="172"/>
      <c r="GE7" s="172"/>
      <c r="GF7" s="172"/>
      <c r="GG7" s="172"/>
      <c r="GH7" s="172"/>
      <c r="GI7" s="172"/>
      <c r="GJ7" s="172"/>
      <c r="GK7" s="172"/>
      <c r="GL7" s="172"/>
      <c r="GM7" s="172"/>
      <c r="GN7" s="172"/>
      <c r="GO7" s="172"/>
      <c r="GP7" s="172"/>
      <c r="GQ7" s="172"/>
      <c r="GR7" s="172"/>
      <c r="GS7" s="172"/>
      <c r="GT7" s="172"/>
      <c r="GU7" s="172"/>
      <c r="GV7" s="172"/>
      <c r="GW7" s="172"/>
      <c r="GX7" s="172"/>
      <c r="GY7" s="172"/>
      <c r="GZ7" s="172"/>
      <c r="HA7" s="172"/>
      <c r="HB7" s="172"/>
      <c r="HC7" s="172"/>
      <c r="HD7" s="172"/>
      <c r="HE7" s="172"/>
      <c r="HF7" s="172"/>
      <c r="HG7" s="172"/>
      <c r="HH7" s="172"/>
      <c r="HI7" s="172"/>
      <c r="HJ7" s="172"/>
      <c r="HK7" s="172"/>
      <c r="HL7" s="172"/>
      <c r="HM7" s="172"/>
      <c r="HN7" s="172"/>
      <c r="HO7" s="172"/>
      <c r="HP7" s="172"/>
      <c r="HQ7" s="172"/>
      <c r="HR7" s="172"/>
      <c r="HS7" s="172"/>
      <c r="HT7" s="172"/>
      <c r="HU7" s="172"/>
      <c r="HV7" s="172"/>
      <c r="HW7" s="172"/>
      <c r="HX7" s="172"/>
      <c r="HY7" s="172"/>
      <c r="HZ7" s="172"/>
      <c r="IA7" s="172"/>
      <c r="IB7" s="172"/>
      <c r="IC7" s="172"/>
      <c r="ID7" s="172"/>
      <c r="IE7" s="172"/>
      <c r="IF7" s="172"/>
      <c r="IG7" s="172"/>
      <c r="IH7" s="172"/>
      <c r="II7" s="172"/>
      <c r="IJ7" s="172"/>
      <c r="IK7" s="172"/>
      <c r="IL7" s="172"/>
      <c r="IM7" s="172"/>
      <c r="IN7" s="172"/>
      <c r="IO7" s="172"/>
      <c r="IP7" s="172"/>
      <c r="IQ7" s="172"/>
      <c r="IR7" s="172"/>
      <c r="IS7" s="172"/>
      <c r="IT7" s="172"/>
      <c r="IU7" s="172"/>
      <c r="IV7" s="172"/>
    </row>
    <row r="8" spans="1:256" s="171" customFormat="1" ht="36" customHeight="1">
      <c r="A8" s="172"/>
      <c r="B8" s="172"/>
      <c r="C8" s="172"/>
      <c r="D8" s="172"/>
      <c r="E8" s="172"/>
      <c r="F8" s="172"/>
      <c r="G8" s="172"/>
      <c r="H8" s="172"/>
      <c r="I8" s="172"/>
      <c r="J8" s="172"/>
      <c r="K8" s="172"/>
      <c r="L8" s="172"/>
      <c r="M8" s="172"/>
      <c r="N8" s="172"/>
      <c r="O8" s="172"/>
      <c r="P8" s="172"/>
      <c r="Q8" s="172"/>
      <c r="R8" s="172"/>
      <c r="S8" s="172"/>
      <c r="T8" s="172"/>
      <c r="U8" s="172"/>
      <c r="V8" s="172"/>
      <c r="W8" s="172"/>
      <c r="X8" s="172"/>
      <c r="Y8" s="172"/>
      <c r="Z8" s="172"/>
      <c r="AA8" s="172"/>
      <c r="AB8" s="172"/>
      <c r="AC8" s="172"/>
      <c r="AD8" s="172"/>
      <c r="AE8" s="172"/>
      <c r="AF8" s="172"/>
      <c r="AG8" s="172"/>
      <c r="AH8" s="172"/>
      <c r="AI8" s="172"/>
      <c r="AJ8" s="172"/>
      <c r="AK8" s="172"/>
      <c r="AL8" s="172"/>
      <c r="AM8" s="172"/>
      <c r="AN8" s="172"/>
      <c r="AO8" s="172"/>
      <c r="AP8" s="172"/>
      <c r="AQ8" s="172"/>
      <c r="AR8" s="172"/>
      <c r="AS8" s="172"/>
      <c r="AT8" s="172"/>
      <c r="AU8" s="172"/>
      <c r="AV8" s="172"/>
      <c r="AW8" s="172"/>
      <c r="AX8" s="172"/>
      <c r="AY8" s="172"/>
      <c r="AZ8" s="172"/>
      <c r="BA8" s="172"/>
      <c r="BB8" s="172"/>
      <c r="BC8" s="172"/>
      <c r="BD8" s="172"/>
      <c r="BE8" s="172"/>
      <c r="BF8" s="172"/>
      <c r="BG8" s="172"/>
      <c r="BH8" s="172"/>
      <c r="BI8" s="172"/>
      <c r="BJ8" s="172"/>
      <c r="BK8" s="172"/>
      <c r="BL8" s="172"/>
      <c r="BM8" s="172"/>
      <c r="BN8" s="172"/>
      <c r="BO8" s="172"/>
      <c r="BP8" s="172"/>
      <c r="BQ8" s="172"/>
      <c r="BR8" s="172"/>
      <c r="BS8" s="172"/>
      <c r="BT8" s="172"/>
      <c r="BU8" s="172"/>
      <c r="BV8" s="172"/>
      <c r="BW8" s="172"/>
      <c r="BX8" s="172"/>
      <c r="BY8" s="172"/>
      <c r="BZ8" s="172"/>
      <c r="CA8" s="172"/>
      <c r="CB8" s="172"/>
      <c r="CC8" s="172"/>
      <c r="CD8" s="172"/>
      <c r="CE8" s="172"/>
      <c r="CF8" s="172"/>
      <c r="CG8" s="172"/>
      <c r="CH8" s="172"/>
      <c r="CI8" s="172"/>
      <c r="CJ8" s="172"/>
      <c r="CK8" s="172"/>
      <c r="CL8" s="172"/>
      <c r="CM8" s="172"/>
      <c r="CN8" s="172"/>
      <c r="CO8" s="172"/>
      <c r="CP8" s="172"/>
      <c r="CQ8" s="172"/>
      <c r="CR8" s="172"/>
      <c r="CS8" s="172"/>
      <c r="CT8" s="172"/>
      <c r="CU8" s="172"/>
      <c r="CV8" s="172"/>
      <c r="CW8" s="172"/>
      <c r="CX8" s="172"/>
      <c r="CY8" s="172"/>
      <c r="CZ8" s="172"/>
      <c r="DA8" s="172"/>
      <c r="DB8" s="172"/>
      <c r="DC8" s="172"/>
      <c r="DD8" s="172"/>
      <c r="DE8" s="172"/>
      <c r="DF8" s="172"/>
      <c r="DG8" s="172"/>
      <c r="DH8" s="172"/>
      <c r="DI8" s="172"/>
      <c r="DJ8" s="172"/>
      <c r="DK8" s="172"/>
      <c r="DL8" s="172"/>
      <c r="DM8" s="172"/>
      <c r="DN8" s="172"/>
      <c r="DO8" s="172"/>
      <c r="DP8" s="172"/>
      <c r="DQ8" s="172"/>
      <c r="DR8" s="172"/>
      <c r="DS8" s="172"/>
      <c r="DT8" s="172"/>
      <c r="DU8" s="172"/>
      <c r="DV8" s="172"/>
      <c r="DW8" s="172"/>
      <c r="DX8" s="172"/>
      <c r="DY8" s="172"/>
      <c r="DZ8" s="172"/>
      <c r="EA8" s="172"/>
      <c r="EB8" s="172"/>
      <c r="EC8" s="172"/>
      <c r="ED8" s="172"/>
      <c r="EE8" s="172"/>
      <c r="EF8" s="172"/>
      <c r="EG8" s="172"/>
      <c r="EH8" s="172"/>
      <c r="EI8" s="172"/>
      <c r="EJ8" s="172"/>
      <c r="EK8" s="172"/>
      <c r="EL8" s="172"/>
      <c r="EM8" s="172"/>
      <c r="EN8" s="172"/>
      <c r="EO8" s="172"/>
      <c r="EP8" s="172"/>
      <c r="EQ8" s="172"/>
      <c r="ER8" s="172"/>
      <c r="ES8" s="172"/>
      <c r="ET8" s="172"/>
      <c r="EU8" s="172"/>
      <c r="EV8" s="172"/>
      <c r="EW8" s="172"/>
      <c r="EX8" s="172"/>
      <c r="EY8" s="172"/>
      <c r="EZ8" s="172"/>
      <c r="FA8" s="172"/>
      <c r="FB8" s="172"/>
      <c r="FC8" s="172"/>
      <c r="FD8" s="172"/>
      <c r="FE8" s="172"/>
      <c r="FF8" s="172"/>
      <c r="FG8" s="172"/>
      <c r="FH8" s="172"/>
      <c r="FI8" s="172"/>
      <c r="FJ8" s="172"/>
      <c r="FK8" s="172"/>
      <c r="FL8" s="172"/>
      <c r="FM8" s="172"/>
      <c r="FN8" s="172"/>
      <c r="FO8" s="172"/>
      <c r="FP8" s="172"/>
      <c r="FQ8" s="172"/>
      <c r="FR8" s="172"/>
      <c r="FS8" s="172"/>
      <c r="FT8" s="172"/>
      <c r="FU8" s="172"/>
      <c r="FV8" s="172"/>
      <c r="FW8" s="172"/>
      <c r="FX8" s="172"/>
      <c r="FY8" s="172"/>
      <c r="FZ8" s="172"/>
      <c r="GA8" s="172"/>
      <c r="GB8" s="172"/>
      <c r="GC8" s="172"/>
      <c r="GD8" s="172"/>
      <c r="GE8" s="172"/>
      <c r="GF8" s="172"/>
      <c r="GG8" s="172"/>
      <c r="GH8" s="172"/>
      <c r="GI8" s="172"/>
      <c r="GJ8" s="172"/>
      <c r="GK8" s="172"/>
      <c r="GL8" s="172"/>
      <c r="GM8" s="172"/>
      <c r="GN8" s="172"/>
      <c r="GO8" s="172"/>
      <c r="GP8" s="172"/>
      <c r="GQ8" s="172"/>
      <c r="GR8" s="172"/>
      <c r="GS8" s="172"/>
      <c r="GT8" s="172"/>
      <c r="GU8" s="172"/>
      <c r="GV8" s="172"/>
      <c r="GW8" s="172"/>
      <c r="GX8" s="172"/>
      <c r="GY8" s="172"/>
      <c r="GZ8" s="172"/>
      <c r="HA8" s="172"/>
      <c r="HB8" s="172"/>
      <c r="HC8" s="172"/>
      <c r="HD8" s="172"/>
      <c r="HE8" s="172"/>
      <c r="HF8" s="172"/>
      <c r="HG8" s="172"/>
      <c r="HH8" s="172"/>
      <c r="HI8" s="172"/>
      <c r="HJ8" s="172"/>
      <c r="HK8" s="172"/>
      <c r="HL8" s="172"/>
      <c r="HM8" s="172"/>
      <c r="HN8" s="172"/>
      <c r="HO8" s="172"/>
      <c r="HP8" s="172"/>
      <c r="HQ8" s="172"/>
      <c r="HR8" s="172"/>
      <c r="HS8" s="172"/>
      <c r="HT8" s="172"/>
      <c r="HU8" s="172"/>
      <c r="HV8" s="172"/>
      <c r="HW8" s="172"/>
      <c r="HX8" s="172"/>
      <c r="HY8" s="172"/>
      <c r="HZ8" s="172"/>
      <c r="IA8" s="172"/>
      <c r="IB8" s="172"/>
      <c r="IC8" s="172"/>
      <c r="ID8" s="172"/>
      <c r="IE8" s="172"/>
      <c r="IF8" s="172"/>
      <c r="IG8" s="172"/>
      <c r="IH8" s="172"/>
      <c r="II8" s="172"/>
      <c r="IJ8" s="172"/>
      <c r="IK8" s="172"/>
      <c r="IL8" s="172"/>
      <c r="IM8" s="172"/>
      <c r="IN8" s="172"/>
      <c r="IO8" s="172"/>
      <c r="IP8" s="172"/>
      <c r="IQ8" s="172"/>
      <c r="IR8" s="172"/>
      <c r="IS8" s="172"/>
      <c r="IT8" s="172"/>
      <c r="IU8" s="172"/>
      <c r="IV8" s="172"/>
    </row>
    <row r="9" spans="1:256" s="171" customFormat="1" ht="36" customHeight="1">
      <c r="A9" s="172"/>
      <c r="B9" s="172"/>
      <c r="C9" s="172"/>
      <c r="D9" s="172"/>
      <c r="E9" s="172"/>
      <c r="F9" s="172"/>
      <c r="G9" s="172"/>
      <c r="H9" s="172"/>
      <c r="I9" s="172"/>
      <c r="J9" s="172"/>
      <c r="K9" s="172"/>
      <c r="L9" s="172"/>
      <c r="M9" s="172"/>
      <c r="N9" s="172"/>
      <c r="O9" s="172"/>
      <c r="P9" s="172"/>
      <c r="Q9" s="172"/>
      <c r="R9" s="172"/>
      <c r="S9" s="172"/>
      <c r="T9" s="172"/>
      <c r="U9" s="172"/>
      <c r="V9" s="172"/>
      <c r="W9" s="172"/>
      <c r="X9" s="172"/>
      <c r="Y9" s="172"/>
      <c r="Z9" s="172"/>
      <c r="AA9" s="172"/>
      <c r="AB9" s="172"/>
      <c r="AC9" s="172"/>
      <c r="AD9" s="172"/>
      <c r="AE9" s="172"/>
      <c r="AF9" s="172"/>
      <c r="AG9" s="172"/>
      <c r="AH9" s="172"/>
      <c r="AI9" s="172"/>
      <c r="AJ9" s="172"/>
      <c r="AK9" s="172"/>
      <c r="AL9" s="172"/>
      <c r="AM9" s="172"/>
      <c r="AN9" s="172"/>
      <c r="AO9" s="172"/>
      <c r="AP9" s="172"/>
      <c r="AQ9" s="172"/>
      <c r="AR9" s="172"/>
      <c r="AS9" s="172"/>
      <c r="AT9" s="172"/>
      <c r="AU9" s="172"/>
      <c r="AV9" s="172"/>
      <c r="AW9" s="172"/>
      <c r="AX9" s="172"/>
      <c r="AY9" s="172"/>
      <c r="AZ9" s="172"/>
      <c r="BA9" s="172"/>
      <c r="BB9" s="172"/>
      <c r="BC9" s="172"/>
      <c r="BD9" s="172"/>
      <c r="BE9" s="172"/>
      <c r="BF9" s="172"/>
      <c r="BG9" s="172"/>
      <c r="BH9" s="172"/>
      <c r="BI9" s="172"/>
      <c r="BJ9" s="172"/>
      <c r="BK9" s="172"/>
      <c r="BL9" s="172"/>
      <c r="BM9" s="172"/>
      <c r="BN9" s="172"/>
      <c r="BO9" s="172"/>
      <c r="BP9" s="172"/>
      <c r="BQ9" s="172"/>
      <c r="BR9" s="172"/>
      <c r="BS9" s="172"/>
      <c r="BT9" s="172"/>
      <c r="BU9" s="172"/>
      <c r="BV9" s="172"/>
      <c r="BW9" s="172"/>
      <c r="BX9" s="172"/>
      <c r="BY9" s="172"/>
      <c r="BZ9" s="172"/>
      <c r="CA9" s="172"/>
      <c r="CB9" s="172"/>
      <c r="CC9" s="172"/>
      <c r="CD9" s="172"/>
      <c r="CE9" s="172"/>
      <c r="CF9" s="172"/>
      <c r="CG9" s="172"/>
      <c r="CH9" s="172"/>
      <c r="CI9" s="172"/>
      <c r="CJ9" s="172"/>
      <c r="CK9" s="172"/>
      <c r="CL9" s="172"/>
      <c r="CM9" s="172"/>
      <c r="CN9" s="172"/>
      <c r="CO9" s="172"/>
      <c r="CP9" s="172"/>
      <c r="CQ9" s="172"/>
      <c r="CR9" s="172"/>
      <c r="CS9" s="172"/>
      <c r="CT9" s="172"/>
      <c r="CU9" s="172"/>
      <c r="CV9" s="172"/>
      <c r="CW9" s="172"/>
      <c r="CX9" s="172"/>
      <c r="CY9" s="172"/>
      <c r="CZ9" s="172"/>
      <c r="DA9" s="172"/>
      <c r="DB9" s="172"/>
      <c r="DC9" s="172"/>
      <c r="DD9" s="172"/>
      <c r="DE9" s="172"/>
      <c r="DF9" s="172"/>
      <c r="DG9" s="172"/>
      <c r="DH9" s="172"/>
      <c r="DI9" s="172"/>
      <c r="DJ9" s="172"/>
      <c r="DK9" s="172"/>
      <c r="DL9" s="172"/>
      <c r="DM9" s="172"/>
      <c r="DN9" s="172"/>
      <c r="DO9" s="172"/>
      <c r="DP9" s="172"/>
      <c r="DQ9" s="172"/>
      <c r="DR9" s="172"/>
      <c r="DS9" s="172"/>
      <c r="DT9" s="172"/>
      <c r="DU9" s="172"/>
      <c r="DV9" s="172"/>
      <c r="DW9" s="172"/>
      <c r="DX9" s="172"/>
      <c r="DY9" s="172"/>
      <c r="DZ9" s="172"/>
      <c r="EA9" s="172"/>
      <c r="EB9" s="172"/>
      <c r="EC9" s="172"/>
      <c r="ED9" s="172"/>
      <c r="EE9" s="172"/>
      <c r="EF9" s="172"/>
      <c r="EG9" s="172"/>
      <c r="EH9" s="172"/>
      <c r="EI9" s="172"/>
      <c r="EJ9" s="172"/>
      <c r="EK9" s="172"/>
      <c r="EL9" s="172"/>
      <c r="EM9" s="172"/>
      <c r="EN9" s="172"/>
      <c r="EO9" s="172"/>
      <c r="EP9" s="172"/>
      <c r="EQ9" s="172"/>
      <c r="ER9" s="172"/>
      <c r="ES9" s="172"/>
      <c r="ET9" s="172"/>
      <c r="EU9" s="172"/>
      <c r="EV9" s="172"/>
      <c r="EW9" s="172"/>
      <c r="EX9" s="172"/>
      <c r="EY9" s="172"/>
      <c r="EZ9" s="172"/>
      <c r="FA9" s="172"/>
      <c r="FB9" s="172"/>
      <c r="FC9" s="172"/>
      <c r="FD9" s="172"/>
      <c r="FE9" s="172"/>
      <c r="FF9" s="172"/>
      <c r="FG9" s="172"/>
      <c r="FH9" s="172"/>
      <c r="FI9" s="172"/>
      <c r="FJ9" s="172"/>
      <c r="FK9" s="172"/>
      <c r="FL9" s="172"/>
      <c r="FM9" s="172"/>
      <c r="FN9" s="172"/>
      <c r="FO9" s="172"/>
      <c r="FP9" s="172"/>
      <c r="FQ9" s="172"/>
      <c r="FR9" s="172"/>
      <c r="FS9" s="172"/>
      <c r="FT9" s="172"/>
      <c r="FU9" s="172"/>
      <c r="FV9" s="172"/>
      <c r="FW9" s="172"/>
      <c r="FX9" s="172"/>
      <c r="FY9" s="172"/>
      <c r="FZ9" s="172"/>
      <c r="GA9" s="172"/>
      <c r="GB9" s="172"/>
      <c r="GC9" s="172"/>
      <c r="GD9" s="172"/>
      <c r="GE9" s="172"/>
      <c r="GF9" s="172"/>
      <c r="GG9" s="172"/>
      <c r="GH9" s="172"/>
      <c r="GI9" s="172"/>
      <c r="GJ9" s="172"/>
      <c r="GK9" s="172"/>
      <c r="GL9" s="172"/>
      <c r="GM9" s="172"/>
      <c r="GN9" s="172"/>
      <c r="GO9" s="172"/>
      <c r="GP9" s="172"/>
      <c r="GQ9" s="172"/>
      <c r="GR9" s="172"/>
      <c r="GS9" s="172"/>
      <c r="GT9" s="172"/>
      <c r="GU9" s="172"/>
      <c r="GV9" s="172"/>
      <c r="GW9" s="172"/>
      <c r="GX9" s="172"/>
      <c r="GY9" s="172"/>
      <c r="GZ9" s="172"/>
      <c r="HA9" s="172"/>
      <c r="HB9" s="172"/>
      <c r="HC9" s="172"/>
      <c r="HD9" s="172"/>
      <c r="HE9" s="172"/>
      <c r="HF9" s="172"/>
      <c r="HG9" s="172"/>
      <c r="HH9" s="172"/>
      <c r="HI9" s="172"/>
      <c r="HJ9" s="172"/>
      <c r="HK9" s="172"/>
      <c r="HL9" s="172"/>
      <c r="HM9" s="172"/>
      <c r="HN9" s="172"/>
      <c r="HO9" s="172"/>
      <c r="HP9" s="172"/>
      <c r="HQ9" s="172"/>
      <c r="HR9" s="172"/>
      <c r="HS9" s="172"/>
      <c r="HT9" s="172"/>
      <c r="HU9" s="172"/>
      <c r="HV9" s="172"/>
      <c r="HW9" s="172"/>
      <c r="HX9" s="172"/>
      <c r="HY9" s="172"/>
      <c r="HZ9" s="172"/>
      <c r="IA9" s="172"/>
      <c r="IB9" s="172"/>
      <c r="IC9" s="172"/>
      <c r="ID9" s="172"/>
      <c r="IE9" s="172"/>
      <c r="IF9" s="172"/>
      <c r="IG9" s="172"/>
      <c r="IH9" s="172"/>
      <c r="II9" s="172"/>
      <c r="IJ9" s="172"/>
      <c r="IK9" s="172"/>
      <c r="IL9" s="172"/>
      <c r="IM9" s="172"/>
      <c r="IN9" s="172"/>
      <c r="IO9" s="172"/>
      <c r="IP9" s="172"/>
      <c r="IQ9" s="172"/>
      <c r="IR9" s="172"/>
      <c r="IS9" s="172"/>
      <c r="IT9" s="172"/>
      <c r="IU9" s="172"/>
      <c r="IV9" s="172"/>
    </row>
    <row r="10" spans="1:256" s="171" customFormat="1" ht="36" customHeight="1">
      <c r="A10" s="172"/>
      <c r="B10" s="172"/>
      <c r="C10" s="172"/>
      <c r="D10" s="172"/>
      <c r="E10" s="172"/>
      <c r="F10" s="172"/>
      <c r="G10" s="172"/>
      <c r="H10" s="172"/>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c r="AK10" s="172"/>
      <c r="AL10" s="172"/>
      <c r="AM10" s="172"/>
      <c r="AN10" s="172"/>
      <c r="AO10" s="172"/>
      <c r="AP10" s="172"/>
      <c r="AQ10" s="172"/>
      <c r="AR10" s="172"/>
      <c r="AS10" s="172"/>
      <c r="AT10" s="172"/>
      <c r="AU10" s="172"/>
      <c r="AV10" s="172"/>
      <c r="AW10" s="172"/>
      <c r="AX10" s="172"/>
      <c r="AY10" s="172"/>
      <c r="AZ10" s="172"/>
      <c r="BA10" s="172"/>
      <c r="BB10" s="172"/>
      <c r="BC10" s="172"/>
      <c r="BD10" s="172"/>
      <c r="BE10" s="172"/>
      <c r="BF10" s="172"/>
      <c r="BG10" s="172"/>
      <c r="BH10" s="172"/>
      <c r="BI10" s="172"/>
      <c r="BJ10" s="172"/>
      <c r="BK10" s="172"/>
      <c r="BL10" s="172"/>
      <c r="BM10" s="172"/>
      <c r="BN10" s="172"/>
      <c r="BO10" s="172"/>
      <c r="BP10" s="172"/>
      <c r="BQ10" s="172"/>
      <c r="BR10" s="172"/>
      <c r="BS10" s="172"/>
      <c r="BT10" s="172"/>
      <c r="BU10" s="172"/>
      <c r="BV10" s="172"/>
      <c r="BW10" s="172"/>
      <c r="BX10" s="172"/>
      <c r="BY10" s="172"/>
      <c r="BZ10" s="172"/>
      <c r="CA10" s="172"/>
      <c r="CB10" s="172"/>
      <c r="CC10" s="172"/>
      <c r="CD10" s="172"/>
      <c r="CE10" s="172"/>
      <c r="CF10" s="172"/>
      <c r="CG10" s="172"/>
      <c r="CH10" s="172"/>
      <c r="CI10" s="172"/>
      <c r="CJ10" s="172"/>
      <c r="CK10" s="172"/>
      <c r="CL10" s="172"/>
      <c r="CM10" s="172"/>
      <c r="CN10" s="172"/>
      <c r="CO10" s="172"/>
      <c r="CP10" s="172"/>
      <c r="CQ10" s="172"/>
      <c r="CR10" s="172"/>
      <c r="CS10" s="172"/>
      <c r="CT10" s="172"/>
      <c r="CU10" s="172"/>
      <c r="CV10" s="172"/>
      <c r="CW10" s="172"/>
      <c r="CX10" s="172"/>
      <c r="CY10" s="172"/>
      <c r="CZ10" s="172"/>
      <c r="DA10" s="172"/>
      <c r="DB10" s="172"/>
      <c r="DC10" s="172"/>
      <c r="DD10" s="172"/>
      <c r="DE10" s="172"/>
      <c r="DF10" s="172"/>
      <c r="DG10" s="172"/>
      <c r="DH10" s="172"/>
      <c r="DI10" s="172"/>
      <c r="DJ10" s="172"/>
      <c r="DK10" s="172"/>
      <c r="DL10" s="172"/>
      <c r="DM10" s="172"/>
      <c r="DN10" s="172"/>
      <c r="DO10" s="172"/>
      <c r="DP10" s="172"/>
      <c r="DQ10" s="172"/>
      <c r="DR10" s="172"/>
      <c r="DS10" s="172"/>
      <c r="DT10" s="172"/>
      <c r="DU10" s="172"/>
      <c r="DV10" s="172"/>
      <c r="DW10" s="172"/>
      <c r="DX10" s="172"/>
      <c r="DY10" s="172"/>
      <c r="DZ10" s="172"/>
      <c r="EA10" s="172"/>
      <c r="EB10" s="172"/>
      <c r="EC10" s="172"/>
      <c r="ED10" s="172"/>
      <c r="EE10" s="172"/>
      <c r="EF10" s="172"/>
      <c r="EG10" s="172"/>
      <c r="EH10" s="172"/>
      <c r="EI10" s="172"/>
      <c r="EJ10" s="172"/>
      <c r="EK10" s="172"/>
      <c r="EL10" s="172"/>
      <c r="EM10" s="172"/>
      <c r="EN10" s="172"/>
      <c r="EO10" s="172"/>
      <c r="EP10" s="172"/>
      <c r="EQ10" s="172"/>
      <c r="ER10" s="172"/>
      <c r="ES10" s="172"/>
      <c r="ET10" s="172"/>
      <c r="EU10" s="172"/>
      <c r="EV10" s="172"/>
      <c r="EW10" s="172"/>
      <c r="EX10" s="172"/>
      <c r="EY10" s="172"/>
      <c r="EZ10" s="172"/>
      <c r="FA10" s="172"/>
      <c r="FB10" s="172"/>
      <c r="FC10" s="172"/>
      <c r="FD10" s="172"/>
      <c r="FE10" s="172"/>
      <c r="FF10" s="172"/>
      <c r="FG10" s="172"/>
      <c r="FH10" s="172"/>
      <c r="FI10" s="172"/>
      <c r="FJ10" s="172"/>
      <c r="FK10" s="172"/>
      <c r="FL10" s="172"/>
      <c r="FM10" s="172"/>
      <c r="FN10" s="172"/>
      <c r="FO10" s="172"/>
      <c r="FP10" s="172"/>
      <c r="FQ10" s="172"/>
      <c r="FR10" s="172"/>
      <c r="FS10" s="172"/>
      <c r="FT10" s="172"/>
      <c r="FU10" s="172"/>
      <c r="FV10" s="172"/>
      <c r="FW10" s="172"/>
      <c r="FX10" s="172"/>
      <c r="FY10" s="172"/>
      <c r="FZ10" s="172"/>
      <c r="GA10" s="172"/>
      <c r="GB10" s="172"/>
      <c r="GC10" s="172"/>
      <c r="GD10" s="172"/>
      <c r="GE10" s="172"/>
      <c r="GF10" s="172"/>
      <c r="GG10" s="172"/>
      <c r="GH10" s="172"/>
      <c r="GI10" s="172"/>
      <c r="GJ10" s="172"/>
      <c r="GK10" s="172"/>
      <c r="GL10" s="172"/>
      <c r="GM10" s="172"/>
      <c r="GN10" s="172"/>
      <c r="GO10" s="172"/>
      <c r="GP10" s="172"/>
      <c r="GQ10" s="172"/>
      <c r="GR10" s="172"/>
      <c r="GS10" s="172"/>
      <c r="GT10" s="172"/>
      <c r="GU10" s="172"/>
      <c r="GV10" s="172"/>
      <c r="GW10" s="172"/>
      <c r="GX10" s="172"/>
      <c r="GY10" s="172"/>
      <c r="GZ10" s="172"/>
      <c r="HA10" s="172"/>
      <c r="HB10" s="172"/>
      <c r="HC10" s="172"/>
      <c r="HD10" s="172"/>
      <c r="HE10" s="172"/>
      <c r="HF10" s="172"/>
      <c r="HG10" s="172"/>
      <c r="HH10" s="172"/>
      <c r="HI10" s="172"/>
      <c r="HJ10" s="172"/>
      <c r="HK10" s="172"/>
      <c r="HL10" s="172"/>
      <c r="HM10" s="172"/>
      <c r="HN10" s="172"/>
      <c r="HO10" s="172"/>
      <c r="HP10" s="172"/>
      <c r="HQ10" s="172"/>
      <c r="HR10" s="172"/>
      <c r="HS10" s="172"/>
      <c r="HT10" s="172"/>
      <c r="HU10" s="172"/>
      <c r="HV10" s="172"/>
      <c r="HW10" s="172"/>
      <c r="HX10" s="172"/>
      <c r="HY10" s="172"/>
      <c r="HZ10" s="172"/>
      <c r="IA10" s="172"/>
      <c r="IB10" s="172"/>
      <c r="IC10" s="172"/>
      <c r="ID10" s="172"/>
      <c r="IE10" s="172"/>
      <c r="IF10" s="172"/>
      <c r="IG10" s="172"/>
      <c r="IH10" s="172"/>
      <c r="II10" s="172"/>
      <c r="IJ10" s="172"/>
      <c r="IK10" s="172"/>
      <c r="IL10" s="172"/>
      <c r="IM10" s="172"/>
      <c r="IN10" s="172"/>
      <c r="IO10" s="172"/>
      <c r="IP10" s="172"/>
      <c r="IQ10" s="172"/>
      <c r="IR10" s="172"/>
      <c r="IS10" s="172"/>
      <c r="IT10" s="172"/>
      <c r="IU10" s="172"/>
      <c r="IV10" s="172"/>
    </row>
    <row r="11" spans="1:256" s="171" customFormat="1" ht="36" customHeight="1">
      <c r="A11" s="172"/>
      <c r="B11" s="172"/>
      <c r="C11" s="172"/>
      <c r="D11" s="172"/>
      <c r="E11" s="172"/>
      <c r="F11" s="172"/>
      <c r="G11" s="172"/>
      <c r="H11" s="172"/>
      <c r="I11" s="172"/>
      <c r="J11" s="172"/>
      <c r="K11" s="172"/>
      <c r="L11" s="172"/>
      <c r="M11" s="172"/>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72"/>
      <c r="AK11" s="172"/>
      <c r="AL11" s="172"/>
      <c r="AM11" s="172"/>
      <c r="AN11" s="172"/>
      <c r="AO11" s="172"/>
      <c r="AP11" s="172"/>
      <c r="AQ11" s="172"/>
      <c r="AR11" s="172"/>
      <c r="AS11" s="172"/>
      <c r="AT11" s="172"/>
      <c r="AU11" s="172"/>
      <c r="AV11" s="172"/>
      <c r="AW11" s="172"/>
      <c r="AX11" s="172"/>
      <c r="AY11" s="172"/>
      <c r="AZ11" s="172"/>
      <c r="BA11" s="172"/>
      <c r="BB11" s="172"/>
      <c r="BC11" s="172"/>
      <c r="BD11" s="172"/>
      <c r="BE11" s="172"/>
      <c r="BF11" s="172"/>
      <c r="BG11" s="172"/>
      <c r="BH11" s="172"/>
      <c r="BI11" s="172"/>
      <c r="BJ11" s="172"/>
      <c r="BK11" s="172"/>
      <c r="BL11" s="172"/>
      <c r="BM11" s="172"/>
      <c r="BN11" s="172"/>
      <c r="BO11" s="172"/>
      <c r="BP11" s="172"/>
      <c r="BQ11" s="172"/>
      <c r="BR11" s="172"/>
      <c r="BS11" s="172"/>
      <c r="BT11" s="172"/>
      <c r="BU11" s="172"/>
      <c r="BV11" s="172"/>
      <c r="BW11" s="172"/>
      <c r="BX11" s="172"/>
      <c r="BY11" s="172"/>
      <c r="BZ11" s="172"/>
      <c r="CA11" s="172"/>
      <c r="CB11" s="172"/>
      <c r="CC11" s="172"/>
      <c r="CD11" s="172"/>
      <c r="CE11" s="172"/>
      <c r="CF11" s="172"/>
      <c r="CG11" s="172"/>
      <c r="CH11" s="172"/>
      <c r="CI11" s="172"/>
      <c r="CJ11" s="172"/>
      <c r="CK11" s="172"/>
      <c r="CL11" s="172"/>
      <c r="CM11" s="172"/>
      <c r="CN11" s="172"/>
      <c r="CO11" s="172"/>
      <c r="CP11" s="172"/>
      <c r="CQ11" s="172"/>
      <c r="CR11" s="172"/>
      <c r="CS11" s="172"/>
      <c r="CT11" s="172"/>
      <c r="CU11" s="172"/>
      <c r="CV11" s="172"/>
      <c r="CW11" s="172"/>
      <c r="CX11" s="172"/>
      <c r="CY11" s="172"/>
      <c r="CZ11" s="172"/>
      <c r="DA11" s="172"/>
      <c r="DB11" s="172"/>
      <c r="DC11" s="172"/>
      <c r="DD11" s="172"/>
      <c r="DE11" s="172"/>
      <c r="DF11" s="172"/>
      <c r="DG11" s="172"/>
      <c r="DH11" s="172"/>
      <c r="DI11" s="172"/>
      <c r="DJ11" s="172"/>
      <c r="DK11" s="172"/>
      <c r="DL11" s="172"/>
      <c r="DM11" s="172"/>
      <c r="DN11" s="172"/>
      <c r="DO11" s="172"/>
      <c r="DP11" s="172"/>
      <c r="DQ11" s="172"/>
      <c r="DR11" s="172"/>
      <c r="DS11" s="172"/>
      <c r="DT11" s="172"/>
      <c r="DU11" s="172"/>
      <c r="DV11" s="172"/>
      <c r="DW11" s="172"/>
      <c r="DX11" s="172"/>
      <c r="DY11" s="172"/>
      <c r="DZ11" s="172"/>
      <c r="EA11" s="172"/>
      <c r="EB11" s="172"/>
      <c r="EC11" s="172"/>
      <c r="ED11" s="172"/>
      <c r="EE11" s="172"/>
      <c r="EF11" s="172"/>
      <c r="EG11" s="172"/>
      <c r="EH11" s="172"/>
      <c r="EI11" s="172"/>
      <c r="EJ11" s="172"/>
      <c r="EK11" s="172"/>
      <c r="EL11" s="172"/>
      <c r="EM11" s="172"/>
      <c r="EN11" s="172"/>
      <c r="EO11" s="172"/>
      <c r="EP11" s="172"/>
      <c r="EQ11" s="172"/>
      <c r="ER11" s="172"/>
      <c r="ES11" s="172"/>
      <c r="ET11" s="172"/>
      <c r="EU11" s="172"/>
      <c r="EV11" s="172"/>
      <c r="EW11" s="172"/>
      <c r="EX11" s="172"/>
      <c r="EY11" s="172"/>
      <c r="EZ11" s="172"/>
      <c r="FA11" s="172"/>
      <c r="FB11" s="172"/>
      <c r="FC11" s="172"/>
      <c r="FD11" s="172"/>
      <c r="FE11" s="172"/>
      <c r="FF11" s="172"/>
      <c r="FG11" s="172"/>
      <c r="FH11" s="172"/>
      <c r="FI11" s="172"/>
      <c r="FJ11" s="172"/>
      <c r="FK11" s="172"/>
      <c r="FL11" s="172"/>
      <c r="FM11" s="172"/>
      <c r="FN11" s="172"/>
      <c r="FO11" s="172"/>
      <c r="FP11" s="172"/>
      <c r="FQ11" s="172"/>
      <c r="FR11" s="172"/>
      <c r="FS11" s="172"/>
      <c r="FT11" s="172"/>
      <c r="FU11" s="172"/>
      <c r="FV11" s="172"/>
      <c r="FW11" s="172"/>
      <c r="FX11" s="172"/>
      <c r="FY11" s="172"/>
      <c r="FZ11" s="172"/>
      <c r="GA11" s="172"/>
      <c r="GB11" s="172"/>
      <c r="GC11" s="172"/>
      <c r="GD11" s="172"/>
      <c r="GE11" s="172"/>
      <c r="GF11" s="172"/>
      <c r="GG11" s="172"/>
      <c r="GH11" s="172"/>
      <c r="GI11" s="172"/>
      <c r="GJ11" s="172"/>
      <c r="GK11" s="172"/>
      <c r="GL11" s="172"/>
      <c r="GM11" s="172"/>
      <c r="GN11" s="172"/>
      <c r="GO11" s="172"/>
      <c r="GP11" s="172"/>
      <c r="GQ11" s="172"/>
      <c r="GR11" s="172"/>
      <c r="GS11" s="172"/>
      <c r="GT11" s="172"/>
      <c r="GU11" s="172"/>
      <c r="GV11" s="172"/>
      <c r="GW11" s="172"/>
      <c r="GX11" s="172"/>
      <c r="GY11" s="172"/>
      <c r="GZ11" s="172"/>
      <c r="HA11" s="172"/>
      <c r="HB11" s="172"/>
      <c r="HC11" s="172"/>
      <c r="HD11" s="172"/>
      <c r="HE11" s="172"/>
      <c r="HF11" s="172"/>
      <c r="HG11" s="172"/>
      <c r="HH11" s="172"/>
      <c r="HI11" s="172"/>
      <c r="HJ11" s="172"/>
      <c r="HK11" s="172"/>
      <c r="HL11" s="172"/>
      <c r="HM11" s="172"/>
      <c r="HN11" s="172"/>
      <c r="HO11" s="172"/>
      <c r="HP11" s="172"/>
      <c r="HQ11" s="172"/>
      <c r="HR11" s="172"/>
      <c r="HS11" s="172"/>
      <c r="HT11" s="172"/>
      <c r="HU11" s="172"/>
      <c r="HV11" s="172"/>
      <c r="HW11" s="172"/>
      <c r="HX11" s="172"/>
      <c r="HY11" s="172"/>
      <c r="HZ11" s="172"/>
      <c r="IA11" s="172"/>
      <c r="IB11" s="172"/>
      <c r="IC11" s="172"/>
      <c r="ID11" s="172"/>
      <c r="IE11" s="172"/>
      <c r="IF11" s="172"/>
      <c r="IG11" s="172"/>
      <c r="IH11" s="172"/>
      <c r="II11" s="172"/>
      <c r="IJ11" s="172"/>
      <c r="IK11" s="172"/>
      <c r="IL11" s="172"/>
      <c r="IM11" s="172"/>
      <c r="IN11" s="172"/>
      <c r="IO11" s="172"/>
      <c r="IP11" s="172"/>
      <c r="IQ11" s="172"/>
      <c r="IR11" s="172"/>
      <c r="IS11" s="172"/>
      <c r="IT11" s="172"/>
      <c r="IU11" s="172"/>
      <c r="IV11" s="172"/>
    </row>
    <row r="12" spans="1:256" s="171" customFormat="1" ht="36" customHeight="1">
      <c r="A12" s="172"/>
      <c r="B12" s="172"/>
      <c r="C12" s="172"/>
      <c r="D12" s="172"/>
      <c r="E12" s="172"/>
      <c r="F12" s="172"/>
      <c r="G12" s="172"/>
      <c r="H12" s="172"/>
      <c r="I12" s="172"/>
      <c r="J12" s="172"/>
      <c r="K12" s="172"/>
      <c r="L12" s="172"/>
      <c r="M12" s="172"/>
      <c r="N12" s="172"/>
      <c r="O12" s="172"/>
      <c r="P12" s="172"/>
      <c r="Q12" s="172"/>
      <c r="R12" s="172"/>
      <c r="S12" s="172"/>
      <c r="T12" s="172"/>
      <c r="U12" s="172"/>
      <c r="V12" s="172"/>
      <c r="W12" s="172"/>
      <c r="X12" s="172"/>
      <c r="Y12" s="172"/>
      <c r="Z12" s="172"/>
      <c r="AA12" s="172"/>
      <c r="AB12" s="172"/>
      <c r="AC12" s="172"/>
      <c r="AD12" s="172"/>
      <c r="AE12" s="172"/>
      <c r="AF12" s="172"/>
      <c r="AG12" s="172"/>
      <c r="AH12" s="172"/>
      <c r="AI12" s="172"/>
      <c r="AJ12" s="172"/>
      <c r="AK12" s="172"/>
      <c r="AL12" s="172"/>
      <c r="AM12" s="172"/>
      <c r="AN12" s="172"/>
      <c r="AO12" s="172"/>
      <c r="AP12" s="172"/>
      <c r="AQ12" s="172"/>
      <c r="AR12" s="172"/>
      <c r="AS12" s="172"/>
      <c r="AT12" s="172"/>
      <c r="AU12" s="172"/>
      <c r="AV12" s="172"/>
      <c r="AW12" s="172"/>
      <c r="AX12" s="172"/>
      <c r="AY12" s="172"/>
      <c r="AZ12" s="172"/>
      <c r="BA12" s="172"/>
      <c r="BB12" s="172"/>
      <c r="BC12" s="172"/>
      <c r="BD12" s="172"/>
      <c r="BE12" s="172"/>
      <c r="BF12" s="172"/>
      <c r="BG12" s="172"/>
      <c r="BH12" s="172"/>
      <c r="BI12" s="172"/>
      <c r="BJ12" s="172"/>
      <c r="BK12" s="172"/>
      <c r="BL12" s="172"/>
      <c r="BM12" s="172"/>
      <c r="BN12" s="172"/>
      <c r="BO12" s="172"/>
      <c r="BP12" s="172"/>
      <c r="BQ12" s="172"/>
      <c r="BR12" s="172"/>
      <c r="BS12" s="172"/>
      <c r="BT12" s="172"/>
      <c r="BU12" s="172"/>
      <c r="BV12" s="172"/>
      <c r="BW12" s="172"/>
      <c r="BX12" s="172"/>
      <c r="BY12" s="172"/>
      <c r="BZ12" s="172"/>
      <c r="CA12" s="172"/>
      <c r="CB12" s="172"/>
      <c r="CC12" s="172"/>
      <c r="CD12" s="172"/>
      <c r="CE12" s="172"/>
      <c r="CF12" s="172"/>
      <c r="CG12" s="172"/>
      <c r="CH12" s="172"/>
      <c r="CI12" s="172"/>
      <c r="CJ12" s="172"/>
      <c r="CK12" s="172"/>
      <c r="CL12" s="172"/>
      <c r="CM12" s="172"/>
      <c r="CN12" s="172"/>
      <c r="CO12" s="172"/>
      <c r="CP12" s="172"/>
      <c r="CQ12" s="172"/>
      <c r="CR12" s="172"/>
      <c r="CS12" s="172"/>
      <c r="CT12" s="172"/>
      <c r="CU12" s="172"/>
      <c r="CV12" s="172"/>
      <c r="CW12" s="172"/>
      <c r="CX12" s="172"/>
      <c r="CY12" s="172"/>
      <c r="CZ12" s="172"/>
      <c r="DA12" s="172"/>
      <c r="DB12" s="172"/>
      <c r="DC12" s="172"/>
      <c r="DD12" s="172"/>
      <c r="DE12" s="172"/>
      <c r="DF12" s="172"/>
      <c r="DG12" s="172"/>
      <c r="DH12" s="172"/>
      <c r="DI12" s="172"/>
      <c r="DJ12" s="172"/>
      <c r="DK12" s="172"/>
      <c r="DL12" s="172"/>
      <c r="DM12" s="172"/>
      <c r="DN12" s="172"/>
      <c r="DO12" s="172"/>
      <c r="DP12" s="172"/>
      <c r="DQ12" s="172"/>
      <c r="DR12" s="172"/>
      <c r="DS12" s="172"/>
      <c r="DT12" s="172"/>
      <c r="DU12" s="172"/>
      <c r="DV12" s="172"/>
      <c r="DW12" s="172"/>
      <c r="DX12" s="172"/>
      <c r="DY12" s="172"/>
      <c r="DZ12" s="172"/>
      <c r="EA12" s="172"/>
      <c r="EB12" s="172"/>
      <c r="EC12" s="172"/>
      <c r="ED12" s="172"/>
      <c r="EE12" s="172"/>
      <c r="EF12" s="172"/>
      <c r="EG12" s="172"/>
      <c r="EH12" s="172"/>
      <c r="EI12" s="172"/>
      <c r="EJ12" s="172"/>
      <c r="EK12" s="172"/>
      <c r="EL12" s="172"/>
      <c r="EM12" s="172"/>
      <c r="EN12" s="172"/>
      <c r="EO12" s="172"/>
      <c r="EP12" s="172"/>
      <c r="EQ12" s="172"/>
      <c r="ER12" s="172"/>
      <c r="ES12" s="172"/>
      <c r="ET12" s="172"/>
      <c r="EU12" s="172"/>
      <c r="EV12" s="172"/>
      <c r="EW12" s="172"/>
      <c r="EX12" s="172"/>
      <c r="EY12" s="172"/>
      <c r="EZ12" s="172"/>
      <c r="FA12" s="172"/>
      <c r="FB12" s="172"/>
      <c r="FC12" s="172"/>
      <c r="FD12" s="172"/>
      <c r="FE12" s="172"/>
      <c r="FF12" s="172"/>
      <c r="FG12" s="172"/>
      <c r="FH12" s="172"/>
      <c r="FI12" s="172"/>
      <c r="FJ12" s="172"/>
      <c r="FK12" s="172"/>
      <c r="FL12" s="172"/>
      <c r="FM12" s="172"/>
      <c r="FN12" s="172"/>
      <c r="FO12" s="172"/>
      <c r="FP12" s="172"/>
      <c r="FQ12" s="172"/>
      <c r="FR12" s="172"/>
      <c r="FS12" s="172"/>
      <c r="FT12" s="172"/>
      <c r="FU12" s="172"/>
      <c r="FV12" s="172"/>
      <c r="FW12" s="172"/>
      <c r="FX12" s="172"/>
      <c r="FY12" s="172"/>
      <c r="FZ12" s="172"/>
      <c r="GA12" s="172"/>
      <c r="GB12" s="172"/>
      <c r="GC12" s="172"/>
      <c r="GD12" s="172"/>
      <c r="GE12" s="172"/>
      <c r="GF12" s="172"/>
      <c r="GG12" s="172"/>
      <c r="GH12" s="172"/>
      <c r="GI12" s="172"/>
      <c r="GJ12" s="172"/>
      <c r="GK12" s="172"/>
      <c r="GL12" s="172"/>
      <c r="GM12" s="172"/>
      <c r="GN12" s="172"/>
      <c r="GO12" s="172"/>
      <c r="GP12" s="172"/>
      <c r="GQ12" s="172"/>
      <c r="GR12" s="172"/>
      <c r="GS12" s="172"/>
      <c r="GT12" s="172"/>
      <c r="GU12" s="172"/>
      <c r="GV12" s="172"/>
      <c r="GW12" s="172"/>
      <c r="GX12" s="172"/>
      <c r="GY12" s="172"/>
      <c r="GZ12" s="172"/>
      <c r="HA12" s="172"/>
      <c r="HB12" s="172"/>
      <c r="HC12" s="172"/>
      <c r="HD12" s="172"/>
      <c r="HE12" s="172"/>
      <c r="HF12" s="172"/>
      <c r="HG12" s="172"/>
      <c r="HH12" s="172"/>
      <c r="HI12" s="172"/>
      <c r="HJ12" s="172"/>
      <c r="HK12" s="172"/>
      <c r="HL12" s="172"/>
      <c r="HM12" s="172"/>
      <c r="HN12" s="172"/>
      <c r="HO12" s="172"/>
      <c r="HP12" s="172"/>
      <c r="HQ12" s="172"/>
      <c r="HR12" s="172"/>
      <c r="HS12" s="172"/>
      <c r="HT12" s="172"/>
      <c r="HU12" s="172"/>
      <c r="HV12" s="172"/>
      <c r="HW12" s="172"/>
      <c r="HX12" s="172"/>
      <c r="HY12" s="172"/>
      <c r="HZ12" s="172"/>
      <c r="IA12" s="172"/>
      <c r="IB12" s="172"/>
      <c r="IC12" s="172"/>
      <c r="ID12" s="172"/>
      <c r="IE12" s="172"/>
      <c r="IF12" s="172"/>
      <c r="IG12" s="172"/>
      <c r="IH12" s="172"/>
      <c r="II12" s="172"/>
      <c r="IJ12" s="172"/>
      <c r="IK12" s="172"/>
      <c r="IL12" s="172"/>
      <c r="IM12" s="172"/>
      <c r="IN12" s="172"/>
      <c r="IO12" s="172"/>
      <c r="IP12" s="172"/>
      <c r="IQ12" s="172"/>
      <c r="IR12" s="172"/>
      <c r="IS12" s="172"/>
      <c r="IT12" s="172"/>
      <c r="IU12" s="172"/>
      <c r="IV12" s="172"/>
    </row>
  </sheetData>
  <sheetProtection/>
  <mergeCells count="1">
    <mergeCell ref="A2:E2"/>
  </mergeCells>
  <printOptions/>
  <pageMargins left="0.75" right="0.75" top="1" bottom="1" header="0.51" footer="0.51"/>
  <pageSetup orientation="portrait" paperSize="9"/>
</worksheet>
</file>

<file path=xl/worksheets/sheet13.xml><?xml version="1.0" encoding="utf-8"?>
<worksheet xmlns="http://schemas.openxmlformats.org/spreadsheetml/2006/main" xmlns:r="http://schemas.openxmlformats.org/officeDocument/2006/relationships">
  <dimension ref="A1:D108"/>
  <sheetViews>
    <sheetView zoomScaleSheetLayoutView="100" workbookViewId="0" topLeftCell="A1">
      <selection activeCell="F27" sqref="F27"/>
    </sheetView>
  </sheetViews>
  <sheetFormatPr defaultColWidth="9.00390625" defaultRowHeight="14.25"/>
  <sheetData>
    <row r="1" spans="1:3" ht="24">
      <c r="A1" s="138" t="s">
        <v>203</v>
      </c>
      <c r="B1" s="139"/>
      <c r="C1" s="140"/>
    </row>
    <row r="2" spans="1:4" ht="14.25">
      <c r="A2" s="141" t="s">
        <v>204</v>
      </c>
      <c r="B2" s="142">
        <v>9021.99888888889</v>
      </c>
      <c r="C2" s="143">
        <v>10.9</v>
      </c>
      <c r="D2" s="21">
        <v>3867.65</v>
      </c>
    </row>
    <row r="3" spans="1:4" ht="14.25">
      <c r="A3" s="141" t="s">
        <v>42</v>
      </c>
      <c r="B3" s="142">
        <v>2491.2266666666665</v>
      </c>
      <c r="C3" s="143">
        <v>21.4</v>
      </c>
      <c r="D3" s="21">
        <v>5007.745555555555</v>
      </c>
    </row>
    <row r="4" spans="1:4" ht="14.25">
      <c r="A4" s="141" t="s">
        <v>43</v>
      </c>
      <c r="B4" s="142">
        <v>1948.9888888888888</v>
      </c>
      <c r="C4" s="143">
        <v>16.1</v>
      </c>
      <c r="D4" s="21">
        <v>5597.363333333333</v>
      </c>
    </row>
    <row r="5" spans="1:4" ht="14.25">
      <c r="A5" s="141" t="s">
        <v>44</v>
      </c>
      <c r="B5" s="142">
        <v>1654.0655555555556</v>
      </c>
      <c r="C5" s="143">
        <v>16.1</v>
      </c>
      <c r="D5" s="21">
        <v>14180.696666666667</v>
      </c>
    </row>
    <row r="6" spans="1:4" ht="14.25">
      <c r="A6" s="141" t="s">
        <v>45</v>
      </c>
      <c r="B6" s="142">
        <v>4677.687777777778</v>
      </c>
      <c r="C6" s="143">
        <v>13.9</v>
      </c>
      <c r="D6" s="21">
        <v>25917.661111111112</v>
      </c>
    </row>
    <row r="7" spans="1:4" ht="14.25">
      <c r="A7" s="141" t="s">
        <v>205</v>
      </c>
      <c r="B7" s="142">
        <v>369.0833333333333</v>
      </c>
      <c r="C7" s="143">
        <v>15.9</v>
      </c>
      <c r="D7" s="21">
        <v>28482.59</v>
      </c>
    </row>
    <row r="8" spans="1:4" ht="14.25">
      <c r="A8" s="144" t="s">
        <v>47</v>
      </c>
      <c r="B8" s="145">
        <v>492.45444444444445</v>
      </c>
      <c r="C8" s="146">
        <v>21.1</v>
      </c>
      <c r="D8" s="147">
        <v>1847.7055555555555</v>
      </c>
    </row>
    <row r="9" spans="1:4" ht="24">
      <c r="A9" s="138" t="s">
        <v>206</v>
      </c>
      <c r="B9" s="148"/>
      <c r="C9" s="149"/>
      <c r="D9" s="150"/>
    </row>
    <row r="10" spans="1:4" ht="14.25">
      <c r="A10" s="151" t="s">
        <v>52</v>
      </c>
      <c r="B10" s="142">
        <v>3355.2822222222226</v>
      </c>
      <c r="C10" s="143">
        <v>13.3</v>
      </c>
      <c r="D10" s="21">
        <v>4114.506666666666</v>
      </c>
    </row>
    <row r="11" spans="1:4" ht="14.25">
      <c r="A11" s="151" t="s">
        <v>53</v>
      </c>
      <c r="B11" s="142">
        <v>1817.0344444444445</v>
      </c>
      <c r="C11" s="143">
        <v>14.3</v>
      </c>
      <c r="D11" s="21">
        <v>7409.133333333333</v>
      </c>
    </row>
    <row r="12" spans="1:4" ht="14.25">
      <c r="A12" s="151" t="s">
        <v>54</v>
      </c>
      <c r="B12" s="142">
        <v>706.58</v>
      </c>
      <c r="C12" s="143">
        <v>16.3</v>
      </c>
      <c r="D12" s="21">
        <v>5580.54</v>
      </c>
    </row>
    <row r="13" spans="1:4" ht="14.25">
      <c r="A13" s="152" t="s">
        <v>207</v>
      </c>
      <c r="B13" s="142">
        <v>1112.1711111111113</v>
      </c>
      <c r="C13" s="143">
        <v>13.3</v>
      </c>
      <c r="D13" s="21">
        <v>5976.06</v>
      </c>
    </row>
    <row r="14" spans="1:4" ht="14.25">
      <c r="A14" s="151" t="s">
        <v>50</v>
      </c>
      <c r="B14" s="142">
        <v>2947.6311111111113</v>
      </c>
      <c r="C14" s="143">
        <v>11.9</v>
      </c>
      <c r="D14" s="21">
        <v>3183.958888888889</v>
      </c>
    </row>
    <row r="15" spans="1:4" ht="14.25">
      <c r="A15" s="151" t="s">
        <v>208</v>
      </c>
      <c r="B15" s="142">
        <v>800.0811111111112</v>
      </c>
      <c r="C15" s="143">
        <v>17.7</v>
      </c>
      <c r="D15" s="21">
        <v>2753.9911111111114</v>
      </c>
    </row>
    <row r="16" spans="1:4" ht="14.25">
      <c r="A16" s="153" t="s">
        <v>55</v>
      </c>
      <c r="B16" s="145">
        <v>870.6933333333334</v>
      </c>
      <c r="C16" s="146">
        <v>14.1</v>
      </c>
      <c r="D16" s="147">
        <v>8790.82111111111</v>
      </c>
    </row>
    <row r="17" spans="1:4" ht="14.25">
      <c r="A17" s="153" t="s">
        <v>56</v>
      </c>
      <c r="B17" s="145">
        <v>736.5644444444445</v>
      </c>
      <c r="C17" s="146">
        <v>14.6</v>
      </c>
      <c r="D17" s="147">
        <v>6658.95</v>
      </c>
    </row>
    <row r="18" spans="1:4" ht="14.25">
      <c r="A18" s="153" t="s">
        <v>57</v>
      </c>
      <c r="B18" s="145">
        <v>726.2644444444444</v>
      </c>
      <c r="C18" s="146">
        <v>21.1</v>
      </c>
      <c r="D18" s="147">
        <v>4497.7811111111105</v>
      </c>
    </row>
    <row r="19" spans="1:4" ht="14.25">
      <c r="A19" s="153" t="s">
        <v>58</v>
      </c>
      <c r="B19" s="145">
        <v>506.76</v>
      </c>
      <c r="C19" s="146">
        <v>17.1</v>
      </c>
      <c r="D19" s="147">
        <v>6370.77888888889</v>
      </c>
    </row>
    <row r="20" spans="1:4" ht="24">
      <c r="A20" s="138" t="s">
        <v>209</v>
      </c>
      <c r="B20" s="148"/>
      <c r="C20" s="149"/>
      <c r="D20" s="150"/>
    </row>
    <row r="21" spans="1:4" ht="14.25">
      <c r="A21" s="154" t="s">
        <v>210</v>
      </c>
      <c r="B21" s="142">
        <v>4079.257777777778</v>
      </c>
      <c r="C21" s="143">
        <v>19.6</v>
      </c>
      <c r="D21" s="21">
        <v>3757.3255555555556</v>
      </c>
    </row>
    <row r="22" spans="1:4" ht="14.25">
      <c r="A22" s="154" t="s">
        <v>61</v>
      </c>
      <c r="B22" s="142">
        <v>1311.5333333333333</v>
      </c>
      <c r="C22" s="143">
        <v>17.3</v>
      </c>
      <c r="D22" s="21">
        <v>18188.77</v>
      </c>
    </row>
    <row r="23" spans="1:4" ht="14.25">
      <c r="A23" s="154" t="s">
        <v>62</v>
      </c>
      <c r="B23" s="142">
        <v>977.1266666666667</v>
      </c>
      <c r="C23" s="143">
        <v>17.1</v>
      </c>
      <c r="D23" s="21">
        <v>14077.353333333334</v>
      </c>
    </row>
    <row r="24" spans="1:4" ht="14.25">
      <c r="A24" s="155" t="s">
        <v>63</v>
      </c>
      <c r="B24" s="145">
        <v>1546.3733333333332</v>
      </c>
      <c r="C24" s="146">
        <v>18.9</v>
      </c>
      <c r="D24" s="147">
        <v>14402.261111111111</v>
      </c>
    </row>
    <row r="25" spans="1:4" ht="14.25">
      <c r="A25" s="155" t="s">
        <v>64</v>
      </c>
      <c r="B25" s="145">
        <v>4223.457777777778</v>
      </c>
      <c r="C25" s="146">
        <v>15.5</v>
      </c>
      <c r="D25" s="147">
        <v>23192.05222222222</v>
      </c>
    </row>
    <row r="26" spans="1:4" ht="14.25">
      <c r="A26" s="155" t="s">
        <v>65</v>
      </c>
      <c r="B26" s="145">
        <v>1110.568888888889</v>
      </c>
      <c r="C26" s="146">
        <v>14</v>
      </c>
      <c r="D26" s="147">
        <v>11351.40111111111</v>
      </c>
    </row>
    <row r="27" spans="1:4" ht="24">
      <c r="A27" s="138" t="s">
        <v>211</v>
      </c>
      <c r="B27" s="148"/>
      <c r="C27" s="149"/>
      <c r="D27" s="150"/>
    </row>
    <row r="28" spans="1:4" ht="14.25">
      <c r="A28" s="151" t="s">
        <v>212</v>
      </c>
      <c r="B28" s="142">
        <v>2115.162222222222</v>
      </c>
      <c r="C28" s="143">
        <v>18.2</v>
      </c>
      <c r="D28" s="21">
        <v>4487.824444444444</v>
      </c>
    </row>
    <row r="29" spans="1:4" ht="14.25">
      <c r="A29" s="151" t="s">
        <v>213</v>
      </c>
      <c r="B29" s="142">
        <v>821.7111111111112</v>
      </c>
      <c r="C29" s="143">
        <v>21.6</v>
      </c>
      <c r="D29" s="21">
        <v>19640.612222222222</v>
      </c>
    </row>
    <row r="30" spans="1:4" ht="14.25">
      <c r="A30" s="151" t="s">
        <v>69</v>
      </c>
      <c r="B30" s="142">
        <v>815.9888888888888</v>
      </c>
      <c r="C30" s="143">
        <v>17.5</v>
      </c>
      <c r="D30" s="21">
        <v>9975.664444444445</v>
      </c>
    </row>
    <row r="31" spans="1:4" ht="14.25">
      <c r="A31" s="151" t="s">
        <v>70</v>
      </c>
      <c r="B31" s="142">
        <v>708.9833333333333</v>
      </c>
      <c r="C31" s="143">
        <v>16.9</v>
      </c>
      <c r="D31" s="21">
        <v>6653.914444444445</v>
      </c>
    </row>
    <row r="32" spans="1:4" ht="14.25">
      <c r="A32" s="153" t="s">
        <v>71</v>
      </c>
      <c r="B32" s="145">
        <v>3422.69</v>
      </c>
      <c r="C32" s="146">
        <v>12.8</v>
      </c>
      <c r="D32" s="147">
        <v>37754.19222222222</v>
      </c>
    </row>
    <row r="33" spans="1:4" ht="14.25">
      <c r="A33" s="153" t="s">
        <v>72</v>
      </c>
      <c r="B33" s="145">
        <v>2021.6611111111113</v>
      </c>
      <c r="C33" s="146">
        <v>14.6</v>
      </c>
      <c r="D33" s="147">
        <v>26026.841111111113</v>
      </c>
    </row>
    <row r="34" spans="1:4" ht="14.25">
      <c r="A34" s="153" t="s">
        <v>73</v>
      </c>
      <c r="B34" s="145">
        <v>508.82</v>
      </c>
      <c r="C34" s="146">
        <v>14.4</v>
      </c>
      <c r="D34" s="147">
        <v>59555.973333333335</v>
      </c>
    </row>
    <row r="35" spans="1:4" ht="14.25">
      <c r="A35" s="153" t="s">
        <v>74</v>
      </c>
      <c r="B35" s="145">
        <v>1325.838888888889</v>
      </c>
      <c r="C35" s="146">
        <v>17</v>
      </c>
      <c r="D35" s="147">
        <v>18108.08666666667</v>
      </c>
    </row>
    <row r="36" spans="1:4" ht="24">
      <c r="A36" s="138" t="s">
        <v>198</v>
      </c>
      <c r="B36" s="148"/>
      <c r="C36" s="149"/>
      <c r="D36" s="150"/>
    </row>
    <row r="37" spans="1:4" ht="14.25">
      <c r="A37" s="154" t="s">
        <v>214</v>
      </c>
      <c r="B37" s="142">
        <v>1493</v>
      </c>
      <c r="C37" s="143">
        <v>71</v>
      </c>
      <c r="D37" s="21">
        <v>2475</v>
      </c>
    </row>
    <row r="38" spans="1:4" ht="14.25">
      <c r="A38" s="156" t="s">
        <v>28</v>
      </c>
      <c r="B38" s="142">
        <v>2853.1</v>
      </c>
      <c r="C38" s="143">
        <v>23.7</v>
      </c>
      <c r="D38" s="21">
        <v>21784.15666666667</v>
      </c>
    </row>
    <row r="39" spans="1:4" ht="14.25">
      <c r="A39" s="156" t="s">
        <v>29</v>
      </c>
      <c r="B39" s="142">
        <v>2444.5333333333338</v>
      </c>
      <c r="C39" s="143">
        <v>18.7</v>
      </c>
      <c r="D39" s="21">
        <v>13853.614444444445</v>
      </c>
    </row>
    <row r="40" spans="1:4" ht="14.25">
      <c r="A40" s="155" t="s">
        <v>30</v>
      </c>
      <c r="B40" s="145">
        <v>1164.8155555555556</v>
      </c>
      <c r="C40" s="146">
        <v>22.1</v>
      </c>
      <c r="D40" s="147">
        <v>12956.14111111111</v>
      </c>
    </row>
    <row r="41" spans="1:4" ht="24">
      <c r="A41" s="138" t="s">
        <v>215</v>
      </c>
      <c r="B41" s="148"/>
      <c r="C41" s="149"/>
      <c r="D41" s="150"/>
    </row>
    <row r="42" spans="1:4" ht="14.25">
      <c r="A42" s="157" t="s">
        <v>216</v>
      </c>
      <c r="B42" s="142">
        <v>360</v>
      </c>
      <c r="C42" s="143">
        <v>13.4</v>
      </c>
      <c r="D42" s="21">
        <v>2834</v>
      </c>
    </row>
    <row r="43" spans="1:4" ht="14.25">
      <c r="A43" s="158" t="s">
        <v>217</v>
      </c>
      <c r="B43" s="142">
        <v>3733.75</v>
      </c>
      <c r="C43" s="143">
        <v>11</v>
      </c>
      <c r="D43" s="21">
        <v>7184.25</v>
      </c>
    </row>
    <row r="44" spans="1:4" ht="14.25">
      <c r="A44" s="159" t="s">
        <v>77</v>
      </c>
      <c r="B44" s="145">
        <v>9948.312222222221</v>
      </c>
      <c r="C44" s="146">
        <v>11.8</v>
      </c>
      <c r="D44" s="147">
        <v>26122.402222222223</v>
      </c>
    </row>
    <row r="45" spans="1:4" ht="14.25">
      <c r="A45" s="159" t="s">
        <v>78</v>
      </c>
      <c r="B45" s="145">
        <v>626.24</v>
      </c>
      <c r="C45" s="146">
        <v>14.1</v>
      </c>
      <c r="D45" s="147">
        <v>9182.335555555555</v>
      </c>
    </row>
    <row r="46" spans="1:4" ht="14.25">
      <c r="A46" s="159" t="s">
        <v>79</v>
      </c>
      <c r="B46" s="145">
        <v>10890.9625</v>
      </c>
      <c r="C46" s="146">
        <v>12.5</v>
      </c>
      <c r="D46" s="147">
        <v>36680.24555555556</v>
      </c>
    </row>
    <row r="47" spans="1:4" ht="24">
      <c r="A47" s="138" t="s">
        <v>195</v>
      </c>
      <c r="B47" s="148"/>
      <c r="C47" s="149"/>
      <c r="D47" s="150"/>
    </row>
    <row r="48" spans="1:4" ht="14.25">
      <c r="A48" s="160" t="s">
        <v>21</v>
      </c>
      <c r="B48" s="142">
        <v>1405.148888888889</v>
      </c>
      <c r="C48" s="143">
        <v>15.1</v>
      </c>
      <c r="D48" s="21">
        <v>12016.323333333334</v>
      </c>
    </row>
    <row r="49" spans="1:4" ht="14.25">
      <c r="A49" s="160" t="s">
        <v>22</v>
      </c>
      <c r="B49" s="142">
        <v>1416.0211111111112</v>
      </c>
      <c r="C49" s="143">
        <v>15.2</v>
      </c>
      <c r="D49" s="21">
        <v>12469.523333333334</v>
      </c>
    </row>
    <row r="50" spans="1:4" ht="14.25">
      <c r="A50" s="160" t="s">
        <v>23</v>
      </c>
      <c r="B50" s="142">
        <v>1595.1266666666668</v>
      </c>
      <c r="C50" s="143">
        <v>13.7</v>
      </c>
      <c r="D50" s="21">
        <v>8517.985555555555</v>
      </c>
    </row>
    <row r="51" spans="1:4" ht="24">
      <c r="A51" s="138" t="s">
        <v>218</v>
      </c>
      <c r="B51" s="148"/>
      <c r="C51" s="149"/>
      <c r="D51" s="150"/>
    </row>
    <row r="52" spans="1:4" ht="14.25">
      <c r="A52" s="157" t="s">
        <v>219</v>
      </c>
      <c r="B52" s="142">
        <v>3833</v>
      </c>
      <c r="C52" s="143">
        <v>23.6</v>
      </c>
      <c r="D52" s="21">
        <v>4298</v>
      </c>
    </row>
    <row r="53" spans="1:4" ht="14.25">
      <c r="A53" s="158" t="s">
        <v>81</v>
      </c>
      <c r="B53" s="142">
        <v>1619.388888888889</v>
      </c>
      <c r="C53" s="143">
        <v>16.6</v>
      </c>
      <c r="D53" s="21">
        <v>10826.101111111111</v>
      </c>
    </row>
    <row r="54" spans="1:4" ht="14.25">
      <c r="A54" s="158" t="s">
        <v>83</v>
      </c>
      <c r="B54" s="142">
        <v>1149.1366666666668</v>
      </c>
      <c r="C54" s="143">
        <v>18.4</v>
      </c>
      <c r="D54" s="21">
        <v>7462.693333333334</v>
      </c>
    </row>
    <row r="55" spans="1:4" ht="14.25">
      <c r="A55" s="157" t="s">
        <v>220</v>
      </c>
      <c r="B55" s="142">
        <v>3160.8411111111113</v>
      </c>
      <c r="C55" s="143">
        <v>9.9</v>
      </c>
      <c r="D55" s="21">
        <v>7942.787777777778</v>
      </c>
    </row>
    <row r="56" spans="1:4" ht="14.25">
      <c r="A56" s="159" t="s">
        <v>84</v>
      </c>
      <c r="B56" s="145">
        <v>2814.4177777777777</v>
      </c>
      <c r="C56" s="146">
        <v>11.9</v>
      </c>
      <c r="D56" s="147">
        <v>26813.99</v>
      </c>
    </row>
    <row r="57" spans="1:4" ht="24">
      <c r="A57" s="138" t="s">
        <v>221</v>
      </c>
      <c r="B57" s="148"/>
      <c r="C57" s="149"/>
      <c r="D57" s="150"/>
    </row>
    <row r="58" spans="1:4" ht="14.25">
      <c r="A58" s="161" t="s">
        <v>222</v>
      </c>
      <c r="B58" s="142">
        <v>380</v>
      </c>
      <c r="C58" s="143">
        <v>27.7</v>
      </c>
      <c r="D58" s="21">
        <v>9471</v>
      </c>
    </row>
    <row r="59" spans="1:4" ht="14.25">
      <c r="A59" s="161" t="s">
        <v>90</v>
      </c>
      <c r="B59" s="142">
        <v>2096</v>
      </c>
      <c r="C59" s="143">
        <v>12.6</v>
      </c>
      <c r="D59" s="21">
        <v>20725</v>
      </c>
    </row>
    <row r="60" spans="1:4" ht="14.25">
      <c r="A60" s="161" t="s">
        <v>91</v>
      </c>
      <c r="B60" s="142">
        <v>1901</v>
      </c>
      <c r="C60" s="143">
        <v>12.6</v>
      </c>
      <c r="D60" s="21">
        <v>17381</v>
      </c>
    </row>
    <row r="61" spans="1:4" ht="14.25">
      <c r="A61" s="161" t="s">
        <v>88</v>
      </c>
      <c r="B61" s="142">
        <v>1120</v>
      </c>
      <c r="C61" s="143">
        <v>12.4</v>
      </c>
      <c r="D61" s="21">
        <v>256</v>
      </c>
    </row>
    <row r="62" spans="1:4" ht="14.25">
      <c r="A62" s="161" t="s">
        <v>223</v>
      </c>
      <c r="B62" s="142">
        <v>2044</v>
      </c>
      <c r="C62" s="143">
        <v>6.5</v>
      </c>
      <c r="D62" s="21">
        <v>1504</v>
      </c>
    </row>
    <row r="63" spans="1:4" ht="14.25">
      <c r="A63" s="161" t="s">
        <v>86</v>
      </c>
      <c r="B63" s="142">
        <v>318</v>
      </c>
      <c r="C63" s="143">
        <v>12.3</v>
      </c>
      <c r="D63" s="21">
        <v>6582</v>
      </c>
    </row>
    <row r="64" spans="1:4" ht="14.25">
      <c r="A64" s="161" t="s">
        <v>87</v>
      </c>
      <c r="B64" s="142">
        <v>312</v>
      </c>
      <c r="C64" s="143">
        <v>16.1</v>
      </c>
      <c r="D64" s="21">
        <v>4670</v>
      </c>
    </row>
    <row r="65" spans="1:4" ht="14.25">
      <c r="A65" s="162" t="s">
        <v>92</v>
      </c>
      <c r="B65" s="145">
        <v>6026</v>
      </c>
      <c r="C65" s="146">
        <v>11.5</v>
      </c>
      <c r="D65" s="147">
        <v>81496</v>
      </c>
    </row>
    <row r="66" spans="1:4" ht="14.25">
      <c r="A66" s="162" t="s">
        <v>93</v>
      </c>
      <c r="B66" s="145">
        <v>3302</v>
      </c>
      <c r="C66" s="146">
        <v>12.9</v>
      </c>
      <c r="D66" s="147">
        <v>20355</v>
      </c>
    </row>
    <row r="67" spans="1:4" ht="14.25">
      <c r="A67" s="162" t="s">
        <v>94</v>
      </c>
      <c r="B67" s="145">
        <v>4319</v>
      </c>
      <c r="C67" s="146">
        <v>14.3</v>
      </c>
      <c r="D67" s="147">
        <v>43395</v>
      </c>
    </row>
    <row r="68" spans="1:4" ht="24">
      <c r="A68" s="138" t="s">
        <v>224</v>
      </c>
      <c r="B68" s="148"/>
      <c r="C68" s="149"/>
      <c r="D68" s="150"/>
    </row>
    <row r="69" spans="1:4" ht="14.25">
      <c r="A69" s="161" t="s">
        <v>225</v>
      </c>
      <c r="B69" s="142">
        <v>9987</v>
      </c>
      <c r="C69" s="143">
        <v>25.1</v>
      </c>
      <c r="D69" s="21">
        <v>7755</v>
      </c>
    </row>
    <row r="70" spans="1:4" ht="14.25">
      <c r="A70" s="163" t="s">
        <v>96</v>
      </c>
      <c r="B70" s="142">
        <v>601.9777777777778</v>
      </c>
      <c r="C70" s="143">
        <v>13</v>
      </c>
      <c r="D70" s="21">
        <v>15317.473333333335</v>
      </c>
    </row>
    <row r="71" spans="1:4" ht="14.25">
      <c r="A71" s="163" t="s">
        <v>98</v>
      </c>
      <c r="B71" s="142">
        <v>6102.0633333333335</v>
      </c>
      <c r="C71" s="143">
        <v>14.2</v>
      </c>
      <c r="D71" s="21">
        <v>27733.32222222222</v>
      </c>
    </row>
    <row r="72" spans="1:4" ht="14.25">
      <c r="A72" s="163" t="s">
        <v>226</v>
      </c>
      <c r="B72" s="142">
        <v>4434.493333333333</v>
      </c>
      <c r="C72" s="143">
        <v>17.3</v>
      </c>
      <c r="D72" s="21">
        <v>35267.65777777778</v>
      </c>
    </row>
    <row r="73" spans="1:4" ht="14.25">
      <c r="A73" s="162" t="s">
        <v>99</v>
      </c>
      <c r="B73" s="145">
        <v>1901.4944444444445</v>
      </c>
      <c r="C73" s="146">
        <v>12.9</v>
      </c>
      <c r="D73" s="147">
        <v>29591.67111111111</v>
      </c>
    </row>
    <row r="74" spans="1:4" ht="14.25">
      <c r="A74" s="162" t="s">
        <v>100</v>
      </c>
      <c r="B74" s="145">
        <v>5351.193333333334</v>
      </c>
      <c r="C74" s="146">
        <v>14.5</v>
      </c>
      <c r="D74" s="147">
        <v>37241.36666666667</v>
      </c>
    </row>
    <row r="75" spans="1:4" ht="24">
      <c r="A75" s="138" t="s">
        <v>200</v>
      </c>
      <c r="B75" s="148"/>
      <c r="C75" s="164"/>
      <c r="D75" s="150"/>
    </row>
    <row r="76" spans="1:4" ht="14.25">
      <c r="A76" s="40" t="s">
        <v>227</v>
      </c>
      <c r="B76" s="142">
        <v>211</v>
      </c>
      <c r="C76" s="143">
        <v>24.7</v>
      </c>
      <c r="D76" s="21">
        <v>29</v>
      </c>
    </row>
    <row r="77" spans="1:4" ht="14.25">
      <c r="A77" s="165" t="s">
        <v>36</v>
      </c>
      <c r="B77" s="145">
        <v>162.39666666666665</v>
      </c>
      <c r="C77" s="146">
        <v>16.6</v>
      </c>
      <c r="D77" s="147">
        <v>6751.535555555555</v>
      </c>
    </row>
    <row r="78" spans="1:4" ht="14.25">
      <c r="A78" s="165" t="s">
        <v>37</v>
      </c>
      <c r="B78" s="145">
        <v>384.8766666666667</v>
      </c>
      <c r="C78" s="146">
        <v>14.2</v>
      </c>
      <c r="D78" s="147">
        <v>5884.275555555556</v>
      </c>
    </row>
    <row r="79" spans="1:4" ht="14.25">
      <c r="A79" s="165" t="s">
        <v>38</v>
      </c>
      <c r="B79" s="145">
        <v>661.1455555555556</v>
      </c>
      <c r="C79" s="146">
        <v>11.9</v>
      </c>
      <c r="D79" s="147">
        <v>13461.29888888889</v>
      </c>
    </row>
    <row r="80" spans="1:4" ht="14.25">
      <c r="A80" s="165" t="s">
        <v>39</v>
      </c>
      <c r="B80" s="145">
        <v>407.3077777777778</v>
      </c>
      <c r="C80" s="146">
        <v>18.3</v>
      </c>
      <c r="D80" s="147">
        <v>3816.493333333334</v>
      </c>
    </row>
    <row r="81" spans="1:4" ht="24">
      <c r="A81" s="138" t="s">
        <v>228</v>
      </c>
      <c r="B81" s="148"/>
      <c r="C81" s="166"/>
      <c r="D81" s="150"/>
    </row>
    <row r="82" spans="1:4" ht="14.25">
      <c r="A82" s="151" t="s">
        <v>229</v>
      </c>
      <c r="B82" s="142">
        <v>664.2355555555556</v>
      </c>
      <c r="C82" s="143">
        <v>23.1</v>
      </c>
      <c r="D82" s="21">
        <v>6619.352222222223</v>
      </c>
    </row>
    <row r="83" spans="1:4" ht="14.25">
      <c r="A83" s="151" t="s">
        <v>230</v>
      </c>
      <c r="B83" s="142">
        <v>661.6033333333334</v>
      </c>
      <c r="C83" s="143">
        <v>22.8</v>
      </c>
      <c r="D83" s="21">
        <v>13346.74</v>
      </c>
    </row>
    <row r="84" spans="1:4" ht="14.25">
      <c r="A84" s="151" t="s">
        <v>104</v>
      </c>
      <c r="B84" s="142">
        <v>1035.6077777777778</v>
      </c>
      <c r="C84" s="143">
        <v>18</v>
      </c>
      <c r="D84" s="21">
        <v>9072.583333333334</v>
      </c>
    </row>
    <row r="85" spans="1:4" ht="14.25">
      <c r="A85" s="151" t="s">
        <v>105</v>
      </c>
      <c r="B85" s="142">
        <v>1120.0677777777778</v>
      </c>
      <c r="C85" s="143">
        <v>18.5</v>
      </c>
      <c r="D85" s="21">
        <v>11959.215555555556</v>
      </c>
    </row>
    <row r="86" spans="1:4" ht="14.25">
      <c r="A86" s="151" t="s">
        <v>106</v>
      </c>
      <c r="B86" s="142">
        <v>562.38</v>
      </c>
      <c r="C86" s="143">
        <v>14.3</v>
      </c>
      <c r="D86" s="21">
        <v>12092.886666666667</v>
      </c>
    </row>
    <row r="87" spans="1:4" ht="14.25">
      <c r="A87" s="153" t="s">
        <v>107</v>
      </c>
      <c r="B87" s="145">
        <v>3204.2155555555555</v>
      </c>
      <c r="C87" s="146">
        <v>17.2</v>
      </c>
      <c r="D87" s="147">
        <v>31975.32</v>
      </c>
    </row>
    <row r="88" spans="1:4" ht="14.25">
      <c r="A88" s="153" t="s">
        <v>108</v>
      </c>
      <c r="B88" s="145">
        <v>271.5766666666667</v>
      </c>
      <c r="C88" s="146">
        <v>18.1</v>
      </c>
      <c r="D88" s="147">
        <v>6687.1033333333335</v>
      </c>
    </row>
    <row r="89" spans="1:4" ht="14.25">
      <c r="A89" s="153" t="s">
        <v>109</v>
      </c>
      <c r="B89" s="145">
        <v>519.12</v>
      </c>
      <c r="C89" s="146">
        <v>16.1</v>
      </c>
      <c r="D89" s="147">
        <v>8159.3166666666675</v>
      </c>
    </row>
    <row r="90" spans="1:4" ht="24">
      <c r="A90" s="138" t="s">
        <v>231</v>
      </c>
      <c r="B90" s="148"/>
      <c r="C90" s="166"/>
      <c r="D90" s="150"/>
    </row>
    <row r="91" spans="1:4" ht="14.25">
      <c r="A91" s="167" t="s">
        <v>232</v>
      </c>
      <c r="B91" s="142">
        <v>366</v>
      </c>
      <c r="C91" s="143">
        <v>16.2</v>
      </c>
      <c r="D91" s="21">
        <v>879</v>
      </c>
    </row>
    <row r="92" spans="1:4" ht="14.25">
      <c r="A92" s="167" t="s">
        <v>111</v>
      </c>
      <c r="B92" s="142">
        <v>1221.0077777777776</v>
      </c>
      <c r="C92" s="143">
        <v>17.1</v>
      </c>
      <c r="D92" s="21">
        <v>18441.34888888889</v>
      </c>
    </row>
    <row r="93" spans="1:4" ht="14.25">
      <c r="A93" s="167" t="s">
        <v>233</v>
      </c>
      <c r="B93" s="142">
        <v>886.4866666666667</v>
      </c>
      <c r="C93" s="143">
        <v>9.6</v>
      </c>
      <c r="D93" s="21">
        <v>3846.4777777777776</v>
      </c>
    </row>
    <row r="94" spans="1:4" ht="14.25">
      <c r="A94" s="165" t="s">
        <v>113</v>
      </c>
      <c r="B94" s="145">
        <v>4964.142222222223</v>
      </c>
      <c r="C94" s="146">
        <v>13.9</v>
      </c>
      <c r="D94" s="147">
        <v>23034.92</v>
      </c>
    </row>
    <row r="95" spans="1:4" ht="24">
      <c r="A95" s="138" t="s">
        <v>234</v>
      </c>
      <c r="B95" s="148"/>
      <c r="C95" s="166"/>
      <c r="D95" s="150"/>
    </row>
    <row r="96" spans="1:4" ht="14.25">
      <c r="A96" s="168" t="s">
        <v>235</v>
      </c>
      <c r="B96" s="142">
        <v>1463</v>
      </c>
      <c r="C96" s="143">
        <v>12.8</v>
      </c>
      <c r="D96" s="21">
        <v>22266</v>
      </c>
    </row>
    <row r="97" spans="1:4" ht="14.25">
      <c r="A97" s="169" t="s">
        <v>115</v>
      </c>
      <c r="B97" s="142">
        <v>1866.2455555555557</v>
      </c>
      <c r="C97" s="143">
        <v>11</v>
      </c>
      <c r="D97" s="21">
        <v>3065.3944444444446</v>
      </c>
    </row>
    <row r="98" spans="1:4" ht="14.25">
      <c r="A98" s="168" t="s">
        <v>236</v>
      </c>
      <c r="B98" s="142">
        <v>733.8177777777778</v>
      </c>
      <c r="C98" s="143">
        <v>15.7</v>
      </c>
      <c r="D98" s="21">
        <v>15331.893333333335</v>
      </c>
    </row>
    <row r="99" spans="1:4" ht="14.25">
      <c r="A99" s="170" t="s">
        <v>117</v>
      </c>
      <c r="B99" s="145">
        <v>6505.708888888889</v>
      </c>
      <c r="C99" s="146">
        <v>13.4</v>
      </c>
      <c r="D99" s="147">
        <v>27009.117777777778</v>
      </c>
    </row>
    <row r="100" spans="1:4" ht="14.25">
      <c r="A100" s="170" t="s">
        <v>118</v>
      </c>
      <c r="B100" s="145">
        <v>6623.357777777778</v>
      </c>
      <c r="C100" s="146">
        <v>13.6</v>
      </c>
      <c r="D100" s="147">
        <v>42243.04666666666</v>
      </c>
    </row>
    <row r="101" spans="1:4" ht="14.25">
      <c r="A101" s="170" t="s">
        <v>119</v>
      </c>
      <c r="B101" s="145">
        <v>3710.174444444445</v>
      </c>
      <c r="C101" s="146">
        <v>14.1</v>
      </c>
      <c r="D101" s="147">
        <v>26820.85666666667</v>
      </c>
    </row>
    <row r="102" spans="1:4" ht="24">
      <c r="A102" s="138" t="s">
        <v>237</v>
      </c>
      <c r="B102" s="148"/>
      <c r="C102" s="166"/>
      <c r="D102" s="150"/>
    </row>
    <row r="103" spans="1:4" ht="14.25">
      <c r="A103" s="169" t="s">
        <v>238</v>
      </c>
      <c r="B103" s="142">
        <v>132</v>
      </c>
      <c r="C103" s="143">
        <v>15.6</v>
      </c>
      <c r="D103" s="21">
        <v>1200</v>
      </c>
    </row>
    <row r="104" spans="1:4" ht="14.25">
      <c r="A104" s="169" t="s">
        <v>121</v>
      </c>
      <c r="B104" s="142">
        <v>481.4677777777778</v>
      </c>
      <c r="C104" s="143">
        <v>14.1</v>
      </c>
      <c r="D104" s="21">
        <v>4639.234444444445</v>
      </c>
    </row>
    <row r="105" spans="1:4" ht="14.25">
      <c r="A105" s="169" t="s">
        <v>123</v>
      </c>
      <c r="B105" s="142">
        <v>757.6222222222223</v>
      </c>
      <c r="C105" s="143">
        <v>15.6</v>
      </c>
      <c r="D105" s="21">
        <v>11040.226666666666</v>
      </c>
    </row>
    <row r="106" spans="1:4" ht="14.25">
      <c r="A106" s="169" t="s">
        <v>239</v>
      </c>
      <c r="B106" s="142">
        <v>72.78666666666668</v>
      </c>
      <c r="C106" s="143">
        <v>19</v>
      </c>
      <c r="D106" s="21">
        <v>6750.5055555555555</v>
      </c>
    </row>
    <row r="107" spans="1:4" ht="14.25">
      <c r="A107" s="170" t="s">
        <v>124</v>
      </c>
      <c r="B107" s="145">
        <v>3665.197777777778</v>
      </c>
      <c r="C107" s="146">
        <v>13.9</v>
      </c>
      <c r="D107" s="147">
        <v>28288.95</v>
      </c>
    </row>
    <row r="108" spans="1:4" ht="14.25">
      <c r="A108" s="170" t="s">
        <v>125</v>
      </c>
      <c r="B108" s="145">
        <v>847.69</v>
      </c>
      <c r="C108" s="146">
        <v>20.4</v>
      </c>
      <c r="D108" s="147">
        <v>9516.284444444445</v>
      </c>
    </row>
  </sheetData>
  <sheetProtection/>
  <printOptions/>
  <pageMargins left="0.75" right="0.75" top="1" bottom="1" header="0.51" footer="0.51"/>
  <pageSetup orientation="portrait" paperSize="9"/>
</worksheet>
</file>

<file path=xl/worksheets/sheet14.xml><?xml version="1.0" encoding="utf-8"?>
<worksheet xmlns="http://schemas.openxmlformats.org/spreadsheetml/2006/main" xmlns:r="http://schemas.openxmlformats.org/officeDocument/2006/relationships">
  <dimension ref="A1:D107"/>
  <sheetViews>
    <sheetView zoomScaleSheetLayoutView="100" workbookViewId="0" topLeftCell="A13">
      <selection activeCell="D32" sqref="D32"/>
    </sheetView>
  </sheetViews>
  <sheetFormatPr defaultColWidth="9.00390625" defaultRowHeight="14.25"/>
  <sheetData>
    <row r="1" spans="1:4" ht="14.25">
      <c r="A1" s="125" t="s">
        <v>40</v>
      </c>
      <c r="B1" s="126"/>
      <c r="C1" s="127"/>
      <c r="D1" s="128"/>
    </row>
    <row r="2" spans="1:4" ht="14.25">
      <c r="A2" s="129" t="s">
        <v>204</v>
      </c>
      <c r="B2" s="130">
        <v>13</v>
      </c>
      <c r="C2" s="131">
        <v>10080</v>
      </c>
      <c r="D2" s="132">
        <v>14373.567</v>
      </c>
    </row>
    <row r="3" spans="1:4" ht="14.25">
      <c r="A3" s="129" t="s">
        <v>42</v>
      </c>
      <c r="B3" s="130">
        <v>24</v>
      </c>
      <c r="C3" s="131">
        <v>10200</v>
      </c>
      <c r="D3" s="132">
        <v>14441.1519</v>
      </c>
    </row>
    <row r="4" spans="1:4" ht="14.25">
      <c r="A4" s="129" t="s">
        <v>43</v>
      </c>
      <c r="B4" s="130">
        <v>171</v>
      </c>
      <c r="C4" s="131">
        <v>8640</v>
      </c>
      <c r="D4" s="132">
        <v>12306.8232</v>
      </c>
    </row>
    <row r="5" spans="1:4" ht="14.25">
      <c r="A5" s="129" t="s">
        <v>44</v>
      </c>
      <c r="B5" s="130">
        <v>455</v>
      </c>
      <c r="C5" s="131">
        <v>9840</v>
      </c>
      <c r="D5" s="132">
        <v>14011.0005</v>
      </c>
    </row>
    <row r="6" spans="1:4" ht="14.25">
      <c r="A6" s="129" t="s">
        <v>45</v>
      </c>
      <c r="B6" s="130">
        <v>1869</v>
      </c>
      <c r="C6" s="131">
        <v>8760</v>
      </c>
      <c r="D6" s="132">
        <v>12439.13</v>
      </c>
    </row>
    <row r="7" spans="1:4" ht="14.25">
      <c r="A7" s="129" t="s">
        <v>205</v>
      </c>
      <c r="B7" s="130">
        <v>835</v>
      </c>
      <c r="C7" s="131">
        <v>8280</v>
      </c>
      <c r="D7" s="132">
        <v>12005.5</v>
      </c>
    </row>
    <row r="8" spans="1:4" ht="14.25">
      <c r="A8" s="129" t="s">
        <v>47</v>
      </c>
      <c r="B8" s="130">
        <v>62</v>
      </c>
      <c r="C8" s="131">
        <v>6480</v>
      </c>
      <c r="D8" s="132">
        <v>9251.8</v>
      </c>
    </row>
    <row r="9" spans="1:4" ht="14.25">
      <c r="A9" s="125" t="s">
        <v>48</v>
      </c>
      <c r="B9" s="126"/>
      <c r="C9" s="127"/>
      <c r="D9" s="132"/>
    </row>
    <row r="10" spans="1:4" ht="14.25">
      <c r="A10" s="133" t="s">
        <v>52</v>
      </c>
      <c r="B10" s="130">
        <v>1088</v>
      </c>
      <c r="C10" s="131">
        <v>6864</v>
      </c>
      <c r="D10" s="132">
        <v>11427.285150571843</v>
      </c>
    </row>
    <row r="11" spans="1:4" ht="14.25">
      <c r="A11" s="133" t="s">
        <v>53</v>
      </c>
      <c r="B11" s="130">
        <v>411</v>
      </c>
      <c r="C11" s="131">
        <v>7140</v>
      </c>
      <c r="D11" s="132">
        <v>11894.036755180437</v>
      </c>
    </row>
    <row r="12" spans="1:4" ht="14.25">
      <c r="A12" s="133" t="s">
        <v>54</v>
      </c>
      <c r="B12" s="130">
        <v>1091</v>
      </c>
      <c r="C12" s="131">
        <v>6480</v>
      </c>
      <c r="D12" s="132">
        <v>10482.85115772251</v>
      </c>
    </row>
    <row r="13" spans="1:4" ht="14.25">
      <c r="A13" s="134" t="s">
        <v>207</v>
      </c>
      <c r="B13" s="130">
        <v>511</v>
      </c>
      <c r="C13" s="131">
        <v>7512</v>
      </c>
      <c r="D13" s="132">
        <v>12518.289899079113</v>
      </c>
    </row>
    <row r="14" spans="1:4" ht="14.25">
      <c r="A14" s="133" t="s">
        <v>50</v>
      </c>
      <c r="B14" s="130">
        <v>94</v>
      </c>
      <c r="C14" s="131">
        <v>8150</v>
      </c>
      <c r="D14" s="132">
        <v>13582.158902256273</v>
      </c>
    </row>
    <row r="15" spans="1:4" ht="14.25">
      <c r="A15" s="133" t="s">
        <v>208</v>
      </c>
      <c r="B15" s="130">
        <v>90</v>
      </c>
      <c r="C15" s="131">
        <v>8435</v>
      </c>
      <c r="D15" s="132">
        <v>14058.241416836907</v>
      </c>
    </row>
    <row r="16" spans="1:4" ht="14.25">
      <c r="A16" s="133" t="s">
        <v>55</v>
      </c>
      <c r="B16" s="130">
        <v>1349</v>
      </c>
      <c r="C16" s="131">
        <v>6480</v>
      </c>
      <c r="D16" s="132">
        <v>10665.372334881948</v>
      </c>
    </row>
    <row r="17" spans="1:4" ht="14.25">
      <c r="A17" s="133" t="s">
        <v>56</v>
      </c>
      <c r="B17" s="130">
        <v>1295</v>
      </c>
      <c r="C17" s="131">
        <v>6664</v>
      </c>
      <c r="D17" s="132">
        <v>11106.781672260602</v>
      </c>
    </row>
    <row r="18" spans="1:4" ht="14.25">
      <c r="A18" s="133" t="s">
        <v>57</v>
      </c>
      <c r="B18" s="130">
        <v>368</v>
      </c>
      <c r="C18" s="131">
        <v>7536</v>
      </c>
      <c r="D18" s="132">
        <v>12551.520043825318</v>
      </c>
    </row>
    <row r="19" spans="1:4" ht="14.25">
      <c r="A19" s="133" t="s">
        <v>58</v>
      </c>
      <c r="B19" s="130">
        <v>438</v>
      </c>
      <c r="C19" s="131">
        <v>6480</v>
      </c>
      <c r="D19" s="132">
        <v>10696.1347182079</v>
      </c>
    </row>
    <row r="20" spans="1:4" ht="14.25">
      <c r="A20" s="125" t="s">
        <v>59</v>
      </c>
      <c r="B20" s="126"/>
      <c r="C20" s="127"/>
      <c r="D20" s="132"/>
    </row>
    <row r="21" spans="1:4" ht="14.25">
      <c r="A21" s="129" t="s">
        <v>210</v>
      </c>
      <c r="B21" s="130">
        <v>336</v>
      </c>
      <c r="C21" s="131">
        <v>11172</v>
      </c>
      <c r="D21" s="132">
        <v>15950.848199999999</v>
      </c>
    </row>
    <row r="22" spans="1:4" ht="14.25">
      <c r="A22" s="129" t="s">
        <v>61</v>
      </c>
      <c r="B22" s="130">
        <v>3110</v>
      </c>
      <c r="C22" s="131">
        <v>6720</v>
      </c>
      <c r="D22" s="132">
        <v>11002.767999999998</v>
      </c>
    </row>
    <row r="23" spans="1:4" ht="14.25">
      <c r="A23" s="129" t="s">
        <v>62</v>
      </c>
      <c r="B23" s="130">
        <v>2817</v>
      </c>
      <c r="C23" s="131">
        <v>6480</v>
      </c>
      <c r="D23" s="132">
        <v>10646.5599</v>
      </c>
    </row>
    <row r="24" spans="1:4" ht="14.25">
      <c r="A24" s="129" t="s">
        <v>63</v>
      </c>
      <c r="B24" s="130">
        <v>2195</v>
      </c>
      <c r="C24" s="131">
        <v>6600</v>
      </c>
      <c r="D24" s="132">
        <v>10841.7036</v>
      </c>
    </row>
    <row r="25" spans="1:4" ht="14.25">
      <c r="A25" s="129" t="s">
        <v>64</v>
      </c>
      <c r="B25" s="130">
        <v>4642</v>
      </c>
      <c r="C25" s="131">
        <v>6480</v>
      </c>
      <c r="D25" s="132">
        <v>10674.2</v>
      </c>
    </row>
    <row r="26" spans="1:4" ht="14.25">
      <c r="A26" s="129" t="s">
        <v>65</v>
      </c>
      <c r="B26" s="130">
        <v>2977</v>
      </c>
      <c r="C26" s="131">
        <v>6600</v>
      </c>
      <c r="D26" s="132">
        <v>10776.8</v>
      </c>
    </row>
    <row r="27" spans="1:4" ht="14.25">
      <c r="A27" s="125" t="s">
        <v>66</v>
      </c>
      <c r="B27" s="126"/>
      <c r="C27" s="127"/>
      <c r="D27" s="132"/>
    </row>
    <row r="28" spans="1:4" ht="14.25">
      <c r="A28" s="133" t="s">
        <v>212</v>
      </c>
      <c r="B28" s="130">
        <v>468</v>
      </c>
      <c r="C28" s="131">
        <v>9600</v>
      </c>
      <c r="D28" s="132">
        <v>15865.77808670763</v>
      </c>
    </row>
    <row r="29" spans="1:4" ht="14.25">
      <c r="A29" s="133" t="s">
        <v>213</v>
      </c>
      <c r="B29" s="130">
        <v>1995</v>
      </c>
      <c r="C29" s="131">
        <v>8784</v>
      </c>
      <c r="D29" s="132">
        <v>14626.929554173257</v>
      </c>
    </row>
    <row r="30" spans="1:4" ht="14.25">
      <c r="A30" s="133" t="s">
        <v>69</v>
      </c>
      <c r="B30" s="130">
        <v>562</v>
      </c>
      <c r="C30" s="131">
        <v>7584</v>
      </c>
      <c r="D30" s="132">
        <v>12629.031406821243</v>
      </c>
    </row>
    <row r="31" spans="1:4" ht="14.25">
      <c r="A31" s="133" t="s">
        <v>70</v>
      </c>
      <c r="B31" s="130">
        <v>701</v>
      </c>
      <c r="C31" s="131">
        <v>7740</v>
      </c>
      <c r="D31" s="132">
        <v>12869.989706034681</v>
      </c>
    </row>
    <row r="32" spans="1:4" ht="14.25">
      <c r="A32" s="133" t="s">
        <v>71</v>
      </c>
      <c r="B32" s="130">
        <v>3231</v>
      </c>
      <c r="C32" s="131">
        <v>8160</v>
      </c>
      <c r="D32" s="132">
        <v>13487.583396226415</v>
      </c>
    </row>
    <row r="33" spans="1:4" ht="14.25">
      <c r="A33" s="133" t="s">
        <v>72</v>
      </c>
      <c r="B33" s="130">
        <v>1851</v>
      </c>
      <c r="C33" s="131">
        <v>6600</v>
      </c>
      <c r="D33" s="132">
        <v>10370.867924528304</v>
      </c>
    </row>
    <row r="34" spans="1:4" ht="14.25">
      <c r="A34" s="133" t="s">
        <v>73</v>
      </c>
      <c r="B34" s="130">
        <v>4200</v>
      </c>
      <c r="C34" s="131">
        <v>6600</v>
      </c>
      <c r="D34" s="132">
        <v>10138.331351364957</v>
      </c>
    </row>
    <row r="35" spans="1:4" ht="14.25">
      <c r="A35" s="133" t="s">
        <v>74</v>
      </c>
      <c r="B35" s="130">
        <v>2030</v>
      </c>
      <c r="C35" s="131">
        <v>6480</v>
      </c>
      <c r="D35" s="132">
        <v>10432.35849056604</v>
      </c>
    </row>
    <row r="36" spans="1:4" ht="14.25">
      <c r="A36" s="125" t="s">
        <v>24</v>
      </c>
      <c r="B36" s="126"/>
      <c r="C36" s="127"/>
      <c r="D36" s="132"/>
    </row>
    <row r="37" spans="1:4" ht="14.25">
      <c r="A37" s="129" t="s">
        <v>214</v>
      </c>
      <c r="B37" s="130">
        <v>222</v>
      </c>
      <c r="C37" s="131">
        <v>18600</v>
      </c>
      <c r="D37" s="132">
        <v>16858</v>
      </c>
    </row>
    <row r="38" spans="1:4" ht="14.25">
      <c r="A38" s="135" t="s">
        <v>28</v>
      </c>
      <c r="B38" s="130">
        <v>2797</v>
      </c>
      <c r="C38" s="131">
        <v>10800</v>
      </c>
      <c r="D38" s="132">
        <v>15994.116899999999</v>
      </c>
    </row>
    <row r="39" spans="1:4" ht="14.25">
      <c r="A39" s="135" t="s">
        <v>29</v>
      </c>
      <c r="B39" s="130">
        <v>1291</v>
      </c>
      <c r="C39" s="131">
        <v>10800</v>
      </c>
      <c r="D39" s="132">
        <v>13852.884300000002</v>
      </c>
    </row>
    <row r="40" spans="1:4" ht="14.25">
      <c r="A40" s="129" t="s">
        <v>30</v>
      </c>
      <c r="B40" s="130">
        <v>2151</v>
      </c>
      <c r="C40" s="131">
        <v>10800</v>
      </c>
      <c r="D40" s="132">
        <v>15740.7476</v>
      </c>
    </row>
    <row r="41" spans="1:4" ht="14.25">
      <c r="A41" s="125" t="s">
        <v>75</v>
      </c>
      <c r="B41" s="126"/>
      <c r="C41" s="127"/>
      <c r="D41" s="132"/>
    </row>
    <row r="42" spans="1:4" ht="14.25">
      <c r="A42" s="129" t="s">
        <v>216</v>
      </c>
      <c r="B42" s="130">
        <v>249</v>
      </c>
      <c r="C42" s="136">
        <v>6774</v>
      </c>
      <c r="D42" s="132">
        <v>11290</v>
      </c>
    </row>
    <row r="43" spans="1:4" ht="14.25">
      <c r="A43" s="135" t="s">
        <v>217</v>
      </c>
      <c r="B43" s="130">
        <v>430</v>
      </c>
      <c r="C43" s="136">
        <v>7212</v>
      </c>
      <c r="D43" s="132">
        <v>12020</v>
      </c>
    </row>
    <row r="44" spans="1:4" ht="14.25">
      <c r="A44" s="129" t="s">
        <v>77</v>
      </c>
      <c r="B44" s="130">
        <v>4162</v>
      </c>
      <c r="C44" s="136">
        <v>7494.36</v>
      </c>
      <c r="D44" s="132">
        <v>12490.6</v>
      </c>
    </row>
    <row r="45" spans="1:4" ht="14.25">
      <c r="A45" s="129" t="s">
        <v>78</v>
      </c>
      <c r="B45" s="130">
        <v>2112</v>
      </c>
      <c r="C45" s="136">
        <v>5470.5</v>
      </c>
      <c r="D45" s="132">
        <v>9117.5</v>
      </c>
    </row>
    <row r="46" spans="1:4" ht="14.25">
      <c r="A46" s="129" t="s">
        <v>79</v>
      </c>
      <c r="B46" s="130">
        <v>5341</v>
      </c>
      <c r="C46" s="136">
        <v>6657.78</v>
      </c>
      <c r="D46" s="132">
        <v>11096.3</v>
      </c>
    </row>
    <row r="47" spans="1:4" ht="14.25">
      <c r="A47" s="125" t="s">
        <v>15</v>
      </c>
      <c r="B47" s="126"/>
      <c r="C47" s="127"/>
      <c r="D47" s="132"/>
    </row>
    <row r="48" spans="1:4" ht="14.25">
      <c r="A48" s="137" t="s">
        <v>21</v>
      </c>
      <c r="B48" s="130">
        <v>2472</v>
      </c>
      <c r="C48" s="131">
        <v>9528</v>
      </c>
      <c r="D48" s="132">
        <v>13610.29</v>
      </c>
    </row>
    <row r="49" spans="1:4" ht="14.25">
      <c r="A49" s="137" t="s">
        <v>22</v>
      </c>
      <c r="B49" s="130">
        <v>2089</v>
      </c>
      <c r="C49" s="131">
        <v>10308.000000000007</v>
      </c>
      <c r="D49" s="132">
        <v>14725.56</v>
      </c>
    </row>
    <row r="50" spans="1:4" ht="14.25">
      <c r="A50" s="137" t="s">
        <v>23</v>
      </c>
      <c r="B50" s="130">
        <v>1520</v>
      </c>
      <c r="C50" s="131">
        <v>8111.999999999998</v>
      </c>
      <c r="D50" s="132">
        <v>10716.1375</v>
      </c>
    </row>
    <row r="51" spans="1:4" ht="14.25">
      <c r="A51" s="125" t="s">
        <v>80</v>
      </c>
      <c r="B51" s="126"/>
      <c r="C51" s="127"/>
      <c r="D51" s="132"/>
    </row>
    <row r="52" spans="1:4" ht="14.25">
      <c r="A52" s="129" t="s">
        <v>219</v>
      </c>
      <c r="B52" s="130">
        <v>824</v>
      </c>
      <c r="C52" s="131">
        <v>7740</v>
      </c>
      <c r="D52" s="132">
        <v>12543</v>
      </c>
    </row>
    <row r="53" spans="1:4" ht="14.25">
      <c r="A53" s="135" t="s">
        <v>81</v>
      </c>
      <c r="B53" s="130">
        <v>3409</v>
      </c>
      <c r="C53" s="131">
        <v>8040</v>
      </c>
      <c r="D53" s="132">
        <v>13328.596779772663</v>
      </c>
    </row>
    <row r="54" spans="1:4" ht="14.25">
      <c r="A54" s="135" t="s">
        <v>83</v>
      </c>
      <c r="B54" s="130">
        <v>4125</v>
      </c>
      <c r="C54" s="131">
        <v>7620</v>
      </c>
      <c r="D54" s="132">
        <v>12592.265084270768</v>
      </c>
    </row>
    <row r="55" spans="1:4" ht="14.25">
      <c r="A55" s="129" t="s">
        <v>220</v>
      </c>
      <c r="B55" s="130">
        <v>1186</v>
      </c>
      <c r="C55" s="131">
        <v>8160</v>
      </c>
      <c r="D55" s="132">
        <v>13421.162454166322</v>
      </c>
    </row>
    <row r="56" spans="1:4" ht="14.25">
      <c r="A56" s="129" t="s">
        <v>84</v>
      </c>
      <c r="B56" s="130">
        <v>5193</v>
      </c>
      <c r="C56" s="131">
        <v>7200</v>
      </c>
      <c r="D56" s="132">
        <v>11861.382645281945</v>
      </c>
    </row>
    <row r="57" spans="1:4" ht="14.25">
      <c r="A57" s="125" t="s">
        <v>85</v>
      </c>
      <c r="B57" s="126"/>
      <c r="C57" s="127"/>
      <c r="D57" s="132"/>
    </row>
    <row r="58" spans="1:4" ht="14.25">
      <c r="A58" s="129" t="s">
        <v>222</v>
      </c>
      <c r="B58" s="130">
        <v>1554</v>
      </c>
      <c r="C58" s="131">
        <v>7608</v>
      </c>
      <c r="D58" s="132">
        <v>12681</v>
      </c>
    </row>
    <row r="59" spans="1:4" ht="14.25">
      <c r="A59" s="129" t="s">
        <v>90</v>
      </c>
      <c r="B59" s="130">
        <v>6195</v>
      </c>
      <c r="C59" s="131">
        <v>7625</v>
      </c>
      <c r="D59" s="132">
        <v>12707.5997409589</v>
      </c>
    </row>
    <row r="60" spans="1:4" ht="14.25">
      <c r="A60" s="129" t="s">
        <v>91</v>
      </c>
      <c r="B60" s="130">
        <v>4659</v>
      </c>
      <c r="C60" s="131">
        <v>9482</v>
      </c>
      <c r="D60" s="132">
        <v>15803.5655986818</v>
      </c>
    </row>
    <row r="61" spans="1:4" ht="14.25">
      <c r="A61" s="129" t="s">
        <v>88</v>
      </c>
      <c r="B61" s="130">
        <v>26</v>
      </c>
      <c r="C61" s="131">
        <v>9504</v>
      </c>
      <c r="D61" s="132">
        <v>15838.5722727698</v>
      </c>
    </row>
    <row r="62" spans="1:4" ht="14.25">
      <c r="A62" s="129" t="s">
        <v>223</v>
      </c>
      <c r="B62" s="130">
        <v>103</v>
      </c>
      <c r="C62" s="131">
        <v>7800</v>
      </c>
      <c r="D62" s="132">
        <v>12995.2616157327</v>
      </c>
    </row>
    <row r="63" spans="1:4" ht="14.25">
      <c r="A63" s="129" t="s">
        <v>86</v>
      </c>
      <c r="B63" s="130">
        <v>1045</v>
      </c>
      <c r="C63" s="131">
        <v>8088</v>
      </c>
      <c r="D63" s="132">
        <v>13470.3325208374</v>
      </c>
    </row>
    <row r="64" spans="1:4" ht="14.25">
      <c r="A64" s="129" t="s">
        <v>87</v>
      </c>
      <c r="B64" s="130">
        <v>964</v>
      </c>
      <c r="C64" s="131">
        <v>7680</v>
      </c>
      <c r="D64" s="132">
        <v>12805.8</v>
      </c>
    </row>
    <row r="65" spans="1:4" ht="14.25">
      <c r="A65" s="129" t="s">
        <v>92</v>
      </c>
      <c r="B65" s="130">
        <v>10855</v>
      </c>
      <c r="C65" s="131">
        <v>6480</v>
      </c>
      <c r="D65" s="132">
        <v>10296.9479719</v>
      </c>
    </row>
    <row r="66" spans="1:4" ht="14.25">
      <c r="A66" s="129" t="s">
        <v>93</v>
      </c>
      <c r="B66" s="130">
        <v>3414</v>
      </c>
      <c r="C66" s="131">
        <v>7452</v>
      </c>
      <c r="D66" s="132">
        <v>12408.3575825651</v>
      </c>
    </row>
    <row r="67" spans="1:4" ht="14.25">
      <c r="A67" s="129" t="s">
        <v>94</v>
      </c>
      <c r="B67" s="130">
        <v>10464</v>
      </c>
      <c r="C67" s="131">
        <v>7806</v>
      </c>
      <c r="D67" s="132">
        <v>13010.4173350484</v>
      </c>
    </row>
    <row r="68" spans="1:4" ht="14.25">
      <c r="A68" s="125" t="s">
        <v>95</v>
      </c>
      <c r="B68" s="126"/>
      <c r="C68" s="127"/>
      <c r="D68" s="132"/>
    </row>
    <row r="69" spans="1:4" ht="14.25">
      <c r="A69" s="129" t="s">
        <v>225</v>
      </c>
      <c r="B69" s="130">
        <v>1362</v>
      </c>
      <c r="C69" s="131">
        <v>7980</v>
      </c>
      <c r="D69" s="132">
        <v>13224</v>
      </c>
    </row>
    <row r="70" spans="1:4" ht="14.25">
      <c r="A70" s="135" t="s">
        <v>96</v>
      </c>
      <c r="B70" s="130">
        <v>1856</v>
      </c>
      <c r="C70" s="131">
        <v>8022</v>
      </c>
      <c r="D70" s="132">
        <v>13369.8</v>
      </c>
    </row>
    <row r="71" spans="1:4" ht="14.25">
      <c r="A71" s="135" t="s">
        <v>98</v>
      </c>
      <c r="B71" s="130">
        <v>6809</v>
      </c>
      <c r="C71" s="131">
        <v>7788</v>
      </c>
      <c r="D71" s="132">
        <v>12967.7</v>
      </c>
    </row>
    <row r="72" spans="1:4" ht="14.25">
      <c r="A72" s="135" t="s">
        <v>226</v>
      </c>
      <c r="B72" s="130">
        <v>6687</v>
      </c>
      <c r="C72" s="131">
        <v>8040</v>
      </c>
      <c r="D72" s="132">
        <v>13290.9</v>
      </c>
    </row>
    <row r="73" spans="1:4" ht="14.25">
      <c r="A73" s="129" t="s">
        <v>99</v>
      </c>
      <c r="B73" s="130">
        <v>7117</v>
      </c>
      <c r="C73" s="131">
        <v>8004</v>
      </c>
      <c r="D73" s="132">
        <v>13329.5</v>
      </c>
    </row>
    <row r="74" spans="1:4" ht="14.25">
      <c r="A74" s="129" t="s">
        <v>100</v>
      </c>
      <c r="B74" s="130">
        <v>8179</v>
      </c>
      <c r="C74" s="131">
        <v>7920</v>
      </c>
      <c r="D74" s="132">
        <v>13175.3</v>
      </c>
    </row>
    <row r="75" spans="1:4" ht="14.25">
      <c r="A75" s="125" t="s">
        <v>31</v>
      </c>
      <c r="B75" s="126"/>
      <c r="C75" s="127"/>
      <c r="D75" s="132"/>
    </row>
    <row r="76" spans="1:4" ht="14.25">
      <c r="A76" s="129" t="s">
        <v>36</v>
      </c>
      <c r="B76" s="130">
        <v>2328</v>
      </c>
      <c r="C76" s="131">
        <v>8088</v>
      </c>
      <c r="D76" s="132">
        <v>11537.6</v>
      </c>
    </row>
    <row r="77" spans="1:4" ht="14.25">
      <c r="A77" s="129" t="s">
        <v>37</v>
      </c>
      <c r="B77" s="130">
        <v>1659</v>
      </c>
      <c r="C77" s="131">
        <v>8076</v>
      </c>
      <c r="D77" s="132">
        <v>11532.4</v>
      </c>
    </row>
    <row r="78" spans="1:4" ht="14.25">
      <c r="A78" s="129" t="s">
        <v>38</v>
      </c>
      <c r="B78" s="130">
        <v>3796</v>
      </c>
      <c r="C78" s="131">
        <v>8808</v>
      </c>
      <c r="D78" s="132">
        <v>12569.35</v>
      </c>
    </row>
    <row r="79" spans="1:4" ht="14.25">
      <c r="A79" s="129" t="s">
        <v>39</v>
      </c>
      <c r="B79" s="130">
        <v>2139</v>
      </c>
      <c r="C79" s="131">
        <v>10740</v>
      </c>
      <c r="D79" s="132">
        <v>15331.19</v>
      </c>
    </row>
    <row r="80" spans="1:4" ht="14.25">
      <c r="A80" s="125" t="s">
        <v>101</v>
      </c>
      <c r="B80" s="126"/>
      <c r="C80" s="127"/>
      <c r="D80" s="132"/>
    </row>
    <row r="81" spans="1:4" ht="14.25">
      <c r="A81" s="133" t="s">
        <v>229</v>
      </c>
      <c r="B81" s="130">
        <v>1961</v>
      </c>
      <c r="C81" s="131">
        <v>9000</v>
      </c>
      <c r="D81" s="132">
        <v>14821.4</v>
      </c>
    </row>
    <row r="82" spans="1:4" ht="14.25">
      <c r="A82" s="133" t="s">
        <v>230</v>
      </c>
      <c r="B82" s="130">
        <v>4445</v>
      </c>
      <c r="C82" s="131">
        <v>7200</v>
      </c>
      <c r="D82" s="132">
        <v>11972.6</v>
      </c>
    </row>
    <row r="83" spans="1:4" ht="14.25">
      <c r="A83" s="133" t="s">
        <v>104</v>
      </c>
      <c r="B83" s="130">
        <v>2225</v>
      </c>
      <c r="C83" s="131">
        <v>6960</v>
      </c>
      <c r="D83" s="132">
        <v>11584.2</v>
      </c>
    </row>
    <row r="84" spans="1:4" ht="14.25">
      <c r="A84" s="133" t="s">
        <v>105</v>
      </c>
      <c r="B84" s="130">
        <v>2652</v>
      </c>
      <c r="C84" s="131">
        <v>6480</v>
      </c>
      <c r="D84" s="132">
        <v>10021</v>
      </c>
    </row>
    <row r="85" spans="1:4" ht="14.25">
      <c r="A85" s="133" t="s">
        <v>106</v>
      </c>
      <c r="B85" s="130">
        <v>2696</v>
      </c>
      <c r="C85" s="131">
        <v>6540</v>
      </c>
      <c r="D85" s="132">
        <v>10832</v>
      </c>
    </row>
    <row r="86" spans="1:4" ht="14.25">
      <c r="A86" s="133" t="s">
        <v>107</v>
      </c>
      <c r="B86" s="130">
        <v>4835</v>
      </c>
      <c r="C86" s="131">
        <v>7164</v>
      </c>
      <c r="D86" s="132">
        <v>11921</v>
      </c>
    </row>
    <row r="87" spans="1:4" ht="14.25">
      <c r="A87" s="133" t="s">
        <v>108</v>
      </c>
      <c r="B87" s="130">
        <v>439</v>
      </c>
      <c r="C87" s="131">
        <v>6480</v>
      </c>
      <c r="D87" s="132">
        <v>9945.6</v>
      </c>
    </row>
    <row r="88" spans="1:4" ht="14.25">
      <c r="A88" s="133" t="s">
        <v>109</v>
      </c>
      <c r="B88" s="130">
        <v>585</v>
      </c>
      <c r="C88" s="131">
        <v>6472</v>
      </c>
      <c r="D88" s="132">
        <v>9925.2</v>
      </c>
    </row>
    <row r="89" spans="1:4" ht="14.25">
      <c r="A89" s="125" t="s">
        <v>110</v>
      </c>
      <c r="B89" s="126"/>
      <c r="C89" s="127"/>
      <c r="D89" s="132"/>
    </row>
    <row r="90" spans="1:4" ht="14.25">
      <c r="A90" s="129" t="s">
        <v>232</v>
      </c>
      <c r="B90" s="130">
        <v>20</v>
      </c>
      <c r="C90" s="131">
        <v>8544</v>
      </c>
      <c r="D90" s="132">
        <v>11458</v>
      </c>
    </row>
    <row r="91" spans="1:4" ht="14.25">
      <c r="A91" s="129" t="s">
        <v>111</v>
      </c>
      <c r="B91" s="130">
        <v>1416</v>
      </c>
      <c r="C91" s="131">
        <v>7548</v>
      </c>
      <c r="D91" s="132">
        <v>12611.8</v>
      </c>
    </row>
    <row r="92" spans="1:4" ht="14.25">
      <c r="A92" s="129" t="s">
        <v>233</v>
      </c>
      <c r="B92" s="130">
        <v>375</v>
      </c>
      <c r="C92" s="131">
        <v>7800</v>
      </c>
      <c r="D92" s="132">
        <v>12994.7752</v>
      </c>
    </row>
    <row r="93" spans="1:4" ht="14.25">
      <c r="A93" s="129" t="s">
        <v>113</v>
      </c>
      <c r="B93" s="130">
        <v>2512</v>
      </c>
      <c r="C93" s="131">
        <v>6600</v>
      </c>
      <c r="D93" s="132">
        <v>11009.05764</v>
      </c>
    </row>
    <row r="94" spans="1:4" ht="14.25">
      <c r="A94" s="125" t="s">
        <v>114</v>
      </c>
      <c r="B94" s="126"/>
      <c r="C94" s="127"/>
      <c r="D94" s="132"/>
    </row>
    <row r="95" spans="1:4" ht="14.25">
      <c r="A95" s="135" t="s">
        <v>235</v>
      </c>
      <c r="B95" s="130">
        <v>2321</v>
      </c>
      <c r="C95" s="131">
        <v>8872</v>
      </c>
      <c r="D95" s="132">
        <v>14580</v>
      </c>
    </row>
    <row r="96" spans="1:4" ht="14.25">
      <c r="A96" s="129" t="s">
        <v>115</v>
      </c>
      <c r="B96" s="130">
        <v>397</v>
      </c>
      <c r="C96" s="131">
        <v>9912</v>
      </c>
      <c r="D96" s="132">
        <v>15242.6</v>
      </c>
    </row>
    <row r="97" spans="1:4" ht="14.25">
      <c r="A97" s="135" t="s">
        <v>236</v>
      </c>
      <c r="B97" s="130">
        <v>1742</v>
      </c>
      <c r="C97" s="131">
        <v>9480</v>
      </c>
      <c r="D97" s="132">
        <v>14529.8</v>
      </c>
    </row>
    <row r="98" spans="1:4" ht="14.25">
      <c r="A98" s="129" t="s">
        <v>117</v>
      </c>
      <c r="B98" s="130">
        <v>2499</v>
      </c>
      <c r="C98" s="131">
        <v>6360</v>
      </c>
      <c r="D98" s="132">
        <v>9740.2</v>
      </c>
    </row>
    <row r="99" spans="1:4" ht="14.25">
      <c r="A99" s="129" t="s">
        <v>118</v>
      </c>
      <c r="B99" s="130">
        <v>3694</v>
      </c>
      <c r="C99" s="131">
        <v>7620</v>
      </c>
      <c r="D99" s="132">
        <v>11633.4</v>
      </c>
    </row>
    <row r="100" spans="1:4" ht="14.25">
      <c r="A100" s="129" t="s">
        <v>119</v>
      </c>
      <c r="B100" s="130">
        <v>3349</v>
      </c>
      <c r="C100" s="131">
        <v>7260</v>
      </c>
      <c r="D100" s="132">
        <v>8906.6</v>
      </c>
    </row>
    <row r="101" spans="1:4" ht="14.25">
      <c r="A101" s="125" t="s">
        <v>120</v>
      </c>
      <c r="B101" s="126"/>
      <c r="C101" s="127"/>
      <c r="D101" s="132"/>
    </row>
    <row r="102" spans="1:4" ht="14.25">
      <c r="A102" s="129" t="s">
        <v>238</v>
      </c>
      <c r="B102" s="130">
        <v>464</v>
      </c>
      <c r="C102" s="131">
        <v>7204</v>
      </c>
      <c r="D102" s="132">
        <v>12007</v>
      </c>
    </row>
    <row r="103" spans="1:4" ht="14.25">
      <c r="A103" s="129" t="s">
        <v>121</v>
      </c>
      <c r="B103" s="130">
        <v>1548</v>
      </c>
      <c r="C103" s="131">
        <v>7778</v>
      </c>
      <c r="D103" s="132">
        <v>12411.350999999999</v>
      </c>
    </row>
    <row r="104" spans="1:4" ht="14.25">
      <c r="A104" s="129" t="s">
        <v>123</v>
      </c>
      <c r="B104" s="130">
        <v>3222</v>
      </c>
      <c r="C104" s="131">
        <v>6960</v>
      </c>
      <c r="D104" s="132">
        <v>11597.832799999998</v>
      </c>
    </row>
    <row r="105" spans="1:4" ht="14.25">
      <c r="A105" s="129" t="s">
        <v>239</v>
      </c>
      <c r="B105" s="130">
        <v>1467</v>
      </c>
      <c r="C105" s="131">
        <v>7178</v>
      </c>
      <c r="D105" s="132">
        <v>11715.6</v>
      </c>
    </row>
    <row r="106" spans="1:4" ht="14.25">
      <c r="A106" s="129" t="s">
        <v>124</v>
      </c>
      <c r="B106" s="130">
        <v>6566</v>
      </c>
      <c r="C106" s="131">
        <v>8430</v>
      </c>
      <c r="D106" s="132">
        <v>11598.371399999998</v>
      </c>
    </row>
    <row r="107" spans="1:4" ht="14.25">
      <c r="A107" s="129" t="s">
        <v>125</v>
      </c>
      <c r="B107" s="130">
        <v>2797</v>
      </c>
      <c r="C107" s="131">
        <v>8240</v>
      </c>
      <c r="D107" s="132">
        <v>13731.977000000003</v>
      </c>
    </row>
  </sheetData>
  <sheetProtection/>
  <printOptions/>
  <pageMargins left="0.75" right="0.75" top="1" bottom="1" header="0.51" footer="0.51"/>
  <pageSetup orientation="portrait" paperSize="9"/>
</worksheet>
</file>

<file path=xl/worksheets/sheet15.xml><?xml version="1.0" encoding="utf-8"?>
<worksheet xmlns="http://schemas.openxmlformats.org/spreadsheetml/2006/main" xmlns:r="http://schemas.openxmlformats.org/officeDocument/2006/relationships">
  <dimension ref="A1:HT132"/>
  <sheetViews>
    <sheetView zoomScaleSheetLayoutView="100" workbookViewId="0" topLeftCell="A1">
      <pane xSplit="1" ySplit="4" topLeftCell="B5" activePane="bottomRight" state="frozen"/>
      <selection pane="bottomRight" activeCell="H9" sqref="H9"/>
    </sheetView>
  </sheetViews>
  <sheetFormatPr defaultColWidth="9.00390625" defaultRowHeight="24.75" customHeight="1"/>
  <cols>
    <col min="1" max="1" width="9.625" style="5" customWidth="1"/>
    <col min="2" max="6" width="10.00390625" style="6" customWidth="1"/>
    <col min="7" max="7" width="10.75390625" style="6" customWidth="1"/>
    <col min="8" max="9" width="9.125" style="6" customWidth="1"/>
    <col min="10" max="12" width="9.125" style="5" customWidth="1"/>
    <col min="13" max="14" width="10.75390625" style="6" customWidth="1"/>
    <col min="15" max="38" width="9.00390625" style="5" customWidth="1"/>
    <col min="39" max="200" width="9.00390625" style="7" customWidth="1"/>
    <col min="201" max="228" width="9.00390625" style="8" customWidth="1"/>
  </cols>
  <sheetData>
    <row r="1" spans="1:14" ht="24.75" customHeight="1">
      <c r="A1" s="9" t="s">
        <v>609</v>
      </c>
      <c r="B1" s="10"/>
      <c r="C1" s="10"/>
      <c r="D1" s="10"/>
      <c r="E1" s="10"/>
      <c r="F1" s="10"/>
      <c r="G1" s="10"/>
      <c r="H1" s="11"/>
      <c r="I1" s="62"/>
      <c r="J1" s="63"/>
      <c r="K1" s="63"/>
      <c r="L1" s="63"/>
      <c r="M1" s="10"/>
      <c r="N1" s="10"/>
    </row>
    <row r="2" spans="1:14" ht="24.75" customHeight="1">
      <c r="A2" s="12" t="s">
        <v>278</v>
      </c>
      <c r="B2" s="12" t="s">
        <v>610</v>
      </c>
      <c r="C2" s="12"/>
      <c r="D2" s="12"/>
      <c r="E2" s="12" t="s">
        <v>611</v>
      </c>
      <c r="F2" s="12"/>
      <c r="G2" s="12"/>
      <c r="H2" s="12" t="s">
        <v>612</v>
      </c>
      <c r="I2" s="12"/>
      <c r="J2" s="12"/>
      <c r="K2" s="12"/>
      <c r="L2" s="12"/>
      <c r="M2" s="12" t="s">
        <v>613</v>
      </c>
      <c r="N2" s="13"/>
    </row>
    <row r="3" spans="1:14" ht="52.5" customHeight="1">
      <c r="A3" s="12"/>
      <c r="B3" s="12" t="s">
        <v>614</v>
      </c>
      <c r="C3" s="12" t="s">
        <v>615</v>
      </c>
      <c r="D3" s="12" t="s">
        <v>616</v>
      </c>
      <c r="E3" s="12" t="s">
        <v>614</v>
      </c>
      <c r="F3" s="12" t="s">
        <v>615</v>
      </c>
      <c r="G3" s="12" t="s">
        <v>616</v>
      </c>
      <c r="H3" s="13" t="s">
        <v>270</v>
      </c>
      <c r="I3" s="64" t="s">
        <v>617</v>
      </c>
      <c r="J3" s="12" t="s">
        <v>618</v>
      </c>
      <c r="K3" s="12" t="s">
        <v>619</v>
      </c>
      <c r="L3" s="12" t="s">
        <v>620</v>
      </c>
      <c r="M3" s="64" t="s">
        <v>621</v>
      </c>
      <c r="N3" s="13" t="s">
        <v>582</v>
      </c>
    </row>
    <row r="4" spans="1:228" s="1" customFormat="1" ht="24.75" customHeight="1">
      <c r="A4" s="14" t="s">
        <v>282</v>
      </c>
      <c r="B4" s="14" t="s">
        <v>622</v>
      </c>
      <c r="C4" s="15" t="s">
        <v>623</v>
      </c>
      <c r="D4" s="15"/>
      <c r="E4" s="14" t="s">
        <v>622</v>
      </c>
      <c r="F4" s="15" t="s">
        <v>623</v>
      </c>
      <c r="G4" s="15"/>
      <c r="H4" s="16" t="s">
        <v>283</v>
      </c>
      <c r="I4" s="65"/>
      <c r="J4" s="66"/>
      <c r="K4" s="66" t="s">
        <v>283</v>
      </c>
      <c r="L4" s="66" t="s">
        <v>283</v>
      </c>
      <c r="M4" s="67"/>
      <c r="N4" s="68"/>
      <c r="O4" s="69"/>
      <c r="P4" s="69"/>
      <c r="Q4" s="69"/>
      <c r="R4" s="69"/>
      <c r="S4" s="69"/>
      <c r="T4" s="69"/>
      <c r="U4" s="69"/>
      <c r="V4" s="69"/>
      <c r="W4" s="69"/>
      <c r="X4" s="69"/>
      <c r="Y4" s="69"/>
      <c r="Z4" s="69"/>
      <c r="AA4" s="69"/>
      <c r="AB4" s="69"/>
      <c r="AC4" s="69"/>
      <c r="AD4" s="69"/>
      <c r="AE4" s="69"/>
      <c r="AF4" s="69"/>
      <c r="AG4" s="69"/>
      <c r="AH4" s="69"/>
      <c r="AI4" s="69"/>
      <c r="AJ4" s="69"/>
      <c r="AK4" s="69"/>
      <c r="AL4" s="69"/>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c r="DJ4" s="94"/>
      <c r="DK4" s="94"/>
      <c r="DL4" s="94"/>
      <c r="DM4" s="94"/>
      <c r="DN4" s="94"/>
      <c r="DO4" s="94"/>
      <c r="DP4" s="94"/>
      <c r="DQ4" s="94"/>
      <c r="DR4" s="94"/>
      <c r="DS4" s="94"/>
      <c r="DT4" s="94"/>
      <c r="DU4" s="94"/>
      <c r="DV4" s="94"/>
      <c r="DW4" s="94"/>
      <c r="DX4" s="94"/>
      <c r="DY4" s="94"/>
      <c r="DZ4" s="94"/>
      <c r="EA4" s="94"/>
      <c r="EB4" s="94"/>
      <c r="EC4" s="94"/>
      <c r="ED4" s="94"/>
      <c r="EE4" s="94"/>
      <c r="EF4" s="94"/>
      <c r="EG4" s="94"/>
      <c r="EH4" s="94"/>
      <c r="EI4" s="94"/>
      <c r="EJ4" s="94"/>
      <c r="EK4" s="94"/>
      <c r="EL4" s="94"/>
      <c r="EM4" s="94"/>
      <c r="EN4" s="94"/>
      <c r="EO4" s="94"/>
      <c r="EP4" s="94"/>
      <c r="EQ4" s="94"/>
      <c r="ER4" s="94"/>
      <c r="ES4" s="94"/>
      <c r="ET4" s="94"/>
      <c r="EU4" s="94"/>
      <c r="EV4" s="94"/>
      <c r="EW4" s="94"/>
      <c r="EX4" s="94"/>
      <c r="EY4" s="94"/>
      <c r="EZ4" s="94"/>
      <c r="FA4" s="94"/>
      <c r="FB4" s="94"/>
      <c r="FC4" s="94"/>
      <c r="FD4" s="94"/>
      <c r="FE4" s="94"/>
      <c r="FF4" s="94"/>
      <c r="FG4" s="94"/>
      <c r="FH4" s="94"/>
      <c r="FI4" s="94"/>
      <c r="FJ4" s="94"/>
      <c r="FK4" s="94"/>
      <c r="FL4" s="94"/>
      <c r="FM4" s="94"/>
      <c r="FN4" s="94"/>
      <c r="FO4" s="94"/>
      <c r="FP4" s="94"/>
      <c r="FQ4" s="94"/>
      <c r="FR4" s="94"/>
      <c r="FS4" s="94"/>
      <c r="FT4" s="94"/>
      <c r="FU4" s="94"/>
      <c r="FV4" s="94"/>
      <c r="FW4" s="94"/>
      <c r="FX4" s="94"/>
      <c r="FY4" s="94"/>
      <c r="FZ4" s="94"/>
      <c r="GA4" s="94"/>
      <c r="GB4" s="94"/>
      <c r="GC4" s="94"/>
      <c r="GD4" s="94"/>
      <c r="GE4" s="94"/>
      <c r="GF4" s="94"/>
      <c r="GG4" s="94"/>
      <c r="GH4" s="94"/>
      <c r="GI4" s="94"/>
      <c r="GJ4" s="94"/>
      <c r="GK4" s="94"/>
      <c r="GL4" s="94"/>
      <c r="GM4" s="94"/>
      <c r="GN4" s="94"/>
      <c r="GO4" s="94"/>
      <c r="GP4" s="94"/>
      <c r="GQ4" s="94"/>
      <c r="GR4" s="94"/>
      <c r="GS4" s="99"/>
      <c r="GT4" s="99"/>
      <c r="GU4" s="99"/>
      <c r="GV4" s="99"/>
      <c r="GW4" s="99"/>
      <c r="GX4" s="99"/>
      <c r="GY4" s="99"/>
      <c r="GZ4" s="99"/>
      <c r="HA4" s="99"/>
      <c r="HB4" s="99"/>
      <c r="HC4" s="99"/>
      <c r="HD4" s="99"/>
      <c r="HE4" s="99"/>
      <c r="HF4" s="99"/>
      <c r="HG4" s="99"/>
      <c r="HH4" s="99"/>
      <c r="HI4" s="99"/>
      <c r="HJ4" s="99"/>
      <c r="HK4" s="99"/>
      <c r="HL4" s="99"/>
      <c r="HM4" s="99"/>
      <c r="HN4" s="99"/>
      <c r="HO4" s="99"/>
      <c r="HP4" s="99"/>
      <c r="HQ4" s="99"/>
      <c r="HR4" s="99"/>
      <c r="HS4" s="99"/>
      <c r="HT4" s="99"/>
    </row>
    <row r="5" spans="1:228" s="1" customFormat="1" ht="24.75" customHeight="1">
      <c r="A5" s="14" t="s">
        <v>284</v>
      </c>
      <c r="B5" s="12">
        <v>1</v>
      </c>
      <c r="C5" s="12">
        <v>2</v>
      </c>
      <c r="D5" s="12">
        <v>3</v>
      </c>
      <c r="E5" s="12">
        <v>4</v>
      </c>
      <c r="F5" s="12">
        <v>5</v>
      </c>
      <c r="G5" s="12">
        <v>6</v>
      </c>
      <c r="H5" s="13">
        <v>7</v>
      </c>
      <c r="I5" s="64">
        <v>8</v>
      </c>
      <c r="J5" s="12">
        <v>9</v>
      </c>
      <c r="K5" s="12">
        <v>10</v>
      </c>
      <c r="L5" s="12">
        <v>11</v>
      </c>
      <c r="M5" s="64">
        <v>12</v>
      </c>
      <c r="N5" s="13">
        <v>13</v>
      </c>
      <c r="O5" s="69"/>
      <c r="P5" s="69"/>
      <c r="Q5" s="69"/>
      <c r="R5" s="69"/>
      <c r="S5" s="69"/>
      <c r="T5" s="69"/>
      <c r="U5" s="69"/>
      <c r="V5" s="69"/>
      <c r="W5" s="69"/>
      <c r="X5" s="69"/>
      <c r="Y5" s="69"/>
      <c r="Z5" s="69"/>
      <c r="AA5" s="69"/>
      <c r="AB5" s="69"/>
      <c r="AC5" s="69"/>
      <c r="AD5" s="69"/>
      <c r="AE5" s="69"/>
      <c r="AF5" s="69"/>
      <c r="AG5" s="69"/>
      <c r="AH5" s="69"/>
      <c r="AI5" s="69"/>
      <c r="AJ5" s="69"/>
      <c r="AK5" s="69"/>
      <c r="AL5" s="69"/>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4"/>
      <c r="CB5" s="94"/>
      <c r="CC5" s="94"/>
      <c r="CD5" s="94"/>
      <c r="CE5" s="94"/>
      <c r="CF5" s="94"/>
      <c r="CG5" s="94"/>
      <c r="CH5" s="94"/>
      <c r="CI5" s="94"/>
      <c r="CJ5" s="94"/>
      <c r="CK5" s="94"/>
      <c r="CL5" s="94"/>
      <c r="CM5" s="94"/>
      <c r="CN5" s="94"/>
      <c r="CO5" s="94"/>
      <c r="CP5" s="94"/>
      <c r="CQ5" s="94"/>
      <c r="CR5" s="94"/>
      <c r="CS5" s="94"/>
      <c r="CT5" s="94"/>
      <c r="CU5" s="94"/>
      <c r="CV5" s="94"/>
      <c r="CW5" s="94"/>
      <c r="CX5" s="94"/>
      <c r="CY5" s="94"/>
      <c r="CZ5" s="94"/>
      <c r="DA5" s="94"/>
      <c r="DB5" s="94"/>
      <c r="DC5" s="94"/>
      <c r="DD5" s="94"/>
      <c r="DE5" s="94"/>
      <c r="DF5" s="94"/>
      <c r="DG5" s="94"/>
      <c r="DH5" s="94"/>
      <c r="DI5" s="94"/>
      <c r="DJ5" s="94"/>
      <c r="DK5" s="94"/>
      <c r="DL5" s="94"/>
      <c r="DM5" s="94"/>
      <c r="DN5" s="94"/>
      <c r="DO5" s="94"/>
      <c r="DP5" s="94"/>
      <c r="DQ5" s="94"/>
      <c r="DR5" s="94"/>
      <c r="DS5" s="94"/>
      <c r="DT5" s="94"/>
      <c r="DU5" s="94"/>
      <c r="DV5" s="94"/>
      <c r="DW5" s="94"/>
      <c r="DX5" s="94"/>
      <c r="DY5" s="94"/>
      <c r="DZ5" s="94"/>
      <c r="EA5" s="94"/>
      <c r="EB5" s="94"/>
      <c r="EC5" s="94"/>
      <c r="ED5" s="94"/>
      <c r="EE5" s="94"/>
      <c r="EF5" s="94"/>
      <c r="EG5" s="94"/>
      <c r="EH5" s="94"/>
      <c r="EI5" s="94"/>
      <c r="EJ5" s="94"/>
      <c r="EK5" s="94"/>
      <c r="EL5" s="94"/>
      <c r="EM5" s="94"/>
      <c r="EN5" s="94"/>
      <c r="EO5" s="94"/>
      <c r="EP5" s="94"/>
      <c r="EQ5" s="94"/>
      <c r="ER5" s="94"/>
      <c r="ES5" s="94"/>
      <c r="ET5" s="94"/>
      <c r="EU5" s="94"/>
      <c r="EV5" s="94"/>
      <c r="EW5" s="94"/>
      <c r="EX5" s="94"/>
      <c r="EY5" s="94"/>
      <c r="EZ5" s="94"/>
      <c r="FA5" s="94"/>
      <c r="FB5" s="94"/>
      <c r="FC5" s="94"/>
      <c r="FD5" s="94"/>
      <c r="FE5" s="94"/>
      <c r="FF5" s="94"/>
      <c r="FG5" s="94"/>
      <c r="FH5" s="94"/>
      <c r="FI5" s="94"/>
      <c r="FJ5" s="94"/>
      <c r="FK5" s="94"/>
      <c r="FL5" s="94"/>
      <c r="FM5" s="94"/>
      <c r="FN5" s="94"/>
      <c r="FO5" s="94"/>
      <c r="FP5" s="94"/>
      <c r="FQ5" s="94"/>
      <c r="FR5" s="94"/>
      <c r="FS5" s="94"/>
      <c r="FT5" s="94"/>
      <c r="FU5" s="94"/>
      <c r="FV5" s="94"/>
      <c r="FW5" s="94"/>
      <c r="FX5" s="94"/>
      <c r="FY5" s="94"/>
      <c r="FZ5" s="94"/>
      <c r="GA5" s="94"/>
      <c r="GB5" s="94"/>
      <c r="GC5" s="94"/>
      <c r="GD5" s="94"/>
      <c r="GE5" s="94"/>
      <c r="GF5" s="94"/>
      <c r="GG5" s="94"/>
      <c r="GH5" s="94"/>
      <c r="GI5" s="94"/>
      <c r="GJ5" s="94"/>
      <c r="GK5" s="94"/>
      <c r="GL5" s="94"/>
      <c r="GM5" s="94"/>
      <c r="GN5" s="94"/>
      <c r="GO5" s="94"/>
      <c r="GP5" s="94"/>
      <c r="GQ5" s="94"/>
      <c r="GR5" s="94"/>
      <c r="GS5" s="99"/>
      <c r="GT5" s="99"/>
      <c r="GU5" s="99"/>
      <c r="GV5" s="99"/>
      <c r="GW5" s="99"/>
      <c r="GX5" s="99"/>
      <c r="GY5" s="99"/>
      <c r="GZ5" s="99"/>
      <c r="HA5" s="99"/>
      <c r="HB5" s="99"/>
      <c r="HC5" s="99"/>
      <c r="HD5" s="99"/>
      <c r="HE5" s="99"/>
      <c r="HF5" s="99"/>
      <c r="HG5" s="99"/>
      <c r="HH5" s="99"/>
      <c r="HI5" s="99"/>
      <c r="HJ5" s="99"/>
      <c r="HK5" s="99"/>
      <c r="HL5" s="99"/>
      <c r="HM5" s="99"/>
      <c r="HN5" s="99"/>
      <c r="HO5" s="99"/>
      <c r="HP5" s="99"/>
      <c r="HQ5" s="99"/>
      <c r="HR5" s="99"/>
      <c r="HS5" s="99"/>
      <c r="HT5" s="99"/>
    </row>
    <row r="6" spans="1:14" ht="24.75" customHeight="1">
      <c r="A6" s="14" t="s">
        <v>624</v>
      </c>
      <c r="B6" s="14"/>
      <c r="C6" s="14"/>
      <c r="D6" s="14"/>
      <c r="E6" s="14"/>
      <c r="F6" s="14"/>
      <c r="G6" s="14"/>
      <c r="H6" s="14"/>
      <c r="I6" s="14"/>
      <c r="J6" s="14"/>
      <c r="K6" s="14"/>
      <c r="L6" s="14"/>
      <c r="M6" s="14"/>
      <c r="N6" s="14"/>
    </row>
    <row r="7" spans="1:14" ht="24.75" customHeight="1">
      <c r="A7" s="14" t="s">
        <v>270</v>
      </c>
      <c r="B7" s="14">
        <f aca="true" t="shared" si="0" ref="B7:F7">SUM(B8:B22)</f>
        <v>65126</v>
      </c>
      <c r="C7" s="14"/>
      <c r="D7" s="14"/>
      <c r="E7" s="14">
        <f t="shared" si="0"/>
        <v>151776</v>
      </c>
      <c r="F7" s="17">
        <f t="shared" si="0"/>
        <v>3341.560067242317</v>
      </c>
      <c r="G7" s="14"/>
      <c r="H7" s="18"/>
      <c r="I7" s="70"/>
      <c r="J7" s="14"/>
      <c r="K7" s="14">
        <f>SUM(K8:K14)</f>
        <v>0</v>
      </c>
      <c r="L7" s="14">
        <f>SUM(L8:L14)</f>
        <v>0</v>
      </c>
      <c r="M7" s="70"/>
      <c r="N7" s="18"/>
    </row>
    <row r="8" spans="1:14" ht="24.75" customHeight="1">
      <c r="A8" s="19" t="s">
        <v>9</v>
      </c>
      <c r="B8" s="20">
        <v>31490</v>
      </c>
      <c r="C8" s="21">
        <v>424.239822165767</v>
      </c>
      <c r="D8" s="21">
        <f aca="true" t="shared" si="1" ref="D8:D14">B8*C8*12/10000</f>
        <v>16031.174400000005</v>
      </c>
      <c r="E8" s="22">
        <v>46264</v>
      </c>
      <c r="F8" s="21">
        <v>280.462130382155</v>
      </c>
      <c r="G8" s="21">
        <f aca="true" t="shared" si="2" ref="G8:G14">E8*F8*12/10000</f>
        <v>15570.360000000024</v>
      </c>
      <c r="H8" s="23"/>
      <c r="I8" s="71"/>
      <c r="J8" s="24"/>
      <c r="K8" s="24"/>
      <c r="L8" s="24"/>
      <c r="M8" s="72"/>
      <c r="N8" s="73"/>
    </row>
    <row r="9" spans="1:14" ht="24.75" customHeight="1">
      <c r="A9" s="19" t="s">
        <v>10</v>
      </c>
      <c r="B9" s="20">
        <v>3466</v>
      </c>
      <c r="C9" s="21">
        <v>403.243523049189</v>
      </c>
      <c r="D9" s="21">
        <f t="shared" si="1"/>
        <v>1677.1704610661868</v>
      </c>
      <c r="E9" s="22">
        <v>5512</v>
      </c>
      <c r="F9" s="21">
        <v>419.953178462093</v>
      </c>
      <c r="G9" s="21">
        <f t="shared" si="2"/>
        <v>2777.738303619668</v>
      </c>
      <c r="H9" s="23"/>
      <c r="I9" s="71"/>
      <c r="J9" s="24"/>
      <c r="K9" s="24"/>
      <c r="L9" s="24"/>
      <c r="M9" s="72"/>
      <c r="N9" s="73"/>
    </row>
    <row r="10" spans="1:14" ht="24.75" customHeight="1">
      <c r="A10" s="19" t="s">
        <v>11</v>
      </c>
      <c r="B10" s="20">
        <v>4845</v>
      </c>
      <c r="C10" s="21">
        <v>379.484004127967</v>
      </c>
      <c r="D10" s="21">
        <f t="shared" si="1"/>
        <v>2206.32</v>
      </c>
      <c r="E10" s="22">
        <v>17875</v>
      </c>
      <c r="F10" s="21">
        <v>301.348251748252</v>
      </c>
      <c r="G10" s="21">
        <f t="shared" si="2"/>
        <v>6463.920000000005</v>
      </c>
      <c r="H10" s="23"/>
      <c r="I10" s="71"/>
      <c r="J10" s="24"/>
      <c r="K10" s="24"/>
      <c r="L10" s="24"/>
      <c r="M10" s="72"/>
      <c r="N10" s="73"/>
    </row>
    <row r="11" spans="1:14" ht="24.75" customHeight="1">
      <c r="A11" s="19" t="s">
        <v>14</v>
      </c>
      <c r="B11" s="20">
        <v>3874</v>
      </c>
      <c r="C11" s="21">
        <v>310.273618998451</v>
      </c>
      <c r="D11" s="21">
        <f t="shared" si="1"/>
        <v>1442.3999999999992</v>
      </c>
      <c r="E11" s="22">
        <v>5710</v>
      </c>
      <c r="F11" s="21">
        <v>296.672504378284</v>
      </c>
      <c r="G11" s="21">
        <f t="shared" si="2"/>
        <v>2032.8000000000015</v>
      </c>
      <c r="H11" s="23"/>
      <c r="I11" s="71"/>
      <c r="J11" s="24"/>
      <c r="K11" s="24"/>
      <c r="L11" s="24"/>
      <c r="M11" s="72"/>
      <c r="N11" s="73"/>
    </row>
    <row r="12" spans="1:14" ht="24.75" customHeight="1">
      <c r="A12" s="19" t="s">
        <v>12</v>
      </c>
      <c r="B12" s="20">
        <v>6163</v>
      </c>
      <c r="C12" s="21">
        <v>404.900210936232</v>
      </c>
      <c r="D12" s="21">
        <f t="shared" si="1"/>
        <v>2994.479999999997</v>
      </c>
      <c r="E12" s="22">
        <v>14524</v>
      </c>
      <c r="F12" s="21">
        <v>359.983475626549</v>
      </c>
      <c r="G12" s="21">
        <f t="shared" si="2"/>
        <v>6274.079999999998</v>
      </c>
      <c r="H12" s="23"/>
      <c r="I12" s="71"/>
      <c r="J12" s="24"/>
      <c r="K12" s="24"/>
      <c r="L12" s="24"/>
      <c r="M12" s="72"/>
      <c r="N12" s="73"/>
    </row>
    <row r="13" spans="1:14" ht="24.75" customHeight="1">
      <c r="A13" s="19" t="s">
        <v>13</v>
      </c>
      <c r="B13" s="20">
        <v>3622</v>
      </c>
      <c r="C13" s="21">
        <v>342.904472667035</v>
      </c>
      <c r="D13" s="21">
        <f t="shared" si="1"/>
        <v>1490.4000000000008</v>
      </c>
      <c r="E13" s="22">
        <v>7803</v>
      </c>
      <c r="F13" s="21">
        <v>253.107779059336</v>
      </c>
      <c r="G13" s="21">
        <f t="shared" si="2"/>
        <v>2369.9999999999986</v>
      </c>
      <c r="H13" s="23"/>
      <c r="I13" s="71"/>
      <c r="J13" s="24"/>
      <c r="K13" s="24"/>
      <c r="L13" s="24"/>
      <c r="M13" s="72"/>
      <c r="N13" s="73"/>
    </row>
    <row r="14" spans="1:14" ht="24.75" customHeight="1">
      <c r="A14" s="19" t="s">
        <v>15</v>
      </c>
      <c r="B14" s="20">
        <v>4960</v>
      </c>
      <c r="C14" s="21">
        <v>272</v>
      </c>
      <c r="D14" s="21">
        <f t="shared" si="1"/>
        <v>1618.944</v>
      </c>
      <c r="E14" s="22">
        <v>19809</v>
      </c>
      <c r="F14" s="21">
        <v>182</v>
      </c>
      <c r="G14" s="21">
        <f t="shared" si="2"/>
        <v>4326.2856</v>
      </c>
      <c r="H14" s="23"/>
      <c r="I14" s="71"/>
      <c r="J14" s="24"/>
      <c r="K14" s="24"/>
      <c r="L14" s="24"/>
      <c r="M14" s="72"/>
      <c r="N14" s="73"/>
    </row>
    <row r="15" spans="1:200" ht="24.75" customHeight="1">
      <c r="A15" s="19" t="s">
        <v>198</v>
      </c>
      <c r="B15" s="24"/>
      <c r="C15" s="21"/>
      <c r="D15" s="21"/>
      <c r="E15" s="22"/>
      <c r="F15" s="25"/>
      <c r="G15" s="21"/>
      <c r="H15" s="26"/>
      <c r="I15" s="74"/>
      <c r="J15" s="75"/>
      <c r="K15" s="75"/>
      <c r="L15" s="75"/>
      <c r="M15" s="74"/>
      <c r="N15" s="2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95"/>
      <c r="GG15" s="95"/>
      <c r="GH15" s="95"/>
      <c r="GI15" s="95"/>
      <c r="GJ15" s="95"/>
      <c r="GK15" s="95"/>
      <c r="GL15" s="95"/>
      <c r="GM15" s="95"/>
      <c r="GN15" s="95"/>
      <c r="GO15" s="95"/>
      <c r="GP15" s="95"/>
      <c r="GQ15" s="95"/>
      <c r="GR15" s="95"/>
    </row>
    <row r="16" spans="1:200" ht="24.75" customHeight="1">
      <c r="A16" s="19" t="s">
        <v>26</v>
      </c>
      <c r="B16" s="20">
        <v>1958</v>
      </c>
      <c r="C16" s="21">
        <v>310.112359550562</v>
      </c>
      <c r="D16" s="21">
        <f aca="true" t="shared" si="3" ref="D16:D22">B16*C16*12/10000</f>
        <v>728.6400000000006</v>
      </c>
      <c r="E16" s="22">
        <v>11216</v>
      </c>
      <c r="F16" s="21">
        <v>192.974322396576</v>
      </c>
      <c r="G16" s="21">
        <f aca="true" t="shared" si="4" ref="G16:G22">E16*F16*12/10000</f>
        <v>2597.279999999996</v>
      </c>
      <c r="H16" s="26"/>
      <c r="I16" s="74"/>
      <c r="J16" s="75"/>
      <c r="K16" s="75"/>
      <c r="L16" s="75"/>
      <c r="M16" s="72"/>
      <c r="N16" s="73"/>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95"/>
      <c r="AN16" s="95"/>
      <c r="AO16" s="95"/>
      <c r="AP16" s="95"/>
      <c r="AQ16" s="95"/>
      <c r="AR16" s="95"/>
      <c r="AS16" s="95"/>
      <c r="AT16" s="95"/>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95"/>
      <c r="BT16" s="95"/>
      <c r="BU16" s="95"/>
      <c r="BV16" s="95"/>
      <c r="BW16" s="95"/>
      <c r="BX16" s="95"/>
      <c r="BY16" s="95"/>
      <c r="BZ16" s="95"/>
      <c r="CA16" s="95"/>
      <c r="CB16" s="95"/>
      <c r="CC16" s="95"/>
      <c r="CD16" s="95"/>
      <c r="CE16" s="95"/>
      <c r="CF16" s="95"/>
      <c r="CG16" s="95"/>
      <c r="CH16" s="95"/>
      <c r="CI16" s="95"/>
      <c r="CJ16" s="95"/>
      <c r="CK16" s="95"/>
      <c r="CL16" s="95"/>
      <c r="CM16" s="95"/>
      <c r="CN16" s="95"/>
      <c r="CO16" s="95"/>
      <c r="CP16" s="95"/>
      <c r="CQ16" s="95"/>
      <c r="CR16" s="95"/>
      <c r="CS16" s="95"/>
      <c r="CT16" s="95"/>
      <c r="CU16" s="95"/>
      <c r="CV16" s="95"/>
      <c r="CW16" s="95"/>
      <c r="CX16" s="95"/>
      <c r="CY16" s="95"/>
      <c r="CZ16" s="95"/>
      <c r="DA16" s="95"/>
      <c r="DB16" s="95"/>
      <c r="DC16" s="95"/>
      <c r="DD16" s="95"/>
      <c r="DE16" s="95"/>
      <c r="DF16" s="95"/>
      <c r="DG16" s="95"/>
      <c r="DH16" s="95"/>
      <c r="DI16" s="95"/>
      <c r="DJ16" s="95"/>
      <c r="DK16" s="95"/>
      <c r="DL16" s="95"/>
      <c r="DM16" s="95"/>
      <c r="DN16" s="95"/>
      <c r="DO16" s="95"/>
      <c r="DP16" s="95"/>
      <c r="DQ16" s="95"/>
      <c r="DR16" s="95"/>
      <c r="DS16" s="95"/>
      <c r="DT16" s="95"/>
      <c r="DU16" s="95"/>
      <c r="DV16" s="95"/>
      <c r="DW16" s="95"/>
      <c r="DX16" s="95"/>
      <c r="DY16" s="95"/>
      <c r="DZ16" s="95"/>
      <c r="EA16" s="95"/>
      <c r="EB16" s="95"/>
      <c r="EC16" s="95"/>
      <c r="ED16" s="95"/>
      <c r="EE16" s="95"/>
      <c r="EF16" s="95"/>
      <c r="EG16" s="95"/>
      <c r="EH16" s="95"/>
      <c r="EI16" s="95"/>
      <c r="EJ16" s="95"/>
      <c r="EK16" s="95"/>
      <c r="EL16" s="95"/>
      <c r="EM16" s="95"/>
      <c r="EN16" s="95"/>
      <c r="EO16" s="95"/>
      <c r="EP16" s="95"/>
      <c r="EQ16" s="95"/>
      <c r="ER16" s="95"/>
      <c r="ES16" s="95"/>
      <c r="ET16" s="95"/>
      <c r="EU16" s="95"/>
      <c r="EV16" s="95"/>
      <c r="EW16" s="95"/>
      <c r="EX16" s="95"/>
      <c r="EY16" s="95"/>
      <c r="EZ16" s="95"/>
      <c r="FA16" s="95"/>
      <c r="FB16" s="95"/>
      <c r="FC16" s="95"/>
      <c r="FD16" s="95"/>
      <c r="FE16" s="95"/>
      <c r="FF16" s="95"/>
      <c r="FG16" s="95"/>
      <c r="FH16" s="95"/>
      <c r="FI16" s="95"/>
      <c r="FJ16" s="95"/>
      <c r="FK16" s="95"/>
      <c r="FL16" s="95"/>
      <c r="FM16" s="95"/>
      <c r="FN16" s="95"/>
      <c r="FO16" s="95"/>
      <c r="FP16" s="95"/>
      <c r="FQ16" s="95"/>
      <c r="FR16" s="95"/>
      <c r="FS16" s="95"/>
      <c r="FT16" s="95"/>
      <c r="FU16" s="95"/>
      <c r="FV16" s="95"/>
      <c r="FW16" s="95"/>
      <c r="FX16" s="95"/>
      <c r="FY16" s="95"/>
      <c r="FZ16" s="95"/>
      <c r="GA16" s="95"/>
      <c r="GB16" s="95"/>
      <c r="GC16" s="95"/>
      <c r="GD16" s="95"/>
      <c r="GE16" s="95"/>
      <c r="GF16" s="95"/>
      <c r="GG16" s="95"/>
      <c r="GH16" s="95"/>
      <c r="GI16" s="95"/>
      <c r="GJ16" s="95"/>
      <c r="GK16" s="95"/>
      <c r="GL16" s="95"/>
      <c r="GM16" s="95"/>
      <c r="GN16" s="95"/>
      <c r="GO16" s="95"/>
      <c r="GP16" s="95"/>
      <c r="GQ16" s="95"/>
      <c r="GR16" s="95"/>
    </row>
    <row r="17" spans="1:200" ht="24.75" customHeight="1">
      <c r="A17" s="19" t="s">
        <v>199</v>
      </c>
      <c r="B17" s="20">
        <v>659</v>
      </c>
      <c r="C17" s="21">
        <v>310.166919575114</v>
      </c>
      <c r="D17" s="21">
        <f t="shared" si="3"/>
        <v>245.28000000000014</v>
      </c>
      <c r="E17" s="22">
        <v>3995</v>
      </c>
      <c r="F17" s="21">
        <v>259.674593241552</v>
      </c>
      <c r="G17" s="21">
        <f t="shared" si="4"/>
        <v>1244.88</v>
      </c>
      <c r="H17" s="26"/>
      <c r="I17" s="74"/>
      <c r="J17" s="75"/>
      <c r="K17" s="75"/>
      <c r="L17" s="75"/>
      <c r="M17" s="72"/>
      <c r="N17" s="73"/>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95"/>
      <c r="AN17" s="95"/>
      <c r="AO17" s="95"/>
      <c r="AP17" s="95"/>
      <c r="AQ17" s="95"/>
      <c r="AR17" s="95"/>
      <c r="AS17" s="95"/>
      <c r="AT17" s="95"/>
      <c r="AU17" s="95"/>
      <c r="AV17" s="95"/>
      <c r="AW17" s="95"/>
      <c r="AX17" s="95"/>
      <c r="AY17" s="95"/>
      <c r="AZ17" s="95"/>
      <c r="BA17" s="95"/>
      <c r="BB17" s="95"/>
      <c r="BC17" s="95"/>
      <c r="BD17" s="95"/>
      <c r="BE17" s="95"/>
      <c r="BF17" s="95"/>
      <c r="BG17" s="95"/>
      <c r="BH17" s="95"/>
      <c r="BI17" s="95"/>
      <c r="BJ17" s="95"/>
      <c r="BK17" s="95"/>
      <c r="BL17" s="95"/>
      <c r="BM17" s="95"/>
      <c r="BN17" s="95"/>
      <c r="BO17" s="95"/>
      <c r="BP17" s="95"/>
      <c r="BQ17" s="95"/>
      <c r="BR17" s="95"/>
      <c r="BS17" s="95"/>
      <c r="BT17" s="95"/>
      <c r="BU17" s="95"/>
      <c r="BV17" s="95"/>
      <c r="BW17" s="95"/>
      <c r="BX17" s="95"/>
      <c r="BY17" s="95"/>
      <c r="BZ17" s="95"/>
      <c r="CA17" s="95"/>
      <c r="CB17" s="95"/>
      <c r="CC17" s="95"/>
      <c r="CD17" s="95"/>
      <c r="CE17" s="95"/>
      <c r="CF17" s="95"/>
      <c r="CG17" s="95"/>
      <c r="CH17" s="95"/>
      <c r="CI17" s="95"/>
      <c r="CJ17" s="95"/>
      <c r="CK17" s="95"/>
      <c r="CL17" s="95"/>
      <c r="CM17" s="95"/>
      <c r="CN17" s="95"/>
      <c r="CO17" s="95"/>
      <c r="CP17" s="95"/>
      <c r="CQ17" s="95"/>
      <c r="CR17" s="95"/>
      <c r="CS17" s="95"/>
      <c r="CT17" s="95"/>
      <c r="CU17" s="95"/>
      <c r="CV17" s="95"/>
      <c r="CW17" s="95"/>
      <c r="CX17" s="95"/>
      <c r="CY17" s="95"/>
      <c r="CZ17" s="95"/>
      <c r="DA17" s="95"/>
      <c r="DB17" s="95"/>
      <c r="DC17" s="95"/>
      <c r="DD17" s="95"/>
      <c r="DE17" s="95"/>
      <c r="DF17" s="95"/>
      <c r="DG17" s="95"/>
      <c r="DH17" s="95"/>
      <c r="DI17" s="95"/>
      <c r="DJ17" s="95"/>
      <c r="DK17" s="95"/>
      <c r="DL17" s="95"/>
      <c r="DM17" s="95"/>
      <c r="DN17" s="95"/>
      <c r="DO17" s="95"/>
      <c r="DP17" s="95"/>
      <c r="DQ17" s="95"/>
      <c r="DR17" s="95"/>
      <c r="DS17" s="95"/>
      <c r="DT17" s="95"/>
      <c r="DU17" s="95"/>
      <c r="DV17" s="95"/>
      <c r="DW17" s="95"/>
      <c r="DX17" s="95"/>
      <c r="DY17" s="95"/>
      <c r="DZ17" s="95"/>
      <c r="EA17" s="95"/>
      <c r="EB17" s="95"/>
      <c r="EC17" s="95"/>
      <c r="ED17" s="95"/>
      <c r="EE17" s="95"/>
      <c r="EF17" s="95"/>
      <c r="EG17" s="95"/>
      <c r="EH17" s="95"/>
      <c r="EI17" s="95"/>
      <c r="EJ17" s="95"/>
      <c r="EK17" s="95"/>
      <c r="EL17" s="95"/>
      <c r="EM17" s="95"/>
      <c r="EN17" s="95"/>
      <c r="EO17" s="95"/>
      <c r="EP17" s="95"/>
      <c r="EQ17" s="95"/>
      <c r="ER17" s="95"/>
      <c r="ES17" s="95"/>
      <c r="ET17" s="95"/>
      <c r="EU17" s="95"/>
      <c r="EV17" s="95"/>
      <c r="EW17" s="95"/>
      <c r="EX17" s="95"/>
      <c r="EY17" s="95"/>
      <c r="EZ17" s="95"/>
      <c r="FA17" s="95"/>
      <c r="FB17" s="95"/>
      <c r="FC17" s="95"/>
      <c r="FD17" s="95"/>
      <c r="FE17" s="95"/>
      <c r="FF17" s="95"/>
      <c r="FG17" s="95"/>
      <c r="FH17" s="95"/>
      <c r="FI17" s="95"/>
      <c r="FJ17" s="95"/>
      <c r="FK17" s="95"/>
      <c r="FL17" s="95"/>
      <c r="FM17" s="95"/>
      <c r="FN17" s="95"/>
      <c r="FO17" s="95"/>
      <c r="FP17" s="95"/>
      <c r="FQ17" s="95"/>
      <c r="FR17" s="95"/>
      <c r="FS17" s="95"/>
      <c r="FT17" s="95"/>
      <c r="FU17" s="95"/>
      <c r="FV17" s="95"/>
      <c r="FW17" s="95"/>
      <c r="FX17" s="95"/>
      <c r="FY17" s="95"/>
      <c r="FZ17" s="95"/>
      <c r="GA17" s="95"/>
      <c r="GB17" s="95"/>
      <c r="GC17" s="95"/>
      <c r="GD17" s="95"/>
      <c r="GE17" s="95"/>
      <c r="GF17" s="95"/>
      <c r="GG17" s="95"/>
      <c r="GH17" s="95"/>
      <c r="GI17" s="95"/>
      <c r="GJ17" s="95"/>
      <c r="GK17" s="95"/>
      <c r="GL17" s="95"/>
      <c r="GM17" s="95"/>
      <c r="GN17" s="95"/>
      <c r="GO17" s="95"/>
      <c r="GP17" s="95"/>
      <c r="GQ17" s="95"/>
      <c r="GR17" s="95"/>
    </row>
    <row r="18" spans="1:200" ht="24.75" customHeight="1">
      <c r="A18" s="19" t="s">
        <v>200</v>
      </c>
      <c r="B18" s="24"/>
      <c r="C18" s="21"/>
      <c r="D18" s="21"/>
      <c r="E18" s="22"/>
      <c r="F18" s="25"/>
      <c r="G18" s="21"/>
      <c r="H18" s="26"/>
      <c r="I18" s="74"/>
      <c r="J18" s="75"/>
      <c r="K18" s="75"/>
      <c r="L18" s="75"/>
      <c r="M18" s="74"/>
      <c r="N18" s="2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c r="DM18" s="95"/>
      <c r="DN18" s="95"/>
      <c r="DO18" s="95"/>
      <c r="DP18" s="95"/>
      <c r="DQ18" s="95"/>
      <c r="DR18" s="95"/>
      <c r="DS18" s="95"/>
      <c r="DT18" s="95"/>
      <c r="DU18" s="95"/>
      <c r="DV18" s="95"/>
      <c r="DW18" s="95"/>
      <c r="DX18" s="95"/>
      <c r="DY18" s="95"/>
      <c r="DZ18" s="95"/>
      <c r="EA18" s="95"/>
      <c r="EB18" s="95"/>
      <c r="EC18" s="95"/>
      <c r="ED18" s="95"/>
      <c r="EE18" s="95"/>
      <c r="EF18" s="95"/>
      <c r="EG18" s="95"/>
      <c r="EH18" s="95"/>
      <c r="EI18" s="95"/>
      <c r="EJ18" s="95"/>
      <c r="EK18" s="95"/>
      <c r="EL18" s="95"/>
      <c r="EM18" s="95"/>
      <c r="EN18" s="95"/>
      <c r="EO18" s="95"/>
      <c r="EP18" s="95"/>
      <c r="EQ18" s="95"/>
      <c r="ER18" s="95"/>
      <c r="ES18" s="95"/>
      <c r="ET18" s="95"/>
      <c r="EU18" s="95"/>
      <c r="EV18" s="95"/>
      <c r="EW18" s="95"/>
      <c r="EX18" s="95"/>
      <c r="EY18" s="95"/>
      <c r="EZ18" s="95"/>
      <c r="FA18" s="95"/>
      <c r="FB18" s="95"/>
      <c r="FC18" s="95"/>
      <c r="FD18" s="95"/>
      <c r="FE18" s="95"/>
      <c r="FF18" s="95"/>
      <c r="FG18" s="95"/>
      <c r="FH18" s="95"/>
      <c r="FI18" s="95"/>
      <c r="FJ18" s="95"/>
      <c r="FK18" s="95"/>
      <c r="FL18" s="95"/>
      <c r="FM18" s="95"/>
      <c r="FN18" s="95"/>
      <c r="FO18" s="95"/>
      <c r="FP18" s="95"/>
      <c r="FQ18" s="95"/>
      <c r="FR18" s="95"/>
      <c r="FS18" s="95"/>
      <c r="FT18" s="95"/>
      <c r="FU18" s="95"/>
      <c r="FV18" s="95"/>
      <c r="FW18" s="95"/>
      <c r="FX18" s="95"/>
      <c r="FY18" s="95"/>
      <c r="FZ18" s="95"/>
      <c r="GA18" s="95"/>
      <c r="GB18" s="95"/>
      <c r="GC18" s="95"/>
      <c r="GD18" s="95"/>
      <c r="GE18" s="95"/>
      <c r="GF18" s="95"/>
      <c r="GG18" s="95"/>
      <c r="GH18" s="95"/>
      <c r="GI18" s="95"/>
      <c r="GJ18" s="95"/>
      <c r="GK18" s="95"/>
      <c r="GL18" s="95"/>
      <c r="GM18" s="95"/>
      <c r="GN18" s="95"/>
      <c r="GO18" s="95"/>
      <c r="GP18" s="95"/>
      <c r="GQ18" s="95"/>
      <c r="GR18" s="95"/>
    </row>
    <row r="19" spans="1:200" ht="24.75" customHeight="1">
      <c r="A19" s="19" t="s">
        <v>32</v>
      </c>
      <c r="B19" s="20">
        <v>2184</v>
      </c>
      <c r="C19" s="21">
        <v>344.59706959707</v>
      </c>
      <c r="D19" s="21">
        <f t="shared" si="3"/>
        <v>903.1200000000011</v>
      </c>
      <c r="E19" s="22">
        <v>394</v>
      </c>
      <c r="F19" s="21">
        <v>231.725888324873</v>
      </c>
      <c r="G19" s="21">
        <f t="shared" si="4"/>
        <v>109.55999999999996</v>
      </c>
      <c r="H19" s="26"/>
      <c r="I19" s="74"/>
      <c r="J19" s="75"/>
      <c r="K19" s="75"/>
      <c r="L19" s="75"/>
      <c r="M19" s="72"/>
      <c r="N19" s="73"/>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95"/>
      <c r="AN19" s="95"/>
      <c r="AO19" s="95"/>
      <c r="AP19" s="95"/>
      <c r="AQ19" s="95"/>
      <c r="AR19" s="95"/>
      <c r="AS19" s="95"/>
      <c r="AT19" s="95"/>
      <c r="AU19" s="95"/>
      <c r="AV19" s="95"/>
      <c r="AW19" s="95"/>
      <c r="AX19" s="95"/>
      <c r="AY19" s="95"/>
      <c r="AZ19" s="95"/>
      <c r="BA19" s="95"/>
      <c r="BB19" s="95"/>
      <c r="BC19" s="95"/>
      <c r="BD19" s="95"/>
      <c r="BE19" s="95"/>
      <c r="BF19" s="95"/>
      <c r="BG19" s="95"/>
      <c r="BH19" s="95"/>
      <c r="BI19" s="95"/>
      <c r="BJ19" s="95"/>
      <c r="BK19" s="95"/>
      <c r="BL19" s="95"/>
      <c r="BM19" s="95"/>
      <c r="BN19" s="95"/>
      <c r="BO19" s="95"/>
      <c r="BP19" s="95"/>
      <c r="BQ19" s="95"/>
      <c r="BR19" s="95"/>
      <c r="BS19" s="95"/>
      <c r="BT19" s="95"/>
      <c r="BU19" s="95"/>
      <c r="BV19" s="95"/>
      <c r="BW19" s="95"/>
      <c r="BX19" s="95"/>
      <c r="BY19" s="95"/>
      <c r="BZ19" s="95"/>
      <c r="CA19" s="95"/>
      <c r="CB19" s="95"/>
      <c r="CC19" s="95"/>
      <c r="CD19" s="95"/>
      <c r="CE19" s="95"/>
      <c r="CF19" s="95"/>
      <c r="CG19" s="95"/>
      <c r="CH19" s="95"/>
      <c r="CI19" s="95"/>
      <c r="CJ19" s="95"/>
      <c r="CK19" s="95"/>
      <c r="CL19" s="95"/>
      <c r="CM19" s="95"/>
      <c r="CN19" s="95"/>
      <c r="CO19" s="95"/>
      <c r="CP19" s="95"/>
      <c r="CQ19" s="95"/>
      <c r="CR19" s="95"/>
      <c r="CS19" s="95"/>
      <c r="CT19" s="95"/>
      <c r="CU19" s="95"/>
      <c r="CV19" s="95"/>
      <c r="CW19" s="95"/>
      <c r="CX19" s="95"/>
      <c r="CY19" s="95"/>
      <c r="CZ19" s="95"/>
      <c r="DA19" s="95"/>
      <c r="DB19" s="95"/>
      <c r="DC19" s="95"/>
      <c r="DD19" s="95"/>
      <c r="DE19" s="95"/>
      <c r="DF19" s="95"/>
      <c r="DG19" s="95"/>
      <c r="DH19" s="95"/>
      <c r="DI19" s="95"/>
      <c r="DJ19" s="95"/>
      <c r="DK19" s="95"/>
      <c r="DL19" s="95"/>
      <c r="DM19" s="95"/>
      <c r="DN19" s="95"/>
      <c r="DO19" s="95"/>
      <c r="DP19" s="95"/>
      <c r="DQ19" s="95"/>
      <c r="DR19" s="95"/>
      <c r="DS19" s="95"/>
      <c r="DT19" s="95"/>
      <c r="DU19" s="95"/>
      <c r="DV19" s="95"/>
      <c r="DW19" s="95"/>
      <c r="DX19" s="95"/>
      <c r="DY19" s="95"/>
      <c r="DZ19" s="95"/>
      <c r="EA19" s="95"/>
      <c r="EB19" s="95"/>
      <c r="EC19" s="95"/>
      <c r="ED19" s="95"/>
      <c r="EE19" s="95"/>
      <c r="EF19" s="95"/>
      <c r="EG19" s="95"/>
      <c r="EH19" s="95"/>
      <c r="EI19" s="95"/>
      <c r="EJ19" s="95"/>
      <c r="EK19" s="95"/>
      <c r="EL19" s="95"/>
      <c r="EM19" s="95"/>
      <c r="EN19" s="95"/>
      <c r="EO19" s="95"/>
      <c r="EP19" s="95"/>
      <c r="EQ19" s="95"/>
      <c r="ER19" s="95"/>
      <c r="ES19" s="95"/>
      <c r="ET19" s="95"/>
      <c r="EU19" s="95"/>
      <c r="EV19" s="95"/>
      <c r="EW19" s="95"/>
      <c r="EX19" s="95"/>
      <c r="EY19" s="95"/>
      <c r="EZ19" s="95"/>
      <c r="FA19" s="95"/>
      <c r="FB19" s="95"/>
      <c r="FC19" s="95"/>
      <c r="FD19" s="95"/>
      <c r="FE19" s="95"/>
      <c r="FF19" s="95"/>
      <c r="FG19" s="95"/>
      <c r="FH19" s="95"/>
      <c r="FI19" s="95"/>
      <c r="FJ19" s="95"/>
      <c r="FK19" s="95"/>
      <c r="FL19" s="95"/>
      <c r="FM19" s="95"/>
      <c r="FN19" s="95"/>
      <c r="FO19" s="95"/>
      <c r="FP19" s="95"/>
      <c r="FQ19" s="95"/>
      <c r="FR19" s="95"/>
      <c r="FS19" s="95"/>
      <c r="FT19" s="95"/>
      <c r="FU19" s="95"/>
      <c r="FV19" s="95"/>
      <c r="FW19" s="95"/>
      <c r="FX19" s="95"/>
      <c r="FY19" s="95"/>
      <c r="FZ19" s="95"/>
      <c r="GA19" s="95"/>
      <c r="GB19" s="95"/>
      <c r="GC19" s="95"/>
      <c r="GD19" s="95"/>
      <c r="GE19" s="95"/>
      <c r="GF19" s="95"/>
      <c r="GG19" s="95"/>
      <c r="GH19" s="95"/>
      <c r="GI19" s="95"/>
      <c r="GJ19" s="95"/>
      <c r="GK19" s="95"/>
      <c r="GL19" s="95"/>
      <c r="GM19" s="95"/>
      <c r="GN19" s="95"/>
      <c r="GO19" s="95"/>
      <c r="GP19" s="95"/>
      <c r="GQ19" s="95"/>
      <c r="GR19" s="95"/>
    </row>
    <row r="20" spans="1:200" ht="24.75" customHeight="1">
      <c r="A20" s="19" t="s">
        <v>201</v>
      </c>
      <c r="B20" s="20">
        <v>154</v>
      </c>
      <c r="C20" s="21">
        <v>342.857142857143</v>
      </c>
      <c r="D20" s="21">
        <f t="shared" si="3"/>
        <v>63.36000000000002</v>
      </c>
      <c r="E20" s="22">
        <v>1621</v>
      </c>
      <c r="F20" s="21">
        <v>171.869216533004</v>
      </c>
      <c r="G20" s="21">
        <f t="shared" si="4"/>
        <v>334.31999999999937</v>
      </c>
      <c r="H20" s="26"/>
      <c r="I20" s="74"/>
      <c r="J20" s="75"/>
      <c r="K20" s="75"/>
      <c r="L20" s="75"/>
      <c r="M20" s="72"/>
      <c r="N20" s="73"/>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95"/>
      <c r="AN20" s="95"/>
      <c r="AO20" s="95"/>
      <c r="AP20" s="95"/>
      <c r="AQ20" s="95"/>
      <c r="AR20" s="95"/>
      <c r="AS20" s="95"/>
      <c r="AT20" s="95"/>
      <c r="AU20" s="95"/>
      <c r="AV20" s="95"/>
      <c r="AW20" s="95"/>
      <c r="AX20" s="95"/>
      <c r="AY20" s="95"/>
      <c r="AZ20" s="95"/>
      <c r="BA20" s="95"/>
      <c r="BB20" s="95"/>
      <c r="BC20" s="95"/>
      <c r="BD20" s="95"/>
      <c r="BE20" s="95"/>
      <c r="BF20" s="95"/>
      <c r="BG20" s="95"/>
      <c r="BH20" s="95"/>
      <c r="BI20" s="95"/>
      <c r="BJ20" s="95"/>
      <c r="BK20" s="95"/>
      <c r="BL20" s="95"/>
      <c r="BM20" s="95"/>
      <c r="BN20" s="95"/>
      <c r="BO20" s="95"/>
      <c r="BP20" s="95"/>
      <c r="BQ20" s="95"/>
      <c r="BR20" s="95"/>
      <c r="BS20" s="95"/>
      <c r="BT20" s="95"/>
      <c r="BU20" s="95"/>
      <c r="BV20" s="95"/>
      <c r="BW20" s="95"/>
      <c r="BX20" s="95"/>
      <c r="BY20" s="95"/>
      <c r="BZ20" s="95"/>
      <c r="CA20" s="95"/>
      <c r="CB20" s="95"/>
      <c r="CC20" s="95"/>
      <c r="CD20" s="95"/>
      <c r="CE20" s="95"/>
      <c r="CF20" s="95"/>
      <c r="CG20" s="95"/>
      <c r="CH20" s="95"/>
      <c r="CI20" s="95"/>
      <c r="CJ20" s="95"/>
      <c r="CK20" s="95"/>
      <c r="CL20" s="95"/>
      <c r="CM20" s="95"/>
      <c r="CN20" s="95"/>
      <c r="CO20" s="95"/>
      <c r="CP20" s="95"/>
      <c r="CQ20" s="95"/>
      <c r="CR20" s="95"/>
      <c r="CS20" s="95"/>
      <c r="CT20" s="95"/>
      <c r="CU20" s="95"/>
      <c r="CV20" s="95"/>
      <c r="CW20" s="95"/>
      <c r="CX20" s="95"/>
      <c r="CY20" s="95"/>
      <c r="CZ20" s="95"/>
      <c r="DA20" s="95"/>
      <c r="DB20" s="95"/>
      <c r="DC20" s="95"/>
      <c r="DD20" s="95"/>
      <c r="DE20" s="95"/>
      <c r="DF20" s="95"/>
      <c r="DG20" s="95"/>
      <c r="DH20" s="95"/>
      <c r="DI20" s="95"/>
      <c r="DJ20" s="95"/>
      <c r="DK20" s="95"/>
      <c r="DL20" s="95"/>
      <c r="DM20" s="95"/>
      <c r="DN20" s="95"/>
      <c r="DO20" s="95"/>
      <c r="DP20" s="95"/>
      <c r="DQ20" s="95"/>
      <c r="DR20" s="95"/>
      <c r="DS20" s="95"/>
      <c r="DT20" s="95"/>
      <c r="DU20" s="95"/>
      <c r="DV20" s="95"/>
      <c r="DW20" s="95"/>
      <c r="DX20" s="95"/>
      <c r="DY20" s="95"/>
      <c r="DZ20" s="95"/>
      <c r="EA20" s="95"/>
      <c r="EB20" s="95"/>
      <c r="EC20" s="95"/>
      <c r="ED20" s="95"/>
      <c r="EE20" s="95"/>
      <c r="EF20" s="95"/>
      <c r="EG20" s="95"/>
      <c r="EH20" s="95"/>
      <c r="EI20" s="95"/>
      <c r="EJ20" s="95"/>
      <c r="EK20" s="95"/>
      <c r="EL20" s="95"/>
      <c r="EM20" s="95"/>
      <c r="EN20" s="95"/>
      <c r="EO20" s="95"/>
      <c r="EP20" s="95"/>
      <c r="EQ20" s="95"/>
      <c r="ER20" s="95"/>
      <c r="ES20" s="95"/>
      <c r="ET20" s="95"/>
      <c r="EU20" s="95"/>
      <c r="EV20" s="95"/>
      <c r="EW20" s="95"/>
      <c r="EX20" s="95"/>
      <c r="EY20" s="95"/>
      <c r="EZ20" s="95"/>
      <c r="FA20" s="95"/>
      <c r="FB20" s="95"/>
      <c r="FC20" s="95"/>
      <c r="FD20" s="95"/>
      <c r="FE20" s="95"/>
      <c r="FF20" s="95"/>
      <c r="FG20" s="95"/>
      <c r="FH20" s="95"/>
      <c r="FI20" s="95"/>
      <c r="FJ20" s="95"/>
      <c r="FK20" s="95"/>
      <c r="FL20" s="95"/>
      <c r="FM20" s="95"/>
      <c r="FN20" s="95"/>
      <c r="FO20" s="95"/>
      <c r="FP20" s="95"/>
      <c r="FQ20" s="95"/>
      <c r="FR20" s="95"/>
      <c r="FS20" s="95"/>
      <c r="FT20" s="95"/>
      <c r="FU20" s="95"/>
      <c r="FV20" s="95"/>
      <c r="FW20" s="95"/>
      <c r="FX20" s="95"/>
      <c r="FY20" s="95"/>
      <c r="FZ20" s="95"/>
      <c r="GA20" s="95"/>
      <c r="GB20" s="95"/>
      <c r="GC20" s="95"/>
      <c r="GD20" s="95"/>
      <c r="GE20" s="95"/>
      <c r="GF20" s="95"/>
      <c r="GG20" s="95"/>
      <c r="GH20" s="95"/>
      <c r="GI20" s="95"/>
      <c r="GJ20" s="95"/>
      <c r="GK20" s="95"/>
      <c r="GL20" s="95"/>
      <c r="GM20" s="95"/>
      <c r="GN20" s="95"/>
      <c r="GO20" s="95"/>
      <c r="GP20" s="95"/>
      <c r="GQ20" s="95"/>
      <c r="GR20" s="95"/>
    </row>
    <row r="21" spans="1:200" ht="24.75" customHeight="1">
      <c r="A21" s="19" t="s">
        <v>34</v>
      </c>
      <c r="B21" s="20">
        <v>904</v>
      </c>
      <c r="C21" s="21">
        <v>394.247787610619</v>
      </c>
      <c r="D21" s="21">
        <f t="shared" si="3"/>
        <v>427.67999999999955</v>
      </c>
      <c r="E21" s="22">
        <v>6618</v>
      </c>
      <c r="F21" s="21">
        <v>239.301903898459</v>
      </c>
      <c r="G21" s="21">
        <f t="shared" si="4"/>
        <v>1900.4400000000019</v>
      </c>
      <c r="H21" s="26"/>
      <c r="I21" s="74"/>
      <c r="J21" s="75"/>
      <c r="K21" s="75"/>
      <c r="L21" s="75"/>
      <c r="M21" s="72"/>
      <c r="N21" s="73"/>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95"/>
      <c r="AN21" s="95"/>
      <c r="AO21" s="95"/>
      <c r="AP21" s="95"/>
      <c r="AQ21" s="95"/>
      <c r="AR21" s="95"/>
      <c r="AS21" s="95"/>
      <c r="AT21" s="95"/>
      <c r="AU21" s="95"/>
      <c r="AV21" s="95"/>
      <c r="AW21" s="95"/>
      <c r="AX21" s="95"/>
      <c r="AY21" s="95"/>
      <c r="AZ21" s="95"/>
      <c r="BA21" s="95"/>
      <c r="BB21" s="95"/>
      <c r="BC21" s="95"/>
      <c r="BD21" s="95"/>
      <c r="BE21" s="95"/>
      <c r="BF21" s="95"/>
      <c r="BG21" s="95"/>
      <c r="BH21" s="95"/>
      <c r="BI21" s="95"/>
      <c r="BJ21" s="95"/>
      <c r="BK21" s="95"/>
      <c r="BL21" s="95"/>
      <c r="BM21" s="95"/>
      <c r="BN21" s="95"/>
      <c r="BO21" s="95"/>
      <c r="BP21" s="95"/>
      <c r="BQ21" s="95"/>
      <c r="BR21" s="95"/>
      <c r="BS21" s="95"/>
      <c r="BT21" s="95"/>
      <c r="BU21" s="95"/>
      <c r="BV21" s="95"/>
      <c r="BW21" s="95"/>
      <c r="BX21" s="95"/>
      <c r="BY21" s="95"/>
      <c r="BZ21" s="95"/>
      <c r="CA21" s="95"/>
      <c r="CB21" s="95"/>
      <c r="CC21" s="95"/>
      <c r="CD21" s="95"/>
      <c r="CE21" s="95"/>
      <c r="CF21" s="95"/>
      <c r="CG21" s="95"/>
      <c r="CH21" s="95"/>
      <c r="CI21" s="95"/>
      <c r="CJ21" s="95"/>
      <c r="CK21" s="95"/>
      <c r="CL21" s="95"/>
      <c r="CM21" s="95"/>
      <c r="CN21" s="95"/>
      <c r="CO21" s="95"/>
      <c r="CP21" s="95"/>
      <c r="CQ21" s="95"/>
      <c r="CR21" s="95"/>
      <c r="CS21" s="95"/>
      <c r="CT21" s="95"/>
      <c r="CU21" s="95"/>
      <c r="CV21" s="95"/>
      <c r="CW21" s="95"/>
      <c r="CX21" s="95"/>
      <c r="CY21" s="95"/>
      <c r="CZ21" s="95"/>
      <c r="DA21" s="95"/>
      <c r="DB21" s="95"/>
      <c r="DC21" s="95"/>
      <c r="DD21" s="95"/>
      <c r="DE21" s="95"/>
      <c r="DF21" s="95"/>
      <c r="DG21" s="95"/>
      <c r="DH21" s="95"/>
      <c r="DI21" s="95"/>
      <c r="DJ21" s="95"/>
      <c r="DK21" s="95"/>
      <c r="DL21" s="95"/>
      <c r="DM21" s="95"/>
      <c r="DN21" s="95"/>
      <c r="DO21" s="95"/>
      <c r="DP21" s="95"/>
      <c r="DQ21" s="95"/>
      <c r="DR21" s="95"/>
      <c r="DS21" s="95"/>
      <c r="DT21" s="95"/>
      <c r="DU21" s="95"/>
      <c r="DV21" s="95"/>
      <c r="DW21" s="95"/>
      <c r="DX21" s="95"/>
      <c r="DY21" s="95"/>
      <c r="DZ21" s="95"/>
      <c r="EA21" s="95"/>
      <c r="EB21" s="95"/>
      <c r="EC21" s="95"/>
      <c r="ED21" s="95"/>
      <c r="EE21" s="95"/>
      <c r="EF21" s="95"/>
      <c r="EG21" s="95"/>
      <c r="EH21" s="95"/>
      <c r="EI21" s="95"/>
      <c r="EJ21" s="95"/>
      <c r="EK21" s="95"/>
      <c r="EL21" s="95"/>
      <c r="EM21" s="95"/>
      <c r="EN21" s="95"/>
      <c r="EO21" s="95"/>
      <c r="EP21" s="95"/>
      <c r="EQ21" s="95"/>
      <c r="ER21" s="95"/>
      <c r="ES21" s="95"/>
      <c r="ET21" s="95"/>
      <c r="EU21" s="95"/>
      <c r="EV21" s="95"/>
      <c r="EW21" s="95"/>
      <c r="EX21" s="95"/>
      <c r="EY21" s="95"/>
      <c r="EZ21" s="95"/>
      <c r="FA21" s="95"/>
      <c r="FB21" s="95"/>
      <c r="FC21" s="95"/>
      <c r="FD21" s="95"/>
      <c r="FE21" s="95"/>
      <c r="FF21" s="95"/>
      <c r="FG21" s="95"/>
      <c r="FH21" s="95"/>
      <c r="FI21" s="95"/>
      <c r="FJ21" s="95"/>
      <c r="FK21" s="95"/>
      <c r="FL21" s="95"/>
      <c r="FM21" s="95"/>
      <c r="FN21" s="95"/>
      <c r="FO21" s="95"/>
      <c r="FP21" s="95"/>
      <c r="FQ21" s="95"/>
      <c r="FR21" s="95"/>
      <c r="FS21" s="95"/>
      <c r="FT21" s="95"/>
      <c r="FU21" s="95"/>
      <c r="FV21" s="95"/>
      <c r="FW21" s="95"/>
      <c r="FX21" s="95"/>
      <c r="FY21" s="95"/>
      <c r="FZ21" s="95"/>
      <c r="GA21" s="95"/>
      <c r="GB21" s="95"/>
      <c r="GC21" s="95"/>
      <c r="GD21" s="95"/>
      <c r="GE21" s="95"/>
      <c r="GF21" s="95"/>
      <c r="GG21" s="95"/>
      <c r="GH21" s="95"/>
      <c r="GI21" s="95"/>
      <c r="GJ21" s="95"/>
      <c r="GK21" s="95"/>
      <c r="GL21" s="95"/>
      <c r="GM21" s="95"/>
      <c r="GN21" s="95"/>
      <c r="GO21" s="95"/>
      <c r="GP21" s="95"/>
      <c r="GQ21" s="95"/>
      <c r="GR21" s="95"/>
    </row>
    <row r="22" spans="1:200" ht="24.75" customHeight="1">
      <c r="A22" s="19" t="s">
        <v>35</v>
      </c>
      <c r="B22" s="20">
        <v>847</v>
      </c>
      <c r="C22" s="21">
        <v>335.064935064935</v>
      </c>
      <c r="D22" s="21">
        <f t="shared" si="3"/>
        <v>340.5599999999999</v>
      </c>
      <c r="E22" s="27">
        <v>10435</v>
      </c>
      <c r="F22" s="21">
        <v>152.486823191184</v>
      </c>
      <c r="G22" s="21">
        <f t="shared" si="4"/>
        <v>1909.440000000006</v>
      </c>
      <c r="H22" s="26"/>
      <c r="I22" s="74"/>
      <c r="J22" s="75"/>
      <c r="K22" s="75"/>
      <c r="L22" s="75"/>
      <c r="M22" s="72"/>
      <c r="N22" s="73"/>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95"/>
      <c r="AN22" s="95"/>
      <c r="AO22" s="95"/>
      <c r="AP22" s="95"/>
      <c r="AQ22" s="95"/>
      <c r="AR22" s="95"/>
      <c r="AS22" s="95"/>
      <c r="AT22" s="95"/>
      <c r="AU22" s="95"/>
      <c r="AV22" s="95"/>
      <c r="AW22" s="95"/>
      <c r="AX22" s="95"/>
      <c r="AY22" s="95"/>
      <c r="AZ22" s="95"/>
      <c r="BA22" s="95"/>
      <c r="BB22" s="95"/>
      <c r="BC22" s="95"/>
      <c r="BD22" s="95"/>
      <c r="BE22" s="95"/>
      <c r="BF22" s="95"/>
      <c r="BG22" s="95"/>
      <c r="BH22" s="95"/>
      <c r="BI22" s="95"/>
      <c r="BJ22" s="95"/>
      <c r="BK22" s="95"/>
      <c r="BL22" s="95"/>
      <c r="BM22" s="95"/>
      <c r="BN22" s="95"/>
      <c r="BO22" s="95"/>
      <c r="BP22" s="95"/>
      <c r="BQ22" s="95"/>
      <c r="BR22" s="95"/>
      <c r="BS22" s="95"/>
      <c r="BT22" s="95"/>
      <c r="BU22" s="95"/>
      <c r="BV22" s="95"/>
      <c r="BW22" s="95"/>
      <c r="BX22" s="95"/>
      <c r="BY22" s="95"/>
      <c r="BZ22" s="95"/>
      <c r="CA22" s="95"/>
      <c r="CB22" s="95"/>
      <c r="CC22" s="95"/>
      <c r="CD22" s="95"/>
      <c r="CE22" s="95"/>
      <c r="CF22" s="95"/>
      <c r="CG22" s="95"/>
      <c r="CH22" s="95"/>
      <c r="CI22" s="95"/>
      <c r="CJ22" s="95"/>
      <c r="CK22" s="95"/>
      <c r="CL22" s="95"/>
      <c r="CM22" s="95"/>
      <c r="CN22" s="95"/>
      <c r="CO22" s="95"/>
      <c r="CP22" s="95"/>
      <c r="CQ22" s="95"/>
      <c r="CR22" s="95"/>
      <c r="CS22" s="95"/>
      <c r="CT22" s="95"/>
      <c r="CU22" s="95"/>
      <c r="CV22" s="95"/>
      <c r="CW22" s="95"/>
      <c r="CX22" s="95"/>
      <c r="CY22" s="95"/>
      <c r="CZ22" s="95"/>
      <c r="DA22" s="95"/>
      <c r="DB22" s="95"/>
      <c r="DC22" s="95"/>
      <c r="DD22" s="95"/>
      <c r="DE22" s="95"/>
      <c r="DF22" s="95"/>
      <c r="DG22" s="95"/>
      <c r="DH22" s="95"/>
      <c r="DI22" s="95"/>
      <c r="DJ22" s="95"/>
      <c r="DK22" s="95"/>
      <c r="DL22" s="95"/>
      <c r="DM22" s="95"/>
      <c r="DN22" s="95"/>
      <c r="DO22" s="95"/>
      <c r="DP22" s="95"/>
      <c r="DQ22" s="95"/>
      <c r="DR22" s="95"/>
      <c r="DS22" s="95"/>
      <c r="DT22" s="95"/>
      <c r="DU22" s="95"/>
      <c r="DV22" s="95"/>
      <c r="DW22" s="95"/>
      <c r="DX22" s="95"/>
      <c r="DY22" s="95"/>
      <c r="DZ22" s="95"/>
      <c r="EA22" s="95"/>
      <c r="EB22" s="95"/>
      <c r="EC22" s="95"/>
      <c r="ED22" s="95"/>
      <c r="EE22" s="95"/>
      <c r="EF22" s="95"/>
      <c r="EG22" s="95"/>
      <c r="EH22" s="95"/>
      <c r="EI22" s="95"/>
      <c r="EJ22" s="95"/>
      <c r="EK22" s="95"/>
      <c r="EL22" s="95"/>
      <c r="EM22" s="95"/>
      <c r="EN22" s="95"/>
      <c r="EO22" s="95"/>
      <c r="EP22" s="95"/>
      <c r="EQ22" s="95"/>
      <c r="ER22" s="95"/>
      <c r="ES22" s="95"/>
      <c r="ET22" s="95"/>
      <c r="EU22" s="95"/>
      <c r="EV22" s="95"/>
      <c r="EW22" s="95"/>
      <c r="EX22" s="95"/>
      <c r="EY22" s="95"/>
      <c r="EZ22" s="95"/>
      <c r="FA22" s="95"/>
      <c r="FB22" s="95"/>
      <c r="FC22" s="95"/>
      <c r="FD22" s="95"/>
      <c r="FE22" s="95"/>
      <c r="FF22" s="95"/>
      <c r="FG22" s="95"/>
      <c r="FH22" s="95"/>
      <c r="FI22" s="95"/>
      <c r="FJ22" s="95"/>
      <c r="FK22" s="95"/>
      <c r="FL22" s="95"/>
      <c r="FM22" s="95"/>
      <c r="FN22" s="95"/>
      <c r="FO22" s="95"/>
      <c r="FP22" s="95"/>
      <c r="FQ22" s="95"/>
      <c r="FR22" s="95"/>
      <c r="FS22" s="95"/>
      <c r="FT22" s="95"/>
      <c r="FU22" s="95"/>
      <c r="FV22" s="95"/>
      <c r="FW22" s="95"/>
      <c r="FX22" s="95"/>
      <c r="FY22" s="95"/>
      <c r="FZ22" s="95"/>
      <c r="GA22" s="95"/>
      <c r="GB22" s="95"/>
      <c r="GC22" s="95"/>
      <c r="GD22" s="95"/>
      <c r="GE22" s="95"/>
      <c r="GF22" s="95"/>
      <c r="GG22" s="95"/>
      <c r="GH22" s="95"/>
      <c r="GI22" s="95"/>
      <c r="GJ22" s="95"/>
      <c r="GK22" s="95"/>
      <c r="GL22" s="95"/>
      <c r="GM22" s="95"/>
      <c r="GN22" s="95"/>
      <c r="GO22" s="95"/>
      <c r="GP22" s="95"/>
      <c r="GQ22" s="95"/>
      <c r="GR22" s="95"/>
    </row>
    <row r="23" spans="1:14" ht="24.75" customHeight="1">
      <c r="A23" s="28" t="s">
        <v>625</v>
      </c>
      <c r="B23" s="28"/>
      <c r="C23" s="28"/>
      <c r="D23" s="28"/>
      <c r="E23" s="28"/>
      <c r="F23" s="28"/>
      <c r="G23" s="28"/>
      <c r="H23" s="29"/>
      <c r="I23" s="77"/>
      <c r="J23" s="28"/>
      <c r="K23" s="28"/>
      <c r="L23" s="28"/>
      <c r="M23" s="77"/>
      <c r="N23" s="29"/>
    </row>
    <row r="24" spans="1:14" ht="24.75" customHeight="1">
      <c r="A24" s="28" t="s">
        <v>270</v>
      </c>
      <c r="B24" s="30">
        <f aca="true" t="shared" si="5" ref="B24:I24">SUM(B26:B132)</f>
        <v>252370</v>
      </c>
      <c r="C24" s="30">
        <f t="shared" si="5"/>
        <v>28845.70818937073</v>
      </c>
      <c r="D24" s="30">
        <f t="shared" si="5"/>
        <v>92335.26503999995</v>
      </c>
      <c r="E24" s="30">
        <f t="shared" si="5"/>
        <v>1444834</v>
      </c>
      <c r="F24" s="30">
        <f t="shared" si="5"/>
        <v>13923.719338235209</v>
      </c>
      <c r="G24" s="30">
        <f t="shared" si="5"/>
        <v>247505.40720000005</v>
      </c>
      <c r="H24" s="31" t="e">
        <f t="shared" si="5"/>
        <v>#REF!</v>
      </c>
      <c r="I24" s="78"/>
      <c r="J24" s="30" t="e">
        <f aca="true" t="shared" si="6" ref="J24:L24">SUM(J26:J132)</f>
        <v>#REF!</v>
      </c>
      <c r="K24" s="30" t="e">
        <f t="shared" si="6"/>
        <v>#REF!</v>
      </c>
      <c r="L24" s="30" t="e">
        <f t="shared" si="6"/>
        <v>#REF!</v>
      </c>
      <c r="M24" s="78"/>
      <c r="N24" s="31">
        <f>SUM(N26:N132)</f>
        <v>203884.47146400006</v>
      </c>
    </row>
    <row r="25" spans="1:228" s="2" customFormat="1" ht="24.75" customHeight="1">
      <c r="A25" s="32" t="s">
        <v>203</v>
      </c>
      <c r="B25" s="33"/>
      <c r="C25" s="34"/>
      <c r="D25" s="34"/>
      <c r="E25" s="35"/>
      <c r="F25" s="36"/>
      <c r="G25" s="36"/>
      <c r="H25" s="37"/>
      <c r="I25" s="37"/>
      <c r="J25" s="37"/>
      <c r="K25" s="37"/>
      <c r="L25" s="37"/>
      <c r="M25" s="36"/>
      <c r="N25" s="36"/>
      <c r="O25" s="6"/>
      <c r="P25" s="6"/>
      <c r="Q25" s="6"/>
      <c r="R25" s="6"/>
      <c r="S25" s="6"/>
      <c r="T25" s="6"/>
      <c r="U25" s="6"/>
      <c r="V25" s="6"/>
      <c r="W25" s="6"/>
      <c r="X25" s="6"/>
      <c r="Y25" s="6"/>
      <c r="Z25" s="6"/>
      <c r="AA25" s="6"/>
      <c r="AB25" s="6"/>
      <c r="AC25" s="6"/>
      <c r="AD25" s="6"/>
      <c r="AE25" s="6"/>
      <c r="AF25" s="6"/>
      <c r="AG25" s="6"/>
      <c r="AH25" s="6"/>
      <c r="AI25" s="6"/>
      <c r="AJ25" s="6"/>
      <c r="AK25" s="6"/>
      <c r="AL25" s="6"/>
      <c r="AM25" s="96"/>
      <c r="AN25" s="96"/>
      <c r="AO25" s="96"/>
      <c r="AP25" s="96"/>
      <c r="AQ25" s="96"/>
      <c r="AR25" s="96"/>
      <c r="AS25" s="96"/>
      <c r="AT25" s="96"/>
      <c r="AU25" s="96"/>
      <c r="AV25" s="96"/>
      <c r="AW25" s="96"/>
      <c r="AX25" s="96"/>
      <c r="AY25" s="96"/>
      <c r="AZ25" s="96"/>
      <c r="BA25" s="96"/>
      <c r="BB25" s="96"/>
      <c r="BC25" s="96"/>
      <c r="BD25" s="96"/>
      <c r="BE25" s="96"/>
      <c r="BF25" s="96"/>
      <c r="BG25" s="96"/>
      <c r="BH25" s="96"/>
      <c r="BI25" s="96"/>
      <c r="BJ25" s="96"/>
      <c r="BK25" s="96"/>
      <c r="BL25" s="96"/>
      <c r="BM25" s="96"/>
      <c r="BN25" s="96"/>
      <c r="BO25" s="96"/>
      <c r="BP25" s="96"/>
      <c r="BQ25" s="96"/>
      <c r="BR25" s="96"/>
      <c r="BS25" s="96"/>
      <c r="BT25" s="96"/>
      <c r="BU25" s="96"/>
      <c r="BV25" s="96"/>
      <c r="BW25" s="96"/>
      <c r="BX25" s="96"/>
      <c r="BY25" s="96"/>
      <c r="BZ25" s="96"/>
      <c r="CA25" s="96"/>
      <c r="CB25" s="96"/>
      <c r="CC25" s="96"/>
      <c r="CD25" s="96"/>
      <c r="CE25" s="96"/>
      <c r="CF25" s="96"/>
      <c r="CG25" s="96"/>
      <c r="CH25" s="96"/>
      <c r="CI25" s="96"/>
      <c r="CJ25" s="96"/>
      <c r="CK25" s="96"/>
      <c r="CL25" s="96"/>
      <c r="CM25" s="96"/>
      <c r="CN25" s="96"/>
      <c r="CO25" s="96"/>
      <c r="CP25" s="96"/>
      <c r="CQ25" s="96"/>
      <c r="CR25" s="96"/>
      <c r="CS25" s="96"/>
      <c r="CT25" s="96"/>
      <c r="CU25" s="96"/>
      <c r="CV25" s="96"/>
      <c r="CW25" s="96"/>
      <c r="CX25" s="96"/>
      <c r="CY25" s="96"/>
      <c r="CZ25" s="96"/>
      <c r="DA25" s="96"/>
      <c r="DB25" s="96"/>
      <c r="DC25" s="96"/>
      <c r="DD25" s="96"/>
      <c r="DE25" s="96"/>
      <c r="DF25" s="96"/>
      <c r="DG25" s="96"/>
      <c r="DH25" s="96"/>
      <c r="DI25" s="96"/>
      <c r="DJ25" s="96"/>
      <c r="DK25" s="96"/>
      <c r="DL25" s="96"/>
      <c r="DM25" s="96"/>
      <c r="DN25" s="96"/>
      <c r="DO25" s="96"/>
      <c r="DP25" s="96"/>
      <c r="DQ25" s="96"/>
      <c r="DR25" s="96"/>
      <c r="DS25" s="96"/>
      <c r="DT25" s="96"/>
      <c r="DU25" s="96"/>
      <c r="DV25" s="96"/>
      <c r="DW25" s="96"/>
      <c r="DX25" s="96"/>
      <c r="DY25" s="96"/>
      <c r="DZ25" s="96"/>
      <c r="EA25" s="96"/>
      <c r="EB25" s="96"/>
      <c r="EC25" s="96"/>
      <c r="ED25" s="96"/>
      <c r="EE25" s="96"/>
      <c r="EF25" s="96"/>
      <c r="EG25" s="96"/>
      <c r="EH25" s="96"/>
      <c r="EI25" s="96"/>
      <c r="EJ25" s="96"/>
      <c r="EK25" s="96"/>
      <c r="EL25" s="96"/>
      <c r="EM25" s="96"/>
      <c r="EN25" s="96"/>
      <c r="EO25" s="96"/>
      <c r="EP25" s="96"/>
      <c r="EQ25" s="96"/>
      <c r="ER25" s="96"/>
      <c r="ES25" s="96"/>
      <c r="ET25" s="96"/>
      <c r="EU25" s="96"/>
      <c r="EV25" s="96"/>
      <c r="EW25" s="96"/>
      <c r="EX25" s="96"/>
      <c r="EY25" s="96"/>
      <c r="EZ25" s="96"/>
      <c r="FA25" s="96"/>
      <c r="FB25" s="96"/>
      <c r="FC25" s="96"/>
      <c r="FD25" s="96"/>
      <c r="FE25" s="96"/>
      <c r="FF25" s="96"/>
      <c r="FG25" s="96"/>
      <c r="FH25" s="96"/>
      <c r="FI25" s="96"/>
      <c r="FJ25" s="96"/>
      <c r="FK25" s="96"/>
      <c r="FL25" s="96"/>
      <c r="FM25" s="96"/>
      <c r="FN25" s="96"/>
      <c r="FO25" s="96"/>
      <c r="FP25" s="96"/>
      <c r="FQ25" s="96"/>
      <c r="FR25" s="96"/>
      <c r="FS25" s="96"/>
      <c r="FT25" s="96"/>
      <c r="FU25" s="96"/>
      <c r="FV25" s="96"/>
      <c r="FW25" s="96"/>
      <c r="FX25" s="96"/>
      <c r="FY25" s="96"/>
      <c r="FZ25" s="96"/>
      <c r="GA25" s="96"/>
      <c r="GB25" s="96"/>
      <c r="GC25" s="96"/>
      <c r="GD25" s="96"/>
      <c r="GE25" s="96"/>
      <c r="GF25" s="96"/>
      <c r="GG25" s="96"/>
      <c r="GH25" s="96"/>
      <c r="GI25" s="96"/>
      <c r="GJ25" s="96"/>
      <c r="GK25" s="96"/>
      <c r="GL25" s="96"/>
      <c r="GM25" s="96"/>
      <c r="GN25" s="96"/>
      <c r="GO25" s="96"/>
      <c r="GP25" s="96"/>
      <c r="GQ25" s="96"/>
      <c r="GR25" s="96"/>
      <c r="GS25" s="100"/>
      <c r="GT25" s="100"/>
      <c r="GU25" s="100"/>
      <c r="GV25" s="100"/>
      <c r="GW25" s="100"/>
      <c r="GX25" s="100"/>
      <c r="GY25" s="100"/>
      <c r="GZ25" s="100"/>
      <c r="HA25" s="100"/>
      <c r="HB25" s="100"/>
      <c r="HC25" s="100"/>
      <c r="HD25" s="100"/>
      <c r="HE25" s="100"/>
      <c r="HF25" s="100"/>
      <c r="HG25" s="100"/>
      <c r="HH25" s="100"/>
      <c r="HI25" s="100"/>
      <c r="HJ25" s="100"/>
      <c r="HK25" s="100"/>
      <c r="HL25" s="100"/>
      <c r="HM25" s="100"/>
      <c r="HN25" s="100"/>
      <c r="HO25" s="100"/>
      <c r="HP25" s="100"/>
      <c r="HQ25" s="100"/>
      <c r="HR25" s="100"/>
      <c r="HS25" s="100"/>
      <c r="HT25" s="100"/>
    </row>
    <row r="26" spans="1:14" ht="24.75" customHeight="1">
      <c r="A26" s="38" t="s">
        <v>204</v>
      </c>
      <c r="B26" s="20">
        <v>10001</v>
      </c>
      <c r="C26" s="21">
        <v>360.573942605739</v>
      </c>
      <c r="D26" s="21">
        <f aca="true" t="shared" si="7" ref="D26:D32">B26*C26*12/10000</f>
        <v>4327.319999999994</v>
      </c>
      <c r="E26" s="27">
        <v>4246</v>
      </c>
      <c r="F26" s="21">
        <v>238.789448893076</v>
      </c>
      <c r="G26" s="21">
        <f aca="true" t="shared" si="8" ref="G26:G32">E26*F26*12/10000</f>
        <v>1216.6800000000007</v>
      </c>
      <c r="H26" s="39" t="e">
        <f>SUM(J26:L26)</f>
        <v>#REF!</v>
      </c>
      <c r="I26" s="79" t="e">
        <f>H26/(D26+G26)</f>
        <v>#REF!</v>
      </c>
      <c r="J26" s="80" t="e">
        <f>VLOOKUP(A26,#REF!,21,0)</f>
        <v>#REF!</v>
      </c>
      <c r="K26" s="81" t="e">
        <f>VLOOKUP(A26,#REF!,22,0)</f>
        <v>#REF!</v>
      </c>
      <c r="L26" s="81" t="e">
        <f>VLOOKUP(A26,#REF!,23,0)</f>
        <v>#REF!</v>
      </c>
      <c r="M26" s="82">
        <v>0.7</v>
      </c>
      <c r="N26" s="83">
        <v>3880.8</v>
      </c>
    </row>
    <row r="27" spans="1:14" ht="24.75" customHeight="1">
      <c r="A27" s="40" t="s">
        <v>42</v>
      </c>
      <c r="B27" s="20">
        <v>3431</v>
      </c>
      <c r="C27" s="21">
        <v>366.482075196736</v>
      </c>
      <c r="D27" s="21">
        <f t="shared" si="7"/>
        <v>1508.8800000000015</v>
      </c>
      <c r="E27" s="27">
        <v>5287</v>
      </c>
      <c r="F27" s="21">
        <v>195.13902023832</v>
      </c>
      <c r="G27" s="21">
        <f t="shared" si="8"/>
        <v>1238.0399999999975</v>
      </c>
      <c r="H27" s="39" t="e">
        <f aca="true" t="shared" si="9" ref="H27:H58">SUM(J27:L27)</f>
        <v>#REF!</v>
      </c>
      <c r="I27" s="79" t="e">
        <f aca="true" t="shared" si="10" ref="I27:I58">H27/(D27+G27)</f>
        <v>#REF!</v>
      </c>
      <c r="J27" s="80" t="e">
        <f>VLOOKUP(A27,#REF!,21,0)</f>
        <v>#REF!</v>
      </c>
      <c r="K27" s="81" t="e">
        <f>VLOOKUP(A27,#REF!,22,0)</f>
        <v>#REF!</v>
      </c>
      <c r="L27" s="81" t="e">
        <f>VLOOKUP(A27,#REF!,23,0)</f>
        <v>#REF!</v>
      </c>
      <c r="M27" s="82">
        <v>0.5</v>
      </c>
      <c r="N27" s="83">
        <v>1373.46</v>
      </c>
    </row>
    <row r="28" spans="1:14" ht="24.75" customHeight="1">
      <c r="A28" s="40" t="s">
        <v>43</v>
      </c>
      <c r="B28" s="20">
        <v>1292</v>
      </c>
      <c r="C28" s="21">
        <v>364.628482972136</v>
      </c>
      <c r="D28" s="21">
        <f t="shared" si="7"/>
        <v>565.3199999999996</v>
      </c>
      <c r="E28" s="27">
        <v>5729</v>
      </c>
      <c r="F28" s="21">
        <v>194.117647058824</v>
      </c>
      <c r="G28" s="21">
        <f t="shared" si="8"/>
        <v>1334.520000000003</v>
      </c>
      <c r="H28" s="39" t="e">
        <f t="shared" si="9"/>
        <v>#REF!</v>
      </c>
      <c r="I28" s="79" t="e">
        <f t="shared" si="10"/>
        <v>#REF!</v>
      </c>
      <c r="J28" s="80" t="e">
        <f>VLOOKUP(A28,#REF!,21,0)</f>
        <v>#REF!</v>
      </c>
      <c r="K28" s="81" t="e">
        <f>VLOOKUP(A28,#REF!,22,0)</f>
        <v>#REF!</v>
      </c>
      <c r="L28" s="81" t="e">
        <f>VLOOKUP(A28,#REF!,23,0)</f>
        <v>#REF!</v>
      </c>
      <c r="M28" s="82">
        <v>0.5</v>
      </c>
      <c r="N28" s="83">
        <v>949.920000000001</v>
      </c>
    </row>
    <row r="29" spans="1:14" ht="24.75" customHeight="1">
      <c r="A29" s="40" t="s">
        <v>44</v>
      </c>
      <c r="B29" s="20">
        <v>1948</v>
      </c>
      <c r="C29" s="21">
        <v>346.817248459959</v>
      </c>
      <c r="D29" s="21">
        <f t="shared" si="7"/>
        <v>810.7200000000001</v>
      </c>
      <c r="E29" s="27">
        <v>15173</v>
      </c>
      <c r="F29" s="21">
        <v>180.412574968694</v>
      </c>
      <c r="G29" s="21">
        <f t="shared" si="8"/>
        <v>3284.8799999999924</v>
      </c>
      <c r="H29" s="39" t="e">
        <f t="shared" si="9"/>
        <v>#REF!</v>
      </c>
      <c r="I29" s="79" t="e">
        <f t="shared" si="10"/>
        <v>#REF!</v>
      </c>
      <c r="J29" s="80" t="e">
        <f>VLOOKUP(A29,#REF!,21,0)</f>
        <v>#REF!</v>
      </c>
      <c r="K29" s="81" t="e">
        <f>VLOOKUP(A29,#REF!,22,0)</f>
        <v>#REF!</v>
      </c>
      <c r="L29" s="81" t="e">
        <f>VLOOKUP(A29,#REF!,23,0)</f>
        <v>#REF!</v>
      </c>
      <c r="M29" s="82">
        <v>0.5</v>
      </c>
      <c r="N29" s="83">
        <v>2047.8</v>
      </c>
    </row>
    <row r="30" spans="1:14" ht="24.75" customHeight="1">
      <c r="A30" s="40" t="s">
        <v>45</v>
      </c>
      <c r="B30" s="20">
        <v>5609</v>
      </c>
      <c r="C30" s="21">
        <v>335.353895525049</v>
      </c>
      <c r="D30" s="21">
        <f t="shared" si="7"/>
        <v>2257.2</v>
      </c>
      <c r="E30" s="27">
        <v>27686</v>
      </c>
      <c r="F30" s="21">
        <v>163.302752293578</v>
      </c>
      <c r="G30" s="21">
        <f t="shared" si="8"/>
        <v>5425.440000000001</v>
      </c>
      <c r="H30" s="39" t="e">
        <f t="shared" si="9"/>
        <v>#REF!</v>
      </c>
      <c r="I30" s="79" t="e">
        <f t="shared" si="10"/>
        <v>#REF!</v>
      </c>
      <c r="J30" s="80" t="e">
        <f>VLOOKUP(A30,#REF!,21,0)</f>
        <v>#REF!</v>
      </c>
      <c r="K30" s="81" t="e">
        <f>VLOOKUP(A30,#REF!,22,0)</f>
        <v>#REF!</v>
      </c>
      <c r="L30" s="81" t="e">
        <f>VLOOKUP(A30,#REF!,23,0)</f>
        <v>#REF!</v>
      </c>
      <c r="M30" s="82">
        <v>0.6</v>
      </c>
      <c r="N30" s="83">
        <v>4609.584</v>
      </c>
    </row>
    <row r="31" spans="1:14" ht="24.75" customHeight="1">
      <c r="A31" s="40" t="s">
        <v>205</v>
      </c>
      <c r="B31" s="20">
        <v>437</v>
      </c>
      <c r="C31" s="21">
        <v>333.409610983982</v>
      </c>
      <c r="D31" s="21">
        <f t="shared" si="7"/>
        <v>174.84000000000017</v>
      </c>
      <c r="E31" s="27">
        <v>28046</v>
      </c>
      <c r="F31" s="21">
        <v>160.172573629038</v>
      </c>
      <c r="G31" s="21">
        <f t="shared" si="8"/>
        <v>5390.64</v>
      </c>
      <c r="H31" s="39" t="e">
        <f t="shared" si="9"/>
        <v>#REF!</v>
      </c>
      <c r="I31" s="79" t="e">
        <f t="shared" si="10"/>
        <v>#REF!</v>
      </c>
      <c r="J31" s="80" t="e">
        <f>VLOOKUP(A31,#REF!,21,0)</f>
        <v>#REF!</v>
      </c>
      <c r="K31" s="81" t="e">
        <f>VLOOKUP(A31,#REF!,22,0)</f>
        <v>#REF!</v>
      </c>
      <c r="L31" s="81" t="e">
        <f>VLOOKUP(A31,#REF!,23,0)</f>
        <v>#REF!</v>
      </c>
      <c r="M31" s="82">
        <v>0.6</v>
      </c>
      <c r="N31" s="83">
        <v>3339.288</v>
      </c>
    </row>
    <row r="32" spans="1:228" s="3" customFormat="1" ht="24.75" customHeight="1">
      <c r="A32" s="41" t="s">
        <v>47</v>
      </c>
      <c r="B32" s="42">
        <v>530</v>
      </c>
      <c r="C32" s="43">
        <v>348.11320754717</v>
      </c>
      <c r="D32" s="43">
        <f t="shared" si="7"/>
        <v>221.40000000000015</v>
      </c>
      <c r="E32" s="44">
        <v>1749</v>
      </c>
      <c r="F32" s="43">
        <v>175.871926815323</v>
      </c>
      <c r="G32" s="43">
        <f t="shared" si="8"/>
        <v>369.1199999999999</v>
      </c>
      <c r="H32" s="45" t="e">
        <f t="shared" si="9"/>
        <v>#REF!</v>
      </c>
      <c r="I32" s="84" t="e">
        <f t="shared" si="10"/>
        <v>#REF!</v>
      </c>
      <c r="J32" s="85" t="e">
        <f>VLOOKUP(A32,#REF!,21,0)</f>
        <v>#REF!</v>
      </c>
      <c r="K32" s="86" t="e">
        <f>VLOOKUP(A32,#REF!,22,0)</f>
        <v>#REF!</v>
      </c>
      <c r="L32" s="86" t="e">
        <f>VLOOKUP(A32,#REF!,23,0)</f>
        <v>#REF!</v>
      </c>
      <c r="M32" s="87">
        <v>0.5</v>
      </c>
      <c r="N32" s="88">
        <v>295.26</v>
      </c>
      <c r="O32" s="89"/>
      <c r="P32" s="89"/>
      <c r="Q32" s="89"/>
      <c r="R32" s="89"/>
      <c r="S32" s="89"/>
      <c r="T32" s="89"/>
      <c r="U32" s="89"/>
      <c r="V32" s="89"/>
      <c r="W32" s="89"/>
      <c r="X32" s="89"/>
      <c r="Y32" s="89"/>
      <c r="Z32" s="89"/>
      <c r="AA32" s="89"/>
      <c r="AB32" s="89"/>
      <c r="AC32" s="89"/>
      <c r="AD32" s="89"/>
      <c r="AE32" s="89"/>
      <c r="AF32" s="89"/>
      <c r="AG32" s="89"/>
      <c r="AH32" s="89"/>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c r="BK32" s="97"/>
      <c r="BL32" s="97"/>
      <c r="BM32" s="97"/>
      <c r="BN32" s="97"/>
      <c r="BO32" s="97"/>
      <c r="BP32" s="97"/>
      <c r="BQ32" s="97"/>
      <c r="BR32" s="97"/>
      <c r="BS32" s="97"/>
      <c r="BT32" s="97"/>
      <c r="BU32" s="97"/>
      <c r="BV32" s="97"/>
      <c r="BW32" s="97"/>
      <c r="BX32" s="97"/>
      <c r="BY32" s="97"/>
      <c r="BZ32" s="97"/>
      <c r="CA32" s="97"/>
      <c r="CB32" s="97"/>
      <c r="CC32" s="97"/>
      <c r="CD32" s="97"/>
      <c r="CE32" s="97"/>
      <c r="CF32" s="97"/>
      <c r="CG32" s="97"/>
      <c r="CH32" s="97"/>
      <c r="CI32" s="97"/>
      <c r="CJ32" s="97"/>
      <c r="CK32" s="97"/>
      <c r="CL32" s="97"/>
      <c r="CM32" s="97"/>
      <c r="CN32" s="97"/>
      <c r="CO32" s="97"/>
      <c r="CP32" s="97"/>
      <c r="CQ32" s="97"/>
      <c r="CR32" s="97"/>
      <c r="CS32" s="97"/>
      <c r="CT32" s="97"/>
      <c r="CU32" s="97"/>
      <c r="CV32" s="97"/>
      <c r="CW32" s="97"/>
      <c r="CX32" s="97"/>
      <c r="CY32" s="97"/>
      <c r="CZ32" s="97"/>
      <c r="DA32" s="97"/>
      <c r="DB32" s="97"/>
      <c r="DC32" s="97"/>
      <c r="DD32" s="97"/>
      <c r="DE32" s="97"/>
      <c r="DF32" s="97"/>
      <c r="DG32" s="97"/>
      <c r="DH32" s="97"/>
      <c r="DI32" s="97"/>
      <c r="DJ32" s="97"/>
      <c r="DK32" s="97"/>
      <c r="DL32" s="97"/>
      <c r="DM32" s="97"/>
      <c r="DN32" s="97"/>
      <c r="DO32" s="97"/>
      <c r="DP32" s="97"/>
      <c r="DQ32" s="97"/>
      <c r="DR32" s="97"/>
      <c r="DS32" s="97"/>
      <c r="DT32" s="97"/>
      <c r="DU32" s="97"/>
      <c r="DV32" s="97"/>
      <c r="DW32" s="97"/>
      <c r="DX32" s="97"/>
      <c r="DY32" s="97"/>
      <c r="DZ32" s="97"/>
      <c r="EA32" s="97"/>
      <c r="EB32" s="97"/>
      <c r="EC32" s="97"/>
      <c r="ED32" s="97"/>
      <c r="EE32" s="97"/>
      <c r="EF32" s="97"/>
      <c r="EG32" s="97"/>
      <c r="EH32" s="97"/>
      <c r="EI32" s="97"/>
      <c r="EJ32" s="97"/>
      <c r="EK32" s="97"/>
      <c r="EL32" s="97"/>
      <c r="EM32" s="97"/>
      <c r="EN32" s="97"/>
      <c r="EO32" s="97"/>
      <c r="EP32" s="97"/>
      <c r="EQ32" s="97"/>
      <c r="ER32" s="97"/>
      <c r="ES32" s="97"/>
      <c r="ET32" s="97"/>
      <c r="EU32" s="97"/>
      <c r="EV32" s="97"/>
      <c r="EW32" s="97"/>
      <c r="EX32" s="97"/>
      <c r="EY32" s="97"/>
      <c r="EZ32" s="97"/>
      <c r="FA32" s="97"/>
      <c r="FB32" s="97"/>
      <c r="FC32" s="97"/>
      <c r="FD32" s="97"/>
      <c r="FE32" s="97"/>
      <c r="FF32" s="97"/>
      <c r="FG32" s="97"/>
      <c r="FH32" s="97"/>
      <c r="FI32" s="97"/>
      <c r="FJ32" s="97"/>
      <c r="FK32" s="97"/>
      <c r="FL32" s="97"/>
      <c r="FM32" s="97"/>
      <c r="FN32" s="97"/>
      <c r="FO32" s="97"/>
      <c r="FP32" s="97"/>
      <c r="FQ32" s="97"/>
      <c r="FR32" s="97"/>
      <c r="FS32" s="97"/>
      <c r="FT32" s="97"/>
      <c r="FU32" s="97"/>
      <c r="FV32" s="97"/>
      <c r="FW32" s="97"/>
      <c r="FX32" s="97"/>
      <c r="FY32" s="97"/>
      <c r="FZ32" s="97"/>
      <c r="GA32" s="97"/>
      <c r="GB32" s="97"/>
      <c r="GC32" s="97"/>
      <c r="GD32" s="97"/>
      <c r="GE32" s="97"/>
      <c r="GF32" s="97"/>
      <c r="GG32" s="97"/>
      <c r="GH32" s="97"/>
      <c r="GI32" s="97"/>
      <c r="GJ32" s="97"/>
      <c r="GK32" s="97"/>
      <c r="GL32" s="97"/>
      <c r="GM32" s="97"/>
      <c r="GN32" s="97"/>
      <c r="GO32" s="97"/>
      <c r="GP32" s="97"/>
      <c r="GQ32" s="97"/>
      <c r="GR32" s="97"/>
      <c r="GS32" s="101"/>
      <c r="GT32" s="101"/>
      <c r="GU32" s="101"/>
      <c r="GV32" s="101"/>
      <c r="GW32" s="101"/>
      <c r="GX32" s="101"/>
      <c r="GY32" s="101"/>
      <c r="GZ32" s="101"/>
      <c r="HA32" s="101"/>
      <c r="HB32" s="101"/>
      <c r="HC32" s="101"/>
      <c r="HD32" s="101"/>
      <c r="HE32" s="101"/>
      <c r="HF32" s="101"/>
      <c r="HG32" s="101"/>
      <c r="HH32" s="101"/>
      <c r="HI32" s="101"/>
      <c r="HJ32" s="101"/>
      <c r="HK32" s="101"/>
      <c r="HL32" s="101"/>
      <c r="HM32" s="101"/>
      <c r="HN32" s="101"/>
      <c r="HO32" s="101"/>
      <c r="HP32" s="101"/>
      <c r="HQ32" s="101"/>
      <c r="HR32" s="101"/>
      <c r="HS32" s="101"/>
      <c r="HT32" s="101"/>
    </row>
    <row r="33" spans="1:228" s="2" customFormat="1" ht="24.75" customHeight="1">
      <c r="A33" s="32" t="s">
        <v>206</v>
      </c>
      <c r="B33" s="33"/>
      <c r="C33" s="46"/>
      <c r="D33" s="46"/>
      <c r="E33" s="47"/>
      <c r="F33" s="46"/>
      <c r="G33" s="46"/>
      <c r="H33" s="37"/>
      <c r="I33" s="90"/>
      <c r="J33" s="91"/>
      <c r="K33" s="92"/>
      <c r="L33" s="92"/>
      <c r="M33" s="46"/>
      <c r="N33" s="37"/>
      <c r="O33" s="6"/>
      <c r="P33" s="6"/>
      <c r="Q33" s="6"/>
      <c r="R33" s="6"/>
      <c r="S33" s="6"/>
      <c r="T33" s="6"/>
      <c r="U33" s="6"/>
      <c r="V33" s="6"/>
      <c r="W33" s="6"/>
      <c r="X33" s="6"/>
      <c r="Y33" s="6"/>
      <c r="Z33" s="6"/>
      <c r="AA33" s="6"/>
      <c r="AB33" s="6"/>
      <c r="AC33" s="6"/>
      <c r="AD33" s="6"/>
      <c r="AE33" s="6"/>
      <c r="AF33" s="6"/>
      <c r="AG33" s="6"/>
      <c r="AH33" s="6"/>
      <c r="AI33" s="6"/>
      <c r="AJ33" s="6"/>
      <c r="AK33" s="6"/>
      <c r="AL33" s="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P33" s="96"/>
      <c r="BQ33" s="96"/>
      <c r="BR33" s="96"/>
      <c r="BS33" s="96"/>
      <c r="BT33" s="96"/>
      <c r="BU33" s="96"/>
      <c r="BV33" s="96"/>
      <c r="BW33" s="96"/>
      <c r="BX33" s="96"/>
      <c r="BY33" s="96"/>
      <c r="BZ33" s="96"/>
      <c r="CA33" s="96"/>
      <c r="CB33" s="96"/>
      <c r="CC33" s="96"/>
      <c r="CD33" s="96"/>
      <c r="CE33" s="96"/>
      <c r="CF33" s="96"/>
      <c r="CG33" s="96"/>
      <c r="CH33" s="96"/>
      <c r="CI33" s="96"/>
      <c r="CJ33" s="96"/>
      <c r="CK33" s="96"/>
      <c r="CL33" s="96"/>
      <c r="CM33" s="96"/>
      <c r="CN33" s="96"/>
      <c r="CO33" s="96"/>
      <c r="CP33" s="96"/>
      <c r="CQ33" s="96"/>
      <c r="CR33" s="96"/>
      <c r="CS33" s="96"/>
      <c r="CT33" s="96"/>
      <c r="CU33" s="96"/>
      <c r="CV33" s="96"/>
      <c r="CW33" s="96"/>
      <c r="CX33" s="96"/>
      <c r="CY33" s="96"/>
      <c r="CZ33" s="96"/>
      <c r="DA33" s="96"/>
      <c r="DB33" s="96"/>
      <c r="DC33" s="96"/>
      <c r="DD33" s="96"/>
      <c r="DE33" s="96"/>
      <c r="DF33" s="96"/>
      <c r="DG33" s="96"/>
      <c r="DH33" s="96"/>
      <c r="DI33" s="96"/>
      <c r="DJ33" s="96"/>
      <c r="DK33" s="96"/>
      <c r="DL33" s="96"/>
      <c r="DM33" s="96"/>
      <c r="DN33" s="96"/>
      <c r="DO33" s="96"/>
      <c r="DP33" s="96"/>
      <c r="DQ33" s="96"/>
      <c r="DR33" s="96"/>
      <c r="DS33" s="96"/>
      <c r="DT33" s="96"/>
      <c r="DU33" s="96"/>
      <c r="DV33" s="96"/>
      <c r="DW33" s="96"/>
      <c r="DX33" s="96"/>
      <c r="DY33" s="96"/>
      <c r="DZ33" s="96"/>
      <c r="EA33" s="96"/>
      <c r="EB33" s="96"/>
      <c r="EC33" s="96"/>
      <c r="ED33" s="96"/>
      <c r="EE33" s="96"/>
      <c r="EF33" s="96"/>
      <c r="EG33" s="96"/>
      <c r="EH33" s="96"/>
      <c r="EI33" s="96"/>
      <c r="EJ33" s="96"/>
      <c r="EK33" s="96"/>
      <c r="EL33" s="96"/>
      <c r="EM33" s="96"/>
      <c r="EN33" s="96"/>
      <c r="EO33" s="96"/>
      <c r="EP33" s="96"/>
      <c r="EQ33" s="96"/>
      <c r="ER33" s="96"/>
      <c r="ES33" s="96"/>
      <c r="ET33" s="96"/>
      <c r="EU33" s="96"/>
      <c r="EV33" s="96"/>
      <c r="EW33" s="96"/>
      <c r="EX33" s="96"/>
      <c r="EY33" s="96"/>
      <c r="EZ33" s="96"/>
      <c r="FA33" s="96"/>
      <c r="FB33" s="96"/>
      <c r="FC33" s="96"/>
      <c r="FD33" s="96"/>
      <c r="FE33" s="96"/>
      <c r="FF33" s="96"/>
      <c r="FG33" s="96"/>
      <c r="FH33" s="96"/>
      <c r="FI33" s="96"/>
      <c r="FJ33" s="96"/>
      <c r="FK33" s="96"/>
      <c r="FL33" s="96"/>
      <c r="FM33" s="96"/>
      <c r="FN33" s="96"/>
      <c r="FO33" s="96"/>
      <c r="FP33" s="96"/>
      <c r="FQ33" s="96"/>
      <c r="FR33" s="96"/>
      <c r="FS33" s="96"/>
      <c r="FT33" s="96"/>
      <c r="FU33" s="96"/>
      <c r="FV33" s="96"/>
      <c r="FW33" s="96"/>
      <c r="FX33" s="96"/>
      <c r="FY33" s="96"/>
      <c r="FZ33" s="96"/>
      <c r="GA33" s="96"/>
      <c r="GB33" s="96"/>
      <c r="GC33" s="96"/>
      <c r="GD33" s="96"/>
      <c r="GE33" s="96"/>
      <c r="GF33" s="96"/>
      <c r="GG33" s="96"/>
      <c r="GH33" s="96"/>
      <c r="GI33" s="96"/>
      <c r="GJ33" s="96"/>
      <c r="GK33" s="96"/>
      <c r="GL33" s="96"/>
      <c r="GM33" s="96"/>
      <c r="GN33" s="96"/>
      <c r="GO33" s="96"/>
      <c r="GP33" s="96"/>
      <c r="GQ33" s="96"/>
      <c r="GR33" s="96"/>
      <c r="GS33" s="100"/>
      <c r="GT33" s="100"/>
      <c r="GU33" s="100"/>
      <c r="GV33" s="100"/>
      <c r="GW33" s="100"/>
      <c r="GX33" s="100"/>
      <c r="GY33" s="100"/>
      <c r="GZ33" s="100"/>
      <c r="HA33" s="100"/>
      <c r="HB33" s="100"/>
      <c r="HC33" s="100"/>
      <c r="HD33" s="100"/>
      <c r="HE33" s="100"/>
      <c r="HF33" s="100"/>
      <c r="HG33" s="100"/>
      <c r="HH33" s="100"/>
      <c r="HI33" s="100"/>
      <c r="HJ33" s="100"/>
      <c r="HK33" s="100"/>
      <c r="HL33" s="100"/>
      <c r="HM33" s="100"/>
      <c r="HN33" s="100"/>
      <c r="HO33" s="100"/>
      <c r="HP33" s="100"/>
      <c r="HQ33" s="100"/>
      <c r="HR33" s="100"/>
      <c r="HS33" s="100"/>
      <c r="HT33" s="100"/>
    </row>
    <row r="34" spans="1:14" ht="24.75" customHeight="1">
      <c r="A34" s="48" t="s">
        <v>52</v>
      </c>
      <c r="B34" s="20">
        <v>3664</v>
      </c>
      <c r="C34" s="21">
        <v>332.751091703057</v>
      </c>
      <c r="D34" s="21">
        <f aca="true" t="shared" si="11" ref="D34:D43">B34*C34*12/10000</f>
        <v>1463.040000000001</v>
      </c>
      <c r="E34" s="49">
        <v>6764</v>
      </c>
      <c r="F34" s="21">
        <v>146.614429331756</v>
      </c>
      <c r="G34" s="21">
        <f aca="true" t="shared" si="12" ref="G34:G43">E34*F34*12/10000</f>
        <v>1190.0399999999972</v>
      </c>
      <c r="H34" s="39" t="e">
        <f t="shared" si="9"/>
        <v>#REF!</v>
      </c>
      <c r="I34" s="79" t="e">
        <f t="shared" si="10"/>
        <v>#REF!</v>
      </c>
      <c r="J34" s="80" t="e">
        <f>VLOOKUP(A34,#REF!,21,0)</f>
        <v>#REF!</v>
      </c>
      <c r="K34" s="81" t="e">
        <f>VLOOKUP(A34,#REF!,22,0)</f>
        <v>#REF!</v>
      </c>
      <c r="L34" s="81" t="e">
        <f>VLOOKUP(A34,#REF!,23,0)</f>
        <v>#REF!</v>
      </c>
      <c r="M34" s="82">
        <v>0.6</v>
      </c>
      <c r="N34" s="83">
        <v>1591.848</v>
      </c>
    </row>
    <row r="35" spans="1:14" ht="24.75" customHeight="1">
      <c r="A35" s="50" t="s">
        <v>53</v>
      </c>
      <c r="B35" s="20">
        <v>1226</v>
      </c>
      <c r="C35" s="21">
        <v>335.073409461664</v>
      </c>
      <c r="D35" s="21">
        <f t="shared" si="11"/>
        <v>492.9600000000002</v>
      </c>
      <c r="E35" s="49">
        <v>8782</v>
      </c>
      <c r="F35" s="21">
        <v>148.553860168527</v>
      </c>
      <c r="G35" s="21">
        <f t="shared" si="12"/>
        <v>1565.5200000000048</v>
      </c>
      <c r="H35" s="39" t="e">
        <f t="shared" si="9"/>
        <v>#REF!</v>
      </c>
      <c r="I35" s="79" t="e">
        <f t="shared" si="10"/>
        <v>#REF!</v>
      </c>
      <c r="J35" s="80" t="e">
        <f>VLOOKUP(A35,#REF!,21,0)</f>
        <v>#REF!</v>
      </c>
      <c r="K35" s="81" t="e">
        <f>VLOOKUP(A35,#REF!,22,0)</f>
        <v>#REF!</v>
      </c>
      <c r="L35" s="81" t="e">
        <f>VLOOKUP(A35,#REF!,23,0)</f>
        <v>#REF!</v>
      </c>
      <c r="M35" s="82">
        <v>0.6</v>
      </c>
      <c r="N35" s="83">
        <v>1235.088</v>
      </c>
    </row>
    <row r="36" spans="1:14" ht="24.75" customHeight="1">
      <c r="A36" s="48" t="s">
        <v>54</v>
      </c>
      <c r="B36" s="20">
        <v>821</v>
      </c>
      <c r="C36" s="21">
        <v>333.008526187576</v>
      </c>
      <c r="D36" s="21">
        <f t="shared" si="11"/>
        <v>328.0799999999999</v>
      </c>
      <c r="E36" s="49">
        <v>4972</v>
      </c>
      <c r="F36" s="21">
        <v>147.144006436042</v>
      </c>
      <c r="G36" s="21">
        <f t="shared" si="12"/>
        <v>877.920000000001</v>
      </c>
      <c r="H36" s="39" t="e">
        <f t="shared" si="9"/>
        <v>#REF!</v>
      </c>
      <c r="I36" s="79" t="e">
        <f t="shared" si="10"/>
        <v>#REF!</v>
      </c>
      <c r="J36" s="80" t="e">
        <f>VLOOKUP(A36,#REF!,21,0)</f>
        <v>#REF!</v>
      </c>
      <c r="K36" s="81" t="e">
        <f>VLOOKUP(A36,#REF!,22,0)</f>
        <v>#REF!</v>
      </c>
      <c r="L36" s="81" t="e">
        <f>VLOOKUP(A36,#REF!,23,0)</f>
        <v>#REF!</v>
      </c>
      <c r="M36" s="82">
        <v>0.6</v>
      </c>
      <c r="N36" s="83">
        <v>723.6</v>
      </c>
    </row>
    <row r="37" spans="1:14" ht="24.75" customHeight="1">
      <c r="A37" s="50" t="s">
        <v>55</v>
      </c>
      <c r="B37" s="20">
        <v>957</v>
      </c>
      <c r="C37" s="21">
        <v>334.378265412748</v>
      </c>
      <c r="D37" s="21">
        <f t="shared" si="11"/>
        <v>383.9999999999999</v>
      </c>
      <c r="E37" s="49">
        <v>10212</v>
      </c>
      <c r="F37" s="21">
        <v>147.581276929103</v>
      </c>
      <c r="G37" s="21">
        <f t="shared" si="12"/>
        <v>1808.52</v>
      </c>
      <c r="H37" s="39" t="e">
        <f t="shared" si="9"/>
        <v>#REF!</v>
      </c>
      <c r="I37" s="79" t="e">
        <f t="shared" si="10"/>
        <v>#REF!</v>
      </c>
      <c r="J37" s="80" t="e">
        <f>VLOOKUP(A37,#REF!,21,0)</f>
        <v>#REF!</v>
      </c>
      <c r="K37" s="81" t="e">
        <f>VLOOKUP(A37,#REF!,22,0)</f>
        <v>#REF!</v>
      </c>
      <c r="L37" s="81" t="e">
        <f>VLOOKUP(A37,#REF!,23,0)</f>
        <v>#REF!</v>
      </c>
      <c r="M37" s="82">
        <v>0.6</v>
      </c>
      <c r="N37" s="83">
        <v>1315.512</v>
      </c>
    </row>
    <row r="38" spans="1:14" ht="24.75" customHeight="1">
      <c r="A38" s="48" t="s">
        <v>207</v>
      </c>
      <c r="B38" s="20">
        <v>1844</v>
      </c>
      <c r="C38" s="21">
        <v>334.815618221258</v>
      </c>
      <c r="D38" s="21">
        <f t="shared" si="11"/>
        <v>740.8799999999998</v>
      </c>
      <c r="E38" s="49">
        <v>6370</v>
      </c>
      <c r="F38" s="21">
        <v>172.291993720565</v>
      </c>
      <c r="G38" s="21">
        <f t="shared" si="12"/>
        <v>1316.9999999999989</v>
      </c>
      <c r="H38" s="39" t="e">
        <f t="shared" si="9"/>
        <v>#REF!</v>
      </c>
      <c r="I38" s="79" t="e">
        <f t="shared" si="10"/>
        <v>#REF!</v>
      </c>
      <c r="J38" s="80" t="e">
        <f>VLOOKUP(A38,#REF!,21,0)</f>
        <v>#REF!</v>
      </c>
      <c r="K38" s="81" t="e">
        <f>VLOOKUP(A38,#REF!,22,0)</f>
        <v>#REF!</v>
      </c>
      <c r="L38" s="81" t="e">
        <f>VLOOKUP(A38,#REF!,23,0)</f>
        <v>#REF!</v>
      </c>
      <c r="M38" s="82">
        <v>0.6</v>
      </c>
      <c r="N38" s="83">
        <v>1234.728</v>
      </c>
    </row>
    <row r="39" spans="1:14" ht="24.75" customHeight="1">
      <c r="A39" s="50" t="s">
        <v>50</v>
      </c>
      <c r="B39" s="20">
        <v>4780</v>
      </c>
      <c r="C39" s="21">
        <v>333.012552301255</v>
      </c>
      <c r="D39" s="21">
        <f t="shared" si="11"/>
        <v>1910.159999999999</v>
      </c>
      <c r="E39" s="49">
        <v>1748</v>
      </c>
      <c r="F39" s="21">
        <v>147.025171624714</v>
      </c>
      <c r="G39" s="21">
        <f t="shared" si="12"/>
        <v>308.4000000000001</v>
      </c>
      <c r="H39" s="39" t="e">
        <f t="shared" si="9"/>
        <v>#REF!</v>
      </c>
      <c r="I39" s="79" t="e">
        <f t="shared" si="10"/>
        <v>#REF!</v>
      </c>
      <c r="J39" s="80" t="e">
        <f>VLOOKUP(A39,#REF!,21,0)</f>
        <v>#REF!</v>
      </c>
      <c r="K39" s="81" t="e">
        <f>VLOOKUP(A39,#REF!,22,0)</f>
        <v>#REF!</v>
      </c>
      <c r="L39" s="81" t="e">
        <f>VLOOKUP(A39,#REF!,23,0)</f>
        <v>#REF!</v>
      </c>
      <c r="M39" s="82">
        <v>0.7</v>
      </c>
      <c r="N39" s="83">
        <v>1552.992</v>
      </c>
    </row>
    <row r="40" spans="1:14" ht="24.75" customHeight="1">
      <c r="A40" s="48" t="s">
        <v>208</v>
      </c>
      <c r="B40" s="20">
        <v>1657</v>
      </c>
      <c r="C40" s="21">
        <v>333.735666867833</v>
      </c>
      <c r="D40" s="21">
        <f t="shared" si="11"/>
        <v>663.5999999999991</v>
      </c>
      <c r="E40" s="49">
        <v>1799</v>
      </c>
      <c r="F40" s="21">
        <v>147.637576431351</v>
      </c>
      <c r="G40" s="21">
        <f t="shared" si="12"/>
        <v>318.72000000000054</v>
      </c>
      <c r="H40" s="39" t="e">
        <f t="shared" si="9"/>
        <v>#REF!</v>
      </c>
      <c r="I40" s="79" t="e">
        <f t="shared" si="10"/>
        <v>#REF!</v>
      </c>
      <c r="J40" s="80" t="e">
        <f>VLOOKUP(A40,#REF!,21,0)</f>
        <v>#REF!</v>
      </c>
      <c r="K40" s="81" t="e">
        <f>VLOOKUP(A40,#REF!,22,0)</f>
        <v>#REF!</v>
      </c>
      <c r="L40" s="81" t="e">
        <f>VLOOKUP(A40,#REF!,23,0)</f>
        <v>#REF!</v>
      </c>
      <c r="M40" s="82">
        <v>0.5</v>
      </c>
      <c r="N40" s="83">
        <v>491.16</v>
      </c>
    </row>
    <row r="41" spans="1:228" s="4" customFormat="1" ht="24.75" customHeight="1">
      <c r="A41" s="51" t="s">
        <v>58</v>
      </c>
      <c r="B41" s="42">
        <v>426</v>
      </c>
      <c r="C41" s="43">
        <v>335.680751173709</v>
      </c>
      <c r="D41" s="43">
        <f t="shared" si="11"/>
        <v>171.60000000000005</v>
      </c>
      <c r="E41" s="52">
        <v>5976</v>
      </c>
      <c r="F41" s="43">
        <v>147.489959839357</v>
      </c>
      <c r="G41" s="43">
        <f t="shared" si="12"/>
        <v>1057.679999999997</v>
      </c>
      <c r="H41" s="45" t="e">
        <f t="shared" si="9"/>
        <v>#REF!</v>
      </c>
      <c r="I41" s="84" t="e">
        <f t="shared" si="10"/>
        <v>#REF!</v>
      </c>
      <c r="J41" s="85" t="e">
        <f>VLOOKUP(A41,#REF!,21,0)</f>
        <v>#REF!</v>
      </c>
      <c r="K41" s="86" t="e">
        <f>VLOOKUP(A41,#REF!,22,0)</f>
        <v>#REF!</v>
      </c>
      <c r="L41" s="86" t="e">
        <f>VLOOKUP(A41,#REF!,23,0)</f>
        <v>#REF!</v>
      </c>
      <c r="M41" s="87">
        <v>0.7</v>
      </c>
      <c r="N41" s="88">
        <v>860.495999999998</v>
      </c>
      <c r="O41" s="6"/>
      <c r="P41" s="6"/>
      <c r="Q41" s="6"/>
      <c r="R41" s="6"/>
      <c r="S41" s="6"/>
      <c r="T41" s="6"/>
      <c r="U41" s="6"/>
      <c r="V41" s="6"/>
      <c r="W41" s="6"/>
      <c r="X41" s="6"/>
      <c r="Y41" s="6"/>
      <c r="Z41" s="6"/>
      <c r="AA41" s="6"/>
      <c r="AB41" s="6"/>
      <c r="AC41" s="6"/>
      <c r="AD41" s="6"/>
      <c r="AE41" s="6"/>
      <c r="AF41" s="6"/>
      <c r="AG41" s="6"/>
      <c r="AH41" s="6"/>
      <c r="AI41" s="98"/>
      <c r="AJ41" s="98"/>
      <c r="AK41" s="98"/>
      <c r="AL41" s="98"/>
      <c r="AM41" s="98"/>
      <c r="AN41" s="98"/>
      <c r="AO41" s="98"/>
      <c r="AP41" s="98"/>
      <c r="AQ41" s="98"/>
      <c r="AR41" s="98"/>
      <c r="AS41" s="98"/>
      <c r="AT41" s="98"/>
      <c r="AU41" s="98"/>
      <c r="AV41" s="98"/>
      <c r="AW41" s="98"/>
      <c r="AX41" s="98"/>
      <c r="AY41" s="98"/>
      <c r="AZ41" s="98"/>
      <c r="BA41" s="98"/>
      <c r="BB41" s="98"/>
      <c r="BC41" s="98"/>
      <c r="BD41" s="98"/>
      <c r="BE41" s="98"/>
      <c r="BF41" s="98"/>
      <c r="BG41" s="98"/>
      <c r="BH41" s="98"/>
      <c r="BI41" s="98"/>
      <c r="BJ41" s="98"/>
      <c r="BK41" s="98"/>
      <c r="BL41" s="98"/>
      <c r="BM41" s="98"/>
      <c r="BN41" s="98"/>
      <c r="BO41" s="98"/>
      <c r="BP41" s="98"/>
      <c r="BQ41" s="98"/>
      <c r="BR41" s="98"/>
      <c r="BS41" s="98"/>
      <c r="BT41" s="98"/>
      <c r="BU41" s="98"/>
      <c r="BV41" s="98"/>
      <c r="BW41" s="98"/>
      <c r="BX41" s="98"/>
      <c r="BY41" s="98"/>
      <c r="BZ41" s="98"/>
      <c r="CA41" s="98"/>
      <c r="CB41" s="98"/>
      <c r="CC41" s="98"/>
      <c r="CD41" s="98"/>
      <c r="CE41" s="98"/>
      <c r="CF41" s="98"/>
      <c r="CG41" s="98"/>
      <c r="CH41" s="98"/>
      <c r="CI41" s="98"/>
      <c r="CJ41" s="98"/>
      <c r="CK41" s="98"/>
      <c r="CL41" s="98"/>
      <c r="CM41" s="98"/>
      <c r="CN41" s="98"/>
      <c r="CO41" s="98"/>
      <c r="CP41" s="98"/>
      <c r="CQ41" s="98"/>
      <c r="CR41" s="98"/>
      <c r="CS41" s="98"/>
      <c r="CT41" s="98"/>
      <c r="CU41" s="98"/>
      <c r="CV41" s="98"/>
      <c r="CW41" s="98"/>
      <c r="CX41" s="98"/>
      <c r="CY41" s="98"/>
      <c r="CZ41" s="98"/>
      <c r="DA41" s="98"/>
      <c r="DB41" s="98"/>
      <c r="DC41" s="98"/>
      <c r="DD41" s="98"/>
      <c r="DE41" s="98"/>
      <c r="DF41" s="98"/>
      <c r="DG41" s="98"/>
      <c r="DH41" s="98"/>
      <c r="DI41" s="98"/>
      <c r="DJ41" s="98"/>
      <c r="DK41" s="98"/>
      <c r="DL41" s="98"/>
      <c r="DM41" s="98"/>
      <c r="DN41" s="98"/>
      <c r="DO41" s="98"/>
      <c r="DP41" s="98"/>
      <c r="DQ41" s="98"/>
      <c r="DR41" s="98"/>
      <c r="DS41" s="98"/>
      <c r="DT41" s="98"/>
      <c r="DU41" s="98"/>
      <c r="DV41" s="98"/>
      <c r="DW41" s="98"/>
      <c r="DX41" s="98"/>
      <c r="DY41" s="98"/>
      <c r="DZ41" s="98"/>
      <c r="EA41" s="98"/>
      <c r="EB41" s="98"/>
      <c r="EC41" s="98"/>
      <c r="ED41" s="98"/>
      <c r="EE41" s="98"/>
      <c r="EF41" s="98"/>
      <c r="EG41" s="98"/>
      <c r="EH41" s="98"/>
      <c r="EI41" s="98"/>
      <c r="EJ41" s="98"/>
      <c r="EK41" s="98"/>
      <c r="EL41" s="98"/>
      <c r="EM41" s="98"/>
      <c r="EN41" s="98"/>
      <c r="EO41" s="98"/>
      <c r="EP41" s="98"/>
      <c r="EQ41" s="98"/>
      <c r="ER41" s="98"/>
      <c r="ES41" s="98"/>
      <c r="ET41" s="98"/>
      <c r="EU41" s="98"/>
      <c r="EV41" s="98"/>
      <c r="EW41" s="98"/>
      <c r="EX41" s="98"/>
      <c r="EY41" s="98"/>
      <c r="EZ41" s="98"/>
      <c r="FA41" s="98"/>
      <c r="FB41" s="98"/>
      <c r="FC41" s="98"/>
      <c r="FD41" s="98"/>
      <c r="FE41" s="98"/>
      <c r="FF41" s="98"/>
      <c r="FG41" s="98"/>
      <c r="FH41" s="98"/>
      <c r="FI41" s="98"/>
      <c r="FJ41" s="98"/>
      <c r="FK41" s="98"/>
      <c r="FL41" s="98"/>
      <c r="FM41" s="98"/>
      <c r="FN41" s="98"/>
      <c r="FO41" s="98"/>
      <c r="FP41" s="98"/>
      <c r="FQ41" s="98"/>
      <c r="FR41" s="98"/>
      <c r="FS41" s="98"/>
      <c r="FT41" s="98"/>
      <c r="FU41" s="98"/>
      <c r="FV41" s="98"/>
      <c r="FW41" s="98"/>
      <c r="FX41" s="98"/>
      <c r="FY41" s="98"/>
      <c r="FZ41" s="98"/>
      <c r="GA41" s="98"/>
      <c r="GB41" s="98"/>
      <c r="GC41" s="98"/>
      <c r="GD41" s="98"/>
      <c r="GE41" s="98"/>
      <c r="GF41" s="98"/>
      <c r="GG41" s="98"/>
      <c r="GH41" s="98"/>
      <c r="GI41" s="98"/>
      <c r="GJ41" s="98"/>
      <c r="GK41" s="98"/>
      <c r="GL41" s="98"/>
      <c r="GM41" s="98"/>
      <c r="GN41" s="98"/>
      <c r="GO41" s="98"/>
      <c r="GP41" s="98"/>
      <c r="GQ41" s="98"/>
      <c r="GR41" s="98"/>
      <c r="GS41" s="102"/>
      <c r="GT41" s="102"/>
      <c r="GU41" s="102"/>
      <c r="GV41" s="102"/>
      <c r="GW41" s="102"/>
      <c r="GX41" s="102"/>
      <c r="GY41" s="102"/>
      <c r="GZ41" s="102"/>
      <c r="HA41" s="102"/>
      <c r="HB41" s="102"/>
      <c r="HC41" s="102"/>
      <c r="HD41" s="102"/>
      <c r="HE41" s="102"/>
      <c r="HF41" s="102"/>
      <c r="HG41" s="102"/>
      <c r="HH41" s="102"/>
      <c r="HI41" s="102"/>
      <c r="HJ41" s="102"/>
      <c r="HK41" s="102"/>
      <c r="HL41" s="102"/>
      <c r="HM41" s="102"/>
      <c r="HN41" s="102"/>
      <c r="HO41" s="102"/>
      <c r="HP41" s="102"/>
      <c r="HQ41" s="102"/>
      <c r="HR41" s="102"/>
      <c r="HS41" s="102"/>
      <c r="HT41" s="102"/>
    </row>
    <row r="42" spans="1:228" s="4" customFormat="1" ht="24.75" customHeight="1">
      <c r="A42" s="51" t="s">
        <v>57</v>
      </c>
      <c r="B42" s="42">
        <v>940</v>
      </c>
      <c r="C42" s="43">
        <v>332.978723404255</v>
      </c>
      <c r="D42" s="43">
        <f t="shared" si="11"/>
        <v>375.5999999999996</v>
      </c>
      <c r="E42" s="52">
        <v>7332</v>
      </c>
      <c r="F42" s="43">
        <v>146.999454446263</v>
      </c>
      <c r="G42" s="43">
        <f t="shared" si="12"/>
        <v>1293.3600000000004</v>
      </c>
      <c r="H42" s="45" t="e">
        <f t="shared" si="9"/>
        <v>#REF!</v>
      </c>
      <c r="I42" s="84" t="e">
        <f t="shared" si="10"/>
        <v>#REF!</v>
      </c>
      <c r="J42" s="85" t="e">
        <f>VLOOKUP(A42,#REF!,21,0)</f>
        <v>#REF!</v>
      </c>
      <c r="K42" s="86" t="e">
        <f>VLOOKUP(A42,#REF!,22,0)</f>
        <v>#REF!</v>
      </c>
      <c r="L42" s="86" t="e">
        <f>VLOOKUP(A42,#REF!,23,0)</f>
        <v>#REF!</v>
      </c>
      <c r="M42" s="87">
        <v>0.6</v>
      </c>
      <c r="N42" s="88">
        <v>1001.376</v>
      </c>
      <c r="O42" s="6"/>
      <c r="P42" s="6"/>
      <c r="Q42" s="6"/>
      <c r="R42" s="6"/>
      <c r="S42" s="6"/>
      <c r="T42" s="6"/>
      <c r="U42" s="6"/>
      <c r="V42" s="6"/>
      <c r="W42" s="6"/>
      <c r="X42" s="6"/>
      <c r="Y42" s="6"/>
      <c r="Z42" s="6"/>
      <c r="AA42" s="6"/>
      <c r="AB42" s="6"/>
      <c r="AC42" s="6"/>
      <c r="AD42" s="6"/>
      <c r="AE42" s="6"/>
      <c r="AF42" s="6"/>
      <c r="AG42" s="6"/>
      <c r="AH42" s="6"/>
      <c r="AI42" s="98"/>
      <c r="AJ42" s="98"/>
      <c r="AK42" s="98"/>
      <c r="AL42" s="98"/>
      <c r="AM42" s="98"/>
      <c r="AN42" s="98"/>
      <c r="AO42" s="98"/>
      <c r="AP42" s="98"/>
      <c r="AQ42" s="98"/>
      <c r="AR42" s="98"/>
      <c r="AS42" s="98"/>
      <c r="AT42" s="98"/>
      <c r="AU42" s="98"/>
      <c r="AV42" s="98"/>
      <c r="AW42" s="98"/>
      <c r="AX42" s="98"/>
      <c r="AY42" s="98"/>
      <c r="AZ42" s="98"/>
      <c r="BA42" s="98"/>
      <c r="BB42" s="98"/>
      <c r="BC42" s="98"/>
      <c r="BD42" s="98"/>
      <c r="BE42" s="98"/>
      <c r="BF42" s="98"/>
      <c r="BG42" s="98"/>
      <c r="BH42" s="98"/>
      <c r="BI42" s="98"/>
      <c r="BJ42" s="98"/>
      <c r="BK42" s="98"/>
      <c r="BL42" s="98"/>
      <c r="BM42" s="98"/>
      <c r="BN42" s="98"/>
      <c r="BO42" s="98"/>
      <c r="BP42" s="98"/>
      <c r="BQ42" s="98"/>
      <c r="BR42" s="98"/>
      <c r="BS42" s="98"/>
      <c r="BT42" s="98"/>
      <c r="BU42" s="98"/>
      <c r="BV42" s="98"/>
      <c r="BW42" s="98"/>
      <c r="BX42" s="98"/>
      <c r="BY42" s="98"/>
      <c r="BZ42" s="98"/>
      <c r="CA42" s="98"/>
      <c r="CB42" s="98"/>
      <c r="CC42" s="98"/>
      <c r="CD42" s="98"/>
      <c r="CE42" s="98"/>
      <c r="CF42" s="98"/>
      <c r="CG42" s="98"/>
      <c r="CH42" s="98"/>
      <c r="CI42" s="98"/>
      <c r="CJ42" s="98"/>
      <c r="CK42" s="98"/>
      <c r="CL42" s="98"/>
      <c r="CM42" s="98"/>
      <c r="CN42" s="98"/>
      <c r="CO42" s="98"/>
      <c r="CP42" s="98"/>
      <c r="CQ42" s="98"/>
      <c r="CR42" s="98"/>
      <c r="CS42" s="98"/>
      <c r="CT42" s="98"/>
      <c r="CU42" s="98"/>
      <c r="CV42" s="98"/>
      <c r="CW42" s="98"/>
      <c r="CX42" s="98"/>
      <c r="CY42" s="98"/>
      <c r="CZ42" s="98"/>
      <c r="DA42" s="98"/>
      <c r="DB42" s="98"/>
      <c r="DC42" s="98"/>
      <c r="DD42" s="98"/>
      <c r="DE42" s="98"/>
      <c r="DF42" s="98"/>
      <c r="DG42" s="98"/>
      <c r="DH42" s="98"/>
      <c r="DI42" s="98"/>
      <c r="DJ42" s="98"/>
      <c r="DK42" s="98"/>
      <c r="DL42" s="98"/>
      <c r="DM42" s="98"/>
      <c r="DN42" s="98"/>
      <c r="DO42" s="98"/>
      <c r="DP42" s="98"/>
      <c r="DQ42" s="98"/>
      <c r="DR42" s="98"/>
      <c r="DS42" s="98"/>
      <c r="DT42" s="98"/>
      <c r="DU42" s="98"/>
      <c r="DV42" s="98"/>
      <c r="DW42" s="98"/>
      <c r="DX42" s="98"/>
      <c r="DY42" s="98"/>
      <c r="DZ42" s="98"/>
      <c r="EA42" s="98"/>
      <c r="EB42" s="98"/>
      <c r="EC42" s="98"/>
      <c r="ED42" s="98"/>
      <c r="EE42" s="98"/>
      <c r="EF42" s="98"/>
      <c r="EG42" s="98"/>
      <c r="EH42" s="98"/>
      <c r="EI42" s="98"/>
      <c r="EJ42" s="98"/>
      <c r="EK42" s="98"/>
      <c r="EL42" s="98"/>
      <c r="EM42" s="98"/>
      <c r="EN42" s="98"/>
      <c r="EO42" s="98"/>
      <c r="EP42" s="98"/>
      <c r="EQ42" s="98"/>
      <c r="ER42" s="98"/>
      <c r="ES42" s="98"/>
      <c r="ET42" s="98"/>
      <c r="EU42" s="98"/>
      <c r="EV42" s="98"/>
      <c r="EW42" s="98"/>
      <c r="EX42" s="98"/>
      <c r="EY42" s="98"/>
      <c r="EZ42" s="98"/>
      <c r="FA42" s="98"/>
      <c r="FB42" s="98"/>
      <c r="FC42" s="98"/>
      <c r="FD42" s="98"/>
      <c r="FE42" s="98"/>
      <c r="FF42" s="98"/>
      <c r="FG42" s="98"/>
      <c r="FH42" s="98"/>
      <c r="FI42" s="98"/>
      <c r="FJ42" s="98"/>
      <c r="FK42" s="98"/>
      <c r="FL42" s="98"/>
      <c r="FM42" s="98"/>
      <c r="FN42" s="98"/>
      <c r="FO42" s="98"/>
      <c r="FP42" s="98"/>
      <c r="FQ42" s="98"/>
      <c r="FR42" s="98"/>
      <c r="FS42" s="98"/>
      <c r="FT42" s="98"/>
      <c r="FU42" s="98"/>
      <c r="FV42" s="98"/>
      <c r="FW42" s="98"/>
      <c r="FX42" s="98"/>
      <c r="FY42" s="98"/>
      <c r="FZ42" s="98"/>
      <c r="GA42" s="98"/>
      <c r="GB42" s="98"/>
      <c r="GC42" s="98"/>
      <c r="GD42" s="98"/>
      <c r="GE42" s="98"/>
      <c r="GF42" s="98"/>
      <c r="GG42" s="98"/>
      <c r="GH42" s="98"/>
      <c r="GI42" s="98"/>
      <c r="GJ42" s="98"/>
      <c r="GK42" s="98"/>
      <c r="GL42" s="98"/>
      <c r="GM42" s="98"/>
      <c r="GN42" s="98"/>
      <c r="GO42" s="98"/>
      <c r="GP42" s="98"/>
      <c r="GQ42" s="98"/>
      <c r="GR42" s="98"/>
      <c r="GS42" s="102"/>
      <c r="GT42" s="102"/>
      <c r="GU42" s="102"/>
      <c r="GV42" s="102"/>
      <c r="GW42" s="102"/>
      <c r="GX42" s="102"/>
      <c r="GY42" s="102"/>
      <c r="GZ42" s="102"/>
      <c r="HA42" s="102"/>
      <c r="HB42" s="102"/>
      <c r="HC42" s="102"/>
      <c r="HD42" s="102"/>
      <c r="HE42" s="102"/>
      <c r="HF42" s="102"/>
      <c r="HG42" s="102"/>
      <c r="HH42" s="102"/>
      <c r="HI42" s="102"/>
      <c r="HJ42" s="102"/>
      <c r="HK42" s="102"/>
      <c r="HL42" s="102"/>
      <c r="HM42" s="102"/>
      <c r="HN42" s="102"/>
      <c r="HO42" s="102"/>
      <c r="HP42" s="102"/>
      <c r="HQ42" s="102"/>
      <c r="HR42" s="102"/>
      <c r="HS42" s="102"/>
      <c r="HT42" s="102"/>
    </row>
    <row r="43" spans="1:228" s="4" customFormat="1" ht="24.75" customHeight="1">
      <c r="A43" s="51" t="s">
        <v>56</v>
      </c>
      <c r="B43" s="42">
        <v>639</v>
      </c>
      <c r="C43" s="43">
        <v>332.863849765258</v>
      </c>
      <c r="D43" s="43">
        <f t="shared" si="11"/>
        <v>255.2399999999998</v>
      </c>
      <c r="E43" s="52">
        <v>7659</v>
      </c>
      <c r="F43" s="43">
        <v>149.967358663011</v>
      </c>
      <c r="G43" s="43">
        <f t="shared" si="12"/>
        <v>1378.3200000000015</v>
      </c>
      <c r="H43" s="45" t="e">
        <f t="shared" si="9"/>
        <v>#REF!</v>
      </c>
      <c r="I43" s="84" t="e">
        <f t="shared" si="10"/>
        <v>#REF!</v>
      </c>
      <c r="J43" s="85" t="e">
        <f>VLOOKUP(A43,#REF!,21,0)</f>
        <v>#REF!</v>
      </c>
      <c r="K43" s="86" t="e">
        <f>VLOOKUP(A43,#REF!,22,0)</f>
        <v>#REF!</v>
      </c>
      <c r="L43" s="86" t="e">
        <f>VLOOKUP(A43,#REF!,23,0)</f>
        <v>#REF!</v>
      </c>
      <c r="M43" s="87">
        <v>0.6</v>
      </c>
      <c r="N43" s="88">
        <v>980.136000000001</v>
      </c>
      <c r="O43" s="6"/>
      <c r="P43" s="6"/>
      <c r="Q43" s="6"/>
      <c r="R43" s="6"/>
      <c r="S43" s="6"/>
      <c r="T43" s="6"/>
      <c r="U43" s="6"/>
      <c r="V43" s="6"/>
      <c r="W43" s="6"/>
      <c r="X43" s="6"/>
      <c r="Y43" s="6"/>
      <c r="Z43" s="6"/>
      <c r="AA43" s="6"/>
      <c r="AB43" s="6"/>
      <c r="AC43" s="6"/>
      <c r="AD43" s="6"/>
      <c r="AE43" s="6"/>
      <c r="AF43" s="6"/>
      <c r="AG43" s="6"/>
      <c r="AH43" s="6"/>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8"/>
      <c r="BR43" s="98"/>
      <c r="BS43" s="98"/>
      <c r="BT43" s="98"/>
      <c r="BU43" s="98"/>
      <c r="BV43" s="98"/>
      <c r="BW43" s="98"/>
      <c r="BX43" s="98"/>
      <c r="BY43" s="98"/>
      <c r="BZ43" s="98"/>
      <c r="CA43" s="98"/>
      <c r="CB43" s="98"/>
      <c r="CC43" s="98"/>
      <c r="CD43" s="98"/>
      <c r="CE43" s="98"/>
      <c r="CF43" s="98"/>
      <c r="CG43" s="98"/>
      <c r="CH43" s="98"/>
      <c r="CI43" s="98"/>
      <c r="CJ43" s="98"/>
      <c r="CK43" s="98"/>
      <c r="CL43" s="98"/>
      <c r="CM43" s="98"/>
      <c r="CN43" s="98"/>
      <c r="CO43" s="98"/>
      <c r="CP43" s="98"/>
      <c r="CQ43" s="98"/>
      <c r="CR43" s="98"/>
      <c r="CS43" s="98"/>
      <c r="CT43" s="98"/>
      <c r="CU43" s="98"/>
      <c r="CV43" s="98"/>
      <c r="CW43" s="98"/>
      <c r="CX43" s="98"/>
      <c r="CY43" s="98"/>
      <c r="CZ43" s="98"/>
      <c r="DA43" s="98"/>
      <c r="DB43" s="98"/>
      <c r="DC43" s="98"/>
      <c r="DD43" s="98"/>
      <c r="DE43" s="98"/>
      <c r="DF43" s="98"/>
      <c r="DG43" s="98"/>
      <c r="DH43" s="98"/>
      <c r="DI43" s="98"/>
      <c r="DJ43" s="98"/>
      <c r="DK43" s="98"/>
      <c r="DL43" s="98"/>
      <c r="DM43" s="98"/>
      <c r="DN43" s="98"/>
      <c r="DO43" s="98"/>
      <c r="DP43" s="98"/>
      <c r="DQ43" s="98"/>
      <c r="DR43" s="98"/>
      <c r="DS43" s="98"/>
      <c r="DT43" s="98"/>
      <c r="DU43" s="98"/>
      <c r="DV43" s="98"/>
      <c r="DW43" s="98"/>
      <c r="DX43" s="98"/>
      <c r="DY43" s="98"/>
      <c r="DZ43" s="98"/>
      <c r="EA43" s="98"/>
      <c r="EB43" s="98"/>
      <c r="EC43" s="98"/>
      <c r="ED43" s="98"/>
      <c r="EE43" s="98"/>
      <c r="EF43" s="98"/>
      <c r="EG43" s="98"/>
      <c r="EH43" s="98"/>
      <c r="EI43" s="98"/>
      <c r="EJ43" s="98"/>
      <c r="EK43" s="98"/>
      <c r="EL43" s="98"/>
      <c r="EM43" s="98"/>
      <c r="EN43" s="98"/>
      <c r="EO43" s="98"/>
      <c r="EP43" s="98"/>
      <c r="EQ43" s="98"/>
      <c r="ER43" s="98"/>
      <c r="ES43" s="98"/>
      <c r="ET43" s="98"/>
      <c r="EU43" s="98"/>
      <c r="EV43" s="98"/>
      <c r="EW43" s="98"/>
      <c r="EX43" s="98"/>
      <c r="EY43" s="98"/>
      <c r="EZ43" s="98"/>
      <c r="FA43" s="98"/>
      <c r="FB43" s="98"/>
      <c r="FC43" s="98"/>
      <c r="FD43" s="98"/>
      <c r="FE43" s="98"/>
      <c r="FF43" s="98"/>
      <c r="FG43" s="98"/>
      <c r="FH43" s="98"/>
      <c r="FI43" s="98"/>
      <c r="FJ43" s="98"/>
      <c r="FK43" s="98"/>
      <c r="FL43" s="98"/>
      <c r="FM43" s="98"/>
      <c r="FN43" s="98"/>
      <c r="FO43" s="98"/>
      <c r="FP43" s="98"/>
      <c r="FQ43" s="98"/>
      <c r="FR43" s="98"/>
      <c r="FS43" s="98"/>
      <c r="FT43" s="98"/>
      <c r="FU43" s="98"/>
      <c r="FV43" s="98"/>
      <c r="FW43" s="98"/>
      <c r="FX43" s="98"/>
      <c r="FY43" s="98"/>
      <c r="FZ43" s="98"/>
      <c r="GA43" s="98"/>
      <c r="GB43" s="98"/>
      <c r="GC43" s="98"/>
      <c r="GD43" s="98"/>
      <c r="GE43" s="98"/>
      <c r="GF43" s="98"/>
      <c r="GG43" s="98"/>
      <c r="GH43" s="98"/>
      <c r="GI43" s="98"/>
      <c r="GJ43" s="98"/>
      <c r="GK43" s="98"/>
      <c r="GL43" s="98"/>
      <c r="GM43" s="98"/>
      <c r="GN43" s="98"/>
      <c r="GO43" s="98"/>
      <c r="GP43" s="98"/>
      <c r="GQ43" s="98"/>
      <c r="GR43" s="98"/>
      <c r="GS43" s="102"/>
      <c r="GT43" s="102"/>
      <c r="GU43" s="102"/>
      <c r="GV43" s="102"/>
      <c r="GW43" s="102"/>
      <c r="GX43" s="102"/>
      <c r="GY43" s="102"/>
      <c r="GZ43" s="102"/>
      <c r="HA43" s="102"/>
      <c r="HB43" s="102"/>
      <c r="HC43" s="102"/>
      <c r="HD43" s="102"/>
      <c r="HE43" s="102"/>
      <c r="HF43" s="102"/>
      <c r="HG43" s="102"/>
      <c r="HH43" s="102"/>
      <c r="HI43" s="102"/>
      <c r="HJ43" s="102"/>
      <c r="HK43" s="102"/>
      <c r="HL43" s="102"/>
      <c r="HM43" s="102"/>
      <c r="HN43" s="102"/>
      <c r="HO43" s="102"/>
      <c r="HP43" s="102"/>
      <c r="HQ43" s="102"/>
      <c r="HR43" s="102"/>
      <c r="HS43" s="102"/>
      <c r="HT43" s="102"/>
    </row>
    <row r="44" spans="1:228" s="2" customFormat="1" ht="24.75" customHeight="1">
      <c r="A44" s="32" t="s">
        <v>209</v>
      </c>
      <c r="B44" s="53"/>
      <c r="C44" s="46"/>
      <c r="D44" s="54"/>
      <c r="E44" s="55"/>
      <c r="F44" s="46"/>
      <c r="G44" s="54"/>
      <c r="H44" s="37"/>
      <c r="I44" s="90"/>
      <c r="J44" s="91"/>
      <c r="K44" s="92"/>
      <c r="L44" s="92"/>
      <c r="M44" s="46"/>
      <c r="N44" s="37"/>
      <c r="O44" s="6"/>
      <c r="P44" s="6"/>
      <c r="Q44" s="6"/>
      <c r="R44" s="6"/>
      <c r="S44" s="6"/>
      <c r="T44" s="6"/>
      <c r="U44" s="6"/>
      <c r="V44" s="6"/>
      <c r="W44" s="6"/>
      <c r="X44" s="6"/>
      <c r="Y44" s="6"/>
      <c r="Z44" s="6"/>
      <c r="AA44" s="6"/>
      <c r="AB44" s="6"/>
      <c r="AC44" s="6"/>
      <c r="AD44" s="6"/>
      <c r="AE44" s="6"/>
      <c r="AF44" s="6"/>
      <c r="AG44" s="6"/>
      <c r="AH44" s="6"/>
      <c r="AI44" s="6"/>
      <c r="AJ44" s="6"/>
      <c r="AK44" s="6"/>
      <c r="AL44" s="6"/>
      <c r="AM44" s="96"/>
      <c r="AN44" s="96"/>
      <c r="AO44" s="96"/>
      <c r="AP44" s="96"/>
      <c r="AQ44" s="96"/>
      <c r="AR44" s="96"/>
      <c r="AS44" s="96"/>
      <c r="AT44" s="96"/>
      <c r="AU44" s="96"/>
      <c r="AV44" s="96"/>
      <c r="AW44" s="96"/>
      <c r="AX44" s="96"/>
      <c r="AY44" s="96"/>
      <c r="AZ44" s="96"/>
      <c r="BA44" s="96"/>
      <c r="BB44" s="96"/>
      <c r="BC44" s="96"/>
      <c r="BD44" s="96"/>
      <c r="BE44" s="96"/>
      <c r="BF44" s="96"/>
      <c r="BG44" s="96"/>
      <c r="BH44" s="96"/>
      <c r="BI44" s="96"/>
      <c r="BJ44" s="96"/>
      <c r="BK44" s="96"/>
      <c r="BL44" s="96"/>
      <c r="BM44" s="96"/>
      <c r="BN44" s="96"/>
      <c r="BO44" s="96"/>
      <c r="BP44" s="96"/>
      <c r="BQ44" s="96"/>
      <c r="BR44" s="96"/>
      <c r="BS44" s="96"/>
      <c r="BT44" s="96"/>
      <c r="BU44" s="96"/>
      <c r="BV44" s="96"/>
      <c r="BW44" s="96"/>
      <c r="BX44" s="96"/>
      <c r="BY44" s="96"/>
      <c r="BZ44" s="96"/>
      <c r="CA44" s="96"/>
      <c r="CB44" s="96"/>
      <c r="CC44" s="96"/>
      <c r="CD44" s="96"/>
      <c r="CE44" s="96"/>
      <c r="CF44" s="96"/>
      <c r="CG44" s="96"/>
      <c r="CH44" s="96"/>
      <c r="CI44" s="96"/>
      <c r="CJ44" s="96"/>
      <c r="CK44" s="96"/>
      <c r="CL44" s="96"/>
      <c r="CM44" s="96"/>
      <c r="CN44" s="96"/>
      <c r="CO44" s="96"/>
      <c r="CP44" s="96"/>
      <c r="CQ44" s="96"/>
      <c r="CR44" s="96"/>
      <c r="CS44" s="96"/>
      <c r="CT44" s="96"/>
      <c r="CU44" s="96"/>
      <c r="CV44" s="96"/>
      <c r="CW44" s="96"/>
      <c r="CX44" s="96"/>
      <c r="CY44" s="96"/>
      <c r="CZ44" s="96"/>
      <c r="DA44" s="96"/>
      <c r="DB44" s="96"/>
      <c r="DC44" s="96"/>
      <c r="DD44" s="96"/>
      <c r="DE44" s="96"/>
      <c r="DF44" s="96"/>
      <c r="DG44" s="96"/>
      <c r="DH44" s="96"/>
      <c r="DI44" s="96"/>
      <c r="DJ44" s="96"/>
      <c r="DK44" s="96"/>
      <c r="DL44" s="96"/>
      <c r="DM44" s="96"/>
      <c r="DN44" s="96"/>
      <c r="DO44" s="96"/>
      <c r="DP44" s="96"/>
      <c r="DQ44" s="96"/>
      <c r="DR44" s="96"/>
      <c r="DS44" s="96"/>
      <c r="DT44" s="96"/>
      <c r="DU44" s="96"/>
      <c r="DV44" s="96"/>
      <c r="DW44" s="96"/>
      <c r="DX44" s="96"/>
      <c r="DY44" s="96"/>
      <c r="DZ44" s="96"/>
      <c r="EA44" s="96"/>
      <c r="EB44" s="96"/>
      <c r="EC44" s="96"/>
      <c r="ED44" s="96"/>
      <c r="EE44" s="96"/>
      <c r="EF44" s="96"/>
      <c r="EG44" s="96"/>
      <c r="EH44" s="96"/>
      <c r="EI44" s="96"/>
      <c r="EJ44" s="96"/>
      <c r="EK44" s="96"/>
      <c r="EL44" s="96"/>
      <c r="EM44" s="96"/>
      <c r="EN44" s="96"/>
      <c r="EO44" s="96"/>
      <c r="EP44" s="96"/>
      <c r="EQ44" s="96"/>
      <c r="ER44" s="96"/>
      <c r="ES44" s="96"/>
      <c r="ET44" s="96"/>
      <c r="EU44" s="96"/>
      <c r="EV44" s="96"/>
      <c r="EW44" s="96"/>
      <c r="EX44" s="96"/>
      <c r="EY44" s="96"/>
      <c r="EZ44" s="96"/>
      <c r="FA44" s="96"/>
      <c r="FB44" s="96"/>
      <c r="FC44" s="96"/>
      <c r="FD44" s="96"/>
      <c r="FE44" s="96"/>
      <c r="FF44" s="96"/>
      <c r="FG44" s="96"/>
      <c r="FH44" s="96"/>
      <c r="FI44" s="96"/>
      <c r="FJ44" s="96"/>
      <c r="FK44" s="96"/>
      <c r="FL44" s="96"/>
      <c r="FM44" s="96"/>
      <c r="FN44" s="96"/>
      <c r="FO44" s="96"/>
      <c r="FP44" s="96"/>
      <c r="FQ44" s="96"/>
      <c r="FR44" s="96"/>
      <c r="FS44" s="96"/>
      <c r="FT44" s="96"/>
      <c r="FU44" s="96"/>
      <c r="FV44" s="96"/>
      <c r="FW44" s="96"/>
      <c r="FX44" s="96"/>
      <c r="FY44" s="96"/>
      <c r="FZ44" s="96"/>
      <c r="GA44" s="96"/>
      <c r="GB44" s="96"/>
      <c r="GC44" s="96"/>
      <c r="GD44" s="96"/>
      <c r="GE44" s="96"/>
      <c r="GF44" s="96"/>
      <c r="GG44" s="96"/>
      <c r="GH44" s="96"/>
      <c r="GI44" s="96"/>
      <c r="GJ44" s="96"/>
      <c r="GK44" s="96"/>
      <c r="GL44" s="96"/>
      <c r="GM44" s="96"/>
      <c r="GN44" s="96"/>
      <c r="GO44" s="96"/>
      <c r="GP44" s="96"/>
      <c r="GQ44" s="96"/>
      <c r="GR44" s="96"/>
      <c r="GS44" s="100"/>
      <c r="GT44" s="100"/>
      <c r="GU44" s="100"/>
      <c r="GV44" s="100"/>
      <c r="GW44" s="100"/>
      <c r="GX44" s="100"/>
      <c r="GY44" s="100"/>
      <c r="GZ44" s="100"/>
      <c r="HA44" s="100"/>
      <c r="HB44" s="100"/>
      <c r="HC44" s="100"/>
      <c r="HD44" s="100"/>
      <c r="HE44" s="100"/>
      <c r="HF44" s="100"/>
      <c r="HG44" s="100"/>
      <c r="HH44" s="100"/>
      <c r="HI44" s="100"/>
      <c r="HJ44" s="100"/>
      <c r="HK44" s="100"/>
      <c r="HL44" s="100"/>
      <c r="HM44" s="100"/>
      <c r="HN44" s="100"/>
      <c r="HO44" s="100"/>
      <c r="HP44" s="100"/>
      <c r="HQ44" s="100"/>
      <c r="HR44" s="100"/>
      <c r="HS44" s="100"/>
      <c r="HT44" s="100"/>
    </row>
    <row r="45" spans="1:14" ht="24.75" customHeight="1">
      <c r="A45" s="40" t="s">
        <v>210</v>
      </c>
      <c r="B45" s="20">
        <v>3794</v>
      </c>
      <c r="C45" s="21">
        <v>342.962572482868</v>
      </c>
      <c r="D45" s="21">
        <f aca="true" t="shared" si="13" ref="D45:D50">B45*C45*12/10000</f>
        <v>1561.4400000000014</v>
      </c>
      <c r="E45" s="49">
        <v>3646</v>
      </c>
      <c r="F45" s="21">
        <v>156.993965990126</v>
      </c>
      <c r="G45" s="21">
        <f aca="true" t="shared" si="14" ref="G45:G50">E45*F45*12/10000</f>
        <v>686.8799999999992</v>
      </c>
      <c r="H45" s="39" t="e">
        <f t="shared" si="9"/>
        <v>#REF!</v>
      </c>
      <c r="I45" s="79" t="e">
        <f t="shared" si="10"/>
        <v>#REF!</v>
      </c>
      <c r="J45" s="80" t="e">
        <f>VLOOKUP(A45,#REF!,21,0)</f>
        <v>#REF!</v>
      </c>
      <c r="K45" s="81" t="e">
        <f>VLOOKUP(A45,#REF!,22,0)</f>
        <v>#REF!</v>
      </c>
      <c r="L45" s="81" t="e">
        <f>VLOOKUP(A45,#REF!,23,0)</f>
        <v>#REF!</v>
      </c>
      <c r="M45" s="82">
        <v>0.5</v>
      </c>
      <c r="N45" s="83">
        <v>1124.16</v>
      </c>
    </row>
    <row r="46" spans="1:14" ht="24.75" customHeight="1">
      <c r="A46" s="40" t="s">
        <v>61</v>
      </c>
      <c r="B46" s="20">
        <v>2449</v>
      </c>
      <c r="C46" s="21">
        <v>332.788893425888</v>
      </c>
      <c r="D46" s="21">
        <f t="shared" si="13"/>
        <v>977.9999999999997</v>
      </c>
      <c r="E46" s="49">
        <v>19720</v>
      </c>
      <c r="F46" s="21">
        <v>147.008113590264</v>
      </c>
      <c r="G46" s="21">
        <f t="shared" si="14"/>
        <v>3478.8000000000075</v>
      </c>
      <c r="H46" s="39" t="e">
        <f t="shared" si="9"/>
        <v>#REF!</v>
      </c>
      <c r="I46" s="79" t="e">
        <f t="shared" si="10"/>
        <v>#REF!</v>
      </c>
      <c r="J46" s="80" t="e">
        <f>VLOOKUP(A46,#REF!,21,0)</f>
        <v>#REF!</v>
      </c>
      <c r="K46" s="81" t="e">
        <f>VLOOKUP(A46,#REF!,22,0)</f>
        <v>#REF!</v>
      </c>
      <c r="L46" s="81" t="e">
        <f>VLOOKUP(A46,#REF!,23,0)</f>
        <v>#REF!</v>
      </c>
      <c r="M46" s="82">
        <v>0.7</v>
      </c>
      <c r="N46" s="83">
        <v>3119.76</v>
      </c>
    </row>
    <row r="47" spans="1:14" ht="24.75" customHeight="1">
      <c r="A47" s="40" t="s">
        <v>63</v>
      </c>
      <c r="B47" s="20">
        <v>3111</v>
      </c>
      <c r="C47" s="21">
        <v>337.833494053359</v>
      </c>
      <c r="D47" s="21">
        <f t="shared" si="13"/>
        <v>1261.1999999999996</v>
      </c>
      <c r="E47" s="49">
        <v>28025</v>
      </c>
      <c r="F47" s="21">
        <v>147.653880463872</v>
      </c>
      <c r="G47" s="21">
        <f t="shared" si="14"/>
        <v>4965.600000000016</v>
      </c>
      <c r="H47" s="39" t="e">
        <f t="shared" si="9"/>
        <v>#REF!</v>
      </c>
      <c r="I47" s="79" t="e">
        <f t="shared" si="10"/>
        <v>#REF!</v>
      </c>
      <c r="J47" s="80" t="e">
        <f>VLOOKUP(A47,#REF!,21,0)</f>
        <v>#REF!</v>
      </c>
      <c r="K47" s="81" t="e">
        <f>VLOOKUP(A47,#REF!,22,0)</f>
        <v>#REF!</v>
      </c>
      <c r="L47" s="81" t="e">
        <f>VLOOKUP(A47,#REF!,23,0)</f>
        <v>#REF!</v>
      </c>
      <c r="M47" s="82">
        <v>0.6</v>
      </c>
      <c r="N47" s="83">
        <v>3736.08000000001</v>
      </c>
    </row>
    <row r="48" spans="1:14" ht="24.75" customHeight="1">
      <c r="A48" s="40" t="s">
        <v>62</v>
      </c>
      <c r="B48" s="20">
        <v>1213</v>
      </c>
      <c r="C48" s="21">
        <v>333.058532563891</v>
      </c>
      <c r="D48" s="21">
        <f t="shared" si="13"/>
        <v>484.7999999999997</v>
      </c>
      <c r="E48" s="49">
        <v>13230</v>
      </c>
      <c r="F48" s="21">
        <v>147.014361300076</v>
      </c>
      <c r="G48" s="21">
        <f t="shared" si="14"/>
        <v>2334.0000000000064</v>
      </c>
      <c r="H48" s="39" t="e">
        <f t="shared" si="9"/>
        <v>#REF!</v>
      </c>
      <c r="I48" s="79" t="e">
        <f t="shared" si="10"/>
        <v>#REF!</v>
      </c>
      <c r="J48" s="80" t="e">
        <f>VLOOKUP(A48,#REF!,21,0)</f>
        <v>#REF!</v>
      </c>
      <c r="K48" s="81" t="e">
        <f>VLOOKUP(A48,#REF!,22,0)</f>
        <v>#REF!</v>
      </c>
      <c r="L48" s="81" t="e">
        <f>VLOOKUP(A48,#REF!,23,0)</f>
        <v>#REF!</v>
      </c>
      <c r="M48" s="82">
        <v>0.6</v>
      </c>
      <c r="N48" s="83">
        <v>1691.28</v>
      </c>
    </row>
    <row r="49" spans="1:228" s="4" customFormat="1" ht="24.75" customHeight="1">
      <c r="A49" s="56" t="s">
        <v>64</v>
      </c>
      <c r="B49" s="42">
        <v>5470</v>
      </c>
      <c r="C49" s="43">
        <v>333</v>
      </c>
      <c r="D49" s="43">
        <f t="shared" si="13"/>
        <v>2185.812</v>
      </c>
      <c r="E49" s="52">
        <v>46857</v>
      </c>
      <c r="F49" s="43">
        <v>147.000021341528</v>
      </c>
      <c r="G49" s="43">
        <f t="shared" si="14"/>
        <v>8265.575999999974</v>
      </c>
      <c r="H49" s="45" t="e">
        <f t="shared" si="9"/>
        <v>#REF!</v>
      </c>
      <c r="I49" s="84" t="e">
        <f t="shared" si="10"/>
        <v>#REF!</v>
      </c>
      <c r="J49" s="85" t="e">
        <f>VLOOKUP(A49,#REF!,21,0)</f>
        <v>#REF!</v>
      </c>
      <c r="K49" s="86" t="e">
        <f>VLOOKUP(A49,#REF!,22,0)</f>
        <v>#REF!</v>
      </c>
      <c r="L49" s="86" t="e">
        <f>VLOOKUP(A49,#REF!,23,0)</f>
        <v>#REF!</v>
      </c>
      <c r="M49" s="87">
        <v>0.7</v>
      </c>
      <c r="N49" s="88">
        <v>7315.97159999998</v>
      </c>
      <c r="O49" s="6"/>
      <c r="P49" s="6"/>
      <c r="Q49" s="6"/>
      <c r="R49" s="6"/>
      <c r="S49" s="6"/>
      <c r="T49" s="6"/>
      <c r="U49" s="6"/>
      <c r="V49" s="6"/>
      <c r="W49" s="6"/>
      <c r="X49" s="6"/>
      <c r="Y49" s="6"/>
      <c r="Z49" s="6"/>
      <c r="AA49" s="6"/>
      <c r="AB49" s="6"/>
      <c r="AC49" s="6"/>
      <c r="AD49" s="6"/>
      <c r="AE49" s="6"/>
      <c r="AF49" s="6"/>
      <c r="AG49" s="6"/>
      <c r="AH49" s="6"/>
      <c r="AI49" s="98"/>
      <c r="AJ49" s="98"/>
      <c r="AK49" s="98"/>
      <c r="AL49" s="98"/>
      <c r="AM49" s="98"/>
      <c r="AN49" s="98"/>
      <c r="AO49" s="98"/>
      <c r="AP49" s="98"/>
      <c r="AQ49" s="98"/>
      <c r="AR49" s="98"/>
      <c r="AS49" s="98"/>
      <c r="AT49" s="98"/>
      <c r="AU49" s="98"/>
      <c r="AV49" s="98"/>
      <c r="AW49" s="98"/>
      <c r="AX49" s="98"/>
      <c r="AY49" s="98"/>
      <c r="AZ49" s="98"/>
      <c r="BA49" s="98"/>
      <c r="BB49" s="98"/>
      <c r="BC49" s="98"/>
      <c r="BD49" s="98"/>
      <c r="BE49" s="98"/>
      <c r="BF49" s="98"/>
      <c r="BG49" s="98"/>
      <c r="BH49" s="98"/>
      <c r="BI49" s="98"/>
      <c r="BJ49" s="98"/>
      <c r="BK49" s="98"/>
      <c r="BL49" s="98"/>
      <c r="BM49" s="98"/>
      <c r="BN49" s="98"/>
      <c r="BO49" s="98"/>
      <c r="BP49" s="98"/>
      <c r="BQ49" s="98"/>
      <c r="BR49" s="98"/>
      <c r="BS49" s="98"/>
      <c r="BT49" s="98"/>
      <c r="BU49" s="98"/>
      <c r="BV49" s="98"/>
      <c r="BW49" s="98"/>
      <c r="BX49" s="98"/>
      <c r="BY49" s="98"/>
      <c r="BZ49" s="98"/>
      <c r="CA49" s="98"/>
      <c r="CB49" s="98"/>
      <c r="CC49" s="98"/>
      <c r="CD49" s="98"/>
      <c r="CE49" s="98"/>
      <c r="CF49" s="98"/>
      <c r="CG49" s="98"/>
      <c r="CH49" s="98"/>
      <c r="CI49" s="98"/>
      <c r="CJ49" s="98"/>
      <c r="CK49" s="98"/>
      <c r="CL49" s="98"/>
      <c r="CM49" s="98"/>
      <c r="CN49" s="98"/>
      <c r="CO49" s="98"/>
      <c r="CP49" s="98"/>
      <c r="CQ49" s="98"/>
      <c r="CR49" s="98"/>
      <c r="CS49" s="98"/>
      <c r="CT49" s="98"/>
      <c r="CU49" s="98"/>
      <c r="CV49" s="98"/>
      <c r="CW49" s="98"/>
      <c r="CX49" s="98"/>
      <c r="CY49" s="98"/>
      <c r="CZ49" s="98"/>
      <c r="DA49" s="98"/>
      <c r="DB49" s="98"/>
      <c r="DC49" s="98"/>
      <c r="DD49" s="98"/>
      <c r="DE49" s="98"/>
      <c r="DF49" s="98"/>
      <c r="DG49" s="98"/>
      <c r="DH49" s="98"/>
      <c r="DI49" s="98"/>
      <c r="DJ49" s="98"/>
      <c r="DK49" s="98"/>
      <c r="DL49" s="98"/>
      <c r="DM49" s="98"/>
      <c r="DN49" s="98"/>
      <c r="DO49" s="98"/>
      <c r="DP49" s="98"/>
      <c r="DQ49" s="98"/>
      <c r="DR49" s="98"/>
      <c r="DS49" s="98"/>
      <c r="DT49" s="98"/>
      <c r="DU49" s="98"/>
      <c r="DV49" s="98"/>
      <c r="DW49" s="98"/>
      <c r="DX49" s="98"/>
      <c r="DY49" s="98"/>
      <c r="DZ49" s="98"/>
      <c r="EA49" s="98"/>
      <c r="EB49" s="98"/>
      <c r="EC49" s="98"/>
      <c r="ED49" s="98"/>
      <c r="EE49" s="98"/>
      <c r="EF49" s="98"/>
      <c r="EG49" s="98"/>
      <c r="EH49" s="98"/>
      <c r="EI49" s="98"/>
      <c r="EJ49" s="98"/>
      <c r="EK49" s="98"/>
      <c r="EL49" s="98"/>
      <c r="EM49" s="98"/>
      <c r="EN49" s="98"/>
      <c r="EO49" s="98"/>
      <c r="EP49" s="98"/>
      <c r="EQ49" s="98"/>
      <c r="ER49" s="98"/>
      <c r="ES49" s="98"/>
      <c r="ET49" s="98"/>
      <c r="EU49" s="98"/>
      <c r="EV49" s="98"/>
      <c r="EW49" s="98"/>
      <c r="EX49" s="98"/>
      <c r="EY49" s="98"/>
      <c r="EZ49" s="98"/>
      <c r="FA49" s="98"/>
      <c r="FB49" s="98"/>
      <c r="FC49" s="98"/>
      <c r="FD49" s="98"/>
      <c r="FE49" s="98"/>
      <c r="FF49" s="98"/>
      <c r="FG49" s="98"/>
      <c r="FH49" s="98"/>
      <c r="FI49" s="98"/>
      <c r="FJ49" s="98"/>
      <c r="FK49" s="98"/>
      <c r="FL49" s="98"/>
      <c r="FM49" s="98"/>
      <c r="FN49" s="98"/>
      <c r="FO49" s="98"/>
      <c r="FP49" s="98"/>
      <c r="FQ49" s="98"/>
      <c r="FR49" s="98"/>
      <c r="FS49" s="98"/>
      <c r="FT49" s="98"/>
      <c r="FU49" s="98"/>
      <c r="FV49" s="98"/>
      <c r="FW49" s="98"/>
      <c r="FX49" s="98"/>
      <c r="FY49" s="98"/>
      <c r="FZ49" s="98"/>
      <c r="GA49" s="98"/>
      <c r="GB49" s="98"/>
      <c r="GC49" s="98"/>
      <c r="GD49" s="98"/>
      <c r="GE49" s="98"/>
      <c r="GF49" s="98"/>
      <c r="GG49" s="98"/>
      <c r="GH49" s="98"/>
      <c r="GI49" s="98"/>
      <c r="GJ49" s="98"/>
      <c r="GK49" s="98"/>
      <c r="GL49" s="98"/>
      <c r="GM49" s="98"/>
      <c r="GN49" s="98"/>
      <c r="GO49" s="98"/>
      <c r="GP49" s="98"/>
      <c r="GQ49" s="98"/>
      <c r="GR49" s="98"/>
      <c r="GS49" s="102"/>
      <c r="GT49" s="102"/>
      <c r="GU49" s="102"/>
      <c r="GV49" s="102"/>
      <c r="GW49" s="102"/>
      <c r="GX49" s="102"/>
      <c r="GY49" s="102"/>
      <c r="GZ49" s="102"/>
      <c r="HA49" s="102"/>
      <c r="HB49" s="102"/>
      <c r="HC49" s="102"/>
      <c r="HD49" s="102"/>
      <c r="HE49" s="102"/>
      <c r="HF49" s="102"/>
      <c r="HG49" s="102"/>
      <c r="HH49" s="102"/>
      <c r="HI49" s="102"/>
      <c r="HJ49" s="102"/>
      <c r="HK49" s="102"/>
      <c r="HL49" s="102"/>
      <c r="HM49" s="102"/>
      <c r="HN49" s="102"/>
      <c r="HO49" s="102"/>
      <c r="HP49" s="102"/>
      <c r="HQ49" s="102"/>
      <c r="HR49" s="102"/>
      <c r="HS49" s="102"/>
      <c r="HT49" s="102"/>
    </row>
    <row r="50" spans="1:228" s="4" customFormat="1" ht="24.75" customHeight="1">
      <c r="A50" s="56" t="s">
        <v>65</v>
      </c>
      <c r="B50" s="42">
        <v>4204</v>
      </c>
      <c r="C50" s="43">
        <v>333.016175071361</v>
      </c>
      <c r="D50" s="43">
        <f t="shared" si="13"/>
        <v>1680.0000000000018</v>
      </c>
      <c r="E50" s="52">
        <v>41974</v>
      </c>
      <c r="F50" s="43">
        <v>146.995759279554</v>
      </c>
      <c r="G50" s="43">
        <f t="shared" si="14"/>
        <v>7403.999999999998</v>
      </c>
      <c r="H50" s="45" t="e">
        <f t="shared" si="9"/>
        <v>#REF!</v>
      </c>
      <c r="I50" s="84" t="e">
        <f t="shared" si="10"/>
        <v>#REF!</v>
      </c>
      <c r="J50" s="85" t="e">
        <f>VLOOKUP(A50,#REF!,21,0)</f>
        <v>#REF!</v>
      </c>
      <c r="K50" s="86" t="e">
        <f>VLOOKUP(A50,#REF!,22,0)</f>
        <v>#REF!</v>
      </c>
      <c r="L50" s="86" t="e">
        <f>VLOOKUP(A50,#REF!,23,0)</f>
        <v>#REF!</v>
      </c>
      <c r="M50" s="87">
        <v>0.7</v>
      </c>
      <c r="N50" s="88">
        <v>6358.8</v>
      </c>
      <c r="O50" s="6"/>
      <c r="P50" s="6"/>
      <c r="Q50" s="6"/>
      <c r="R50" s="6"/>
      <c r="S50" s="6"/>
      <c r="T50" s="6"/>
      <c r="U50" s="6"/>
      <c r="V50" s="6"/>
      <c r="W50" s="6"/>
      <c r="X50" s="6"/>
      <c r="Y50" s="6"/>
      <c r="Z50" s="6"/>
      <c r="AA50" s="6"/>
      <c r="AB50" s="6"/>
      <c r="AC50" s="6"/>
      <c r="AD50" s="6"/>
      <c r="AE50" s="6"/>
      <c r="AF50" s="6"/>
      <c r="AG50" s="6"/>
      <c r="AH50" s="6"/>
      <c r="AI50" s="98"/>
      <c r="AJ50" s="98"/>
      <c r="AK50" s="98"/>
      <c r="AL50" s="98"/>
      <c r="AM50" s="98"/>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8"/>
      <c r="BR50" s="98"/>
      <c r="BS50" s="98"/>
      <c r="BT50" s="98"/>
      <c r="BU50" s="98"/>
      <c r="BV50" s="98"/>
      <c r="BW50" s="98"/>
      <c r="BX50" s="98"/>
      <c r="BY50" s="98"/>
      <c r="BZ50" s="98"/>
      <c r="CA50" s="98"/>
      <c r="CB50" s="98"/>
      <c r="CC50" s="98"/>
      <c r="CD50" s="98"/>
      <c r="CE50" s="98"/>
      <c r="CF50" s="98"/>
      <c r="CG50" s="98"/>
      <c r="CH50" s="98"/>
      <c r="CI50" s="98"/>
      <c r="CJ50" s="98"/>
      <c r="CK50" s="98"/>
      <c r="CL50" s="98"/>
      <c r="CM50" s="98"/>
      <c r="CN50" s="98"/>
      <c r="CO50" s="98"/>
      <c r="CP50" s="98"/>
      <c r="CQ50" s="98"/>
      <c r="CR50" s="98"/>
      <c r="CS50" s="98"/>
      <c r="CT50" s="98"/>
      <c r="CU50" s="98"/>
      <c r="CV50" s="98"/>
      <c r="CW50" s="98"/>
      <c r="CX50" s="98"/>
      <c r="CY50" s="98"/>
      <c r="CZ50" s="98"/>
      <c r="DA50" s="98"/>
      <c r="DB50" s="98"/>
      <c r="DC50" s="98"/>
      <c r="DD50" s="98"/>
      <c r="DE50" s="98"/>
      <c r="DF50" s="98"/>
      <c r="DG50" s="98"/>
      <c r="DH50" s="98"/>
      <c r="DI50" s="98"/>
      <c r="DJ50" s="98"/>
      <c r="DK50" s="98"/>
      <c r="DL50" s="98"/>
      <c r="DM50" s="98"/>
      <c r="DN50" s="98"/>
      <c r="DO50" s="98"/>
      <c r="DP50" s="98"/>
      <c r="DQ50" s="98"/>
      <c r="DR50" s="98"/>
      <c r="DS50" s="98"/>
      <c r="DT50" s="98"/>
      <c r="DU50" s="98"/>
      <c r="DV50" s="98"/>
      <c r="DW50" s="98"/>
      <c r="DX50" s="98"/>
      <c r="DY50" s="98"/>
      <c r="DZ50" s="98"/>
      <c r="EA50" s="98"/>
      <c r="EB50" s="98"/>
      <c r="EC50" s="98"/>
      <c r="ED50" s="98"/>
      <c r="EE50" s="98"/>
      <c r="EF50" s="98"/>
      <c r="EG50" s="98"/>
      <c r="EH50" s="98"/>
      <c r="EI50" s="98"/>
      <c r="EJ50" s="98"/>
      <c r="EK50" s="98"/>
      <c r="EL50" s="98"/>
      <c r="EM50" s="98"/>
      <c r="EN50" s="98"/>
      <c r="EO50" s="98"/>
      <c r="EP50" s="98"/>
      <c r="EQ50" s="98"/>
      <c r="ER50" s="98"/>
      <c r="ES50" s="98"/>
      <c r="ET50" s="98"/>
      <c r="EU50" s="98"/>
      <c r="EV50" s="98"/>
      <c r="EW50" s="98"/>
      <c r="EX50" s="98"/>
      <c r="EY50" s="98"/>
      <c r="EZ50" s="98"/>
      <c r="FA50" s="98"/>
      <c r="FB50" s="98"/>
      <c r="FC50" s="98"/>
      <c r="FD50" s="98"/>
      <c r="FE50" s="98"/>
      <c r="FF50" s="98"/>
      <c r="FG50" s="98"/>
      <c r="FH50" s="98"/>
      <c r="FI50" s="98"/>
      <c r="FJ50" s="98"/>
      <c r="FK50" s="98"/>
      <c r="FL50" s="98"/>
      <c r="FM50" s="98"/>
      <c r="FN50" s="98"/>
      <c r="FO50" s="98"/>
      <c r="FP50" s="98"/>
      <c r="FQ50" s="98"/>
      <c r="FR50" s="98"/>
      <c r="FS50" s="98"/>
      <c r="FT50" s="98"/>
      <c r="FU50" s="98"/>
      <c r="FV50" s="98"/>
      <c r="FW50" s="98"/>
      <c r="FX50" s="98"/>
      <c r="FY50" s="98"/>
      <c r="FZ50" s="98"/>
      <c r="GA50" s="98"/>
      <c r="GB50" s="98"/>
      <c r="GC50" s="98"/>
      <c r="GD50" s="98"/>
      <c r="GE50" s="98"/>
      <c r="GF50" s="98"/>
      <c r="GG50" s="98"/>
      <c r="GH50" s="98"/>
      <c r="GI50" s="98"/>
      <c r="GJ50" s="98"/>
      <c r="GK50" s="98"/>
      <c r="GL50" s="98"/>
      <c r="GM50" s="98"/>
      <c r="GN50" s="98"/>
      <c r="GO50" s="98"/>
      <c r="GP50" s="98"/>
      <c r="GQ50" s="98"/>
      <c r="GR50" s="98"/>
      <c r="GS50" s="102"/>
      <c r="GT50" s="102"/>
      <c r="GU50" s="102"/>
      <c r="GV50" s="102"/>
      <c r="GW50" s="102"/>
      <c r="GX50" s="102"/>
      <c r="GY50" s="102"/>
      <c r="GZ50" s="102"/>
      <c r="HA50" s="102"/>
      <c r="HB50" s="102"/>
      <c r="HC50" s="102"/>
      <c r="HD50" s="102"/>
      <c r="HE50" s="102"/>
      <c r="HF50" s="102"/>
      <c r="HG50" s="102"/>
      <c r="HH50" s="102"/>
      <c r="HI50" s="102"/>
      <c r="HJ50" s="102"/>
      <c r="HK50" s="102"/>
      <c r="HL50" s="102"/>
      <c r="HM50" s="102"/>
      <c r="HN50" s="102"/>
      <c r="HO50" s="102"/>
      <c r="HP50" s="102"/>
      <c r="HQ50" s="102"/>
      <c r="HR50" s="102"/>
      <c r="HS50" s="102"/>
      <c r="HT50" s="102"/>
    </row>
    <row r="51" spans="1:228" s="2" customFormat="1" ht="24.75" customHeight="1">
      <c r="A51" s="32" t="s">
        <v>211</v>
      </c>
      <c r="B51" s="53"/>
      <c r="C51" s="46"/>
      <c r="D51" s="54"/>
      <c r="E51" s="55"/>
      <c r="F51" s="46"/>
      <c r="G51" s="54"/>
      <c r="H51" s="37"/>
      <c r="I51" s="90"/>
      <c r="J51" s="91"/>
      <c r="K51" s="92"/>
      <c r="L51" s="92"/>
      <c r="M51" s="46"/>
      <c r="N51" s="37"/>
      <c r="O51" s="6"/>
      <c r="P51" s="6"/>
      <c r="Q51" s="6"/>
      <c r="R51" s="6"/>
      <c r="S51" s="6"/>
      <c r="T51" s="6"/>
      <c r="U51" s="6"/>
      <c r="V51" s="6"/>
      <c r="W51" s="6"/>
      <c r="X51" s="6"/>
      <c r="Y51" s="6"/>
      <c r="Z51" s="6"/>
      <c r="AA51" s="6"/>
      <c r="AB51" s="6"/>
      <c r="AC51" s="6"/>
      <c r="AD51" s="6"/>
      <c r="AE51" s="6"/>
      <c r="AF51" s="6"/>
      <c r="AG51" s="6"/>
      <c r="AH51" s="6"/>
      <c r="AI51" s="6"/>
      <c r="AJ51" s="6"/>
      <c r="AK51" s="6"/>
      <c r="AL51" s="6"/>
      <c r="AM51" s="96"/>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6"/>
      <c r="BR51" s="96"/>
      <c r="BS51" s="96"/>
      <c r="BT51" s="96"/>
      <c r="BU51" s="96"/>
      <c r="BV51" s="96"/>
      <c r="BW51" s="96"/>
      <c r="BX51" s="96"/>
      <c r="BY51" s="96"/>
      <c r="BZ51" s="96"/>
      <c r="CA51" s="96"/>
      <c r="CB51" s="96"/>
      <c r="CC51" s="96"/>
      <c r="CD51" s="96"/>
      <c r="CE51" s="96"/>
      <c r="CF51" s="96"/>
      <c r="CG51" s="96"/>
      <c r="CH51" s="96"/>
      <c r="CI51" s="96"/>
      <c r="CJ51" s="96"/>
      <c r="CK51" s="96"/>
      <c r="CL51" s="96"/>
      <c r="CM51" s="96"/>
      <c r="CN51" s="96"/>
      <c r="CO51" s="96"/>
      <c r="CP51" s="96"/>
      <c r="CQ51" s="96"/>
      <c r="CR51" s="96"/>
      <c r="CS51" s="96"/>
      <c r="CT51" s="96"/>
      <c r="CU51" s="96"/>
      <c r="CV51" s="96"/>
      <c r="CW51" s="96"/>
      <c r="CX51" s="96"/>
      <c r="CY51" s="96"/>
      <c r="CZ51" s="96"/>
      <c r="DA51" s="96"/>
      <c r="DB51" s="96"/>
      <c r="DC51" s="96"/>
      <c r="DD51" s="96"/>
      <c r="DE51" s="96"/>
      <c r="DF51" s="96"/>
      <c r="DG51" s="96"/>
      <c r="DH51" s="96"/>
      <c r="DI51" s="96"/>
      <c r="DJ51" s="96"/>
      <c r="DK51" s="96"/>
      <c r="DL51" s="96"/>
      <c r="DM51" s="96"/>
      <c r="DN51" s="96"/>
      <c r="DO51" s="96"/>
      <c r="DP51" s="96"/>
      <c r="DQ51" s="96"/>
      <c r="DR51" s="96"/>
      <c r="DS51" s="96"/>
      <c r="DT51" s="96"/>
      <c r="DU51" s="96"/>
      <c r="DV51" s="96"/>
      <c r="DW51" s="96"/>
      <c r="DX51" s="96"/>
      <c r="DY51" s="96"/>
      <c r="DZ51" s="96"/>
      <c r="EA51" s="96"/>
      <c r="EB51" s="96"/>
      <c r="EC51" s="96"/>
      <c r="ED51" s="96"/>
      <c r="EE51" s="96"/>
      <c r="EF51" s="96"/>
      <c r="EG51" s="96"/>
      <c r="EH51" s="96"/>
      <c r="EI51" s="96"/>
      <c r="EJ51" s="96"/>
      <c r="EK51" s="96"/>
      <c r="EL51" s="96"/>
      <c r="EM51" s="96"/>
      <c r="EN51" s="96"/>
      <c r="EO51" s="96"/>
      <c r="EP51" s="96"/>
      <c r="EQ51" s="96"/>
      <c r="ER51" s="96"/>
      <c r="ES51" s="96"/>
      <c r="ET51" s="96"/>
      <c r="EU51" s="96"/>
      <c r="EV51" s="96"/>
      <c r="EW51" s="96"/>
      <c r="EX51" s="96"/>
      <c r="EY51" s="96"/>
      <c r="EZ51" s="96"/>
      <c r="FA51" s="96"/>
      <c r="FB51" s="96"/>
      <c r="FC51" s="96"/>
      <c r="FD51" s="96"/>
      <c r="FE51" s="96"/>
      <c r="FF51" s="96"/>
      <c r="FG51" s="96"/>
      <c r="FH51" s="96"/>
      <c r="FI51" s="96"/>
      <c r="FJ51" s="96"/>
      <c r="FK51" s="96"/>
      <c r="FL51" s="96"/>
      <c r="FM51" s="96"/>
      <c r="FN51" s="96"/>
      <c r="FO51" s="96"/>
      <c r="FP51" s="96"/>
      <c r="FQ51" s="96"/>
      <c r="FR51" s="96"/>
      <c r="FS51" s="96"/>
      <c r="FT51" s="96"/>
      <c r="FU51" s="96"/>
      <c r="FV51" s="96"/>
      <c r="FW51" s="96"/>
      <c r="FX51" s="96"/>
      <c r="FY51" s="96"/>
      <c r="FZ51" s="96"/>
      <c r="GA51" s="96"/>
      <c r="GB51" s="96"/>
      <c r="GC51" s="96"/>
      <c r="GD51" s="96"/>
      <c r="GE51" s="96"/>
      <c r="GF51" s="96"/>
      <c r="GG51" s="96"/>
      <c r="GH51" s="96"/>
      <c r="GI51" s="96"/>
      <c r="GJ51" s="96"/>
      <c r="GK51" s="96"/>
      <c r="GL51" s="96"/>
      <c r="GM51" s="96"/>
      <c r="GN51" s="96"/>
      <c r="GO51" s="96"/>
      <c r="GP51" s="96"/>
      <c r="GQ51" s="96"/>
      <c r="GR51" s="96"/>
      <c r="GS51" s="100"/>
      <c r="GT51" s="100"/>
      <c r="GU51" s="100"/>
      <c r="GV51" s="100"/>
      <c r="GW51" s="100"/>
      <c r="GX51" s="100"/>
      <c r="GY51" s="100"/>
      <c r="GZ51" s="100"/>
      <c r="HA51" s="100"/>
      <c r="HB51" s="100"/>
      <c r="HC51" s="100"/>
      <c r="HD51" s="100"/>
      <c r="HE51" s="100"/>
      <c r="HF51" s="100"/>
      <c r="HG51" s="100"/>
      <c r="HH51" s="100"/>
      <c r="HI51" s="100"/>
      <c r="HJ51" s="100"/>
      <c r="HK51" s="100"/>
      <c r="HL51" s="100"/>
      <c r="HM51" s="100"/>
      <c r="HN51" s="100"/>
      <c r="HO51" s="100"/>
      <c r="HP51" s="100"/>
      <c r="HQ51" s="100"/>
      <c r="HR51" s="100"/>
      <c r="HS51" s="100"/>
      <c r="HT51" s="100"/>
    </row>
    <row r="52" spans="1:14" ht="24.75" customHeight="1">
      <c r="A52" s="57" t="s">
        <v>212</v>
      </c>
      <c r="B52" s="20">
        <v>2610</v>
      </c>
      <c r="C52" s="21">
        <v>342.837164750958</v>
      </c>
      <c r="D52" s="21">
        <f aca="true" t="shared" si="15" ref="D52:D59">B52*C52*12/10000</f>
        <v>1073.7660000000003</v>
      </c>
      <c r="E52" s="49">
        <v>5545</v>
      </c>
      <c r="F52" s="21">
        <v>150.510369702435</v>
      </c>
      <c r="G52" s="21">
        <f aca="true" t="shared" si="16" ref="G52:G59">E52*F52*12/10000</f>
        <v>1001.4960000000026</v>
      </c>
      <c r="H52" s="39" t="e">
        <f t="shared" si="9"/>
        <v>#REF!</v>
      </c>
      <c r="I52" s="79" t="e">
        <f t="shared" si="10"/>
        <v>#REF!</v>
      </c>
      <c r="J52" s="80" t="e">
        <f>VLOOKUP(A52,#REF!,21,0)</f>
        <v>#REF!</v>
      </c>
      <c r="K52" s="81" t="e">
        <f>VLOOKUP(A52,#REF!,22,0)</f>
        <v>#REF!</v>
      </c>
      <c r="L52" s="81" t="e">
        <f>VLOOKUP(A52,#REF!,23,0)</f>
        <v>#REF!</v>
      </c>
      <c r="M52" s="82">
        <v>0.5</v>
      </c>
      <c r="N52" s="83">
        <v>1037.631</v>
      </c>
    </row>
    <row r="53" spans="1:14" ht="24.75" customHeight="1">
      <c r="A53" s="57" t="s">
        <v>213</v>
      </c>
      <c r="B53" s="20">
        <v>806</v>
      </c>
      <c r="C53" s="21">
        <v>339.950372208437</v>
      </c>
      <c r="D53" s="21">
        <f t="shared" si="15"/>
        <v>328.8000000000003</v>
      </c>
      <c r="E53" s="49">
        <v>17756</v>
      </c>
      <c r="F53" s="21">
        <v>153.075016895697</v>
      </c>
      <c r="G53" s="21">
        <f t="shared" si="16"/>
        <v>3261.599999999995</v>
      </c>
      <c r="H53" s="39" t="e">
        <f t="shared" si="9"/>
        <v>#REF!</v>
      </c>
      <c r="I53" s="79" t="e">
        <f t="shared" si="10"/>
        <v>#REF!</v>
      </c>
      <c r="J53" s="80" t="e">
        <f>VLOOKUP(A53,#REF!,21,0)</f>
        <v>#REF!</v>
      </c>
      <c r="K53" s="81" t="e">
        <f>VLOOKUP(A53,#REF!,22,0)</f>
        <v>#REF!</v>
      </c>
      <c r="L53" s="81" t="e">
        <f>VLOOKUP(A53,#REF!,23,0)</f>
        <v>#REF!</v>
      </c>
      <c r="M53" s="93">
        <v>0.6</v>
      </c>
      <c r="N53" s="83">
        <v>2154.24</v>
      </c>
    </row>
    <row r="54" spans="1:14" ht="24.75" customHeight="1">
      <c r="A54" s="57" t="s">
        <v>69</v>
      </c>
      <c r="B54" s="20">
        <v>768</v>
      </c>
      <c r="C54" s="21">
        <v>248.346354166667</v>
      </c>
      <c r="D54" s="21">
        <f t="shared" si="15"/>
        <v>228.87600000000032</v>
      </c>
      <c r="E54" s="49">
        <v>9189</v>
      </c>
      <c r="F54" s="21">
        <v>120.846664490151</v>
      </c>
      <c r="G54" s="21">
        <f t="shared" si="16"/>
        <v>1332.551999999997</v>
      </c>
      <c r="H54" s="39" t="e">
        <f t="shared" si="9"/>
        <v>#REF!</v>
      </c>
      <c r="I54" s="79" t="e">
        <f t="shared" si="10"/>
        <v>#REF!</v>
      </c>
      <c r="J54" s="80" t="e">
        <f>VLOOKUP(A54,#REF!,21,0)</f>
        <v>#REF!</v>
      </c>
      <c r="K54" s="81" t="e">
        <f>VLOOKUP(A54,#REF!,22,0)</f>
        <v>#REF!</v>
      </c>
      <c r="L54" s="81" t="e">
        <f>VLOOKUP(A54,#REF!,23,0)</f>
        <v>#REF!</v>
      </c>
      <c r="M54" s="82">
        <v>0.6</v>
      </c>
      <c r="N54" s="83">
        <v>936.856799999999</v>
      </c>
    </row>
    <row r="55" spans="1:14" ht="24.75" customHeight="1">
      <c r="A55" s="57" t="s">
        <v>70</v>
      </c>
      <c r="B55" s="20">
        <v>651</v>
      </c>
      <c r="C55" s="21">
        <v>334</v>
      </c>
      <c r="D55" s="21">
        <f t="shared" si="15"/>
        <v>260.9208</v>
      </c>
      <c r="E55" s="49">
        <v>7094</v>
      </c>
      <c r="F55" s="21">
        <v>148</v>
      </c>
      <c r="G55" s="21">
        <f t="shared" si="16"/>
        <v>1259.8944</v>
      </c>
      <c r="H55" s="39" t="e">
        <f t="shared" si="9"/>
        <v>#REF!</v>
      </c>
      <c r="I55" s="79" t="e">
        <f t="shared" si="10"/>
        <v>#REF!</v>
      </c>
      <c r="J55" s="80" t="e">
        <f>VLOOKUP(A55,#REF!,21,0)</f>
        <v>#REF!</v>
      </c>
      <c r="K55" s="81" t="e">
        <f>VLOOKUP(A55,#REF!,22,0)</f>
        <v>#REF!</v>
      </c>
      <c r="L55" s="81" t="e">
        <f>VLOOKUP(A55,#REF!,23,0)</f>
        <v>#REF!</v>
      </c>
      <c r="M55" s="82">
        <v>0.7</v>
      </c>
      <c r="N55" s="83">
        <v>1064.57064</v>
      </c>
    </row>
    <row r="56" spans="1:14" ht="24.75" customHeight="1">
      <c r="A56" s="58" t="s">
        <v>74</v>
      </c>
      <c r="B56" s="42">
        <v>1257</v>
      </c>
      <c r="C56" s="43">
        <v>333.969769291965</v>
      </c>
      <c r="D56" s="43">
        <f t="shared" si="15"/>
        <v>503.76</v>
      </c>
      <c r="E56" s="52">
        <v>18079</v>
      </c>
      <c r="F56" s="43">
        <v>148.000442502351</v>
      </c>
      <c r="G56" s="43">
        <f t="shared" si="16"/>
        <v>3210.8400000000047</v>
      </c>
      <c r="H56" s="45" t="e">
        <f t="shared" si="9"/>
        <v>#REF!</v>
      </c>
      <c r="I56" s="84" t="e">
        <f t="shared" si="10"/>
        <v>#REF!</v>
      </c>
      <c r="J56" s="85" t="e">
        <f>VLOOKUP(A56,#REF!,21,0)</f>
        <v>#REF!</v>
      </c>
      <c r="K56" s="86" t="e">
        <f>VLOOKUP(A56,#REF!,22,0)</f>
        <v>#REF!</v>
      </c>
      <c r="L56" s="86" t="e">
        <f>VLOOKUP(A56,#REF!,23,0)</f>
        <v>#REF!</v>
      </c>
      <c r="M56" s="87">
        <v>0.6</v>
      </c>
      <c r="N56" s="88">
        <v>2228.76</v>
      </c>
    </row>
    <row r="57" spans="1:228" s="4" customFormat="1" ht="24.75" customHeight="1">
      <c r="A57" s="58" t="s">
        <v>72</v>
      </c>
      <c r="B57" s="42">
        <v>2253</v>
      </c>
      <c r="C57" s="43">
        <v>334.181091877497</v>
      </c>
      <c r="D57" s="43">
        <f t="shared" si="15"/>
        <v>903.492000000001</v>
      </c>
      <c r="E57" s="52">
        <v>26098</v>
      </c>
      <c r="F57" s="43">
        <v>148.154264694613</v>
      </c>
      <c r="G57" s="43">
        <f t="shared" si="16"/>
        <v>4639.836000000012</v>
      </c>
      <c r="H57" s="45" t="e">
        <f t="shared" si="9"/>
        <v>#REF!</v>
      </c>
      <c r="I57" s="84" t="e">
        <f t="shared" si="10"/>
        <v>#REF!</v>
      </c>
      <c r="J57" s="85" t="e">
        <f>VLOOKUP(A57,#REF!,21,0)</f>
        <v>#REF!</v>
      </c>
      <c r="K57" s="86" t="e">
        <f>VLOOKUP(A57,#REF!,22,0)</f>
        <v>#REF!</v>
      </c>
      <c r="L57" s="86" t="e">
        <f>VLOOKUP(A57,#REF!,23,0)</f>
        <v>#REF!</v>
      </c>
      <c r="M57" s="87">
        <v>0.6</v>
      </c>
      <c r="N57" s="88">
        <v>3325.99680000001</v>
      </c>
      <c r="O57" s="6"/>
      <c r="P57" s="6"/>
      <c r="Q57" s="6"/>
      <c r="R57" s="6"/>
      <c r="S57" s="6"/>
      <c r="T57" s="6"/>
      <c r="U57" s="6"/>
      <c r="V57" s="6"/>
      <c r="W57" s="6"/>
      <c r="X57" s="6"/>
      <c r="Y57" s="6"/>
      <c r="Z57" s="6"/>
      <c r="AA57" s="6"/>
      <c r="AB57" s="6"/>
      <c r="AC57" s="6"/>
      <c r="AD57" s="6"/>
      <c r="AE57" s="6"/>
      <c r="AF57" s="6"/>
      <c r="AG57" s="6"/>
      <c r="AH57" s="6"/>
      <c r="AI57" s="98"/>
      <c r="AJ57" s="98"/>
      <c r="AK57" s="98"/>
      <c r="AL57" s="98"/>
      <c r="AM57" s="98"/>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c r="BM57" s="98"/>
      <c r="BN57" s="98"/>
      <c r="BO57" s="98"/>
      <c r="BP57" s="98"/>
      <c r="BQ57" s="98"/>
      <c r="BR57" s="98"/>
      <c r="BS57" s="98"/>
      <c r="BT57" s="98"/>
      <c r="BU57" s="98"/>
      <c r="BV57" s="98"/>
      <c r="BW57" s="98"/>
      <c r="BX57" s="98"/>
      <c r="BY57" s="98"/>
      <c r="BZ57" s="98"/>
      <c r="CA57" s="98"/>
      <c r="CB57" s="98"/>
      <c r="CC57" s="98"/>
      <c r="CD57" s="98"/>
      <c r="CE57" s="98"/>
      <c r="CF57" s="98"/>
      <c r="CG57" s="98"/>
      <c r="CH57" s="98"/>
      <c r="CI57" s="98"/>
      <c r="CJ57" s="98"/>
      <c r="CK57" s="98"/>
      <c r="CL57" s="98"/>
      <c r="CM57" s="98"/>
      <c r="CN57" s="98"/>
      <c r="CO57" s="98"/>
      <c r="CP57" s="98"/>
      <c r="CQ57" s="98"/>
      <c r="CR57" s="98"/>
      <c r="CS57" s="98"/>
      <c r="CT57" s="98"/>
      <c r="CU57" s="98"/>
      <c r="CV57" s="98"/>
      <c r="CW57" s="98"/>
      <c r="CX57" s="98"/>
      <c r="CY57" s="98"/>
      <c r="CZ57" s="98"/>
      <c r="DA57" s="98"/>
      <c r="DB57" s="98"/>
      <c r="DC57" s="98"/>
      <c r="DD57" s="98"/>
      <c r="DE57" s="98"/>
      <c r="DF57" s="98"/>
      <c r="DG57" s="98"/>
      <c r="DH57" s="98"/>
      <c r="DI57" s="98"/>
      <c r="DJ57" s="98"/>
      <c r="DK57" s="98"/>
      <c r="DL57" s="98"/>
      <c r="DM57" s="98"/>
      <c r="DN57" s="98"/>
      <c r="DO57" s="98"/>
      <c r="DP57" s="98"/>
      <c r="DQ57" s="98"/>
      <c r="DR57" s="98"/>
      <c r="DS57" s="98"/>
      <c r="DT57" s="98"/>
      <c r="DU57" s="98"/>
      <c r="DV57" s="98"/>
      <c r="DW57" s="98"/>
      <c r="DX57" s="98"/>
      <c r="DY57" s="98"/>
      <c r="DZ57" s="98"/>
      <c r="EA57" s="98"/>
      <c r="EB57" s="98"/>
      <c r="EC57" s="98"/>
      <c r="ED57" s="98"/>
      <c r="EE57" s="98"/>
      <c r="EF57" s="98"/>
      <c r="EG57" s="98"/>
      <c r="EH57" s="98"/>
      <c r="EI57" s="98"/>
      <c r="EJ57" s="98"/>
      <c r="EK57" s="98"/>
      <c r="EL57" s="98"/>
      <c r="EM57" s="98"/>
      <c r="EN57" s="98"/>
      <c r="EO57" s="98"/>
      <c r="EP57" s="98"/>
      <c r="EQ57" s="98"/>
      <c r="ER57" s="98"/>
      <c r="ES57" s="98"/>
      <c r="ET57" s="98"/>
      <c r="EU57" s="98"/>
      <c r="EV57" s="98"/>
      <c r="EW57" s="98"/>
      <c r="EX57" s="98"/>
      <c r="EY57" s="98"/>
      <c r="EZ57" s="98"/>
      <c r="FA57" s="98"/>
      <c r="FB57" s="98"/>
      <c r="FC57" s="98"/>
      <c r="FD57" s="98"/>
      <c r="FE57" s="98"/>
      <c r="FF57" s="98"/>
      <c r="FG57" s="98"/>
      <c r="FH57" s="98"/>
      <c r="FI57" s="98"/>
      <c r="FJ57" s="98"/>
      <c r="FK57" s="98"/>
      <c r="FL57" s="98"/>
      <c r="FM57" s="98"/>
      <c r="FN57" s="98"/>
      <c r="FO57" s="98"/>
      <c r="FP57" s="98"/>
      <c r="FQ57" s="98"/>
      <c r="FR57" s="98"/>
      <c r="FS57" s="98"/>
      <c r="FT57" s="98"/>
      <c r="FU57" s="98"/>
      <c r="FV57" s="98"/>
      <c r="FW57" s="98"/>
      <c r="FX57" s="98"/>
      <c r="FY57" s="98"/>
      <c r="FZ57" s="98"/>
      <c r="GA57" s="98"/>
      <c r="GB57" s="98"/>
      <c r="GC57" s="98"/>
      <c r="GD57" s="98"/>
      <c r="GE57" s="98"/>
      <c r="GF57" s="98"/>
      <c r="GG57" s="98"/>
      <c r="GH57" s="98"/>
      <c r="GI57" s="98"/>
      <c r="GJ57" s="98"/>
      <c r="GK57" s="98"/>
      <c r="GL57" s="98"/>
      <c r="GM57" s="98"/>
      <c r="GN57" s="98"/>
      <c r="GO57" s="98"/>
      <c r="GP57" s="98"/>
      <c r="GQ57" s="98"/>
      <c r="GR57" s="98"/>
      <c r="GS57" s="102"/>
      <c r="GT57" s="102"/>
      <c r="GU57" s="102"/>
      <c r="GV57" s="102"/>
      <c r="GW57" s="102"/>
      <c r="GX57" s="102"/>
      <c r="GY57" s="102"/>
      <c r="GZ57" s="102"/>
      <c r="HA57" s="102"/>
      <c r="HB57" s="102"/>
      <c r="HC57" s="102"/>
      <c r="HD57" s="102"/>
      <c r="HE57" s="102"/>
      <c r="HF57" s="102"/>
      <c r="HG57" s="102"/>
      <c r="HH57" s="102"/>
      <c r="HI57" s="102"/>
      <c r="HJ57" s="102"/>
      <c r="HK57" s="102"/>
      <c r="HL57" s="102"/>
      <c r="HM57" s="102"/>
      <c r="HN57" s="102"/>
      <c r="HO57" s="102"/>
      <c r="HP57" s="102"/>
      <c r="HQ57" s="102"/>
      <c r="HR57" s="102"/>
      <c r="HS57" s="102"/>
      <c r="HT57" s="102"/>
    </row>
    <row r="58" spans="1:228" s="4" customFormat="1" ht="24.75" customHeight="1">
      <c r="A58" s="58" t="s">
        <v>71</v>
      </c>
      <c r="B58" s="42">
        <v>3359</v>
      </c>
      <c r="C58" s="43">
        <v>333.965465912474</v>
      </c>
      <c r="D58" s="43">
        <f t="shared" si="15"/>
        <v>1346.148</v>
      </c>
      <c r="E58" s="52">
        <v>34337</v>
      </c>
      <c r="F58" s="43">
        <v>147.834697265341</v>
      </c>
      <c r="G58" s="43">
        <f t="shared" si="16"/>
        <v>6091.440000000016</v>
      </c>
      <c r="H58" s="45" t="e">
        <f t="shared" si="9"/>
        <v>#REF!</v>
      </c>
      <c r="I58" s="84" t="e">
        <f t="shared" si="10"/>
        <v>#REF!</v>
      </c>
      <c r="J58" s="85" t="e">
        <f>VLOOKUP(A58,#REF!,21,0)</f>
        <v>#REF!</v>
      </c>
      <c r="K58" s="86" t="e">
        <f>VLOOKUP(A58,#REF!,22,0)</f>
        <v>#REF!</v>
      </c>
      <c r="L58" s="86" t="e">
        <f>VLOOKUP(A58,#REF!,23,0)</f>
        <v>#REF!</v>
      </c>
      <c r="M58" s="87">
        <v>0.7</v>
      </c>
      <c r="N58" s="88">
        <v>5206.31160000001</v>
      </c>
      <c r="O58" s="6"/>
      <c r="P58" s="6"/>
      <c r="Q58" s="6"/>
      <c r="R58" s="6"/>
      <c r="S58" s="6"/>
      <c r="T58" s="6"/>
      <c r="U58" s="6"/>
      <c r="V58" s="6"/>
      <c r="W58" s="6"/>
      <c r="X58" s="6"/>
      <c r="Y58" s="6"/>
      <c r="Z58" s="6"/>
      <c r="AA58" s="6"/>
      <c r="AB58" s="6"/>
      <c r="AC58" s="6"/>
      <c r="AD58" s="6"/>
      <c r="AE58" s="6"/>
      <c r="AF58" s="6"/>
      <c r="AG58" s="6"/>
      <c r="AH58" s="6"/>
      <c r="AI58" s="98"/>
      <c r="AJ58" s="98"/>
      <c r="AK58" s="98"/>
      <c r="AL58" s="98"/>
      <c r="AM58" s="98"/>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8"/>
      <c r="BR58" s="98"/>
      <c r="BS58" s="98"/>
      <c r="BT58" s="98"/>
      <c r="BU58" s="98"/>
      <c r="BV58" s="98"/>
      <c r="BW58" s="98"/>
      <c r="BX58" s="98"/>
      <c r="BY58" s="98"/>
      <c r="BZ58" s="98"/>
      <c r="CA58" s="98"/>
      <c r="CB58" s="98"/>
      <c r="CC58" s="98"/>
      <c r="CD58" s="98"/>
      <c r="CE58" s="98"/>
      <c r="CF58" s="98"/>
      <c r="CG58" s="98"/>
      <c r="CH58" s="98"/>
      <c r="CI58" s="98"/>
      <c r="CJ58" s="98"/>
      <c r="CK58" s="98"/>
      <c r="CL58" s="98"/>
      <c r="CM58" s="98"/>
      <c r="CN58" s="98"/>
      <c r="CO58" s="98"/>
      <c r="CP58" s="98"/>
      <c r="CQ58" s="98"/>
      <c r="CR58" s="98"/>
      <c r="CS58" s="98"/>
      <c r="CT58" s="98"/>
      <c r="CU58" s="98"/>
      <c r="CV58" s="98"/>
      <c r="CW58" s="98"/>
      <c r="CX58" s="98"/>
      <c r="CY58" s="98"/>
      <c r="CZ58" s="98"/>
      <c r="DA58" s="98"/>
      <c r="DB58" s="98"/>
      <c r="DC58" s="98"/>
      <c r="DD58" s="98"/>
      <c r="DE58" s="98"/>
      <c r="DF58" s="98"/>
      <c r="DG58" s="98"/>
      <c r="DH58" s="98"/>
      <c r="DI58" s="98"/>
      <c r="DJ58" s="98"/>
      <c r="DK58" s="98"/>
      <c r="DL58" s="98"/>
      <c r="DM58" s="98"/>
      <c r="DN58" s="98"/>
      <c r="DO58" s="98"/>
      <c r="DP58" s="98"/>
      <c r="DQ58" s="98"/>
      <c r="DR58" s="98"/>
      <c r="DS58" s="98"/>
      <c r="DT58" s="98"/>
      <c r="DU58" s="98"/>
      <c r="DV58" s="98"/>
      <c r="DW58" s="98"/>
      <c r="DX58" s="98"/>
      <c r="DY58" s="98"/>
      <c r="DZ58" s="98"/>
      <c r="EA58" s="98"/>
      <c r="EB58" s="98"/>
      <c r="EC58" s="98"/>
      <c r="ED58" s="98"/>
      <c r="EE58" s="98"/>
      <c r="EF58" s="98"/>
      <c r="EG58" s="98"/>
      <c r="EH58" s="98"/>
      <c r="EI58" s="98"/>
      <c r="EJ58" s="98"/>
      <c r="EK58" s="98"/>
      <c r="EL58" s="98"/>
      <c r="EM58" s="98"/>
      <c r="EN58" s="98"/>
      <c r="EO58" s="98"/>
      <c r="EP58" s="98"/>
      <c r="EQ58" s="98"/>
      <c r="ER58" s="98"/>
      <c r="ES58" s="98"/>
      <c r="ET58" s="98"/>
      <c r="EU58" s="98"/>
      <c r="EV58" s="98"/>
      <c r="EW58" s="98"/>
      <c r="EX58" s="98"/>
      <c r="EY58" s="98"/>
      <c r="EZ58" s="98"/>
      <c r="FA58" s="98"/>
      <c r="FB58" s="98"/>
      <c r="FC58" s="98"/>
      <c r="FD58" s="98"/>
      <c r="FE58" s="98"/>
      <c r="FF58" s="98"/>
      <c r="FG58" s="98"/>
      <c r="FH58" s="98"/>
      <c r="FI58" s="98"/>
      <c r="FJ58" s="98"/>
      <c r="FK58" s="98"/>
      <c r="FL58" s="98"/>
      <c r="FM58" s="98"/>
      <c r="FN58" s="98"/>
      <c r="FO58" s="98"/>
      <c r="FP58" s="98"/>
      <c r="FQ58" s="98"/>
      <c r="FR58" s="98"/>
      <c r="FS58" s="98"/>
      <c r="FT58" s="98"/>
      <c r="FU58" s="98"/>
      <c r="FV58" s="98"/>
      <c r="FW58" s="98"/>
      <c r="FX58" s="98"/>
      <c r="FY58" s="98"/>
      <c r="FZ58" s="98"/>
      <c r="GA58" s="98"/>
      <c r="GB58" s="98"/>
      <c r="GC58" s="98"/>
      <c r="GD58" s="98"/>
      <c r="GE58" s="98"/>
      <c r="GF58" s="98"/>
      <c r="GG58" s="98"/>
      <c r="GH58" s="98"/>
      <c r="GI58" s="98"/>
      <c r="GJ58" s="98"/>
      <c r="GK58" s="98"/>
      <c r="GL58" s="98"/>
      <c r="GM58" s="98"/>
      <c r="GN58" s="98"/>
      <c r="GO58" s="98"/>
      <c r="GP58" s="98"/>
      <c r="GQ58" s="98"/>
      <c r="GR58" s="98"/>
      <c r="GS58" s="102"/>
      <c r="GT58" s="102"/>
      <c r="GU58" s="102"/>
      <c r="GV58" s="102"/>
      <c r="GW58" s="102"/>
      <c r="GX58" s="102"/>
      <c r="GY58" s="102"/>
      <c r="GZ58" s="102"/>
      <c r="HA58" s="102"/>
      <c r="HB58" s="102"/>
      <c r="HC58" s="102"/>
      <c r="HD58" s="102"/>
      <c r="HE58" s="102"/>
      <c r="HF58" s="102"/>
      <c r="HG58" s="102"/>
      <c r="HH58" s="102"/>
      <c r="HI58" s="102"/>
      <c r="HJ58" s="102"/>
      <c r="HK58" s="102"/>
      <c r="HL58" s="102"/>
      <c r="HM58" s="102"/>
      <c r="HN58" s="102"/>
      <c r="HO58" s="102"/>
      <c r="HP58" s="102"/>
      <c r="HQ58" s="102"/>
      <c r="HR58" s="102"/>
      <c r="HS58" s="102"/>
      <c r="HT58" s="102"/>
    </row>
    <row r="59" spans="1:228" s="4" customFormat="1" ht="24.75" customHeight="1">
      <c r="A59" s="58" t="s">
        <v>73</v>
      </c>
      <c r="B59" s="42">
        <v>600</v>
      </c>
      <c r="C59" s="43">
        <v>334</v>
      </c>
      <c r="D59" s="43">
        <f t="shared" si="15"/>
        <v>240.48</v>
      </c>
      <c r="E59" s="52">
        <v>72034</v>
      </c>
      <c r="F59" s="43">
        <v>148</v>
      </c>
      <c r="G59" s="43">
        <f t="shared" si="16"/>
        <v>12793.2384</v>
      </c>
      <c r="H59" s="45" t="e">
        <f aca="true" t="shared" si="17" ref="H59:H90">SUM(J59:L59)</f>
        <v>#REF!</v>
      </c>
      <c r="I59" s="84" t="e">
        <f aca="true" t="shared" si="18" ref="I59:I90">H59/(D59+G59)</f>
        <v>#REF!</v>
      </c>
      <c r="J59" s="85" t="e">
        <f>VLOOKUP(A59,#REF!,21,0)</f>
        <v>#REF!</v>
      </c>
      <c r="K59" s="86" t="e">
        <f>VLOOKUP(A59,#REF!,22,0)</f>
        <v>#REF!</v>
      </c>
      <c r="L59" s="86" t="e">
        <f>VLOOKUP(A59,#REF!,23,0)</f>
        <v>#REF!</v>
      </c>
      <c r="M59" s="87">
        <v>0.7</v>
      </c>
      <c r="N59" s="88">
        <v>9123.60288</v>
      </c>
      <c r="O59" s="6"/>
      <c r="P59" s="6"/>
      <c r="Q59" s="6"/>
      <c r="R59" s="6"/>
      <c r="S59" s="6"/>
      <c r="T59" s="6"/>
      <c r="U59" s="6"/>
      <c r="V59" s="6"/>
      <c r="W59" s="6"/>
      <c r="X59" s="6"/>
      <c r="Y59" s="6"/>
      <c r="Z59" s="6"/>
      <c r="AA59" s="6"/>
      <c r="AB59" s="6"/>
      <c r="AC59" s="6"/>
      <c r="AD59" s="6"/>
      <c r="AE59" s="6"/>
      <c r="AF59" s="6"/>
      <c r="AG59" s="6"/>
      <c r="AH59" s="6"/>
      <c r="AI59" s="98"/>
      <c r="AJ59" s="98"/>
      <c r="AK59" s="98"/>
      <c r="AL59" s="98"/>
      <c r="AM59" s="98"/>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8"/>
      <c r="BR59" s="98"/>
      <c r="BS59" s="98"/>
      <c r="BT59" s="98"/>
      <c r="BU59" s="98"/>
      <c r="BV59" s="98"/>
      <c r="BW59" s="98"/>
      <c r="BX59" s="98"/>
      <c r="BY59" s="98"/>
      <c r="BZ59" s="98"/>
      <c r="CA59" s="98"/>
      <c r="CB59" s="98"/>
      <c r="CC59" s="98"/>
      <c r="CD59" s="98"/>
      <c r="CE59" s="98"/>
      <c r="CF59" s="98"/>
      <c r="CG59" s="98"/>
      <c r="CH59" s="98"/>
      <c r="CI59" s="98"/>
      <c r="CJ59" s="98"/>
      <c r="CK59" s="98"/>
      <c r="CL59" s="98"/>
      <c r="CM59" s="98"/>
      <c r="CN59" s="98"/>
      <c r="CO59" s="98"/>
      <c r="CP59" s="98"/>
      <c r="CQ59" s="98"/>
      <c r="CR59" s="98"/>
      <c r="CS59" s="98"/>
      <c r="CT59" s="98"/>
      <c r="CU59" s="98"/>
      <c r="CV59" s="98"/>
      <c r="CW59" s="98"/>
      <c r="CX59" s="98"/>
      <c r="CY59" s="98"/>
      <c r="CZ59" s="98"/>
      <c r="DA59" s="98"/>
      <c r="DB59" s="98"/>
      <c r="DC59" s="98"/>
      <c r="DD59" s="98"/>
      <c r="DE59" s="98"/>
      <c r="DF59" s="98"/>
      <c r="DG59" s="98"/>
      <c r="DH59" s="98"/>
      <c r="DI59" s="98"/>
      <c r="DJ59" s="98"/>
      <c r="DK59" s="98"/>
      <c r="DL59" s="98"/>
      <c r="DM59" s="98"/>
      <c r="DN59" s="98"/>
      <c r="DO59" s="98"/>
      <c r="DP59" s="98"/>
      <c r="DQ59" s="98"/>
      <c r="DR59" s="98"/>
      <c r="DS59" s="98"/>
      <c r="DT59" s="98"/>
      <c r="DU59" s="98"/>
      <c r="DV59" s="98"/>
      <c r="DW59" s="98"/>
      <c r="DX59" s="98"/>
      <c r="DY59" s="98"/>
      <c r="DZ59" s="98"/>
      <c r="EA59" s="98"/>
      <c r="EB59" s="98"/>
      <c r="EC59" s="98"/>
      <c r="ED59" s="98"/>
      <c r="EE59" s="98"/>
      <c r="EF59" s="98"/>
      <c r="EG59" s="98"/>
      <c r="EH59" s="98"/>
      <c r="EI59" s="98"/>
      <c r="EJ59" s="98"/>
      <c r="EK59" s="98"/>
      <c r="EL59" s="98"/>
      <c r="EM59" s="98"/>
      <c r="EN59" s="98"/>
      <c r="EO59" s="98"/>
      <c r="EP59" s="98"/>
      <c r="EQ59" s="98"/>
      <c r="ER59" s="98"/>
      <c r="ES59" s="98"/>
      <c r="ET59" s="98"/>
      <c r="EU59" s="98"/>
      <c r="EV59" s="98"/>
      <c r="EW59" s="98"/>
      <c r="EX59" s="98"/>
      <c r="EY59" s="98"/>
      <c r="EZ59" s="98"/>
      <c r="FA59" s="98"/>
      <c r="FB59" s="98"/>
      <c r="FC59" s="98"/>
      <c r="FD59" s="98"/>
      <c r="FE59" s="98"/>
      <c r="FF59" s="98"/>
      <c r="FG59" s="98"/>
      <c r="FH59" s="98"/>
      <c r="FI59" s="98"/>
      <c r="FJ59" s="98"/>
      <c r="FK59" s="98"/>
      <c r="FL59" s="98"/>
      <c r="FM59" s="98"/>
      <c r="FN59" s="98"/>
      <c r="FO59" s="98"/>
      <c r="FP59" s="98"/>
      <c r="FQ59" s="98"/>
      <c r="FR59" s="98"/>
      <c r="FS59" s="98"/>
      <c r="FT59" s="98"/>
      <c r="FU59" s="98"/>
      <c r="FV59" s="98"/>
      <c r="FW59" s="98"/>
      <c r="FX59" s="98"/>
      <c r="FY59" s="98"/>
      <c r="FZ59" s="98"/>
      <c r="GA59" s="98"/>
      <c r="GB59" s="98"/>
      <c r="GC59" s="98"/>
      <c r="GD59" s="98"/>
      <c r="GE59" s="98"/>
      <c r="GF59" s="98"/>
      <c r="GG59" s="98"/>
      <c r="GH59" s="98"/>
      <c r="GI59" s="98"/>
      <c r="GJ59" s="98"/>
      <c r="GK59" s="98"/>
      <c r="GL59" s="98"/>
      <c r="GM59" s="98"/>
      <c r="GN59" s="98"/>
      <c r="GO59" s="98"/>
      <c r="GP59" s="98"/>
      <c r="GQ59" s="98"/>
      <c r="GR59" s="98"/>
      <c r="GS59" s="102"/>
      <c r="GT59" s="102"/>
      <c r="GU59" s="102"/>
      <c r="GV59" s="102"/>
      <c r="GW59" s="102"/>
      <c r="GX59" s="102"/>
      <c r="GY59" s="102"/>
      <c r="GZ59" s="102"/>
      <c r="HA59" s="102"/>
      <c r="HB59" s="102"/>
      <c r="HC59" s="102"/>
      <c r="HD59" s="102"/>
      <c r="HE59" s="102"/>
      <c r="HF59" s="102"/>
      <c r="HG59" s="102"/>
      <c r="HH59" s="102"/>
      <c r="HI59" s="102"/>
      <c r="HJ59" s="102"/>
      <c r="HK59" s="102"/>
      <c r="HL59" s="102"/>
      <c r="HM59" s="102"/>
      <c r="HN59" s="102"/>
      <c r="HO59" s="102"/>
      <c r="HP59" s="102"/>
      <c r="HQ59" s="102"/>
      <c r="HR59" s="102"/>
      <c r="HS59" s="102"/>
      <c r="HT59" s="102"/>
    </row>
    <row r="60" spans="1:228" s="2" customFormat="1" ht="24.75" customHeight="1">
      <c r="A60" s="32" t="s">
        <v>198</v>
      </c>
      <c r="B60" s="53"/>
      <c r="C60" s="46"/>
      <c r="D60" s="54"/>
      <c r="E60" s="55"/>
      <c r="F60" s="46"/>
      <c r="G60" s="54"/>
      <c r="H60" s="37"/>
      <c r="I60" s="90"/>
      <c r="J60" s="91"/>
      <c r="K60" s="92"/>
      <c r="L60" s="92"/>
      <c r="M60" s="46"/>
      <c r="N60" s="37"/>
      <c r="O60" s="6"/>
      <c r="P60" s="6"/>
      <c r="Q60" s="6"/>
      <c r="R60" s="6"/>
      <c r="S60" s="6"/>
      <c r="T60" s="6"/>
      <c r="U60" s="6"/>
      <c r="V60" s="6"/>
      <c r="W60" s="6"/>
      <c r="X60" s="6"/>
      <c r="Y60" s="6"/>
      <c r="Z60" s="6"/>
      <c r="AA60" s="6"/>
      <c r="AB60" s="6"/>
      <c r="AC60" s="6"/>
      <c r="AD60" s="6"/>
      <c r="AE60" s="6"/>
      <c r="AF60" s="6"/>
      <c r="AG60" s="6"/>
      <c r="AH60" s="6"/>
      <c r="AI60" s="6"/>
      <c r="AJ60" s="6"/>
      <c r="AK60" s="6"/>
      <c r="AL60" s="6"/>
      <c r="AM60" s="96"/>
      <c r="AN60" s="96"/>
      <c r="AO60" s="96"/>
      <c r="AP60" s="96"/>
      <c r="AQ60" s="96"/>
      <c r="AR60" s="96"/>
      <c r="AS60" s="96"/>
      <c r="AT60" s="96"/>
      <c r="AU60" s="96"/>
      <c r="AV60" s="96"/>
      <c r="AW60" s="96"/>
      <c r="AX60" s="96"/>
      <c r="AY60" s="96"/>
      <c r="AZ60" s="96"/>
      <c r="BA60" s="96"/>
      <c r="BB60" s="96"/>
      <c r="BC60" s="96"/>
      <c r="BD60" s="96"/>
      <c r="BE60" s="96"/>
      <c r="BF60" s="96"/>
      <c r="BG60" s="96"/>
      <c r="BH60" s="96"/>
      <c r="BI60" s="96"/>
      <c r="BJ60" s="96"/>
      <c r="BK60" s="96"/>
      <c r="BL60" s="96"/>
      <c r="BM60" s="96"/>
      <c r="BN60" s="96"/>
      <c r="BO60" s="96"/>
      <c r="BP60" s="96"/>
      <c r="BQ60" s="96"/>
      <c r="BR60" s="96"/>
      <c r="BS60" s="96"/>
      <c r="BT60" s="96"/>
      <c r="BU60" s="96"/>
      <c r="BV60" s="96"/>
      <c r="BW60" s="96"/>
      <c r="BX60" s="96"/>
      <c r="BY60" s="96"/>
      <c r="BZ60" s="96"/>
      <c r="CA60" s="96"/>
      <c r="CB60" s="96"/>
      <c r="CC60" s="96"/>
      <c r="CD60" s="96"/>
      <c r="CE60" s="96"/>
      <c r="CF60" s="96"/>
      <c r="CG60" s="96"/>
      <c r="CH60" s="96"/>
      <c r="CI60" s="96"/>
      <c r="CJ60" s="96"/>
      <c r="CK60" s="96"/>
      <c r="CL60" s="96"/>
      <c r="CM60" s="96"/>
      <c r="CN60" s="96"/>
      <c r="CO60" s="96"/>
      <c r="CP60" s="96"/>
      <c r="CQ60" s="96"/>
      <c r="CR60" s="96"/>
      <c r="CS60" s="96"/>
      <c r="CT60" s="96"/>
      <c r="CU60" s="96"/>
      <c r="CV60" s="96"/>
      <c r="CW60" s="96"/>
      <c r="CX60" s="96"/>
      <c r="CY60" s="96"/>
      <c r="CZ60" s="96"/>
      <c r="DA60" s="96"/>
      <c r="DB60" s="96"/>
      <c r="DC60" s="96"/>
      <c r="DD60" s="96"/>
      <c r="DE60" s="96"/>
      <c r="DF60" s="96"/>
      <c r="DG60" s="96"/>
      <c r="DH60" s="96"/>
      <c r="DI60" s="96"/>
      <c r="DJ60" s="96"/>
      <c r="DK60" s="96"/>
      <c r="DL60" s="96"/>
      <c r="DM60" s="96"/>
      <c r="DN60" s="96"/>
      <c r="DO60" s="96"/>
      <c r="DP60" s="96"/>
      <c r="DQ60" s="96"/>
      <c r="DR60" s="96"/>
      <c r="DS60" s="96"/>
      <c r="DT60" s="96"/>
      <c r="DU60" s="96"/>
      <c r="DV60" s="96"/>
      <c r="DW60" s="96"/>
      <c r="DX60" s="96"/>
      <c r="DY60" s="96"/>
      <c r="DZ60" s="96"/>
      <c r="EA60" s="96"/>
      <c r="EB60" s="96"/>
      <c r="EC60" s="96"/>
      <c r="ED60" s="96"/>
      <c r="EE60" s="96"/>
      <c r="EF60" s="96"/>
      <c r="EG60" s="96"/>
      <c r="EH60" s="96"/>
      <c r="EI60" s="96"/>
      <c r="EJ60" s="96"/>
      <c r="EK60" s="96"/>
      <c r="EL60" s="96"/>
      <c r="EM60" s="96"/>
      <c r="EN60" s="96"/>
      <c r="EO60" s="96"/>
      <c r="EP60" s="96"/>
      <c r="EQ60" s="96"/>
      <c r="ER60" s="96"/>
      <c r="ES60" s="96"/>
      <c r="ET60" s="96"/>
      <c r="EU60" s="96"/>
      <c r="EV60" s="96"/>
      <c r="EW60" s="96"/>
      <c r="EX60" s="96"/>
      <c r="EY60" s="96"/>
      <c r="EZ60" s="96"/>
      <c r="FA60" s="96"/>
      <c r="FB60" s="96"/>
      <c r="FC60" s="96"/>
      <c r="FD60" s="96"/>
      <c r="FE60" s="96"/>
      <c r="FF60" s="96"/>
      <c r="FG60" s="96"/>
      <c r="FH60" s="96"/>
      <c r="FI60" s="96"/>
      <c r="FJ60" s="96"/>
      <c r="FK60" s="96"/>
      <c r="FL60" s="96"/>
      <c r="FM60" s="96"/>
      <c r="FN60" s="96"/>
      <c r="FO60" s="96"/>
      <c r="FP60" s="96"/>
      <c r="FQ60" s="96"/>
      <c r="FR60" s="96"/>
      <c r="FS60" s="96"/>
      <c r="FT60" s="96"/>
      <c r="FU60" s="96"/>
      <c r="FV60" s="96"/>
      <c r="FW60" s="96"/>
      <c r="FX60" s="96"/>
      <c r="FY60" s="96"/>
      <c r="FZ60" s="96"/>
      <c r="GA60" s="96"/>
      <c r="GB60" s="96"/>
      <c r="GC60" s="96"/>
      <c r="GD60" s="96"/>
      <c r="GE60" s="96"/>
      <c r="GF60" s="96"/>
      <c r="GG60" s="96"/>
      <c r="GH60" s="96"/>
      <c r="GI60" s="96"/>
      <c r="GJ60" s="96"/>
      <c r="GK60" s="96"/>
      <c r="GL60" s="96"/>
      <c r="GM60" s="96"/>
      <c r="GN60" s="96"/>
      <c r="GO60" s="96"/>
      <c r="GP60" s="96"/>
      <c r="GQ60" s="96"/>
      <c r="GR60" s="96"/>
      <c r="GS60" s="100"/>
      <c r="GT60" s="100"/>
      <c r="GU60" s="100"/>
      <c r="GV60" s="100"/>
      <c r="GW60" s="100"/>
      <c r="GX60" s="100"/>
      <c r="GY60" s="100"/>
      <c r="GZ60" s="100"/>
      <c r="HA60" s="100"/>
      <c r="HB60" s="100"/>
      <c r="HC60" s="100"/>
      <c r="HD60" s="100"/>
      <c r="HE60" s="100"/>
      <c r="HF60" s="100"/>
      <c r="HG60" s="100"/>
      <c r="HH60" s="100"/>
      <c r="HI60" s="100"/>
      <c r="HJ60" s="100"/>
      <c r="HK60" s="100"/>
      <c r="HL60" s="100"/>
      <c r="HM60" s="100"/>
      <c r="HN60" s="100"/>
      <c r="HO60" s="100"/>
      <c r="HP60" s="100"/>
      <c r="HQ60" s="100"/>
      <c r="HR60" s="100"/>
      <c r="HS60" s="100"/>
      <c r="HT60" s="100"/>
    </row>
    <row r="61" spans="1:14" ht="24.75" customHeight="1">
      <c r="A61" s="59" t="s">
        <v>626</v>
      </c>
      <c r="B61" s="20">
        <v>1949</v>
      </c>
      <c r="C61" s="21">
        <v>310</v>
      </c>
      <c r="D61" s="21">
        <f aca="true" t="shared" si="19" ref="D61:D64">B61*C61*12/10000</f>
        <v>725.028</v>
      </c>
      <c r="E61" s="60">
        <v>2627</v>
      </c>
      <c r="F61" s="21">
        <v>269</v>
      </c>
      <c r="G61" s="21">
        <f aca="true" t="shared" si="20" ref="G61:G64">E61*F61*12/10000</f>
        <v>847.9956</v>
      </c>
      <c r="H61" s="39">
        <f t="shared" si="17"/>
        <v>1129.074286141082</v>
      </c>
      <c r="I61" s="79">
        <f t="shared" si="18"/>
        <v>0.7177732655384712</v>
      </c>
      <c r="J61" s="80">
        <v>203.466216771554</v>
      </c>
      <c r="K61" s="81">
        <v>662.273390555594</v>
      </c>
      <c r="L61" s="81">
        <v>263.334678813934</v>
      </c>
      <c r="M61" s="72">
        <v>0</v>
      </c>
      <c r="N61" s="73">
        <v>0</v>
      </c>
    </row>
    <row r="62" spans="1:14" ht="24.75" customHeight="1">
      <c r="A62" s="59" t="s">
        <v>28</v>
      </c>
      <c r="B62" s="20">
        <v>1468</v>
      </c>
      <c r="C62" s="21">
        <v>313.555858310627</v>
      </c>
      <c r="D62" s="21">
        <f t="shared" si="19"/>
        <v>552.3600000000006</v>
      </c>
      <c r="E62" s="49">
        <v>26817</v>
      </c>
      <c r="F62" s="21">
        <v>237.062311220494</v>
      </c>
      <c r="G62" s="21">
        <f t="shared" si="20"/>
        <v>7628.759999999985</v>
      </c>
      <c r="H62" s="39" t="e">
        <f t="shared" si="17"/>
        <v>#REF!</v>
      </c>
      <c r="I62" s="79" t="e">
        <f t="shared" si="18"/>
        <v>#REF!</v>
      </c>
      <c r="J62" s="80" t="e">
        <f>VLOOKUP(A62,#REF!,21,0)</f>
        <v>#REF!</v>
      </c>
      <c r="K62" s="81" t="e">
        <f>VLOOKUP(A62,#REF!,22,0)</f>
        <v>#REF!</v>
      </c>
      <c r="L62" s="81" t="e">
        <f>VLOOKUP(A62,#REF!,23,0)</f>
        <v>#REF!</v>
      </c>
      <c r="M62" s="82">
        <v>0.6</v>
      </c>
      <c r="N62" s="83">
        <v>4908.67199999999</v>
      </c>
    </row>
    <row r="63" spans="1:14" ht="24.75" customHeight="1">
      <c r="A63" s="59" t="s">
        <v>29</v>
      </c>
      <c r="B63" s="20">
        <v>1647</v>
      </c>
      <c r="C63" s="21">
        <v>311.536126290225</v>
      </c>
      <c r="D63" s="21">
        <f t="shared" si="19"/>
        <v>615.7200000000007</v>
      </c>
      <c r="E63" s="49">
        <v>19566</v>
      </c>
      <c r="F63" s="21">
        <v>197.326995809057</v>
      </c>
      <c r="G63" s="21">
        <f t="shared" si="20"/>
        <v>4633.080000000011</v>
      </c>
      <c r="H63" s="39" t="e">
        <f t="shared" si="17"/>
        <v>#REF!</v>
      </c>
      <c r="I63" s="79" t="e">
        <f t="shared" si="18"/>
        <v>#REF!</v>
      </c>
      <c r="J63" s="80" t="e">
        <f>VLOOKUP(A63,#REF!,21,0)</f>
        <v>#REF!</v>
      </c>
      <c r="K63" s="81" t="e">
        <f>VLOOKUP(A63,#REF!,22,0)</f>
        <v>#REF!</v>
      </c>
      <c r="L63" s="81" t="e">
        <f>VLOOKUP(A63,#REF!,23,0)</f>
        <v>#REF!</v>
      </c>
      <c r="M63" s="82">
        <v>0.6</v>
      </c>
      <c r="N63" s="83">
        <v>3149.28000000001</v>
      </c>
    </row>
    <row r="64" spans="1:228" s="4" customFormat="1" ht="24.75" customHeight="1">
      <c r="A64" s="61" t="s">
        <v>30</v>
      </c>
      <c r="B64" s="42">
        <v>727</v>
      </c>
      <c r="C64" s="43">
        <v>311.112792297111</v>
      </c>
      <c r="D64" s="43">
        <f t="shared" si="19"/>
        <v>271.4147999999996</v>
      </c>
      <c r="E64" s="52">
        <v>13083</v>
      </c>
      <c r="F64" s="43">
        <v>259.169074371322</v>
      </c>
      <c r="G64" s="43">
        <f t="shared" si="20"/>
        <v>4068.8508000000065</v>
      </c>
      <c r="H64" s="45" t="e">
        <f t="shared" si="17"/>
        <v>#REF!</v>
      </c>
      <c r="I64" s="84" t="e">
        <f t="shared" si="18"/>
        <v>#REF!</v>
      </c>
      <c r="J64" s="85" t="e">
        <f>VLOOKUP(A64,#REF!,21,0)</f>
        <v>#REF!</v>
      </c>
      <c r="K64" s="86" t="e">
        <f>VLOOKUP(A64,#REF!,22,0)</f>
        <v>#REF!</v>
      </c>
      <c r="L64" s="86" t="e">
        <f>VLOOKUP(A64,#REF!,23,0)</f>
        <v>#REF!</v>
      </c>
      <c r="M64" s="87">
        <v>0.5</v>
      </c>
      <c r="N64" s="88">
        <v>2170.1328</v>
      </c>
      <c r="O64" s="6"/>
      <c r="P64" s="6"/>
      <c r="Q64" s="6"/>
      <c r="R64" s="6"/>
      <c r="S64" s="6"/>
      <c r="T64" s="6"/>
      <c r="U64" s="6"/>
      <c r="V64" s="6"/>
      <c r="W64" s="6"/>
      <c r="X64" s="6"/>
      <c r="Y64" s="6"/>
      <c r="Z64" s="6"/>
      <c r="AA64" s="6"/>
      <c r="AB64" s="6"/>
      <c r="AC64" s="6"/>
      <c r="AD64" s="6"/>
      <c r="AE64" s="6"/>
      <c r="AF64" s="6"/>
      <c r="AG64" s="6"/>
      <c r="AH64" s="6"/>
      <c r="AI64" s="98"/>
      <c r="AJ64" s="98"/>
      <c r="AK64" s="98"/>
      <c r="AL64" s="98"/>
      <c r="AM64" s="98"/>
      <c r="AN64" s="98"/>
      <c r="AO64" s="98"/>
      <c r="AP64" s="98"/>
      <c r="AQ64" s="98"/>
      <c r="AR64" s="98"/>
      <c r="AS64" s="98"/>
      <c r="AT64" s="98"/>
      <c r="AU64" s="98"/>
      <c r="AV64" s="98"/>
      <c r="AW64" s="98"/>
      <c r="AX64" s="98"/>
      <c r="AY64" s="98"/>
      <c r="AZ64" s="98"/>
      <c r="BA64" s="98"/>
      <c r="BB64" s="98"/>
      <c r="BC64" s="98"/>
      <c r="BD64" s="98"/>
      <c r="BE64" s="98"/>
      <c r="BF64" s="98"/>
      <c r="BG64" s="98"/>
      <c r="BH64" s="98"/>
      <c r="BI64" s="98"/>
      <c r="BJ64" s="98"/>
      <c r="BK64" s="98"/>
      <c r="BL64" s="98"/>
      <c r="BM64" s="98"/>
      <c r="BN64" s="98"/>
      <c r="BO64" s="98"/>
      <c r="BP64" s="98"/>
      <c r="BQ64" s="98"/>
      <c r="BR64" s="98"/>
      <c r="BS64" s="98"/>
      <c r="BT64" s="98"/>
      <c r="BU64" s="98"/>
      <c r="BV64" s="98"/>
      <c r="BW64" s="98"/>
      <c r="BX64" s="98"/>
      <c r="BY64" s="98"/>
      <c r="BZ64" s="98"/>
      <c r="CA64" s="98"/>
      <c r="CB64" s="98"/>
      <c r="CC64" s="98"/>
      <c r="CD64" s="98"/>
      <c r="CE64" s="98"/>
      <c r="CF64" s="98"/>
      <c r="CG64" s="98"/>
      <c r="CH64" s="98"/>
      <c r="CI64" s="98"/>
      <c r="CJ64" s="98"/>
      <c r="CK64" s="98"/>
      <c r="CL64" s="98"/>
      <c r="CM64" s="98"/>
      <c r="CN64" s="98"/>
      <c r="CO64" s="98"/>
      <c r="CP64" s="98"/>
      <c r="CQ64" s="98"/>
      <c r="CR64" s="98"/>
      <c r="CS64" s="98"/>
      <c r="CT64" s="98"/>
      <c r="CU64" s="98"/>
      <c r="CV64" s="98"/>
      <c r="CW64" s="98"/>
      <c r="CX64" s="98"/>
      <c r="CY64" s="98"/>
      <c r="CZ64" s="98"/>
      <c r="DA64" s="98"/>
      <c r="DB64" s="98"/>
      <c r="DC64" s="98"/>
      <c r="DD64" s="98"/>
      <c r="DE64" s="98"/>
      <c r="DF64" s="98"/>
      <c r="DG64" s="98"/>
      <c r="DH64" s="98"/>
      <c r="DI64" s="98"/>
      <c r="DJ64" s="98"/>
      <c r="DK64" s="98"/>
      <c r="DL64" s="98"/>
      <c r="DM64" s="98"/>
      <c r="DN64" s="98"/>
      <c r="DO64" s="98"/>
      <c r="DP64" s="98"/>
      <c r="DQ64" s="98"/>
      <c r="DR64" s="98"/>
      <c r="DS64" s="98"/>
      <c r="DT64" s="98"/>
      <c r="DU64" s="98"/>
      <c r="DV64" s="98"/>
      <c r="DW64" s="98"/>
      <c r="DX64" s="98"/>
      <c r="DY64" s="98"/>
      <c r="DZ64" s="98"/>
      <c r="EA64" s="98"/>
      <c r="EB64" s="98"/>
      <c r="EC64" s="98"/>
      <c r="ED64" s="98"/>
      <c r="EE64" s="98"/>
      <c r="EF64" s="98"/>
      <c r="EG64" s="98"/>
      <c r="EH64" s="98"/>
      <c r="EI64" s="98"/>
      <c r="EJ64" s="98"/>
      <c r="EK64" s="98"/>
      <c r="EL64" s="98"/>
      <c r="EM64" s="98"/>
      <c r="EN64" s="98"/>
      <c r="EO64" s="98"/>
      <c r="EP64" s="98"/>
      <c r="EQ64" s="98"/>
      <c r="ER64" s="98"/>
      <c r="ES64" s="98"/>
      <c r="ET64" s="98"/>
      <c r="EU64" s="98"/>
      <c r="EV64" s="98"/>
      <c r="EW64" s="98"/>
      <c r="EX64" s="98"/>
      <c r="EY64" s="98"/>
      <c r="EZ64" s="98"/>
      <c r="FA64" s="98"/>
      <c r="FB64" s="98"/>
      <c r="FC64" s="98"/>
      <c r="FD64" s="98"/>
      <c r="FE64" s="98"/>
      <c r="FF64" s="98"/>
      <c r="FG64" s="98"/>
      <c r="FH64" s="98"/>
      <c r="FI64" s="98"/>
      <c r="FJ64" s="98"/>
      <c r="FK64" s="98"/>
      <c r="FL64" s="98"/>
      <c r="FM64" s="98"/>
      <c r="FN64" s="98"/>
      <c r="FO64" s="98"/>
      <c r="FP64" s="98"/>
      <c r="FQ64" s="98"/>
      <c r="FR64" s="98"/>
      <c r="FS64" s="98"/>
      <c r="FT64" s="98"/>
      <c r="FU64" s="98"/>
      <c r="FV64" s="98"/>
      <c r="FW64" s="98"/>
      <c r="FX64" s="98"/>
      <c r="FY64" s="98"/>
      <c r="FZ64" s="98"/>
      <c r="GA64" s="98"/>
      <c r="GB64" s="98"/>
      <c r="GC64" s="98"/>
      <c r="GD64" s="98"/>
      <c r="GE64" s="98"/>
      <c r="GF64" s="98"/>
      <c r="GG64" s="98"/>
      <c r="GH64" s="98"/>
      <c r="GI64" s="98"/>
      <c r="GJ64" s="98"/>
      <c r="GK64" s="98"/>
      <c r="GL64" s="98"/>
      <c r="GM64" s="98"/>
      <c r="GN64" s="98"/>
      <c r="GO64" s="98"/>
      <c r="GP64" s="98"/>
      <c r="GQ64" s="98"/>
      <c r="GR64" s="98"/>
      <c r="GS64" s="102"/>
      <c r="GT64" s="102"/>
      <c r="GU64" s="102"/>
      <c r="GV64" s="102"/>
      <c r="GW64" s="102"/>
      <c r="GX64" s="102"/>
      <c r="GY64" s="102"/>
      <c r="GZ64" s="102"/>
      <c r="HA64" s="102"/>
      <c r="HB64" s="102"/>
      <c r="HC64" s="102"/>
      <c r="HD64" s="102"/>
      <c r="HE64" s="102"/>
      <c r="HF64" s="102"/>
      <c r="HG64" s="102"/>
      <c r="HH64" s="102"/>
      <c r="HI64" s="102"/>
      <c r="HJ64" s="102"/>
      <c r="HK64" s="102"/>
      <c r="HL64" s="102"/>
      <c r="HM64" s="102"/>
      <c r="HN64" s="102"/>
      <c r="HO64" s="102"/>
      <c r="HP64" s="102"/>
      <c r="HQ64" s="102"/>
      <c r="HR64" s="102"/>
      <c r="HS64" s="102"/>
      <c r="HT64" s="102"/>
    </row>
    <row r="65" spans="1:228" s="2" customFormat="1" ht="24.75" customHeight="1">
      <c r="A65" s="32" t="s">
        <v>215</v>
      </c>
      <c r="B65" s="53"/>
      <c r="C65" s="46"/>
      <c r="D65" s="54"/>
      <c r="E65" s="55"/>
      <c r="F65" s="46"/>
      <c r="G65" s="54"/>
      <c r="H65" s="37"/>
      <c r="I65" s="90"/>
      <c r="J65" s="91"/>
      <c r="K65" s="92"/>
      <c r="L65" s="92"/>
      <c r="M65" s="46"/>
      <c r="N65" s="37"/>
      <c r="O65" s="6"/>
      <c r="P65" s="6"/>
      <c r="Q65" s="6"/>
      <c r="R65" s="6"/>
      <c r="S65" s="6"/>
      <c r="T65" s="6"/>
      <c r="U65" s="6"/>
      <c r="V65" s="6"/>
      <c r="W65" s="6"/>
      <c r="X65" s="6"/>
      <c r="Y65" s="6"/>
      <c r="Z65" s="6"/>
      <c r="AA65" s="6"/>
      <c r="AB65" s="6"/>
      <c r="AC65" s="6"/>
      <c r="AD65" s="6"/>
      <c r="AE65" s="6"/>
      <c r="AF65" s="6"/>
      <c r="AG65" s="6"/>
      <c r="AH65" s="6"/>
      <c r="AI65" s="6"/>
      <c r="AJ65" s="6"/>
      <c r="AK65" s="6"/>
      <c r="AL65" s="6"/>
      <c r="AM65" s="96"/>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6"/>
      <c r="BR65" s="96"/>
      <c r="BS65" s="96"/>
      <c r="BT65" s="96"/>
      <c r="BU65" s="96"/>
      <c r="BV65" s="96"/>
      <c r="BW65" s="96"/>
      <c r="BX65" s="96"/>
      <c r="BY65" s="96"/>
      <c r="BZ65" s="96"/>
      <c r="CA65" s="96"/>
      <c r="CB65" s="96"/>
      <c r="CC65" s="96"/>
      <c r="CD65" s="96"/>
      <c r="CE65" s="96"/>
      <c r="CF65" s="96"/>
      <c r="CG65" s="96"/>
      <c r="CH65" s="96"/>
      <c r="CI65" s="96"/>
      <c r="CJ65" s="96"/>
      <c r="CK65" s="96"/>
      <c r="CL65" s="96"/>
      <c r="CM65" s="96"/>
      <c r="CN65" s="96"/>
      <c r="CO65" s="96"/>
      <c r="CP65" s="96"/>
      <c r="CQ65" s="96"/>
      <c r="CR65" s="96"/>
      <c r="CS65" s="96"/>
      <c r="CT65" s="96"/>
      <c r="CU65" s="96"/>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X65" s="96"/>
      <c r="FY65" s="96"/>
      <c r="FZ65" s="96"/>
      <c r="GA65" s="96"/>
      <c r="GB65" s="96"/>
      <c r="GC65" s="96"/>
      <c r="GD65" s="96"/>
      <c r="GE65" s="96"/>
      <c r="GF65" s="96"/>
      <c r="GG65" s="96"/>
      <c r="GH65" s="96"/>
      <c r="GI65" s="96"/>
      <c r="GJ65" s="96"/>
      <c r="GK65" s="96"/>
      <c r="GL65" s="96"/>
      <c r="GM65" s="96"/>
      <c r="GN65" s="96"/>
      <c r="GO65" s="96"/>
      <c r="GP65" s="96"/>
      <c r="GQ65" s="96"/>
      <c r="GR65" s="96"/>
      <c r="GS65" s="100"/>
      <c r="GT65" s="100"/>
      <c r="GU65" s="100"/>
      <c r="GV65" s="100"/>
      <c r="GW65" s="100"/>
      <c r="GX65" s="100"/>
      <c r="GY65" s="100"/>
      <c r="GZ65" s="100"/>
      <c r="HA65" s="100"/>
      <c r="HB65" s="100"/>
      <c r="HC65" s="100"/>
      <c r="HD65" s="100"/>
      <c r="HE65" s="100"/>
      <c r="HF65" s="100"/>
      <c r="HG65" s="100"/>
      <c r="HH65" s="100"/>
      <c r="HI65" s="100"/>
      <c r="HJ65" s="100"/>
      <c r="HK65" s="100"/>
      <c r="HL65" s="100"/>
      <c r="HM65" s="100"/>
      <c r="HN65" s="100"/>
      <c r="HO65" s="100"/>
      <c r="HP65" s="100"/>
      <c r="HQ65" s="100"/>
      <c r="HR65" s="100"/>
      <c r="HS65" s="100"/>
      <c r="HT65" s="100"/>
    </row>
    <row r="66" spans="1:14" ht="24.75" customHeight="1">
      <c r="A66" s="59" t="s">
        <v>626</v>
      </c>
      <c r="B66" s="20">
        <v>407</v>
      </c>
      <c r="C66" s="103">
        <v>302</v>
      </c>
      <c r="D66" s="21">
        <f aca="true" t="shared" si="21" ref="D66:D70">B66*C66*12/10000</f>
        <v>147.4968</v>
      </c>
      <c r="E66" s="104">
        <v>4119</v>
      </c>
      <c r="F66" s="103">
        <v>140</v>
      </c>
      <c r="G66" s="21">
        <f aca="true" t="shared" si="22" ref="G66:G70">E66*F66*12/10000</f>
        <v>691.992</v>
      </c>
      <c r="H66" s="39">
        <f t="shared" si="17"/>
        <v>659.6879270541756</v>
      </c>
      <c r="I66" s="79">
        <f t="shared" si="18"/>
        <v>0.7858209985102548</v>
      </c>
      <c r="J66" s="80">
        <v>262.298658862611</v>
      </c>
      <c r="K66" s="81">
        <v>57.9111269015846</v>
      </c>
      <c r="L66" s="81">
        <v>339.47814128998</v>
      </c>
      <c r="M66" s="118">
        <v>0</v>
      </c>
      <c r="N66" s="119">
        <v>0</v>
      </c>
    </row>
    <row r="67" spans="1:14" ht="24.75" customHeight="1">
      <c r="A67" s="59" t="s">
        <v>77</v>
      </c>
      <c r="B67" s="20">
        <v>9697</v>
      </c>
      <c r="C67" s="21">
        <v>319.686500979684</v>
      </c>
      <c r="D67" s="21">
        <f t="shared" si="21"/>
        <v>3719.999999999995</v>
      </c>
      <c r="E67" s="49">
        <v>23928</v>
      </c>
      <c r="F67" s="21">
        <v>131.227014376463</v>
      </c>
      <c r="G67" s="21">
        <f t="shared" si="22"/>
        <v>3768.0000000000073</v>
      </c>
      <c r="H67" s="39" t="e">
        <f t="shared" si="17"/>
        <v>#REF!</v>
      </c>
      <c r="I67" s="79" t="e">
        <f t="shared" si="18"/>
        <v>#REF!</v>
      </c>
      <c r="J67" s="80" t="e">
        <f>VLOOKUP(A67,#REF!,21,0)</f>
        <v>#REF!</v>
      </c>
      <c r="K67" s="81" t="e">
        <f>VLOOKUP(A67,#REF!,22,0)</f>
        <v>#REF!</v>
      </c>
      <c r="L67" s="81" t="e">
        <f>VLOOKUP(A67,#REF!,23,0)</f>
        <v>#REF!</v>
      </c>
      <c r="M67" s="82">
        <v>0.6</v>
      </c>
      <c r="N67" s="83">
        <v>4492.8</v>
      </c>
    </row>
    <row r="68" spans="1:14" ht="24.75" customHeight="1">
      <c r="A68" s="59" t="s">
        <v>217</v>
      </c>
      <c r="B68" s="20">
        <v>3625</v>
      </c>
      <c r="C68" s="21">
        <v>242</v>
      </c>
      <c r="D68" s="21">
        <f t="shared" si="21"/>
        <v>1052.7</v>
      </c>
      <c r="E68" s="49">
        <v>6975</v>
      </c>
      <c r="F68" s="21">
        <v>109.000716845878</v>
      </c>
      <c r="G68" s="21">
        <f t="shared" si="22"/>
        <v>912.3359999999989</v>
      </c>
      <c r="H68" s="39" t="e">
        <f t="shared" si="17"/>
        <v>#REF!</v>
      </c>
      <c r="I68" s="79" t="e">
        <f t="shared" si="18"/>
        <v>#REF!</v>
      </c>
      <c r="J68" s="80" t="e">
        <f>VLOOKUP(A68,#REF!,21,0)</f>
        <v>#REF!</v>
      </c>
      <c r="K68" s="81" t="e">
        <f>VLOOKUP(A68,#REF!,22,0)</f>
        <v>#REF!</v>
      </c>
      <c r="L68" s="81" t="e">
        <f>VLOOKUP(A68,#REF!,23,0)</f>
        <v>#REF!</v>
      </c>
      <c r="M68" s="82">
        <v>0.6</v>
      </c>
      <c r="N68" s="83">
        <v>1179.0216</v>
      </c>
    </row>
    <row r="69" spans="1:228" s="4" customFormat="1" ht="24.75" customHeight="1">
      <c r="A69" s="61" t="s">
        <v>79</v>
      </c>
      <c r="B69" s="42">
        <v>10366</v>
      </c>
      <c r="C69" s="43">
        <v>242.13775805518</v>
      </c>
      <c r="D69" s="43">
        <f t="shared" si="21"/>
        <v>3011.999999999995</v>
      </c>
      <c r="E69" s="52">
        <v>34660</v>
      </c>
      <c r="F69" s="43">
        <v>109.059434506636</v>
      </c>
      <c r="G69" s="43">
        <f t="shared" si="22"/>
        <v>4536.000000000005</v>
      </c>
      <c r="H69" s="45" t="e">
        <f t="shared" si="17"/>
        <v>#REF!</v>
      </c>
      <c r="I69" s="84" t="e">
        <f t="shared" si="18"/>
        <v>#REF!</v>
      </c>
      <c r="J69" s="85" t="e">
        <f>VLOOKUP(A69,#REF!,21,0)</f>
        <v>#REF!</v>
      </c>
      <c r="K69" s="86" t="e">
        <f>VLOOKUP(A69,#REF!,22,0)</f>
        <v>#REF!</v>
      </c>
      <c r="L69" s="86" t="e">
        <f>VLOOKUP(A69,#REF!,23,0)</f>
        <v>#REF!</v>
      </c>
      <c r="M69" s="87">
        <v>0.7</v>
      </c>
      <c r="N69" s="88">
        <v>5283.6</v>
      </c>
      <c r="O69" s="6"/>
      <c r="P69" s="6"/>
      <c r="Q69" s="6"/>
      <c r="R69" s="6"/>
      <c r="S69" s="6"/>
      <c r="T69" s="6"/>
      <c r="U69" s="6"/>
      <c r="V69" s="6"/>
      <c r="W69" s="6"/>
      <c r="X69" s="6"/>
      <c r="Y69" s="6"/>
      <c r="Z69" s="6"/>
      <c r="AA69" s="6"/>
      <c r="AB69" s="6"/>
      <c r="AC69" s="6"/>
      <c r="AD69" s="6"/>
      <c r="AE69" s="6"/>
      <c r="AF69" s="6"/>
      <c r="AG69" s="6"/>
      <c r="AH69" s="6"/>
      <c r="AI69" s="98"/>
      <c r="AJ69" s="98"/>
      <c r="AK69" s="98"/>
      <c r="AL69" s="98"/>
      <c r="AM69" s="98"/>
      <c r="AN69" s="98"/>
      <c r="AO69" s="98"/>
      <c r="AP69" s="98"/>
      <c r="AQ69" s="98"/>
      <c r="AR69" s="98"/>
      <c r="AS69" s="98"/>
      <c r="AT69" s="98"/>
      <c r="AU69" s="98"/>
      <c r="AV69" s="98"/>
      <c r="AW69" s="98"/>
      <c r="AX69" s="98"/>
      <c r="AY69" s="98"/>
      <c r="AZ69" s="98"/>
      <c r="BA69" s="98"/>
      <c r="BB69" s="98"/>
      <c r="BC69" s="98"/>
      <c r="BD69" s="98"/>
      <c r="BE69" s="98"/>
      <c r="BF69" s="98"/>
      <c r="BG69" s="98"/>
      <c r="BH69" s="98"/>
      <c r="BI69" s="98"/>
      <c r="BJ69" s="98"/>
      <c r="BK69" s="98"/>
      <c r="BL69" s="98"/>
      <c r="BM69" s="98"/>
      <c r="BN69" s="98"/>
      <c r="BO69" s="98"/>
      <c r="BP69" s="98"/>
      <c r="BQ69" s="98"/>
      <c r="BR69" s="98"/>
      <c r="BS69" s="98"/>
      <c r="BT69" s="98"/>
      <c r="BU69" s="98"/>
      <c r="BV69" s="98"/>
      <c r="BW69" s="98"/>
      <c r="BX69" s="98"/>
      <c r="BY69" s="98"/>
      <c r="BZ69" s="98"/>
      <c r="CA69" s="98"/>
      <c r="CB69" s="98"/>
      <c r="CC69" s="98"/>
      <c r="CD69" s="98"/>
      <c r="CE69" s="98"/>
      <c r="CF69" s="98"/>
      <c r="CG69" s="98"/>
      <c r="CH69" s="98"/>
      <c r="CI69" s="98"/>
      <c r="CJ69" s="98"/>
      <c r="CK69" s="98"/>
      <c r="CL69" s="98"/>
      <c r="CM69" s="98"/>
      <c r="CN69" s="98"/>
      <c r="CO69" s="98"/>
      <c r="CP69" s="98"/>
      <c r="CQ69" s="98"/>
      <c r="CR69" s="98"/>
      <c r="CS69" s="98"/>
      <c r="CT69" s="98"/>
      <c r="CU69" s="98"/>
      <c r="CV69" s="98"/>
      <c r="CW69" s="98"/>
      <c r="CX69" s="98"/>
      <c r="CY69" s="98"/>
      <c r="CZ69" s="98"/>
      <c r="DA69" s="98"/>
      <c r="DB69" s="98"/>
      <c r="DC69" s="98"/>
      <c r="DD69" s="98"/>
      <c r="DE69" s="98"/>
      <c r="DF69" s="98"/>
      <c r="DG69" s="98"/>
      <c r="DH69" s="98"/>
      <c r="DI69" s="98"/>
      <c r="DJ69" s="98"/>
      <c r="DK69" s="98"/>
      <c r="DL69" s="98"/>
      <c r="DM69" s="98"/>
      <c r="DN69" s="98"/>
      <c r="DO69" s="98"/>
      <c r="DP69" s="98"/>
      <c r="DQ69" s="98"/>
      <c r="DR69" s="98"/>
      <c r="DS69" s="98"/>
      <c r="DT69" s="98"/>
      <c r="DU69" s="98"/>
      <c r="DV69" s="98"/>
      <c r="DW69" s="98"/>
      <c r="DX69" s="98"/>
      <c r="DY69" s="98"/>
      <c r="DZ69" s="98"/>
      <c r="EA69" s="98"/>
      <c r="EB69" s="98"/>
      <c r="EC69" s="98"/>
      <c r="ED69" s="98"/>
      <c r="EE69" s="98"/>
      <c r="EF69" s="98"/>
      <c r="EG69" s="98"/>
      <c r="EH69" s="98"/>
      <c r="EI69" s="98"/>
      <c r="EJ69" s="98"/>
      <c r="EK69" s="98"/>
      <c r="EL69" s="98"/>
      <c r="EM69" s="98"/>
      <c r="EN69" s="98"/>
      <c r="EO69" s="98"/>
      <c r="EP69" s="98"/>
      <c r="EQ69" s="98"/>
      <c r="ER69" s="98"/>
      <c r="ES69" s="98"/>
      <c r="ET69" s="98"/>
      <c r="EU69" s="98"/>
      <c r="EV69" s="98"/>
      <c r="EW69" s="98"/>
      <c r="EX69" s="98"/>
      <c r="EY69" s="98"/>
      <c r="EZ69" s="98"/>
      <c r="FA69" s="98"/>
      <c r="FB69" s="98"/>
      <c r="FC69" s="98"/>
      <c r="FD69" s="98"/>
      <c r="FE69" s="98"/>
      <c r="FF69" s="98"/>
      <c r="FG69" s="98"/>
      <c r="FH69" s="98"/>
      <c r="FI69" s="98"/>
      <c r="FJ69" s="98"/>
      <c r="FK69" s="98"/>
      <c r="FL69" s="98"/>
      <c r="FM69" s="98"/>
      <c r="FN69" s="98"/>
      <c r="FO69" s="98"/>
      <c r="FP69" s="98"/>
      <c r="FQ69" s="98"/>
      <c r="FR69" s="98"/>
      <c r="FS69" s="98"/>
      <c r="FT69" s="98"/>
      <c r="FU69" s="98"/>
      <c r="FV69" s="98"/>
      <c r="FW69" s="98"/>
      <c r="FX69" s="98"/>
      <c r="FY69" s="98"/>
      <c r="FZ69" s="98"/>
      <c r="GA69" s="98"/>
      <c r="GB69" s="98"/>
      <c r="GC69" s="98"/>
      <c r="GD69" s="98"/>
      <c r="GE69" s="98"/>
      <c r="GF69" s="98"/>
      <c r="GG69" s="98"/>
      <c r="GH69" s="98"/>
      <c r="GI69" s="98"/>
      <c r="GJ69" s="98"/>
      <c r="GK69" s="98"/>
      <c r="GL69" s="98"/>
      <c r="GM69" s="98"/>
      <c r="GN69" s="98"/>
      <c r="GO69" s="98"/>
      <c r="GP69" s="98"/>
      <c r="GQ69" s="98"/>
      <c r="GR69" s="98"/>
      <c r="GS69" s="102"/>
      <c r="GT69" s="102"/>
      <c r="GU69" s="102"/>
      <c r="GV69" s="102"/>
      <c r="GW69" s="102"/>
      <c r="GX69" s="102"/>
      <c r="GY69" s="102"/>
      <c r="GZ69" s="102"/>
      <c r="HA69" s="102"/>
      <c r="HB69" s="102"/>
      <c r="HC69" s="102"/>
      <c r="HD69" s="102"/>
      <c r="HE69" s="102"/>
      <c r="HF69" s="102"/>
      <c r="HG69" s="102"/>
      <c r="HH69" s="102"/>
      <c r="HI69" s="102"/>
      <c r="HJ69" s="102"/>
      <c r="HK69" s="102"/>
      <c r="HL69" s="102"/>
      <c r="HM69" s="102"/>
      <c r="HN69" s="102"/>
      <c r="HO69" s="102"/>
      <c r="HP69" s="102"/>
      <c r="HQ69" s="102"/>
      <c r="HR69" s="102"/>
      <c r="HS69" s="102"/>
      <c r="HT69" s="102"/>
    </row>
    <row r="70" spans="1:228" s="4" customFormat="1" ht="24.75" customHeight="1">
      <c r="A70" s="61" t="s">
        <v>78</v>
      </c>
      <c r="B70" s="42">
        <v>608</v>
      </c>
      <c r="C70" s="43">
        <v>319</v>
      </c>
      <c r="D70" s="43">
        <f t="shared" si="21"/>
        <v>232.7424</v>
      </c>
      <c r="E70" s="52">
        <v>9044</v>
      </c>
      <c r="F70" s="43">
        <v>131.862450243255</v>
      </c>
      <c r="G70" s="43">
        <f t="shared" si="22"/>
        <v>1431.0767999999982</v>
      </c>
      <c r="H70" s="45" t="e">
        <f t="shared" si="17"/>
        <v>#REF!</v>
      </c>
      <c r="I70" s="84" t="e">
        <f t="shared" si="18"/>
        <v>#REF!</v>
      </c>
      <c r="J70" s="85" t="e">
        <f>VLOOKUP(A70,#REF!,21,0)</f>
        <v>#REF!</v>
      </c>
      <c r="K70" s="86" t="e">
        <f>VLOOKUP(A70,#REF!,22,0)</f>
        <v>#REF!</v>
      </c>
      <c r="L70" s="86" t="e">
        <f>VLOOKUP(A70,#REF!,23,0)</f>
        <v>#REF!</v>
      </c>
      <c r="M70" s="87">
        <v>0.6</v>
      </c>
      <c r="N70" s="88">
        <v>998.291519999999</v>
      </c>
      <c r="O70" s="6"/>
      <c r="P70" s="6"/>
      <c r="Q70" s="6"/>
      <c r="R70" s="6"/>
      <c r="S70" s="6"/>
      <c r="T70" s="6"/>
      <c r="U70" s="6"/>
      <c r="V70" s="6"/>
      <c r="W70" s="6"/>
      <c r="X70" s="6"/>
      <c r="Y70" s="6"/>
      <c r="Z70" s="6"/>
      <c r="AA70" s="6"/>
      <c r="AB70" s="6"/>
      <c r="AC70" s="6"/>
      <c r="AD70" s="6"/>
      <c r="AE70" s="6"/>
      <c r="AF70" s="6"/>
      <c r="AG70" s="6"/>
      <c r="AH70" s="6"/>
      <c r="AI70" s="98"/>
      <c r="AJ70" s="98"/>
      <c r="AK70" s="98"/>
      <c r="AL70" s="98"/>
      <c r="AM70" s="98"/>
      <c r="AN70" s="98"/>
      <c r="AO70" s="98"/>
      <c r="AP70" s="98"/>
      <c r="AQ70" s="98"/>
      <c r="AR70" s="98"/>
      <c r="AS70" s="98"/>
      <c r="AT70" s="98"/>
      <c r="AU70" s="98"/>
      <c r="AV70" s="98"/>
      <c r="AW70" s="98"/>
      <c r="AX70" s="98"/>
      <c r="AY70" s="98"/>
      <c r="AZ70" s="98"/>
      <c r="BA70" s="98"/>
      <c r="BB70" s="98"/>
      <c r="BC70" s="98"/>
      <c r="BD70" s="98"/>
      <c r="BE70" s="98"/>
      <c r="BF70" s="98"/>
      <c r="BG70" s="98"/>
      <c r="BH70" s="98"/>
      <c r="BI70" s="98"/>
      <c r="BJ70" s="98"/>
      <c r="BK70" s="98"/>
      <c r="BL70" s="98"/>
      <c r="BM70" s="98"/>
      <c r="BN70" s="98"/>
      <c r="BO70" s="98"/>
      <c r="BP70" s="98"/>
      <c r="BQ70" s="98"/>
      <c r="BR70" s="98"/>
      <c r="BS70" s="98"/>
      <c r="BT70" s="98"/>
      <c r="BU70" s="98"/>
      <c r="BV70" s="98"/>
      <c r="BW70" s="98"/>
      <c r="BX70" s="98"/>
      <c r="BY70" s="98"/>
      <c r="BZ70" s="98"/>
      <c r="CA70" s="98"/>
      <c r="CB70" s="98"/>
      <c r="CC70" s="98"/>
      <c r="CD70" s="98"/>
      <c r="CE70" s="98"/>
      <c r="CF70" s="98"/>
      <c r="CG70" s="98"/>
      <c r="CH70" s="98"/>
      <c r="CI70" s="98"/>
      <c r="CJ70" s="98"/>
      <c r="CK70" s="98"/>
      <c r="CL70" s="98"/>
      <c r="CM70" s="98"/>
      <c r="CN70" s="98"/>
      <c r="CO70" s="98"/>
      <c r="CP70" s="98"/>
      <c r="CQ70" s="98"/>
      <c r="CR70" s="98"/>
      <c r="CS70" s="98"/>
      <c r="CT70" s="98"/>
      <c r="CU70" s="98"/>
      <c r="CV70" s="98"/>
      <c r="CW70" s="98"/>
      <c r="CX70" s="98"/>
      <c r="CY70" s="98"/>
      <c r="CZ70" s="98"/>
      <c r="DA70" s="98"/>
      <c r="DB70" s="98"/>
      <c r="DC70" s="98"/>
      <c r="DD70" s="98"/>
      <c r="DE70" s="98"/>
      <c r="DF70" s="98"/>
      <c r="DG70" s="98"/>
      <c r="DH70" s="98"/>
      <c r="DI70" s="98"/>
      <c r="DJ70" s="98"/>
      <c r="DK70" s="98"/>
      <c r="DL70" s="98"/>
      <c r="DM70" s="98"/>
      <c r="DN70" s="98"/>
      <c r="DO70" s="98"/>
      <c r="DP70" s="98"/>
      <c r="DQ70" s="98"/>
      <c r="DR70" s="98"/>
      <c r="DS70" s="98"/>
      <c r="DT70" s="98"/>
      <c r="DU70" s="98"/>
      <c r="DV70" s="98"/>
      <c r="DW70" s="98"/>
      <c r="DX70" s="98"/>
      <c r="DY70" s="98"/>
      <c r="DZ70" s="98"/>
      <c r="EA70" s="98"/>
      <c r="EB70" s="98"/>
      <c r="EC70" s="98"/>
      <c r="ED70" s="98"/>
      <c r="EE70" s="98"/>
      <c r="EF70" s="98"/>
      <c r="EG70" s="98"/>
      <c r="EH70" s="98"/>
      <c r="EI70" s="98"/>
      <c r="EJ70" s="98"/>
      <c r="EK70" s="98"/>
      <c r="EL70" s="98"/>
      <c r="EM70" s="98"/>
      <c r="EN70" s="98"/>
      <c r="EO70" s="98"/>
      <c r="EP70" s="98"/>
      <c r="EQ70" s="98"/>
      <c r="ER70" s="98"/>
      <c r="ES70" s="98"/>
      <c r="ET70" s="98"/>
      <c r="EU70" s="98"/>
      <c r="EV70" s="98"/>
      <c r="EW70" s="98"/>
      <c r="EX70" s="98"/>
      <c r="EY70" s="98"/>
      <c r="EZ70" s="98"/>
      <c r="FA70" s="98"/>
      <c r="FB70" s="98"/>
      <c r="FC70" s="98"/>
      <c r="FD70" s="98"/>
      <c r="FE70" s="98"/>
      <c r="FF70" s="98"/>
      <c r="FG70" s="98"/>
      <c r="FH70" s="98"/>
      <c r="FI70" s="98"/>
      <c r="FJ70" s="98"/>
      <c r="FK70" s="98"/>
      <c r="FL70" s="98"/>
      <c r="FM70" s="98"/>
      <c r="FN70" s="98"/>
      <c r="FO70" s="98"/>
      <c r="FP70" s="98"/>
      <c r="FQ70" s="98"/>
      <c r="FR70" s="98"/>
      <c r="FS70" s="98"/>
      <c r="FT70" s="98"/>
      <c r="FU70" s="98"/>
      <c r="FV70" s="98"/>
      <c r="FW70" s="98"/>
      <c r="FX70" s="98"/>
      <c r="FY70" s="98"/>
      <c r="FZ70" s="98"/>
      <c r="GA70" s="98"/>
      <c r="GB70" s="98"/>
      <c r="GC70" s="98"/>
      <c r="GD70" s="98"/>
      <c r="GE70" s="98"/>
      <c r="GF70" s="98"/>
      <c r="GG70" s="98"/>
      <c r="GH70" s="98"/>
      <c r="GI70" s="98"/>
      <c r="GJ70" s="98"/>
      <c r="GK70" s="98"/>
      <c r="GL70" s="98"/>
      <c r="GM70" s="98"/>
      <c r="GN70" s="98"/>
      <c r="GO70" s="98"/>
      <c r="GP70" s="98"/>
      <c r="GQ70" s="98"/>
      <c r="GR70" s="98"/>
      <c r="GS70" s="102"/>
      <c r="GT70" s="102"/>
      <c r="GU70" s="102"/>
      <c r="GV70" s="102"/>
      <c r="GW70" s="102"/>
      <c r="GX70" s="102"/>
      <c r="GY70" s="102"/>
      <c r="GZ70" s="102"/>
      <c r="HA70" s="102"/>
      <c r="HB70" s="102"/>
      <c r="HC70" s="102"/>
      <c r="HD70" s="102"/>
      <c r="HE70" s="102"/>
      <c r="HF70" s="102"/>
      <c r="HG70" s="102"/>
      <c r="HH70" s="102"/>
      <c r="HI70" s="102"/>
      <c r="HJ70" s="102"/>
      <c r="HK70" s="102"/>
      <c r="HL70" s="102"/>
      <c r="HM70" s="102"/>
      <c r="HN70" s="102"/>
      <c r="HO70" s="102"/>
      <c r="HP70" s="102"/>
      <c r="HQ70" s="102"/>
      <c r="HR70" s="102"/>
      <c r="HS70" s="102"/>
      <c r="HT70" s="102"/>
    </row>
    <row r="71" spans="1:228" s="2" customFormat="1" ht="24.75" customHeight="1">
      <c r="A71" s="32" t="s">
        <v>195</v>
      </c>
      <c r="B71" s="33"/>
      <c r="C71" s="46"/>
      <c r="D71" s="46"/>
      <c r="E71" s="47"/>
      <c r="F71" s="46"/>
      <c r="G71" s="46"/>
      <c r="H71" s="37"/>
      <c r="I71" s="90"/>
      <c r="J71" s="91"/>
      <c r="K71" s="92"/>
      <c r="L71" s="92"/>
      <c r="M71" s="46"/>
      <c r="N71" s="37"/>
      <c r="O71" s="6"/>
      <c r="P71" s="6"/>
      <c r="Q71" s="6"/>
      <c r="R71" s="6"/>
      <c r="S71" s="6"/>
      <c r="T71" s="6"/>
      <c r="U71" s="6"/>
      <c r="V71" s="6"/>
      <c r="W71" s="6"/>
      <c r="X71" s="6"/>
      <c r="Y71" s="6"/>
      <c r="Z71" s="6"/>
      <c r="AA71" s="6"/>
      <c r="AB71" s="6"/>
      <c r="AC71" s="6"/>
      <c r="AD71" s="6"/>
      <c r="AE71" s="6"/>
      <c r="AF71" s="6"/>
      <c r="AG71" s="6"/>
      <c r="AH71" s="6"/>
      <c r="AI71" s="6"/>
      <c r="AJ71" s="6"/>
      <c r="AK71" s="6"/>
      <c r="AL71" s="6"/>
      <c r="AM71" s="96"/>
      <c r="AN71" s="96"/>
      <c r="AO71" s="96"/>
      <c r="AP71" s="96"/>
      <c r="AQ71" s="96"/>
      <c r="AR71" s="96"/>
      <c r="AS71" s="96"/>
      <c r="AT71" s="96"/>
      <c r="AU71" s="96"/>
      <c r="AV71" s="96"/>
      <c r="AW71" s="96"/>
      <c r="AX71" s="96"/>
      <c r="AY71" s="96"/>
      <c r="AZ71" s="96"/>
      <c r="BA71" s="96"/>
      <c r="BB71" s="96"/>
      <c r="BC71" s="96"/>
      <c r="BD71" s="96"/>
      <c r="BE71" s="96"/>
      <c r="BF71" s="96"/>
      <c r="BG71" s="96"/>
      <c r="BH71" s="96"/>
      <c r="BI71" s="96"/>
      <c r="BJ71" s="96"/>
      <c r="BK71" s="96"/>
      <c r="BL71" s="96"/>
      <c r="BM71" s="96"/>
      <c r="BN71" s="96"/>
      <c r="BO71" s="96"/>
      <c r="BP71" s="96"/>
      <c r="BQ71" s="96"/>
      <c r="BR71" s="96"/>
      <c r="BS71" s="96"/>
      <c r="BT71" s="96"/>
      <c r="BU71" s="96"/>
      <c r="BV71" s="96"/>
      <c r="BW71" s="96"/>
      <c r="BX71" s="96"/>
      <c r="BY71" s="96"/>
      <c r="BZ71" s="96"/>
      <c r="CA71" s="96"/>
      <c r="CB71" s="96"/>
      <c r="CC71" s="96"/>
      <c r="CD71" s="96"/>
      <c r="CE71" s="96"/>
      <c r="CF71" s="96"/>
      <c r="CG71" s="96"/>
      <c r="CH71" s="96"/>
      <c r="CI71" s="96"/>
      <c r="CJ71" s="96"/>
      <c r="CK71" s="96"/>
      <c r="CL71" s="96"/>
      <c r="CM71" s="96"/>
      <c r="CN71" s="96"/>
      <c r="CO71" s="96"/>
      <c r="CP71" s="96"/>
      <c r="CQ71" s="96"/>
      <c r="CR71" s="96"/>
      <c r="CS71" s="96"/>
      <c r="CT71" s="96"/>
      <c r="CU71" s="96"/>
      <c r="CV71" s="96"/>
      <c r="CW71" s="96"/>
      <c r="CX71" s="96"/>
      <c r="CY71" s="96"/>
      <c r="CZ71" s="96"/>
      <c r="DA71" s="96"/>
      <c r="DB71" s="96"/>
      <c r="DC71" s="96"/>
      <c r="DD71" s="96"/>
      <c r="DE71" s="96"/>
      <c r="DF71" s="96"/>
      <c r="DG71" s="96"/>
      <c r="DH71" s="96"/>
      <c r="DI71" s="96"/>
      <c r="DJ71" s="96"/>
      <c r="DK71" s="96"/>
      <c r="DL71" s="96"/>
      <c r="DM71" s="96"/>
      <c r="DN71" s="96"/>
      <c r="DO71" s="96"/>
      <c r="DP71" s="96"/>
      <c r="DQ71" s="96"/>
      <c r="DR71" s="96"/>
      <c r="DS71" s="96"/>
      <c r="DT71" s="96"/>
      <c r="DU71" s="96"/>
      <c r="DV71" s="96"/>
      <c r="DW71" s="96"/>
      <c r="DX71" s="96"/>
      <c r="DY71" s="96"/>
      <c r="DZ71" s="96"/>
      <c r="EA71" s="96"/>
      <c r="EB71" s="96"/>
      <c r="EC71" s="96"/>
      <c r="ED71" s="96"/>
      <c r="EE71" s="96"/>
      <c r="EF71" s="96"/>
      <c r="EG71" s="96"/>
      <c r="EH71" s="96"/>
      <c r="EI71" s="96"/>
      <c r="EJ71" s="96"/>
      <c r="EK71" s="96"/>
      <c r="EL71" s="96"/>
      <c r="EM71" s="96"/>
      <c r="EN71" s="96"/>
      <c r="EO71" s="96"/>
      <c r="EP71" s="96"/>
      <c r="EQ71" s="96"/>
      <c r="ER71" s="96"/>
      <c r="ES71" s="96"/>
      <c r="ET71" s="96"/>
      <c r="EU71" s="96"/>
      <c r="EV71" s="96"/>
      <c r="EW71" s="96"/>
      <c r="EX71" s="96"/>
      <c r="EY71" s="96"/>
      <c r="EZ71" s="96"/>
      <c r="FA71" s="96"/>
      <c r="FB71" s="96"/>
      <c r="FC71" s="96"/>
      <c r="FD71" s="96"/>
      <c r="FE71" s="96"/>
      <c r="FF71" s="96"/>
      <c r="FG71" s="96"/>
      <c r="FH71" s="96"/>
      <c r="FI71" s="96"/>
      <c r="FJ71" s="96"/>
      <c r="FK71" s="96"/>
      <c r="FL71" s="96"/>
      <c r="FM71" s="96"/>
      <c r="FN71" s="96"/>
      <c r="FO71" s="96"/>
      <c r="FP71" s="96"/>
      <c r="FQ71" s="96"/>
      <c r="FR71" s="96"/>
      <c r="FS71" s="96"/>
      <c r="FT71" s="96"/>
      <c r="FU71" s="96"/>
      <c r="FV71" s="96"/>
      <c r="FW71" s="96"/>
      <c r="FX71" s="96"/>
      <c r="FY71" s="96"/>
      <c r="FZ71" s="96"/>
      <c r="GA71" s="96"/>
      <c r="GB71" s="96"/>
      <c r="GC71" s="96"/>
      <c r="GD71" s="96"/>
      <c r="GE71" s="96"/>
      <c r="GF71" s="96"/>
      <c r="GG71" s="96"/>
      <c r="GH71" s="96"/>
      <c r="GI71" s="96"/>
      <c r="GJ71" s="96"/>
      <c r="GK71" s="96"/>
      <c r="GL71" s="96"/>
      <c r="GM71" s="96"/>
      <c r="GN71" s="96"/>
      <c r="GO71" s="96"/>
      <c r="GP71" s="96"/>
      <c r="GQ71" s="96"/>
      <c r="GR71" s="96"/>
      <c r="GS71" s="100"/>
      <c r="GT71" s="100"/>
      <c r="GU71" s="100"/>
      <c r="GV71" s="100"/>
      <c r="GW71" s="100"/>
      <c r="GX71" s="100"/>
      <c r="GY71" s="100"/>
      <c r="GZ71" s="100"/>
      <c r="HA71" s="100"/>
      <c r="HB71" s="100"/>
      <c r="HC71" s="100"/>
      <c r="HD71" s="100"/>
      <c r="HE71" s="100"/>
      <c r="HF71" s="100"/>
      <c r="HG71" s="100"/>
      <c r="HH71" s="100"/>
      <c r="HI71" s="100"/>
      <c r="HJ71" s="100"/>
      <c r="HK71" s="100"/>
      <c r="HL71" s="100"/>
      <c r="HM71" s="100"/>
      <c r="HN71" s="100"/>
      <c r="HO71" s="100"/>
      <c r="HP71" s="100"/>
      <c r="HQ71" s="100"/>
      <c r="HR71" s="100"/>
      <c r="HS71" s="100"/>
      <c r="HT71" s="100"/>
    </row>
    <row r="72" spans="1:14" ht="24.75" customHeight="1">
      <c r="A72" s="40" t="s">
        <v>21</v>
      </c>
      <c r="B72" s="20">
        <v>2214</v>
      </c>
      <c r="C72" s="21">
        <v>242.457091237579</v>
      </c>
      <c r="D72" s="21">
        <f aca="true" t="shared" si="23" ref="D72:D74">B72*C72*12/10000</f>
        <v>644.1599999999999</v>
      </c>
      <c r="E72" s="49">
        <v>17078</v>
      </c>
      <c r="F72" s="21">
        <v>115.08373345825</v>
      </c>
      <c r="G72" s="21">
        <f aca="true" t="shared" si="24" ref="G72:G74">E72*F72*12/10000</f>
        <v>2358.4799999999923</v>
      </c>
      <c r="H72" s="39" t="e">
        <f t="shared" si="17"/>
        <v>#REF!</v>
      </c>
      <c r="I72" s="79" t="e">
        <f t="shared" si="18"/>
        <v>#REF!</v>
      </c>
      <c r="J72" s="80" t="e">
        <f>VLOOKUP(A72,#REF!,21,0)</f>
        <v>#REF!</v>
      </c>
      <c r="K72" s="81" t="e">
        <f>VLOOKUP(A72,#REF!,22,0)</f>
        <v>#REF!</v>
      </c>
      <c r="L72" s="81" t="e">
        <f>VLOOKUP(A72,#REF!,23,0)</f>
        <v>#REF!</v>
      </c>
      <c r="M72" s="82">
        <v>0.6</v>
      </c>
      <c r="N72" s="83">
        <v>1801.584</v>
      </c>
    </row>
    <row r="73" spans="1:14" ht="24.75" customHeight="1">
      <c r="A73" s="40" t="s">
        <v>22</v>
      </c>
      <c r="B73" s="20">
        <v>1108</v>
      </c>
      <c r="C73" s="21">
        <v>315.884476534296</v>
      </c>
      <c r="D73" s="21">
        <f t="shared" si="23"/>
        <v>420</v>
      </c>
      <c r="E73" s="49">
        <v>9159</v>
      </c>
      <c r="F73" s="21">
        <v>137.78796811879</v>
      </c>
      <c r="G73" s="21">
        <f t="shared" si="24"/>
        <v>1514.399999999997</v>
      </c>
      <c r="H73" s="39" t="e">
        <f t="shared" si="17"/>
        <v>#REF!</v>
      </c>
      <c r="I73" s="79" t="e">
        <f t="shared" si="18"/>
        <v>#REF!</v>
      </c>
      <c r="J73" s="80" t="e">
        <f>VLOOKUP(A73,#REF!,21,0)</f>
        <v>#REF!</v>
      </c>
      <c r="K73" s="81" t="e">
        <f>VLOOKUP(A73,#REF!,22,0)</f>
        <v>#REF!</v>
      </c>
      <c r="L73" s="81" t="e">
        <f>VLOOKUP(A73,#REF!,23,0)</f>
        <v>#REF!</v>
      </c>
      <c r="M73" s="82">
        <v>0.5</v>
      </c>
      <c r="N73" s="83">
        <v>967.199999999998</v>
      </c>
    </row>
    <row r="74" spans="1:14" ht="24.75" customHeight="1">
      <c r="A74" s="40" t="s">
        <v>23</v>
      </c>
      <c r="B74" s="20">
        <v>1591</v>
      </c>
      <c r="C74" s="21">
        <v>242.338152105594</v>
      </c>
      <c r="D74" s="21">
        <f t="shared" si="23"/>
        <v>462.6720000000001</v>
      </c>
      <c r="E74" s="49">
        <v>7910</v>
      </c>
      <c r="F74" s="21">
        <v>112.255372945638</v>
      </c>
      <c r="G74" s="21">
        <f t="shared" si="24"/>
        <v>1065.527999999996</v>
      </c>
      <c r="H74" s="39" t="e">
        <f t="shared" si="17"/>
        <v>#REF!</v>
      </c>
      <c r="I74" s="79" t="e">
        <f t="shared" si="18"/>
        <v>#REF!</v>
      </c>
      <c r="J74" s="80" t="e">
        <f>VLOOKUP(A74,#REF!,21,0)</f>
        <v>#REF!</v>
      </c>
      <c r="K74" s="81" t="e">
        <f>VLOOKUP(A74,#REF!,22,0)</f>
        <v>#REF!</v>
      </c>
      <c r="L74" s="81" t="e">
        <f>VLOOKUP(A74,#REF!,23,0)</f>
        <v>#REF!</v>
      </c>
      <c r="M74" s="82">
        <v>0.6</v>
      </c>
      <c r="N74" s="83">
        <v>916.919999999998</v>
      </c>
    </row>
    <row r="75" spans="1:228" s="2" customFormat="1" ht="24.75" customHeight="1">
      <c r="A75" s="32" t="s">
        <v>218</v>
      </c>
      <c r="B75" s="33"/>
      <c r="C75" s="46"/>
      <c r="D75" s="46"/>
      <c r="E75" s="47"/>
      <c r="F75" s="46"/>
      <c r="G75" s="46"/>
      <c r="H75" s="37"/>
      <c r="I75" s="90"/>
      <c r="J75" s="91"/>
      <c r="K75" s="92"/>
      <c r="L75" s="92"/>
      <c r="M75" s="46"/>
      <c r="N75" s="37"/>
      <c r="O75" s="6"/>
      <c r="P75" s="6"/>
      <c r="Q75" s="6"/>
      <c r="R75" s="6"/>
      <c r="S75" s="6"/>
      <c r="T75" s="6"/>
      <c r="U75" s="6"/>
      <c r="V75" s="6"/>
      <c r="W75" s="6"/>
      <c r="X75" s="6"/>
      <c r="Y75" s="6"/>
      <c r="Z75" s="6"/>
      <c r="AA75" s="6"/>
      <c r="AB75" s="6"/>
      <c r="AC75" s="6"/>
      <c r="AD75" s="6"/>
      <c r="AE75" s="6"/>
      <c r="AF75" s="6"/>
      <c r="AG75" s="6"/>
      <c r="AH75" s="6"/>
      <c r="AI75" s="6"/>
      <c r="AJ75" s="6"/>
      <c r="AK75" s="6"/>
      <c r="AL75" s="6"/>
      <c r="AM75" s="96"/>
      <c r="AN75" s="96"/>
      <c r="AO75" s="96"/>
      <c r="AP75" s="96"/>
      <c r="AQ75" s="96"/>
      <c r="AR75" s="96"/>
      <c r="AS75" s="96"/>
      <c r="AT75" s="96"/>
      <c r="AU75" s="96"/>
      <c r="AV75" s="96"/>
      <c r="AW75" s="96"/>
      <c r="AX75" s="96"/>
      <c r="AY75" s="96"/>
      <c r="AZ75" s="96"/>
      <c r="BA75" s="96"/>
      <c r="BB75" s="96"/>
      <c r="BC75" s="96"/>
      <c r="BD75" s="96"/>
      <c r="BE75" s="96"/>
      <c r="BF75" s="96"/>
      <c r="BG75" s="96"/>
      <c r="BH75" s="96"/>
      <c r="BI75" s="96"/>
      <c r="BJ75" s="96"/>
      <c r="BK75" s="96"/>
      <c r="BL75" s="96"/>
      <c r="BM75" s="96"/>
      <c r="BN75" s="96"/>
      <c r="BO75" s="96"/>
      <c r="BP75" s="96"/>
      <c r="BQ75" s="96"/>
      <c r="BR75" s="96"/>
      <c r="BS75" s="96"/>
      <c r="BT75" s="96"/>
      <c r="BU75" s="96"/>
      <c r="BV75" s="96"/>
      <c r="BW75" s="96"/>
      <c r="BX75" s="96"/>
      <c r="BY75" s="96"/>
      <c r="BZ75" s="96"/>
      <c r="CA75" s="96"/>
      <c r="CB75" s="96"/>
      <c r="CC75" s="96"/>
      <c r="CD75" s="96"/>
      <c r="CE75" s="96"/>
      <c r="CF75" s="96"/>
      <c r="CG75" s="96"/>
      <c r="CH75" s="96"/>
      <c r="CI75" s="96"/>
      <c r="CJ75" s="96"/>
      <c r="CK75" s="96"/>
      <c r="CL75" s="96"/>
      <c r="CM75" s="96"/>
      <c r="CN75" s="96"/>
      <c r="CO75" s="96"/>
      <c r="CP75" s="96"/>
      <c r="CQ75" s="96"/>
      <c r="CR75" s="96"/>
      <c r="CS75" s="96"/>
      <c r="CT75" s="96"/>
      <c r="CU75" s="96"/>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X75" s="96"/>
      <c r="FY75" s="96"/>
      <c r="FZ75" s="96"/>
      <c r="GA75" s="96"/>
      <c r="GB75" s="96"/>
      <c r="GC75" s="96"/>
      <c r="GD75" s="96"/>
      <c r="GE75" s="96"/>
      <c r="GF75" s="96"/>
      <c r="GG75" s="96"/>
      <c r="GH75" s="96"/>
      <c r="GI75" s="96"/>
      <c r="GJ75" s="96"/>
      <c r="GK75" s="96"/>
      <c r="GL75" s="96"/>
      <c r="GM75" s="96"/>
      <c r="GN75" s="96"/>
      <c r="GO75" s="96"/>
      <c r="GP75" s="96"/>
      <c r="GQ75" s="96"/>
      <c r="GR75" s="96"/>
      <c r="GS75" s="100"/>
      <c r="GT75" s="100"/>
      <c r="GU75" s="100"/>
      <c r="GV75" s="100"/>
      <c r="GW75" s="100"/>
      <c r="GX75" s="100"/>
      <c r="GY75" s="100"/>
      <c r="GZ75" s="100"/>
      <c r="HA75" s="100"/>
      <c r="HB75" s="100"/>
      <c r="HC75" s="100"/>
      <c r="HD75" s="100"/>
      <c r="HE75" s="100"/>
      <c r="HF75" s="100"/>
      <c r="HG75" s="100"/>
      <c r="HH75" s="100"/>
      <c r="HI75" s="100"/>
      <c r="HJ75" s="100"/>
      <c r="HK75" s="100"/>
      <c r="HL75" s="100"/>
      <c r="HM75" s="100"/>
      <c r="HN75" s="100"/>
      <c r="HO75" s="100"/>
      <c r="HP75" s="100"/>
      <c r="HQ75" s="100"/>
      <c r="HR75" s="100"/>
      <c r="HS75" s="100"/>
      <c r="HT75" s="100"/>
    </row>
    <row r="76" spans="1:14" ht="24.75" customHeight="1">
      <c r="A76" s="59" t="s">
        <v>626</v>
      </c>
      <c r="B76" s="105">
        <v>4957</v>
      </c>
      <c r="C76" s="21">
        <v>348</v>
      </c>
      <c r="D76" s="21">
        <f aca="true" t="shared" si="25" ref="D76:D80">B76*C76*12/10000</f>
        <v>2070.0432</v>
      </c>
      <c r="E76" s="106">
        <v>4974</v>
      </c>
      <c r="F76" s="107">
        <v>158</v>
      </c>
      <c r="G76" s="21">
        <f aca="true" t="shared" si="26" ref="G76:G80">E76*F76*12/10000</f>
        <v>943.0704</v>
      </c>
      <c r="H76" s="39">
        <f t="shared" si="17"/>
        <v>2599.616723412101</v>
      </c>
      <c r="I76" s="79">
        <f t="shared" si="18"/>
        <v>0.8627675781663527</v>
      </c>
      <c r="J76" s="80">
        <v>352.98403806455</v>
      </c>
      <c r="K76" s="81">
        <v>1789.78564820753</v>
      </c>
      <c r="L76" s="81">
        <v>456.847037140021</v>
      </c>
      <c r="M76" s="120">
        <v>0</v>
      </c>
      <c r="N76" s="121">
        <v>0</v>
      </c>
    </row>
    <row r="77" spans="1:14" ht="24.75" customHeight="1">
      <c r="A77" s="59" t="s">
        <v>594</v>
      </c>
      <c r="B77" s="20">
        <v>1623</v>
      </c>
      <c r="C77" s="21">
        <v>334.011090573013</v>
      </c>
      <c r="D77" s="21">
        <f t="shared" si="25"/>
        <v>650.5200000000002</v>
      </c>
      <c r="E77" s="49">
        <v>12559</v>
      </c>
      <c r="F77" s="21">
        <v>148.499084322</v>
      </c>
      <c r="G77" s="21">
        <f t="shared" si="26"/>
        <v>2237.9999999999973</v>
      </c>
      <c r="H77" s="39" t="e">
        <f t="shared" si="17"/>
        <v>#REF!</v>
      </c>
      <c r="I77" s="79" t="e">
        <f t="shared" si="18"/>
        <v>#REF!</v>
      </c>
      <c r="J77" s="80" t="e">
        <f>VLOOKUP(A77,#REF!,21,0)</f>
        <v>#REF!</v>
      </c>
      <c r="K77" s="81" t="e">
        <f>VLOOKUP(A77,#REF!,22,0)</f>
        <v>#REF!</v>
      </c>
      <c r="L77" s="81" t="e">
        <f>VLOOKUP(A77,#REF!,23,0)</f>
        <v>#REF!</v>
      </c>
      <c r="M77" s="82">
        <v>0.5</v>
      </c>
      <c r="N77" s="83">
        <v>1444.26</v>
      </c>
    </row>
    <row r="78" spans="1:14" ht="24.75" customHeight="1">
      <c r="A78" s="59" t="s">
        <v>83</v>
      </c>
      <c r="B78" s="20">
        <v>1322</v>
      </c>
      <c r="C78" s="21">
        <v>337.14069591528</v>
      </c>
      <c r="D78" s="21">
        <f t="shared" si="25"/>
        <v>534.8400000000001</v>
      </c>
      <c r="E78" s="49">
        <v>9857</v>
      </c>
      <c r="F78" s="21">
        <v>149.041290453485</v>
      </c>
      <c r="G78" s="21">
        <f t="shared" si="26"/>
        <v>1762.920000000002</v>
      </c>
      <c r="H78" s="39" t="e">
        <f t="shared" si="17"/>
        <v>#REF!</v>
      </c>
      <c r="I78" s="79" t="e">
        <f t="shared" si="18"/>
        <v>#REF!</v>
      </c>
      <c r="J78" s="80" t="e">
        <f>VLOOKUP(A78,#REF!,21,0)</f>
        <v>#REF!</v>
      </c>
      <c r="K78" s="81" t="e">
        <f>VLOOKUP(A78,#REF!,22,0)</f>
        <v>#REF!</v>
      </c>
      <c r="L78" s="81" t="e">
        <f>VLOOKUP(A78,#REF!,23,0)</f>
        <v>#REF!</v>
      </c>
      <c r="M78" s="82">
        <v>0.7</v>
      </c>
      <c r="N78" s="83">
        <v>1608.432</v>
      </c>
    </row>
    <row r="79" spans="1:14" ht="24.75" customHeight="1">
      <c r="A79" s="59" t="s">
        <v>220</v>
      </c>
      <c r="B79" s="20">
        <v>4581</v>
      </c>
      <c r="C79" s="21">
        <v>333.005893909627</v>
      </c>
      <c r="D79" s="21">
        <f t="shared" si="25"/>
        <v>1830.6000000000015</v>
      </c>
      <c r="E79" s="49">
        <v>7873</v>
      </c>
      <c r="F79" s="21">
        <v>146.996062492061</v>
      </c>
      <c r="G79" s="21">
        <f t="shared" si="26"/>
        <v>1388.7599999999952</v>
      </c>
      <c r="H79" s="39" t="e">
        <f t="shared" si="17"/>
        <v>#REF!</v>
      </c>
      <c r="I79" s="79" t="e">
        <f t="shared" si="18"/>
        <v>#REF!</v>
      </c>
      <c r="J79" s="80" t="e">
        <f>VLOOKUP(A79,#REF!,21,0)</f>
        <v>#REF!</v>
      </c>
      <c r="K79" s="81" t="e">
        <f>VLOOKUP(A79,#REF!,22,0)</f>
        <v>#REF!</v>
      </c>
      <c r="L79" s="81" t="e">
        <f>VLOOKUP(A79,#REF!,23,0)</f>
        <v>#REF!</v>
      </c>
      <c r="M79" s="82">
        <v>0.7</v>
      </c>
      <c r="N79" s="83">
        <v>2253.552</v>
      </c>
    </row>
    <row r="80" spans="1:228" s="4" customFormat="1" ht="24.75" customHeight="1">
      <c r="A80" s="61" t="s">
        <v>84</v>
      </c>
      <c r="B80" s="42">
        <v>5405</v>
      </c>
      <c r="C80" s="43">
        <v>333.024976873265</v>
      </c>
      <c r="D80" s="43">
        <f t="shared" si="25"/>
        <v>2159.999999999997</v>
      </c>
      <c r="E80" s="52">
        <v>26807</v>
      </c>
      <c r="F80" s="43">
        <v>146.976535979408</v>
      </c>
      <c r="G80" s="43">
        <f t="shared" si="26"/>
        <v>4727.999999999988</v>
      </c>
      <c r="H80" s="45" t="e">
        <f t="shared" si="17"/>
        <v>#REF!</v>
      </c>
      <c r="I80" s="84" t="e">
        <f t="shared" si="18"/>
        <v>#REF!</v>
      </c>
      <c r="J80" s="85" t="e">
        <f>VLOOKUP(A80,#REF!,21,0)</f>
        <v>#REF!</v>
      </c>
      <c r="K80" s="86" t="e">
        <f>VLOOKUP(A80,#REF!,22,0)</f>
        <v>#REF!</v>
      </c>
      <c r="L80" s="86" t="e">
        <f>VLOOKUP(A80,#REF!,23,0)</f>
        <v>#REF!</v>
      </c>
      <c r="M80" s="87">
        <v>0.6</v>
      </c>
      <c r="N80" s="88">
        <v>4132.79999999999</v>
      </c>
      <c r="O80" s="6"/>
      <c r="P80" s="6"/>
      <c r="Q80" s="6"/>
      <c r="R80" s="6"/>
      <c r="S80" s="6"/>
      <c r="T80" s="6"/>
      <c r="U80" s="6"/>
      <c r="V80" s="6"/>
      <c r="W80" s="6"/>
      <c r="X80" s="6"/>
      <c r="Y80" s="6"/>
      <c r="Z80" s="6"/>
      <c r="AA80" s="6"/>
      <c r="AB80" s="6"/>
      <c r="AC80" s="6"/>
      <c r="AD80" s="6"/>
      <c r="AE80" s="6"/>
      <c r="AF80" s="6"/>
      <c r="AG80" s="6"/>
      <c r="AH80" s="6"/>
      <c r="AI80" s="98"/>
      <c r="AJ80" s="98"/>
      <c r="AK80" s="98"/>
      <c r="AL80" s="98"/>
      <c r="AM80" s="98"/>
      <c r="AN80" s="98"/>
      <c r="AO80" s="98"/>
      <c r="AP80" s="98"/>
      <c r="AQ80" s="98"/>
      <c r="AR80" s="98"/>
      <c r="AS80" s="98"/>
      <c r="AT80" s="98"/>
      <c r="AU80" s="98"/>
      <c r="AV80" s="98"/>
      <c r="AW80" s="98"/>
      <c r="AX80" s="98"/>
      <c r="AY80" s="98"/>
      <c r="AZ80" s="98"/>
      <c r="BA80" s="98"/>
      <c r="BB80" s="98"/>
      <c r="BC80" s="98"/>
      <c r="BD80" s="98"/>
      <c r="BE80" s="98"/>
      <c r="BF80" s="98"/>
      <c r="BG80" s="98"/>
      <c r="BH80" s="98"/>
      <c r="BI80" s="98"/>
      <c r="BJ80" s="98"/>
      <c r="BK80" s="98"/>
      <c r="BL80" s="98"/>
      <c r="BM80" s="98"/>
      <c r="BN80" s="98"/>
      <c r="BO80" s="98"/>
      <c r="BP80" s="98"/>
      <c r="BQ80" s="98"/>
      <c r="BR80" s="98"/>
      <c r="BS80" s="98"/>
      <c r="BT80" s="98"/>
      <c r="BU80" s="98"/>
      <c r="BV80" s="98"/>
      <c r="BW80" s="98"/>
      <c r="BX80" s="98"/>
      <c r="BY80" s="98"/>
      <c r="BZ80" s="98"/>
      <c r="CA80" s="98"/>
      <c r="CB80" s="98"/>
      <c r="CC80" s="98"/>
      <c r="CD80" s="98"/>
      <c r="CE80" s="98"/>
      <c r="CF80" s="98"/>
      <c r="CG80" s="98"/>
      <c r="CH80" s="98"/>
      <c r="CI80" s="98"/>
      <c r="CJ80" s="98"/>
      <c r="CK80" s="98"/>
      <c r="CL80" s="98"/>
      <c r="CM80" s="98"/>
      <c r="CN80" s="98"/>
      <c r="CO80" s="98"/>
      <c r="CP80" s="98"/>
      <c r="CQ80" s="98"/>
      <c r="CR80" s="98"/>
      <c r="CS80" s="98"/>
      <c r="CT80" s="98"/>
      <c r="CU80" s="98"/>
      <c r="CV80" s="98"/>
      <c r="CW80" s="98"/>
      <c r="CX80" s="98"/>
      <c r="CY80" s="98"/>
      <c r="CZ80" s="98"/>
      <c r="DA80" s="98"/>
      <c r="DB80" s="98"/>
      <c r="DC80" s="98"/>
      <c r="DD80" s="98"/>
      <c r="DE80" s="98"/>
      <c r="DF80" s="98"/>
      <c r="DG80" s="98"/>
      <c r="DH80" s="98"/>
      <c r="DI80" s="98"/>
      <c r="DJ80" s="98"/>
      <c r="DK80" s="98"/>
      <c r="DL80" s="98"/>
      <c r="DM80" s="98"/>
      <c r="DN80" s="98"/>
      <c r="DO80" s="98"/>
      <c r="DP80" s="98"/>
      <c r="DQ80" s="98"/>
      <c r="DR80" s="98"/>
      <c r="DS80" s="98"/>
      <c r="DT80" s="98"/>
      <c r="DU80" s="98"/>
      <c r="DV80" s="98"/>
      <c r="DW80" s="98"/>
      <c r="DX80" s="98"/>
      <c r="DY80" s="98"/>
      <c r="DZ80" s="98"/>
      <c r="EA80" s="98"/>
      <c r="EB80" s="98"/>
      <c r="EC80" s="98"/>
      <c r="ED80" s="98"/>
      <c r="EE80" s="98"/>
      <c r="EF80" s="98"/>
      <c r="EG80" s="98"/>
      <c r="EH80" s="98"/>
      <c r="EI80" s="98"/>
      <c r="EJ80" s="98"/>
      <c r="EK80" s="98"/>
      <c r="EL80" s="98"/>
      <c r="EM80" s="98"/>
      <c r="EN80" s="98"/>
      <c r="EO80" s="98"/>
      <c r="EP80" s="98"/>
      <c r="EQ80" s="98"/>
      <c r="ER80" s="98"/>
      <c r="ES80" s="98"/>
      <c r="ET80" s="98"/>
      <c r="EU80" s="98"/>
      <c r="EV80" s="98"/>
      <c r="EW80" s="98"/>
      <c r="EX80" s="98"/>
      <c r="EY80" s="98"/>
      <c r="EZ80" s="98"/>
      <c r="FA80" s="98"/>
      <c r="FB80" s="98"/>
      <c r="FC80" s="98"/>
      <c r="FD80" s="98"/>
      <c r="FE80" s="98"/>
      <c r="FF80" s="98"/>
      <c r="FG80" s="98"/>
      <c r="FH80" s="98"/>
      <c r="FI80" s="98"/>
      <c r="FJ80" s="98"/>
      <c r="FK80" s="98"/>
      <c r="FL80" s="98"/>
      <c r="FM80" s="98"/>
      <c r="FN80" s="98"/>
      <c r="FO80" s="98"/>
      <c r="FP80" s="98"/>
      <c r="FQ80" s="98"/>
      <c r="FR80" s="98"/>
      <c r="FS80" s="98"/>
      <c r="FT80" s="98"/>
      <c r="FU80" s="98"/>
      <c r="FV80" s="98"/>
      <c r="FW80" s="98"/>
      <c r="FX80" s="98"/>
      <c r="FY80" s="98"/>
      <c r="FZ80" s="98"/>
      <c r="GA80" s="98"/>
      <c r="GB80" s="98"/>
      <c r="GC80" s="98"/>
      <c r="GD80" s="98"/>
      <c r="GE80" s="98"/>
      <c r="GF80" s="98"/>
      <c r="GG80" s="98"/>
      <c r="GH80" s="98"/>
      <c r="GI80" s="98"/>
      <c r="GJ80" s="98"/>
      <c r="GK80" s="98"/>
      <c r="GL80" s="98"/>
      <c r="GM80" s="98"/>
      <c r="GN80" s="98"/>
      <c r="GO80" s="98"/>
      <c r="GP80" s="98"/>
      <c r="GQ80" s="98"/>
      <c r="GR80" s="98"/>
      <c r="GS80" s="102"/>
      <c r="GT80" s="102"/>
      <c r="GU80" s="102"/>
      <c r="GV80" s="102"/>
      <c r="GW80" s="102"/>
      <c r="GX80" s="102"/>
      <c r="GY80" s="102"/>
      <c r="GZ80" s="102"/>
      <c r="HA80" s="102"/>
      <c r="HB80" s="102"/>
      <c r="HC80" s="102"/>
      <c r="HD80" s="102"/>
      <c r="HE80" s="102"/>
      <c r="HF80" s="102"/>
      <c r="HG80" s="102"/>
      <c r="HH80" s="102"/>
      <c r="HI80" s="102"/>
      <c r="HJ80" s="102"/>
      <c r="HK80" s="102"/>
      <c r="HL80" s="102"/>
      <c r="HM80" s="102"/>
      <c r="HN80" s="102"/>
      <c r="HO80" s="102"/>
      <c r="HP80" s="102"/>
      <c r="HQ80" s="102"/>
      <c r="HR80" s="102"/>
      <c r="HS80" s="102"/>
      <c r="HT80" s="102"/>
    </row>
    <row r="81" spans="1:228" s="2" customFormat="1" ht="24.75" customHeight="1">
      <c r="A81" s="32" t="s">
        <v>221</v>
      </c>
      <c r="B81" s="53"/>
      <c r="C81" s="46"/>
      <c r="D81" s="54"/>
      <c r="E81" s="55"/>
      <c r="F81" s="46"/>
      <c r="G81" s="54"/>
      <c r="H81" s="37"/>
      <c r="I81" s="90"/>
      <c r="J81" s="91"/>
      <c r="K81" s="92"/>
      <c r="L81" s="92"/>
      <c r="M81" s="46"/>
      <c r="N81" s="37"/>
      <c r="O81" s="6"/>
      <c r="P81" s="6"/>
      <c r="Q81" s="6"/>
      <c r="R81" s="6"/>
      <c r="S81" s="6"/>
      <c r="T81" s="6"/>
      <c r="U81" s="6"/>
      <c r="V81" s="6"/>
      <c r="W81" s="6"/>
      <c r="X81" s="6"/>
      <c r="Y81" s="6"/>
      <c r="Z81" s="6"/>
      <c r="AA81" s="6"/>
      <c r="AB81" s="6"/>
      <c r="AC81" s="6"/>
      <c r="AD81" s="6"/>
      <c r="AE81" s="6"/>
      <c r="AF81" s="6"/>
      <c r="AG81" s="6"/>
      <c r="AH81" s="6"/>
      <c r="AI81" s="6"/>
      <c r="AJ81" s="6"/>
      <c r="AK81" s="6"/>
      <c r="AL81" s="6"/>
      <c r="AM81" s="96"/>
      <c r="AN81" s="96"/>
      <c r="AO81" s="96"/>
      <c r="AP81" s="96"/>
      <c r="AQ81" s="96"/>
      <c r="AR81" s="96"/>
      <c r="AS81" s="96"/>
      <c r="AT81" s="96"/>
      <c r="AU81" s="96"/>
      <c r="AV81" s="96"/>
      <c r="AW81" s="96"/>
      <c r="AX81" s="96"/>
      <c r="AY81" s="96"/>
      <c r="AZ81" s="96"/>
      <c r="BA81" s="96"/>
      <c r="BB81" s="96"/>
      <c r="BC81" s="96"/>
      <c r="BD81" s="96"/>
      <c r="BE81" s="96"/>
      <c r="BF81" s="96"/>
      <c r="BG81" s="96"/>
      <c r="BH81" s="96"/>
      <c r="BI81" s="96"/>
      <c r="BJ81" s="96"/>
      <c r="BK81" s="96"/>
      <c r="BL81" s="96"/>
      <c r="BM81" s="96"/>
      <c r="BN81" s="96"/>
      <c r="BO81" s="96"/>
      <c r="BP81" s="96"/>
      <c r="BQ81" s="96"/>
      <c r="BR81" s="96"/>
      <c r="BS81" s="96"/>
      <c r="BT81" s="96"/>
      <c r="BU81" s="96"/>
      <c r="BV81" s="96"/>
      <c r="BW81" s="96"/>
      <c r="BX81" s="96"/>
      <c r="BY81" s="96"/>
      <c r="BZ81" s="96"/>
      <c r="CA81" s="96"/>
      <c r="CB81" s="96"/>
      <c r="CC81" s="96"/>
      <c r="CD81" s="96"/>
      <c r="CE81" s="96"/>
      <c r="CF81" s="96"/>
      <c r="CG81" s="96"/>
      <c r="CH81" s="96"/>
      <c r="CI81" s="96"/>
      <c r="CJ81" s="96"/>
      <c r="CK81" s="96"/>
      <c r="CL81" s="96"/>
      <c r="CM81" s="96"/>
      <c r="CN81" s="96"/>
      <c r="CO81" s="96"/>
      <c r="CP81" s="96"/>
      <c r="CQ81" s="96"/>
      <c r="CR81" s="96"/>
      <c r="CS81" s="96"/>
      <c r="CT81" s="96"/>
      <c r="CU81" s="96"/>
      <c r="CV81" s="96"/>
      <c r="CW81" s="96"/>
      <c r="CX81" s="96"/>
      <c r="CY81" s="96"/>
      <c r="CZ81" s="96"/>
      <c r="DA81" s="96"/>
      <c r="DB81" s="96"/>
      <c r="DC81" s="96"/>
      <c r="DD81" s="96"/>
      <c r="DE81" s="96"/>
      <c r="DF81" s="96"/>
      <c r="DG81" s="96"/>
      <c r="DH81" s="96"/>
      <c r="DI81" s="96"/>
      <c r="DJ81" s="96"/>
      <c r="DK81" s="96"/>
      <c r="DL81" s="96"/>
      <c r="DM81" s="96"/>
      <c r="DN81" s="96"/>
      <c r="DO81" s="96"/>
      <c r="DP81" s="96"/>
      <c r="DQ81" s="96"/>
      <c r="DR81" s="96"/>
      <c r="DS81" s="96"/>
      <c r="DT81" s="96"/>
      <c r="DU81" s="96"/>
      <c r="DV81" s="96"/>
      <c r="DW81" s="96"/>
      <c r="DX81" s="96"/>
      <c r="DY81" s="96"/>
      <c r="DZ81" s="96"/>
      <c r="EA81" s="96"/>
      <c r="EB81" s="96"/>
      <c r="EC81" s="96"/>
      <c r="ED81" s="96"/>
      <c r="EE81" s="96"/>
      <c r="EF81" s="96"/>
      <c r="EG81" s="96"/>
      <c r="EH81" s="96"/>
      <c r="EI81" s="96"/>
      <c r="EJ81" s="96"/>
      <c r="EK81" s="96"/>
      <c r="EL81" s="96"/>
      <c r="EM81" s="96"/>
      <c r="EN81" s="96"/>
      <c r="EO81" s="96"/>
      <c r="EP81" s="96"/>
      <c r="EQ81" s="96"/>
      <c r="ER81" s="96"/>
      <c r="ES81" s="96"/>
      <c r="ET81" s="96"/>
      <c r="EU81" s="96"/>
      <c r="EV81" s="96"/>
      <c r="EW81" s="96"/>
      <c r="EX81" s="96"/>
      <c r="EY81" s="96"/>
      <c r="EZ81" s="96"/>
      <c r="FA81" s="96"/>
      <c r="FB81" s="96"/>
      <c r="FC81" s="96"/>
      <c r="FD81" s="96"/>
      <c r="FE81" s="96"/>
      <c r="FF81" s="96"/>
      <c r="FG81" s="96"/>
      <c r="FH81" s="96"/>
      <c r="FI81" s="96"/>
      <c r="FJ81" s="96"/>
      <c r="FK81" s="96"/>
      <c r="FL81" s="96"/>
      <c r="FM81" s="96"/>
      <c r="FN81" s="96"/>
      <c r="FO81" s="96"/>
      <c r="FP81" s="96"/>
      <c r="FQ81" s="96"/>
      <c r="FR81" s="96"/>
      <c r="FS81" s="96"/>
      <c r="FT81" s="96"/>
      <c r="FU81" s="96"/>
      <c r="FV81" s="96"/>
      <c r="FW81" s="96"/>
      <c r="FX81" s="96"/>
      <c r="FY81" s="96"/>
      <c r="FZ81" s="96"/>
      <c r="GA81" s="96"/>
      <c r="GB81" s="96"/>
      <c r="GC81" s="96"/>
      <c r="GD81" s="96"/>
      <c r="GE81" s="96"/>
      <c r="GF81" s="96"/>
      <c r="GG81" s="96"/>
      <c r="GH81" s="96"/>
      <c r="GI81" s="96"/>
      <c r="GJ81" s="96"/>
      <c r="GK81" s="96"/>
      <c r="GL81" s="96"/>
      <c r="GM81" s="96"/>
      <c r="GN81" s="96"/>
      <c r="GO81" s="96"/>
      <c r="GP81" s="96"/>
      <c r="GQ81" s="96"/>
      <c r="GR81" s="96"/>
      <c r="GS81" s="100"/>
      <c r="GT81" s="100"/>
      <c r="GU81" s="100"/>
      <c r="GV81" s="100"/>
      <c r="GW81" s="100"/>
      <c r="GX81" s="100"/>
      <c r="GY81" s="100"/>
      <c r="GZ81" s="100"/>
      <c r="HA81" s="100"/>
      <c r="HB81" s="100"/>
      <c r="HC81" s="100"/>
      <c r="HD81" s="100"/>
      <c r="HE81" s="100"/>
      <c r="HF81" s="100"/>
      <c r="HG81" s="100"/>
      <c r="HH81" s="100"/>
      <c r="HI81" s="100"/>
      <c r="HJ81" s="100"/>
      <c r="HK81" s="100"/>
      <c r="HL81" s="100"/>
      <c r="HM81" s="100"/>
      <c r="HN81" s="100"/>
      <c r="HO81" s="100"/>
      <c r="HP81" s="100"/>
      <c r="HQ81" s="100"/>
      <c r="HR81" s="100"/>
      <c r="HS81" s="100"/>
      <c r="HT81" s="100"/>
    </row>
    <row r="82" spans="1:14" ht="24.75" customHeight="1">
      <c r="A82" s="40" t="s">
        <v>626</v>
      </c>
      <c r="B82" s="108">
        <v>528</v>
      </c>
      <c r="C82" s="107">
        <v>243</v>
      </c>
      <c r="D82" s="21">
        <f aca="true" t="shared" si="27" ref="D82:D91">B82*C82*12/10000</f>
        <v>153.9648</v>
      </c>
      <c r="E82" s="109">
        <v>7415</v>
      </c>
      <c r="F82" s="107">
        <v>133</v>
      </c>
      <c r="G82" s="21">
        <f aca="true" t="shared" si="28" ref="G82:G91">E82*F82*12/10000</f>
        <v>1183.434</v>
      </c>
      <c r="H82" s="39">
        <f t="shared" si="17"/>
        <v>885.666197069557</v>
      </c>
      <c r="I82" s="79">
        <f t="shared" si="18"/>
        <v>0.6622304409646226</v>
      </c>
      <c r="J82" s="80">
        <v>332.618552739922</v>
      </c>
      <c r="K82" s="81">
        <v>122.558489210255</v>
      </c>
      <c r="L82" s="81">
        <v>430.48915511938</v>
      </c>
      <c r="M82" s="120">
        <v>0</v>
      </c>
      <c r="N82" s="121">
        <v>0</v>
      </c>
    </row>
    <row r="83" spans="1:14" ht="24.75" customHeight="1">
      <c r="A83" s="40" t="s">
        <v>92</v>
      </c>
      <c r="B83" s="20">
        <v>11775</v>
      </c>
      <c r="C83" s="21">
        <v>333.00212314225</v>
      </c>
      <c r="D83" s="21">
        <f t="shared" si="27"/>
        <v>4705.319999999992</v>
      </c>
      <c r="E83" s="49">
        <v>40444</v>
      </c>
      <c r="F83" s="21">
        <v>147.000791217486</v>
      </c>
      <c r="G83" s="21">
        <f t="shared" si="28"/>
        <v>7134.360000000006</v>
      </c>
      <c r="H83" s="39" t="e">
        <f t="shared" si="17"/>
        <v>#REF!</v>
      </c>
      <c r="I83" s="79" t="e">
        <f t="shared" si="18"/>
        <v>#REF!</v>
      </c>
      <c r="J83" s="80" t="e">
        <f>VLOOKUP(A83,#REF!,21,0)</f>
        <v>#REF!</v>
      </c>
      <c r="K83" s="81" t="e">
        <f>VLOOKUP(A83,#REF!,22,0)</f>
        <v>#REF!</v>
      </c>
      <c r="L83" s="81" t="e">
        <f>VLOOKUP(A83,#REF!,23,0)</f>
        <v>#REF!</v>
      </c>
      <c r="M83" s="82">
        <v>0.7</v>
      </c>
      <c r="N83" s="83">
        <v>8287.776</v>
      </c>
    </row>
    <row r="84" spans="1:14" ht="24.75" customHeight="1">
      <c r="A84" s="40" t="s">
        <v>90</v>
      </c>
      <c r="B84" s="20">
        <v>6958</v>
      </c>
      <c r="C84" s="21">
        <v>241.448692152917</v>
      </c>
      <c r="D84" s="21">
        <f t="shared" si="27"/>
        <v>2015.999999999996</v>
      </c>
      <c r="E84" s="49">
        <v>19728</v>
      </c>
      <c r="F84" s="21">
        <v>108.982157339822</v>
      </c>
      <c r="G84" s="21">
        <f t="shared" si="28"/>
        <v>2580.00000000001</v>
      </c>
      <c r="H84" s="39" t="e">
        <f t="shared" si="17"/>
        <v>#REF!</v>
      </c>
      <c r="I84" s="79" t="e">
        <f t="shared" si="18"/>
        <v>#REF!</v>
      </c>
      <c r="J84" s="80" t="e">
        <f>VLOOKUP(A84,#REF!,21,0)</f>
        <v>#REF!</v>
      </c>
      <c r="K84" s="81" t="e">
        <f>VLOOKUP(A84,#REF!,22,0)</f>
        <v>#REF!</v>
      </c>
      <c r="L84" s="81" t="e">
        <f>VLOOKUP(A84,#REF!,23,0)</f>
        <v>#REF!</v>
      </c>
      <c r="M84" s="82">
        <v>0.7</v>
      </c>
      <c r="N84" s="83">
        <v>3217.2</v>
      </c>
    </row>
    <row r="85" spans="1:14" ht="24.75" customHeight="1">
      <c r="A85" s="40" t="s">
        <v>91</v>
      </c>
      <c r="B85" s="20">
        <v>4266</v>
      </c>
      <c r="C85" s="21">
        <v>241.912798874824</v>
      </c>
      <c r="D85" s="21">
        <f t="shared" si="27"/>
        <v>1238.3999999999992</v>
      </c>
      <c r="E85" s="49">
        <v>21446</v>
      </c>
      <c r="F85" s="21">
        <v>109.017998694395</v>
      </c>
      <c r="G85" s="21">
        <f t="shared" si="28"/>
        <v>2805.5999999999945</v>
      </c>
      <c r="H85" s="39" t="e">
        <f t="shared" si="17"/>
        <v>#REF!</v>
      </c>
      <c r="I85" s="79" t="e">
        <f t="shared" si="18"/>
        <v>#REF!</v>
      </c>
      <c r="J85" s="80" t="e">
        <f>VLOOKUP(A85,#REF!,21,0)</f>
        <v>#REF!</v>
      </c>
      <c r="K85" s="81" t="e">
        <f>VLOOKUP(A85,#REF!,22,0)</f>
        <v>#REF!</v>
      </c>
      <c r="L85" s="81" t="e">
        <f>VLOOKUP(A85,#REF!,23,0)</f>
        <v>#REF!</v>
      </c>
      <c r="M85" s="82">
        <v>0.6</v>
      </c>
      <c r="N85" s="83">
        <v>2426.4</v>
      </c>
    </row>
    <row r="86" spans="1:14" ht="24.75" customHeight="1">
      <c r="A86" s="40" t="s">
        <v>88</v>
      </c>
      <c r="B86" s="20">
        <v>3843</v>
      </c>
      <c r="C86" s="21">
        <v>243.663804319542</v>
      </c>
      <c r="D86" s="21">
        <f t="shared" si="27"/>
        <v>1123.68</v>
      </c>
      <c r="E86" s="49">
        <v>915</v>
      </c>
      <c r="F86" s="21">
        <v>110.054644808743</v>
      </c>
      <c r="G86" s="21">
        <f t="shared" si="28"/>
        <v>120.83999999999982</v>
      </c>
      <c r="H86" s="39" t="e">
        <f t="shared" si="17"/>
        <v>#REF!</v>
      </c>
      <c r="I86" s="79" t="e">
        <f t="shared" si="18"/>
        <v>#REF!</v>
      </c>
      <c r="J86" s="80" t="e">
        <f>VLOOKUP(A86,#REF!,21,0)</f>
        <v>#REF!</v>
      </c>
      <c r="K86" s="81" t="e">
        <f>VLOOKUP(A86,#REF!,22,0)</f>
        <v>#REF!</v>
      </c>
      <c r="L86" s="81" t="e">
        <f>VLOOKUP(A86,#REF!,23,0)</f>
        <v>#REF!</v>
      </c>
      <c r="M86" s="82">
        <v>0.6</v>
      </c>
      <c r="N86" s="83">
        <v>746.712</v>
      </c>
    </row>
    <row r="87" spans="1:14" ht="24.75" customHeight="1">
      <c r="A87" s="40" t="s">
        <v>223</v>
      </c>
      <c r="B87" s="20">
        <v>3304</v>
      </c>
      <c r="C87" s="21">
        <v>341.646489104116</v>
      </c>
      <c r="D87" s="21">
        <f t="shared" si="27"/>
        <v>1354.5599999999988</v>
      </c>
      <c r="E87" s="49">
        <v>1684</v>
      </c>
      <c r="F87" s="21">
        <v>170.308788598575</v>
      </c>
      <c r="G87" s="21">
        <f t="shared" si="28"/>
        <v>344.16000000000037</v>
      </c>
      <c r="H87" s="39" t="e">
        <f t="shared" si="17"/>
        <v>#REF!</v>
      </c>
      <c r="I87" s="79" t="e">
        <f t="shared" si="18"/>
        <v>#REF!</v>
      </c>
      <c r="J87" s="80" t="e">
        <f>VLOOKUP(A87,#REF!,21,0)</f>
        <v>#REF!</v>
      </c>
      <c r="K87" s="81" t="e">
        <f>VLOOKUP(A87,#REF!,22,0)</f>
        <v>#REF!</v>
      </c>
      <c r="L87" s="81" t="e">
        <f>VLOOKUP(A87,#REF!,23,0)</f>
        <v>#REF!</v>
      </c>
      <c r="M87" s="82">
        <v>0.6</v>
      </c>
      <c r="N87" s="83">
        <v>1019.232</v>
      </c>
    </row>
    <row r="88" spans="1:14" ht="24.75" customHeight="1">
      <c r="A88" s="40" t="s">
        <v>86</v>
      </c>
      <c r="B88" s="20">
        <v>589</v>
      </c>
      <c r="C88" s="21">
        <v>342.95415959253</v>
      </c>
      <c r="D88" s="21">
        <f t="shared" si="27"/>
        <v>242.40000000000018</v>
      </c>
      <c r="E88" s="49">
        <v>6571</v>
      </c>
      <c r="F88" s="21">
        <v>148.379242124486</v>
      </c>
      <c r="G88" s="21">
        <f t="shared" si="28"/>
        <v>1169.999999999997</v>
      </c>
      <c r="H88" s="39" t="e">
        <f t="shared" si="17"/>
        <v>#REF!</v>
      </c>
      <c r="I88" s="79" t="e">
        <f t="shared" si="18"/>
        <v>#REF!</v>
      </c>
      <c r="J88" s="80" t="e">
        <f>VLOOKUP(A88,#REF!,21,0)</f>
        <v>#REF!</v>
      </c>
      <c r="K88" s="81" t="e">
        <f>VLOOKUP(A88,#REF!,22,0)</f>
        <v>#REF!</v>
      </c>
      <c r="L88" s="81" t="e">
        <f>VLOOKUP(A88,#REF!,23,0)</f>
        <v>#REF!</v>
      </c>
      <c r="M88" s="82">
        <v>0.7</v>
      </c>
      <c r="N88" s="83">
        <v>988.679999999998</v>
      </c>
    </row>
    <row r="89" spans="1:14" ht="24.75" customHeight="1">
      <c r="A89" s="40" t="s">
        <v>87</v>
      </c>
      <c r="B89" s="20">
        <v>532</v>
      </c>
      <c r="C89" s="21">
        <v>243.796992481203</v>
      </c>
      <c r="D89" s="21">
        <f t="shared" si="27"/>
        <v>155.64</v>
      </c>
      <c r="E89" s="49">
        <v>4943</v>
      </c>
      <c r="F89" s="21">
        <v>119.664171555735</v>
      </c>
      <c r="G89" s="21">
        <f t="shared" si="28"/>
        <v>709.7999999999978</v>
      </c>
      <c r="H89" s="39" t="e">
        <f t="shared" si="17"/>
        <v>#REF!</v>
      </c>
      <c r="I89" s="79" t="e">
        <f t="shared" si="18"/>
        <v>#REF!</v>
      </c>
      <c r="J89" s="80" t="e">
        <f>VLOOKUP(A89,#REF!,21,0)</f>
        <v>#REF!</v>
      </c>
      <c r="K89" s="81" t="e">
        <f>VLOOKUP(A89,#REF!,22,0)</f>
        <v>#REF!</v>
      </c>
      <c r="L89" s="81" t="e">
        <f>VLOOKUP(A89,#REF!,23,0)</f>
        <v>#REF!</v>
      </c>
      <c r="M89" s="82">
        <v>0.6</v>
      </c>
      <c r="N89" s="83">
        <v>519.263999999999</v>
      </c>
    </row>
    <row r="90" spans="1:228" s="4" customFormat="1" ht="24.75" customHeight="1">
      <c r="A90" s="56" t="s">
        <v>94</v>
      </c>
      <c r="B90" s="42">
        <v>7811</v>
      </c>
      <c r="C90" s="43">
        <v>242.004864934067</v>
      </c>
      <c r="D90" s="43">
        <f t="shared" si="27"/>
        <v>2268.359999999997</v>
      </c>
      <c r="E90" s="52">
        <v>43414</v>
      </c>
      <c r="F90" s="43">
        <v>111.245220435804</v>
      </c>
      <c r="G90" s="43">
        <f t="shared" si="28"/>
        <v>5795.519999999994</v>
      </c>
      <c r="H90" s="45" t="e">
        <f t="shared" si="17"/>
        <v>#REF!</v>
      </c>
      <c r="I90" s="84" t="e">
        <f t="shared" si="18"/>
        <v>#REF!</v>
      </c>
      <c r="J90" s="85" t="e">
        <f>VLOOKUP(A90,#REF!,21,0)</f>
        <v>#REF!</v>
      </c>
      <c r="K90" s="86" t="e">
        <f>VLOOKUP(A90,#REF!,22,0)</f>
        <v>#REF!</v>
      </c>
      <c r="L90" s="86" t="e">
        <f>VLOOKUP(A90,#REF!,23,0)</f>
        <v>#REF!</v>
      </c>
      <c r="M90" s="87">
        <v>0.7</v>
      </c>
      <c r="N90" s="88">
        <v>5644.71599999999</v>
      </c>
      <c r="O90" s="6"/>
      <c r="P90" s="6"/>
      <c r="Q90" s="6"/>
      <c r="R90" s="6"/>
      <c r="S90" s="6"/>
      <c r="T90" s="6"/>
      <c r="U90" s="6"/>
      <c r="V90" s="6"/>
      <c r="W90" s="6"/>
      <c r="X90" s="6"/>
      <c r="Y90" s="6"/>
      <c r="Z90" s="6"/>
      <c r="AA90" s="6"/>
      <c r="AB90" s="6"/>
      <c r="AC90" s="6"/>
      <c r="AD90" s="6"/>
      <c r="AE90" s="6"/>
      <c r="AF90" s="6"/>
      <c r="AG90" s="6"/>
      <c r="AH90" s="6"/>
      <c r="AI90" s="98"/>
      <c r="AJ90" s="98"/>
      <c r="AK90" s="98"/>
      <c r="AL90" s="98"/>
      <c r="AM90" s="98"/>
      <c r="AN90" s="98"/>
      <c r="AO90" s="98"/>
      <c r="AP90" s="98"/>
      <c r="AQ90" s="98"/>
      <c r="AR90" s="98"/>
      <c r="AS90" s="98"/>
      <c r="AT90" s="98"/>
      <c r="AU90" s="98"/>
      <c r="AV90" s="98"/>
      <c r="AW90" s="98"/>
      <c r="AX90" s="98"/>
      <c r="AY90" s="98"/>
      <c r="AZ90" s="98"/>
      <c r="BA90" s="98"/>
      <c r="BB90" s="98"/>
      <c r="BC90" s="98"/>
      <c r="BD90" s="98"/>
      <c r="BE90" s="98"/>
      <c r="BF90" s="98"/>
      <c r="BG90" s="98"/>
      <c r="BH90" s="98"/>
      <c r="BI90" s="98"/>
      <c r="BJ90" s="98"/>
      <c r="BK90" s="98"/>
      <c r="BL90" s="98"/>
      <c r="BM90" s="98"/>
      <c r="BN90" s="98"/>
      <c r="BO90" s="98"/>
      <c r="BP90" s="98"/>
      <c r="BQ90" s="98"/>
      <c r="BR90" s="98"/>
      <c r="BS90" s="98"/>
      <c r="BT90" s="98"/>
      <c r="BU90" s="98"/>
      <c r="BV90" s="98"/>
      <c r="BW90" s="98"/>
      <c r="BX90" s="98"/>
      <c r="BY90" s="98"/>
      <c r="BZ90" s="98"/>
      <c r="CA90" s="98"/>
      <c r="CB90" s="98"/>
      <c r="CC90" s="98"/>
      <c r="CD90" s="98"/>
      <c r="CE90" s="98"/>
      <c r="CF90" s="98"/>
      <c r="CG90" s="98"/>
      <c r="CH90" s="98"/>
      <c r="CI90" s="98"/>
      <c r="CJ90" s="98"/>
      <c r="CK90" s="98"/>
      <c r="CL90" s="98"/>
      <c r="CM90" s="98"/>
      <c r="CN90" s="98"/>
      <c r="CO90" s="98"/>
      <c r="CP90" s="98"/>
      <c r="CQ90" s="98"/>
      <c r="CR90" s="98"/>
      <c r="CS90" s="98"/>
      <c r="CT90" s="98"/>
      <c r="CU90" s="98"/>
      <c r="CV90" s="98"/>
      <c r="CW90" s="98"/>
      <c r="CX90" s="98"/>
      <c r="CY90" s="98"/>
      <c r="CZ90" s="98"/>
      <c r="DA90" s="98"/>
      <c r="DB90" s="98"/>
      <c r="DC90" s="98"/>
      <c r="DD90" s="98"/>
      <c r="DE90" s="98"/>
      <c r="DF90" s="98"/>
      <c r="DG90" s="98"/>
      <c r="DH90" s="98"/>
      <c r="DI90" s="98"/>
      <c r="DJ90" s="98"/>
      <c r="DK90" s="98"/>
      <c r="DL90" s="98"/>
      <c r="DM90" s="98"/>
      <c r="DN90" s="98"/>
      <c r="DO90" s="98"/>
      <c r="DP90" s="98"/>
      <c r="DQ90" s="98"/>
      <c r="DR90" s="98"/>
      <c r="DS90" s="98"/>
      <c r="DT90" s="98"/>
      <c r="DU90" s="98"/>
      <c r="DV90" s="98"/>
      <c r="DW90" s="98"/>
      <c r="DX90" s="98"/>
      <c r="DY90" s="98"/>
      <c r="DZ90" s="98"/>
      <c r="EA90" s="98"/>
      <c r="EB90" s="98"/>
      <c r="EC90" s="98"/>
      <c r="ED90" s="98"/>
      <c r="EE90" s="98"/>
      <c r="EF90" s="98"/>
      <c r="EG90" s="98"/>
      <c r="EH90" s="98"/>
      <c r="EI90" s="98"/>
      <c r="EJ90" s="98"/>
      <c r="EK90" s="98"/>
      <c r="EL90" s="98"/>
      <c r="EM90" s="98"/>
      <c r="EN90" s="98"/>
      <c r="EO90" s="98"/>
      <c r="EP90" s="98"/>
      <c r="EQ90" s="98"/>
      <c r="ER90" s="98"/>
      <c r="ES90" s="98"/>
      <c r="ET90" s="98"/>
      <c r="EU90" s="98"/>
      <c r="EV90" s="98"/>
      <c r="EW90" s="98"/>
      <c r="EX90" s="98"/>
      <c r="EY90" s="98"/>
      <c r="EZ90" s="98"/>
      <c r="FA90" s="98"/>
      <c r="FB90" s="98"/>
      <c r="FC90" s="98"/>
      <c r="FD90" s="98"/>
      <c r="FE90" s="98"/>
      <c r="FF90" s="98"/>
      <c r="FG90" s="98"/>
      <c r="FH90" s="98"/>
      <c r="FI90" s="98"/>
      <c r="FJ90" s="98"/>
      <c r="FK90" s="98"/>
      <c r="FL90" s="98"/>
      <c r="FM90" s="98"/>
      <c r="FN90" s="98"/>
      <c r="FO90" s="98"/>
      <c r="FP90" s="98"/>
      <c r="FQ90" s="98"/>
      <c r="FR90" s="98"/>
      <c r="FS90" s="98"/>
      <c r="FT90" s="98"/>
      <c r="FU90" s="98"/>
      <c r="FV90" s="98"/>
      <c r="FW90" s="98"/>
      <c r="FX90" s="98"/>
      <c r="FY90" s="98"/>
      <c r="FZ90" s="98"/>
      <c r="GA90" s="98"/>
      <c r="GB90" s="98"/>
      <c r="GC90" s="98"/>
      <c r="GD90" s="98"/>
      <c r="GE90" s="98"/>
      <c r="GF90" s="98"/>
      <c r="GG90" s="98"/>
      <c r="GH90" s="98"/>
      <c r="GI90" s="98"/>
      <c r="GJ90" s="98"/>
      <c r="GK90" s="98"/>
      <c r="GL90" s="98"/>
      <c r="GM90" s="98"/>
      <c r="GN90" s="98"/>
      <c r="GO90" s="98"/>
      <c r="GP90" s="98"/>
      <c r="GQ90" s="98"/>
      <c r="GR90" s="98"/>
      <c r="GS90" s="102"/>
      <c r="GT90" s="102"/>
      <c r="GU90" s="102"/>
      <c r="GV90" s="102"/>
      <c r="GW90" s="102"/>
      <c r="GX90" s="102"/>
      <c r="GY90" s="102"/>
      <c r="GZ90" s="102"/>
      <c r="HA90" s="102"/>
      <c r="HB90" s="102"/>
      <c r="HC90" s="102"/>
      <c r="HD90" s="102"/>
      <c r="HE90" s="102"/>
      <c r="HF90" s="102"/>
      <c r="HG90" s="102"/>
      <c r="HH90" s="102"/>
      <c r="HI90" s="102"/>
      <c r="HJ90" s="102"/>
      <c r="HK90" s="102"/>
      <c r="HL90" s="102"/>
      <c r="HM90" s="102"/>
      <c r="HN90" s="102"/>
      <c r="HO90" s="102"/>
      <c r="HP90" s="102"/>
      <c r="HQ90" s="102"/>
      <c r="HR90" s="102"/>
      <c r="HS90" s="102"/>
      <c r="HT90" s="102"/>
    </row>
    <row r="91" spans="1:228" s="4" customFormat="1" ht="24.75" customHeight="1">
      <c r="A91" s="56" t="s">
        <v>93</v>
      </c>
      <c r="B91" s="42">
        <v>4079</v>
      </c>
      <c r="C91" s="43">
        <v>242</v>
      </c>
      <c r="D91" s="43">
        <f t="shared" si="27"/>
        <v>1184.5416</v>
      </c>
      <c r="E91" s="52">
        <v>20157</v>
      </c>
      <c r="F91" s="43">
        <v>109</v>
      </c>
      <c r="G91" s="43">
        <f t="shared" si="28"/>
        <v>2636.5356</v>
      </c>
      <c r="H91" s="45" t="e">
        <f aca="true" t="shared" si="29" ref="H91:H132">SUM(J91:L91)</f>
        <v>#REF!</v>
      </c>
      <c r="I91" s="84" t="e">
        <f aca="true" t="shared" si="30" ref="I91:I125">H91/(D91+G91)</f>
        <v>#REF!</v>
      </c>
      <c r="J91" s="85" t="e">
        <f>VLOOKUP(A91,#REF!,21,0)</f>
        <v>#REF!</v>
      </c>
      <c r="K91" s="86" t="e">
        <f>VLOOKUP(A91,#REF!,22,0)</f>
        <v>#REF!</v>
      </c>
      <c r="L91" s="86" t="e">
        <f>VLOOKUP(A91,#REF!,23,0)</f>
        <v>#REF!</v>
      </c>
      <c r="M91" s="87">
        <v>0.7</v>
      </c>
      <c r="N91" s="88">
        <v>2674.75404</v>
      </c>
      <c r="O91" s="6"/>
      <c r="P91" s="6"/>
      <c r="Q91" s="6"/>
      <c r="R91" s="6"/>
      <c r="S91" s="6"/>
      <c r="T91" s="6"/>
      <c r="U91" s="6"/>
      <c r="V91" s="6"/>
      <c r="W91" s="6"/>
      <c r="X91" s="6"/>
      <c r="Y91" s="6"/>
      <c r="Z91" s="6"/>
      <c r="AA91" s="6"/>
      <c r="AB91" s="6"/>
      <c r="AC91" s="6"/>
      <c r="AD91" s="6"/>
      <c r="AE91" s="6"/>
      <c r="AF91" s="6"/>
      <c r="AG91" s="6"/>
      <c r="AH91" s="6"/>
      <c r="AI91" s="98"/>
      <c r="AJ91" s="98"/>
      <c r="AK91" s="98"/>
      <c r="AL91" s="98"/>
      <c r="AM91" s="98"/>
      <c r="AN91" s="98"/>
      <c r="AO91" s="98"/>
      <c r="AP91" s="98"/>
      <c r="AQ91" s="98"/>
      <c r="AR91" s="98"/>
      <c r="AS91" s="98"/>
      <c r="AT91" s="98"/>
      <c r="AU91" s="98"/>
      <c r="AV91" s="98"/>
      <c r="AW91" s="98"/>
      <c r="AX91" s="98"/>
      <c r="AY91" s="98"/>
      <c r="AZ91" s="98"/>
      <c r="BA91" s="98"/>
      <c r="BB91" s="98"/>
      <c r="BC91" s="98"/>
      <c r="BD91" s="98"/>
      <c r="BE91" s="98"/>
      <c r="BF91" s="98"/>
      <c r="BG91" s="98"/>
      <c r="BH91" s="98"/>
      <c r="BI91" s="98"/>
      <c r="BJ91" s="98"/>
      <c r="BK91" s="98"/>
      <c r="BL91" s="98"/>
      <c r="BM91" s="98"/>
      <c r="BN91" s="98"/>
      <c r="BO91" s="98"/>
      <c r="BP91" s="98"/>
      <c r="BQ91" s="98"/>
      <c r="BR91" s="98"/>
      <c r="BS91" s="98"/>
      <c r="BT91" s="98"/>
      <c r="BU91" s="98"/>
      <c r="BV91" s="98"/>
      <c r="BW91" s="98"/>
      <c r="BX91" s="98"/>
      <c r="BY91" s="98"/>
      <c r="BZ91" s="98"/>
      <c r="CA91" s="98"/>
      <c r="CB91" s="98"/>
      <c r="CC91" s="98"/>
      <c r="CD91" s="98"/>
      <c r="CE91" s="98"/>
      <c r="CF91" s="98"/>
      <c r="CG91" s="98"/>
      <c r="CH91" s="98"/>
      <c r="CI91" s="98"/>
      <c r="CJ91" s="98"/>
      <c r="CK91" s="98"/>
      <c r="CL91" s="98"/>
      <c r="CM91" s="98"/>
      <c r="CN91" s="98"/>
      <c r="CO91" s="98"/>
      <c r="CP91" s="98"/>
      <c r="CQ91" s="98"/>
      <c r="CR91" s="98"/>
      <c r="CS91" s="98"/>
      <c r="CT91" s="98"/>
      <c r="CU91" s="98"/>
      <c r="CV91" s="98"/>
      <c r="CW91" s="98"/>
      <c r="CX91" s="98"/>
      <c r="CY91" s="98"/>
      <c r="CZ91" s="98"/>
      <c r="DA91" s="98"/>
      <c r="DB91" s="98"/>
      <c r="DC91" s="98"/>
      <c r="DD91" s="98"/>
      <c r="DE91" s="98"/>
      <c r="DF91" s="98"/>
      <c r="DG91" s="98"/>
      <c r="DH91" s="98"/>
      <c r="DI91" s="98"/>
      <c r="DJ91" s="98"/>
      <c r="DK91" s="98"/>
      <c r="DL91" s="98"/>
      <c r="DM91" s="98"/>
      <c r="DN91" s="98"/>
      <c r="DO91" s="98"/>
      <c r="DP91" s="98"/>
      <c r="DQ91" s="98"/>
      <c r="DR91" s="98"/>
      <c r="DS91" s="98"/>
      <c r="DT91" s="98"/>
      <c r="DU91" s="98"/>
      <c r="DV91" s="98"/>
      <c r="DW91" s="98"/>
      <c r="DX91" s="98"/>
      <c r="DY91" s="98"/>
      <c r="DZ91" s="98"/>
      <c r="EA91" s="98"/>
      <c r="EB91" s="98"/>
      <c r="EC91" s="98"/>
      <c r="ED91" s="98"/>
      <c r="EE91" s="98"/>
      <c r="EF91" s="98"/>
      <c r="EG91" s="98"/>
      <c r="EH91" s="98"/>
      <c r="EI91" s="98"/>
      <c r="EJ91" s="98"/>
      <c r="EK91" s="98"/>
      <c r="EL91" s="98"/>
      <c r="EM91" s="98"/>
      <c r="EN91" s="98"/>
      <c r="EO91" s="98"/>
      <c r="EP91" s="98"/>
      <c r="EQ91" s="98"/>
      <c r="ER91" s="98"/>
      <c r="ES91" s="98"/>
      <c r="ET91" s="98"/>
      <c r="EU91" s="98"/>
      <c r="EV91" s="98"/>
      <c r="EW91" s="98"/>
      <c r="EX91" s="98"/>
      <c r="EY91" s="98"/>
      <c r="EZ91" s="98"/>
      <c r="FA91" s="98"/>
      <c r="FB91" s="98"/>
      <c r="FC91" s="98"/>
      <c r="FD91" s="98"/>
      <c r="FE91" s="98"/>
      <c r="FF91" s="98"/>
      <c r="FG91" s="98"/>
      <c r="FH91" s="98"/>
      <c r="FI91" s="98"/>
      <c r="FJ91" s="98"/>
      <c r="FK91" s="98"/>
      <c r="FL91" s="98"/>
      <c r="FM91" s="98"/>
      <c r="FN91" s="98"/>
      <c r="FO91" s="98"/>
      <c r="FP91" s="98"/>
      <c r="FQ91" s="98"/>
      <c r="FR91" s="98"/>
      <c r="FS91" s="98"/>
      <c r="FT91" s="98"/>
      <c r="FU91" s="98"/>
      <c r="FV91" s="98"/>
      <c r="FW91" s="98"/>
      <c r="FX91" s="98"/>
      <c r="FY91" s="98"/>
      <c r="FZ91" s="98"/>
      <c r="GA91" s="98"/>
      <c r="GB91" s="98"/>
      <c r="GC91" s="98"/>
      <c r="GD91" s="98"/>
      <c r="GE91" s="98"/>
      <c r="GF91" s="98"/>
      <c r="GG91" s="98"/>
      <c r="GH91" s="98"/>
      <c r="GI91" s="98"/>
      <c r="GJ91" s="98"/>
      <c r="GK91" s="98"/>
      <c r="GL91" s="98"/>
      <c r="GM91" s="98"/>
      <c r="GN91" s="98"/>
      <c r="GO91" s="98"/>
      <c r="GP91" s="98"/>
      <c r="GQ91" s="98"/>
      <c r="GR91" s="98"/>
      <c r="GS91" s="102"/>
      <c r="GT91" s="102"/>
      <c r="GU91" s="102"/>
      <c r="GV91" s="102"/>
      <c r="GW91" s="102"/>
      <c r="GX91" s="102"/>
      <c r="GY91" s="102"/>
      <c r="GZ91" s="102"/>
      <c r="HA91" s="102"/>
      <c r="HB91" s="102"/>
      <c r="HC91" s="102"/>
      <c r="HD91" s="102"/>
      <c r="HE91" s="102"/>
      <c r="HF91" s="102"/>
      <c r="HG91" s="102"/>
      <c r="HH91" s="102"/>
      <c r="HI91" s="102"/>
      <c r="HJ91" s="102"/>
      <c r="HK91" s="102"/>
      <c r="HL91" s="102"/>
      <c r="HM91" s="102"/>
      <c r="HN91" s="102"/>
      <c r="HO91" s="102"/>
      <c r="HP91" s="102"/>
      <c r="HQ91" s="102"/>
      <c r="HR91" s="102"/>
      <c r="HS91" s="102"/>
      <c r="HT91" s="102"/>
    </row>
    <row r="92" spans="1:228" s="2" customFormat="1" ht="24.75" customHeight="1">
      <c r="A92" s="32" t="s">
        <v>224</v>
      </c>
      <c r="B92" s="53"/>
      <c r="C92" s="46"/>
      <c r="D92" s="54"/>
      <c r="E92" s="55"/>
      <c r="F92" s="46"/>
      <c r="G92" s="54"/>
      <c r="H92" s="37"/>
      <c r="I92" s="90"/>
      <c r="J92" s="91"/>
      <c r="K92" s="92"/>
      <c r="L92" s="92"/>
      <c r="M92" s="46"/>
      <c r="N92" s="37"/>
      <c r="O92" s="6"/>
      <c r="P92" s="6"/>
      <c r="Q92" s="6"/>
      <c r="R92" s="6"/>
      <c r="S92" s="6"/>
      <c r="T92" s="6"/>
      <c r="U92" s="6"/>
      <c r="V92" s="6"/>
      <c r="W92" s="6"/>
      <c r="X92" s="6"/>
      <c r="Y92" s="6"/>
      <c r="Z92" s="6"/>
      <c r="AA92" s="6"/>
      <c r="AB92" s="6"/>
      <c r="AC92" s="6"/>
      <c r="AD92" s="6"/>
      <c r="AE92" s="6"/>
      <c r="AF92" s="6"/>
      <c r="AG92" s="6"/>
      <c r="AH92" s="6"/>
      <c r="AI92" s="6"/>
      <c r="AJ92" s="6"/>
      <c r="AK92" s="6"/>
      <c r="AL92" s="6"/>
      <c r="AM92" s="96"/>
      <c r="AN92" s="96"/>
      <c r="AO92" s="96"/>
      <c r="AP92" s="96"/>
      <c r="AQ92" s="96"/>
      <c r="AR92" s="96"/>
      <c r="AS92" s="96"/>
      <c r="AT92" s="96"/>
      <c r="AU92" s="96"/>
      <c r="AV92" s="96"/>
      <c r="AW92" s="96"/>
      <c r="AX92" s="96"/>
      <c r="AY92" s="96"/>
      <c r="AZ92" s="96"/>
      <c r="BA92" s="96"/>
      <c r="BB92" s="96"/>
      <c r="BC92" s="96"/>
      <c r="BD92" s="96"/>
      <c r="BE92" s="96"/>
      <c r="BF92" s="96"/>
      <c r="BG92" s="96"/>
      <c r="BH92" s="96"/>
      <c r="BI92" s="96"/>
      <c r="BJ92" s="96"/>
      <c r="BK92" s="96"/>
      <c r="BL92" s="96"/>
      <c r="BM92" s="96"/>
      <c r="BN92" s="96"/>
      <c r="BO92" s="96"/>
      <c r="BP92" s="96"/>
      <c r="BQ92" s="96"/>
      <c r="BR92" s="96"/>
      <c r="BS92" s="96"/>
      <c r="BT92" s="96"/>
      <c r="BU92" s="96"/>
      <c r="BV92" s="96"/>
      <c r="BW92" s="96"/>
      <c r="BX92" s="96"/>
      <c r="BY92" s="96"/>
      <c r="BZ92" s="96"/>
      <c r="CA92" s="96"/>
      <c r="CB92" s="96"/>
      <c r="CC92" s="96"/>
      <c r="CD92" s="96"/>
      <c r="CE92" s="96"/>
      <c r="CF92" s="96"/>
      <c r="CG92" s="96"/>
      <c r="CH92" s="96"/>
      <c r="CI92" s="96"/>
      <c r="CJ92" s="96"/>
      <c r="CK92" s="96"/>
      <c r="CL92" s="96"/>
      <c r="CM92" s="96"/>
      <c r="CN92" s="96"/>
      <c r="CO92" s="96"/>
      <c r="CP92" s="96"/>
      <c r="CQ92" s="96"/>
      <c r="CR92" s="96"/>
      <c r="CS92" s="96"/>
      <c r="CT92" s="96"/>
      <c r="CU92" s="96"/>
      <c r="CV92" s="96"/>
      <c r="CW92" s="96"/>
      <c r="CX92" s="96"/>
      <c r="CY92" s="96"/>
      <c r="CZ92" s="96"/>
      <c r="DA92" s="96"/>
      <c r="DB92" s="96"/>
      <c r="DC92" s="96"/>
      <c r="DD92" s="96"/>
      <c r="DE92" s="96"/>
      <c r="DF92" s="96"/>
      <c r="DG92" s="96"/>
      <c r="DH92" s="96"/>
      <c r="DI92" s="96"/>
      <c r="DJ92" s="96"/>
      <c r="DK92" s="96"/>
      <c r="DL92" s="96"/>
      <c r="DM92" s="96"/>
      <c r="DN92" s="96"/>
      <c r="DO92" s="96"/>
      <c r="DP92" s="96"/>
      <c r="DQ92" s="96"/>
      <c r="DR92" s="96"/>
      <c r="DS92" s="96"/>
      <c r="DT92" s="96"/>
      <c r="DU92" s="96"/>
      <c r="DV92" s="96"/>
      <c r="DW92" s="96"/>
      <c r="DX92" s="96"/>
      <c r="DY92" s="96"/>
      <c r="DZ92" s="96"/>
      <c r="EA92" s="96"/>
      <c r="EB92" s="96"/>
      <c r="EC92" s="96"/>
      <c r="ED92" s="96"/>
      <c r="EE92" s="96"/>
      <c r="EF92" s="96"/>
      <c r="EG92" s="96"/>
      <c r="EH92" s="96"/>
      <c r="EI92" s="96"/>
      <c r="EJ92" s="96"/>
      <c r="EK92" s="96"/>
      <c r="EL92" s="96"/>
      <c r="EM92" s="96"/>
      <c r="EN92" s="96"/>
      <c r="EO92" s="96"/>
      <c r="EP92" s="96"/>
      <c r="EQ92" s="96"/>
      <c r="ER92" s="96"/>
      <c r="ES92" s="96"/>
      <c r="ET92" s="96"/>
      <c r="EU92" s="96"/>
      <c r="EV92" s="96"/>
      <c r="EW92" s="96"/>
      <c r="EX92" s="96"/>
      <c r="EY92" s="96"/>
      <c r="EZ92" s="96"/>
      <c r="FA92" s="96"/>
      <c r="FB92" s="96"/>
      <c r="FC92" s="96"/>
      <c r="FD92" s="96"/>
      <c r="FE92" s="96"/>
      <c r="FF92" s="96"/>
      <c r="FG92" s="96"/>
      <c r="FH92" s="96"/>
      <c r="FI92" s="96"/>
      <c r="FJ92" s="96"/>
      <c r="FK92" s="96"/>
      <c r="FL92" s="96"/>
      <c r="FM92" s="96"/>
      <c r="FN92" s="96"/>
      <c r="FO92" s="96"/>
      <c r="FP92" s="96"/>
      <c r="FQ92" s="96"/>
      <c r="FR92" s="96"/>
      <c r="FS92" s="96"/>
      <c r="FT92" s="96"/>
      <c r="FU92" s="96"/>
      <c r="FV92" s="96"/>
      <c r="FW92" s="96"/>
      <c r="FX92" s="96"/>
      <c r="FY92" s="96"/>
      <c r="FZ92" s="96"/>
      <c r="GA92" s="96"/>
      <c r="GB92" s="96"/>
      <c r="GC92" s="96"/>
      <c r="GD92" s="96"/>
      <c r="GE92" s="96"/>
      <c r="GF92" s="96"/>
      <c r="GG92" s="96"/>
      <c r="GH92" s="96"/>
      <c r="GI92" s="96"/>
      <c r="GJ92" s="96"/>
      <c r="GK92" s="96"/>
      <c r="GL92" s="96"/>
      <c r="GM92" s="96"/>
      <c r="GN92" s="96"/>
      <c r="GO92" s="96"/>
      <c r="GP92" s="96"/>
      <c r="GQ92" s="96"/>
      <c r="GR92" s="96"/>
      <c r="GS92" s="100"/>
      <c r="GT92" s="100"/>
      <c r="GU92" s="100"/>
      <c r="GV92" s="100"/>
      <c r="GW92" s="100"/>
      <c r="GX92" s="100"/>
      <c r="GY92" s="100"/>
      <c r="GZ92" s="100"/>
      <c r="HA92" s="100"/>
      <c r="HB92" s="100"/>
      <c r="HC92" s="100"/>
      <c r="HD92" s="100"/>
      <c r="HE92" s="100"/>
      <c r="HF92" s="100"/>
      <c r="HG92" s="100"/>
      <c r="HH92" s="100"/>
      <c r="HI92" s="100"/>
      <c r="HJ92" s="100"/>
      <c r="HK92" s="100"/>
      <c r="HL92" s="100"/>
      <c r="HM92" s="100"/>
      <c r="HN92" s="100"/>
      <c r="HO92" s="100"/>
      <c r="HP92" s="100"/>
      <c r="HQ92" s="100"/>
      <c r="HR92" s="100"/>
      <c r="HS92" s="100"/>
      <c r="HT92" s="100"/>
    </row>
    <row r="93" spans="1:14" ht="24.75" customHeight="1">
      <c r="A93" s="59" t="s">
        <v>626</v>
      </c>
      <c r="B93" s="110">
        <v>10624</v>
      </c>
      <c r="C93" s="103">
        <v>243</v>
      </c>
      <c r="D93" s="21">
        <f aca="true" t="shared" si="31" ref="D93:D98">B93*C93*12/10000</f>
        <v>3097.9584</v>
      </c>
      <c r="E93" s="109">
        <v>7119</v>
      </c>
      <c r="F93" s="103">
        <v>111</v>
      </c>
      <c r="G93" s="21">
        <f aca="true" t="shared" si="32" ref="G93:G98">E93*F93*12/10000</f>
        <v>948.2508</v>
      </c>
      <c r="H93" s="39">
        <f t="shared" si="29"/>
        <v>3277.80847319157</v>
      </c>
      <c r="I93" s="79">
        <f t="shared" si="30"/>
        <v>0.8100936731574754</v>
      </c>
      <c r="J93" s="80">
        <v>83.7201328345723</v>
      </c>
      <c r="K93" s="81">
        <v>3085.73416421873</v>
      </c>
      <c r="L93" s="81">
        <v>108.354176138268</v>
      </c>
      <c r="M93" s="120">
        <v>0</v>
      </c>
      <c r="N93" s="121">
        <v>0</v>
      </c>
    </row>
    <row r="94" spans="1:14" ht="24.75" customHeight="1">
      <c r="A94" s="59" t="s">
        <v>96</v>
      </c>
      <c r="B94" s="20">
        <v>617</v>
      </c>
      <c r="C94" s="21">
        <v>242.301458670989</v>
      </c>
      <c r="D94" s="21">
        <f t="shared" si="31"/>
        <v>179.40000000000023</v>
      </c>
      <c r="E94" s="49">
        <v>15086</v>
      </c>
      <c r="F94" s="21">
        <v>109.16081134827</v>
      </c>
      <c r="G94" s="21">
        <f t="shared" si="32"/>
        <v>1976.1600000000014</v>
      </c>
      <c r="H94" s="39" t="e">
        <f t="shared" si="29"/>
        <v>#REF!</v>
      </c>
      <c r="I94" s="79" t="e">
        <f t="shared" si="30"/>
        <v>#REF!</v>
      </c>
      <c r="J94" s="80" t="e">
        <f>VLOOKUP(A94,#REF!,21,0)</f>
        <v>#REF!</v>
      </c>
      <c r="K94" s="81" t="e">
        <f>VLOOKUP(A94,#REF!,22,0)</f>
        <v>#REF!</v>
      </c>
      <c r="L94" s="81" t="e">
        <f>VLOOKUP(A94,#REF!,23,0)</f>
        <v>#REF!</v>
      </c>
      <c r="M94" s="82">
        <v>0.6</v>
      </c>
      <c r="N94" s="83">
        <v>1293.336</v>
      </c>
    </row>
    <row r="95" spans="1:14" ht="24.75" customHeight="1">
      <c r="A95" s="59" t="s">
        <v>98</v>
      </c>
      <c r="B95" s="20">
        <v>6725</v>
      </c>
      <c r="C95" s="21">
        <v>242.14126394052</v>
      </c>
      <c r="D95" s="21">
        <f t="shared" si="31"/>
        <v>1954.0799999999963</v>
      </c>
      <c r="E95" s="49">
        <v>34936</v>
      </c>
      <c r="F95" s="21">
        <v>109.500228990153</v>
      </c>
      <c r="G95" s="21">
        <f t="shared" si="32"/>
        <v>4590.599999999983</v>
      </c>
      <c r="H95" s="39" t="e">
        <f t="shared" si="29"/>
        <v>#REF!</v>
      </c>
      <c r="I95" s="79" t="e">
        <f t="shared" si="30"/>
        <v>#REF!</v>
      </c>
      <c r="J95" s="80" t="e">
        <f>VLOOKUP(A95,#REF!,21,0)</f>
        <v>#REF!</v>
      </c>
      <c r="K95" s="81" t="e">
        <f>VLOOKUP(A95,#REF!,22,0)</f>
        <v>#REF!</v>
      </c>
      <c r="L95" s="81" t="e">
        <f>VLOOKUP(A95,#REF!,23,0)</f>
        <v>#REF!</v>
      </c>
      <c r="M95" s="82">
        <v>0.7</v>
      </c>
      <c r="N95" s="83">
        <v>4581.27599999999</v>
      </c>
    </row>
    <row r="96" spans="1:14" ht="24.75" customHeight="1">
      <c r="A96" s="59" t="s">
        <v>226</v>
      </c>
      <c r="B96" s="20">
        <v>3930</v>
      </c>
      <c r="C96" s="21">
        <v>242.06106870229</v>
      </c>
      <c r="D96" s="21">
        <f t="shared" si="31"/>
        <v>1141.5599999999997</v>
      </c>
      <c r="E96" s="49">
        <v>36924</v>
      </c>
      <c r="F96" s="21">
        <v>108.9995666775</v>
      </c>
      <c r="G96" s="21">
        <f t="shared" si="32"/>
        <v>4829.640000000012</v>
      </c>
      <c r="H96" s="39" t="e">
        <f t="shared" si="29"/>
        <v>#REF!</v>
      </c>
      <c r="I96" s="79" t="e">
        <f t="shared" si="30"/>
        <v>#REF!</v>
      </c>
      <c r="J96" s="80" t="e">
        <f>VLOOKUP(A96,#REF!,21,0)</f>
        <v>#REF!</v>
      </c>
      <c r="K96" s="81" t="e">
        <f>VLOOKUP(A96,#REF!,22,0)</f>
        <v>#REF!</v>
      </c>
      <c r="L96" s="81" t="e">
        <f>VLOOKUP(A96,#REF!,23,0)</f>
        <v>#REF!</v>
      </c>
      <c r="M96" s="93">
        <v>0.6</v>
      </c>
      <c r="N96" s="83">
        <v>3582.72000000001</v>
      </c>
    </row>
    <row r="97" spans="1:228" s="4" customFormat="1" ht="24.75" customHeight="1">
      <c r="A97" s="61" t="s">
        <v>100</v>
      </c>
      <c r="B97" s="42">
        <v>5287</v>
      </c>
      <c r="C97" s="43">
        <v>242.008700586344</v>
      </c>
      <c r="D97" s="43">
        <f t="shared" si="31"/>
        <v>1535.4000000000008</v>
      </c>
      <c r="E97" s="52">
        <v>36199</v>
      </c>
      <c r="F97" s="43">
        <v>109.000248625653</v>
      </c>
      <c r="G97" s="43">
        <f t="shared" si="32"/>
        <v>4734.840000000016</v>
      </c>
      <c r="H97" s="45" t="e">
        <f t="shared" si="29"/>
        <v>#REF!</v>
      </c>
      <c r="I97" s="84" t="e">
        <f t="shared" si="30"/>
        <v>#REF!</v>
      </c>
      <c r="J97" s="85" t="e">
        <f>VLOOKUP(A97,#REF!,21,0)</f>
        <v>#REF!</v>
      </c>
      <c r="K97" s="86" t="e">
        <f>VLOOKUP(A97,#REF!,22,0)</f>
        <v>#REF!</v>
      </c>
      <c r="L97" s="86" t="e">
        <f>VLOOKUP(A97,#REF!,23,0)</f>
        <v>#REF!</v>
      </c>
      <c r="M97" s="87">
        <v>0.7</v>
      </c>
      <c r="N97" s="88">
        <v>4389.16800000001</v>
      </c>
      <c r="O97" s="6"/>
      <c r="P97" s="6"/>
      <c r="Q97" s="6"/>
      <c r="R97" s="6"/>
      <c r="S97" s="6"/>
      <c r="T97" s="6"/>
      <c r="U97" s="6"/>
      <c r="V97" s="6"/>
      <c r="W97" s="6"/>
      <c r="X97" s="6"/>
      <c r="Y97" s="6"/>
      <c r="Z97" s="6"/>
      <c r="AA97" s="6"/>
      <c r="AB97" s="6"/>
      <c r="AC97" s="6"/>
      <c r="AD97" s="6"/>
      <c r="AE97" s="6"/>
      <c r="AF97" s="6"/>
      <c r="AG97" s="6"/>
      <c r="AH97" s="6"/>
      <c r="AI97" s="98"/>
      <c r="AJ97" s="98"/>
      <c r="AK97" s="98"/>
      <c r="AL97" s="98"/>
      <c r="AM97" s="98"/>
      <c r="AN97" s="98"/>
      <c r="AO97" s="98"/>
      <c r="AP97" s="98"/>
      <c r="AQ97" s="98"/>
      <c r="AR97" s="98"/>
      <c r="AS97" s="98"/>
      <c r="AT97" s="98"/>
      <c r="AU97" s="98"/>
      <c r="AV97" s="98"/>
      <c r="AW97" s="98"/>
      <c r="AX97" s="98"/>
      <c r="AY97" s="98"/>
      <c r="AZ97" s="98"/>
      <c r="BA97" s="98"/>
      <c r="BB97" s="98"/>
      <c r="BC97" s="98"/>
      <c r="BD97" s="98"/>
      <c r="BE97" s="98"/>
      <c r="BF97" s="98"/>
      <c r="BG97" s="98"/>
      <c r="BH97" s="98"/>
      <c r="BI97" s="98"/>
      <c r="BJ97" s="98"/>
      <c r="BK97" s="98"/>
      <c r="BL97" s="98"/>
      <c r="BM97" s="98"/>
      <c r="BN97" s="98"/>
      <c r="BO97" s="98"/>
      <c r="BP97" s="98"/>
      <c r="BQ97" s="98"/>
      <c r="BR97" s="98"/>
      <c r="BS97" s="98"/>
      <c r="BT97" s="98"/>
      <c r="BU97" s="98"/>
      <c r="BV97" s="98"/>
      <c r="BW97" s="98"/>
      <c r="BX97" s="98"/>
      <c r="BY97" s="98"/>
      <c r="BZ97" s="98"/>
      <c r="CA97" s="98"/>
      <c r="CB97" s="98"/>
      <c r="CC97" s="98"/>
      <c r="CD97" s="98"/>
      <c r="CE97" s="98"/>
      <c r="CF97" s="98"/>
      <c r="CG97" s="98"/>
      <c r="CH97" s="98"/>
      <c r="CI97" s="98"/>
      <c r="CJ97" s="98"/>
      <c r="CK97" s="98"/>
      <c r="CL97" s="98"/>
      <c r="CM97" s="98"/>
      <c r="CN97" s="98"/>
      <c r="CO97" s="98"/>
      <c r="CP97" s="98"/>
      <c r="CQ97" s="98"/>
      <c r="CR97" s="98"/>
      <c r="CS97" s="98"/>
      <c r="CT97" s="98"/>
      <c r="CU97" s="98"/>
      <c r="CV97" s="98"/>
      <c r="CW97" s="98"/>
      <c r="CX97" s="98"/>
      <c r="CY97" s="98"/>
      <c r="CZ97" s="98"/>
      <c r="DA97" s="98"/>
      <c r="DB97" s="98"/>
      <c r="DC97" s="98"/>
      <c r="DD97" s="98"/>
      <c r="DE97" s="98"/>
      <c r="DF97" s="98"/>
      <c r="DG97" s="98"/>
      <c r="DH97" s="98"/>
      <c r="DI97" s="98"/>
      <c r="DJ97" s="98"/>
      <c r="DK97" s="98"/>
      <c r="DL97" s="98"/>
      <c r="DM97" s="98"/>
      <c r="DN97" s="98"/>
      <c r="DO97" s="98"/>
      <c r="DP97" s="98"/>
      <c r="DQ97" s="98"/>
      <c r="DR97" s="98"/>
      <c r="DS97" s="98"/>
      <c r="DT97" s="98"/>
      <c r="DU97" s="98"/>
      <c r="DV97" s="98"/>
      <c r="DW97" s="98"/>
      <c r="DX97" s="98"/>
      <c r="DY97" s="98"/>
      <c r="DZ97" s="98"/>
      <c r="EA97" s="98"/>
      <c r="EB97" s="98"/>
      <c r="EC97" s="98"/>
      <c r="ED97" s="98"/>
      <c r="EE97" s="98"/>
      <c r="EF97" s="98"/>
      <c r="EG97" s="98"/>
      <c r="EH97" s="98"/>
      <c r="EI97" s="98"/>
      <c r="EJ97" s="98"/>
      <c r="EK97" s="98"/>
      <c r="EL97" s="98"/>
      <c r="EM97" s="98"/>
      <c r="EN97" s="98"/>
      <c r="EO97" s="98"/>
      <c r="EP97" s="98"/>
      <c r="EQ97" s="98"/>
      <c r="ER97" s="98"/>
      <c r="ES97" s="98"/>
      <c r="ET97" s="98"/>
      <c r="EU97" s="98"/>
      <c r="EV97" s="98"/>
      <c r="EW97" s="98"/>
      <c r="EX97" s="98"/>
      <c r="EY97" s="98"/>
      <c r="EZ97" s="98"/>
      <c r="FA97" s="98"/>
      <c r="FB97" s="98"/>
      <c r="FC97" s="98"/>
      <c r="FD97" s="98"/>
      <c r="FE97" s="98"/>
      <c r="FF97" s="98"/>
      <c r="FG97" s="98"/>
      <c r="FH97" s="98"/>
      <c r="FI97" s="98"/>
      <c r="FJ97" s="98"/>
      <c r="FK97" s="98"/>
      <c r="FL97" s="98"/>
      <c r="FM97" s="98"/>
      <c r="FN97" s="98"/>
      <c r="FO97" s="98"/>
      <c r="FP97" s="98"/>
      <c r="FQ97" s="98"/>
      <c r="FR97" s="98"/>
      <c r="FS97" s="98"/>
      <c r="FT97" s="98"/>
      <c r="FU97" s="98"/>
      <c r="FV97" s="98"/>
      <c r="FW97" s="98"/>
      <c r="FX97" s="98"/>
      <c r="FY97" s="98"/>
      <c r="FZ97" s="98"/>
      <c r="GA97" s="98"/>
      <c r="GB97" s="98"/>
      <c r="GC97" s="98"/>
      <c r="GD97" s="98"/>
      <c r="GE97" s="98"/>
      <c r="GF97" s="98"/>
      <c r="GG97" s="98"/>
      <c r="GH97" s="98"/>
      <c r="GI97" s="98"/>
      <c r="GJ97" s="98"/>
      <c r="GK97" s="98"/>
      <c r="GL97" s="98"/>
      <c r="GM97" s="98"/>
      <c r="GN97" s="98"/>
      <c r="GO97" s="98"/>
      <c r="GP97" s="98"/>
      <c r="GQ97" s="98"/>
      <c r="GR97" s="98"/>
      <c r="GS97" s="102"/>
      <c r="GT97" s="102"/>
      <c r="GU97" s="102"/>
      <c r="GV97" s="102"/>
      <c r="GW97" s="102"/>
      <c r="GX97" s="102"/>
      <c r="GY97" s="102"/>
      <c r="GZ97" s="102"/>
      <c r="HA97" s="102"/>
      <c r="HB97" s="102"/>
      <c r="HC97" s="102"/>
      <c r="HD97" s="102"/>
      <c r="HE97" s="102"/>
      <c r="HF97" s="102"/>
      <c r="HG97" s="102"/>
      <c r="HH97" s="102"/>
      <c r="HI97" s="102"/>
      <c r="HJ97" s="102"/>
      <c r="HK97" s="102"/>
      <c r="HL97" s="102"/>
      <c r="HM97" s="102"/>
      <c r="HN97" s="102"/>
      <c r="HO97" s="102"/>
      <c r="HP97" s="102"/>
      <c r="HQ97" s="102"/>
      <c r="HR97" s="102"/>
      <c r="HS97" s="102"/>
      <c r="HT97" s="102"/>
    </row>
    <row r="98" spans="1:228" s="4" customFormat="1" ht="24.75" customHeight="1">
      <c r="A98" s="61" t="s">
        <v>99</v>
      </c>
      <c r="B98" s="42">
        <v>4701</v>
      </c>
      <c r="C98" s="43">
        <v>242.012337800468</v>
      </c>
      <c r="D98" s="43">
        <f t="shared" si="31"/>
        <v>1365.24</v>
      </c>
      <c r="E98" s="52">
        <v>37891</v>
      </c>
      <c r="F98" s="43">
        <v>108.999498561664</v>
      </c>
      <c r="G98" s="43">
        <f t="shared" si="32"/>
        <v>4956.120000000013</v>
      </c>
      <c r="H98" s="45" t="e">
        <f t="shared" si="29"/>
        <v>#REF!</v>
      </c>
      <c r="I98" s="84" t="e">
        <f t="shared" si="30"/>
        <v>#REF!</v>
      </c>
      <c r="J98" s="85" t="e">
        <f>VLOOKUP(A98,#REF!,21,0)</f>
        <v>#REF!</v>
      </c>
      <c r="K98" s="86" t="e">
        <f>VLOOKUP(A98,#REF!,22,0)</f>
        <v>#REF!</v>
      </c>
      <c r="L98" s="86" t="e">
        <f>VLOOKUP(A98,#REF!,23,0)</f>
        <v>#REF!</v>
      </c>
      <c r="M98" s="87">
        <v>0.7</v>
      </c>
      <c r="N98" s="88">
        <v>4424.95200000001</v>
      </c>
      <c r="O98" s="6"/>
      <c r="P98" s="6"/>
      <c r="Q98" s="6"/>
      <c r="R98" s="6"/>
      <c r="S98" s="6"/>
      <c r="T98" s="6"/>
      <c r="U98" s="6"/>
      <c r="V98" s="6"/>
      <c r="W98" s="6"/>
      <c r="X98" s="6"/>
      <c r="Y98" s="6"/>
      <c r="Z98" s="6"/>
      <c r="AA98" s="6"/>
      <c r="AB98" s="6"/>
      <c r="AC98" s="6"/>
      <c r="AD98" s="6"/>
      <c r="AE98" s="6"/>
      <c r="AF98" s="6"/>
      <c r="AG98" s="6"/>
      <c r="AH98" s="6"/>
      <c r="AI98" s="98"/>
      <c r="AJ98" s="98"/>
      <c r="AK98" s="98"/>
      <c r="AL98" s="98"/>
      <c r="AM98" s="98"/>
      <c r="AN98" s="98"/>
      <c r="AO98" s="98"/>
      <c r="AP98" s="98"/>
      <c r="AQ98" s="98"/>
      <c r="AR98" s="98"/>
      <c r="AS98" s="98"/>
      <c r="AT98" s="98"/>
      <c r="AU98" s="98"/>
      <c r="AV98" s="98"/>
      <c r="AW98" s="98"/>
      <c r="AX98" s="98"/>
      <c r="AY98" s="98"/>
      <c r="AZ98" s="98"/>
      <c r="BA98" s="98"/>
      <c r="BB98" s="98"/>
      <c r="BC98" s="98"/>
      <c r="BD98" s="98"/>
      <c r="BE98" s="98"/>
      <c r="BF98" s="98"/>
      <c r="BG98" s="98"/>
      <c r="BH98" s="98"/>
      <c r="BI98" s="98"/>
      <c r="BJ98" s="98"/>
      <c r="BK98" s="98"/>
      <c r="BL98" s="98"/>
      <c r="BM98" s="98"/>
      <c r="BN98" s="98"/>
      <c r="BO98" s="98"/>
      <c r="BP98" s="98"/>
      <c r="BQ98" s="98"/>
      <c r="BR98" s="98"/>
      <c r="BS98" s="98"/>
      <c r="BT98" s="98"/>
      <c r="BU98" s="98"/>
      <c r="BV98" s="98"/>
      <c r="BW98" s="98"/>
      <c r="BX98" s="98"/>
      <c r="BY98" s="98"/>
      <c r="BZ98" s="98"/>
      <c r="CA98" s="98"/>
      <c r="CB98" s="98"/>
      <c r="CC98" s="98"/>
      <c r="CD98" s="98"/>
      <c r="CE98" s="98"/>
      <c r="CF98" s="98"/>
      <c r="CG98" s="98"/>
      <c r="CH98" s="98"/>
      <c r="CI98" s="98"/>
      <c r="CJ98" s="98"/>
      <c r="CK98" s="98"/>
      <c r="CL98" s="98"/>
      <c r="CM98" s="98"/>
      <c r="CN98" s="98"/>
      <c r="CO98" s="98"/>
      <c r="CP98" s="98"/>
      <c r="CQ98" s="98"/>
      <c r="CR98" s="98"/>
      <c r="CS98" s="98"/>
      <c r="CT98" s="98"/>
      <c r="CU98" s="98"/>
      <c r="CV98" s="98"/>
      <c r="CW98" s="98"/>
      <c r="CX98" s="98"/>
      <c r="CY98" s="98"/>
      <c r="CZ98" s="98"/>
      <c r="DA98" s="98"/>
      <c r="DB98" s="98"/>
      <c r="DC98" s="98"/>
      <c r="DD98" s="98"/>
      <c r="DE98" s="98"/>
      <c r="DF98" s="98"/>
      <c r="DG98" s="98"/>
      <c r="DH98" s="98"/>
      <c r="DI98" s="98"/>
      <c r="DJ98" s="98"/>
      <c r="DK98" s="98"/>
      <c r="DL98" s="98"/>
      <c r="DM98" s="98"/>
      <c r="DN98" s="98"/>
      <c r="DO98" s="98"/>
      <c r="DP98" s="98"/>
      <c r="DQ98" s="98"/>
      <c r="DR98" s="98"/>
      <c r="DS98" s="98"/>
      <c r="DT98" s="98"/>
      <c r="DU98" s="98"/>
      <c r="DV98" s="98"/>
      <c r="DW98" s="98"/>
      <c r="DX98" s="98"/>
      <c r="DY98" s="98"/>
      <c r="DZ98" s="98"/>
      <c r="EA98" s="98"/>
      <c r="EB98" s="98"/>
      <c r="EC98" s="98"/>
      <c r="ED98" s="98"/>
      <c r="EE98" s="98"/>
      <c r="EF98" s="98"/>
      <c r="EG98" s="98"/>
      <c r="EH98" s="98"/>
      <c r="EI98" s="98"/>
      <c r="EJ98" s="98"/>
      <c r="EK98" s="98"/>
      <c r="EL98" s="98"/>
      <c r="EM98" s="98"/>
      <c r="EN98" s="98"/>
      <c r="EO98" s="98"/>
      <c r="EP98" s="98"/>
      <c r="EQ98" s="98"/>
      <c r="ER98" s="98"/>
      <c r="ES98" s="98"/>
      <c r="ET98" s="98"/>
      <c r="EU98" s="98"/>
      <c r="EV98" s="98"/>
      <c r="EW98" s="98"/>
      <c r="EX98" s="98"/>
      <c r="EY98" s="98"/>
      <c r="EZ98" s="98"/>
      <c r="FA98" s="98"/>
      <c r="FB98" s="98"/>
      <c r="FC98" s="98"/>
      <c r="FD98" s="98"/>
      <c r="FE98" s="98"/>
      <c r="FF98" s="98"/>
      <c r="FG98" s="98"/>
      <c r="FH98" s="98"/>
      <c r="FI98" s="98"/>
      <c r="FJ98" s="98"/>
      <c r="FK98" s="98"/>
      <c r="FL98" s="98"/>
      <c r="FM98" s="98"/>
      <c r="FN98" s="98"/>
      <c r="FO98" s="98"/>
      <c r="FP98" s="98"/>
      <c r="FQ98" s="98"/>
      <c r="FR98" s="98"/>
      <c r="FS98" s="98"/>
      <c r="FT98" s="98"/>
      <c r="FU98" s="98"/>
      <c r="FV98" s="98"/>
      <c r="FW98" s="98"/>
      <c r="FX98" s="98"/>
      <c r="FY98" s="98"/>
      <c r="FZ98" s="98"/>
      <c r="GA98" s="98"/>
      <c r="GB98" s="98"/>
      <c r="GC98" s="98"/>
      <c r="GD98" s="98"/>
      <c r="GE98" s="98"/>
      <c r="GF98" s="98"/>
      <c r="GG98" s="98"/>
      <c r="GH98" s="98"/>
      <c r="GI98" s="98"/>
      <c r="GJ98" s="98"/>
      <c r="GK98" s="98"/>
      <c r="GL98" s="98"/>
      <c r="GM98" s="98"/>
      <c r="GN98" s="98"/>
      <c r="GO98" s="98"/>
      <c r="GP98" s="98"/>
      <c r="GQ98" s="98"/>
      <c r="GR98" s="98"/>
      <c r="GS98" s="102"/>
      <c r="GT98" s="102"/>
      <c r="GU98" s="102"/>
      <c r="GV98" s="102"/>
      <c r="GW98" s="102"/>
      <c r="GX98" s="102"/>
      <c r="GY98" s="102"/>
      <c r="GZ98" s="102"/>
      <c r="HA98" s="102"/>
      <c r="HB98" s="102"/>
      <c r="HC98" s="102"/>
      <c r="HD98" s="102"/>
      <c r="HE98" s="102"/>
      <c r="HF98" s="102"/>
      <c r="HG98" s="102"/>
      <c r="HH98" s="102"/>
      <c r="HI98" s="102"/>
      <c r="HJ98" s="102"/>
      <c r="HK98" s="102"/>
      <c r="HL98" s="102"/>
      <c r="HM98" s="102"/>
      <c r="HN98" s="102"/>
      <c r="HO98" s="102"/>
      <c r="HP98" s="102"/>
      <c r="HQ98" s="102"/>
      <c r="HR98" s="102"/>
      <c r="HS98" s="102"/>
      <c r="HT98" s="102"/>
    </row>
    <row r="99" spans="1:228" s="2" customFormat="1" ht="24.75" customHeight="1">
      <c r="A99" s="32" t="s">
        <v>200</v>
      </c>
      <c r="B99" s="53"/>
      <c r="C99" s="46"/>
      <c r="D99" s="54"/>
      <c r="E99" s="55"/>
      <c r="F99" s="46"/>
      <c r="G99" s="54"/>
      <c r="H99" s="37"/>
      <c r="I99" s="90"/>
      <c r="J99" s="91"/>
      <c r="K99" s="92"/>
      <c r="L99" s="92"/>
      <c r="M99" s="46"/>
      <c r="N99" s="37"/>
      <c r="O99" s="6"/>
      <c r="P99" s="6"/>
      <c r="Q99" s="6"/>
      <c r="R99" s="6"/>
      <c r="S99" s="6"/>
      <c r="T99" s="6"/>
      <c r="U99" s="6"/>
      <c r="V99" s="6"/>
      <c r="W99" s="6"/>
      <c r="X99" s="6"/>
      <c r="Y99" s="6"/>
      <c r="Z99" s="6"/>
      <c r="AA99" s="6"/>
      <c r="AB99" s="6"/>
      <c r="AC99" s="6"/>
      <c r="AD99" s="6"/>
      <c r="AE99" s="6"/>
      <c r="AF99" s="6"/>
      <c r="AG99" s="6"/>
      <c r="AH99" s="6"/>
      <c r="AI99" s="6"/>
      <c r="AJ99" s="6"/>
      <c r="AK99" s="6"/>
      <c r="AL99" s="6"/>
      <c r="AM99" s="96"/>
      <c r="AN99" s="96"/>
      <c r="AO99" s="96"/>
      <c r="AP99" s="96"/>
      <c r="AQ99" s="96"/>
      <c r="AR99" s="96"/>
      <c r="AS99" s="96"/>
      <c r="AT99" s="96"/>
      <c r="AU99" s="96"/>
      <c r="AV99" s="96"/>
      <c r="AW99" s="96"/>
      <c r="AX99" s="96"/>
      <c r="AY99" s="96"/>
      <c r="AZ99" s="96"/>
      <c r="BA99" s="96"/>
      <c r="BB99" s="96"/>
      <c r="BC99" s="96"/>
      <c r="BD99" s="96"/>
      <c r="BE99" s="96"/>
      <c r="BF99" s="96"/>
      <c r="BG99" s="96"/>
      <c r="BH99" s="96"/>
      <c r="BI99" s="96"/>
      <c r="BJ99" s="96"/>
      <c r="BK99" s="96"/>
      <c r="BL99" s="96"/>
      <c r="BM99" s="96"/>
      <c r="BN99" s="96"/>
      <c r="BO99" s="96"/>
      <c r="BP99" s="96"/>
      <c r="BQ99" s="96"/>
      <c r="BR99" s="96"/>
      <c r="BS99" s="96"/>
      <c r="BT99" s="96"/>
      <c r="BU99" s="96"/>
      <c r="BV99" s="96"/>
      <c r="BW99" s="96"/>
      <c r="BX99" s="96"/>
      <c r="BY99" s="96"/>
      <c r="BZ99" s="96"/>
      <c r="CA99" s="96"/>
      <c r="CB99" s="96"/>
      <c r="CC99" s="96"/>
      <c r="CD99" s="96"/>
      <c r="CE99" s="96"/>
      <c r="CF99" s="96"/>
      <c r="CG99" s="96"/>
      <c r="CH99" s="96"/>
      <c r="CI99" s="96"/>
      <c r="CJ99" s="96"/>
      <c r="CK99" s="96"/>
      <c r="CL99" s="96"/>
      <c r="CM99" s="96"/>
      <c r="CN99" s="96"/>
      <c r="CO99" s="96"/>
      <c r="CP99" s="96"/>
      <c r="CQ99" s="96"/>
      <c r="CR99" s="96"/>
      <c r="CS99" s="96"/>
      <c r="CT99" s="96"/>
      <c r="CU99" s="96"/>
      <c r="CV99" s="96"/>
      <c r="CW99" s="96"/>
      <c r="CX99" s="96"/>
      <c r="CY99" s="96"/>
      <c r="CZ99" s="96"/>
      <c r="DA99" s="96"/>
      <c r="DB99" s="96"/>
      <c r="DC99" s="96"/>
      <c r="DD99" s="96"/>
      <c r="DE99" s="96"/>
      <c r="DF99" s="96"/>
      <c r="DG99" s="96"/>
      <c r="DH99" s="96"/>
      <c r="DI99" s="96"/>
      <c r="DJ99" s="96"/>
      <c r="DK99" s="96"/>
      <c r="DL99" s="96"/>
      <c r="DM99" s="96"/>
      <c r="DN99" s="96"/>
      <c r="DO99" s="96"/>
      <c r="DP99" s="96"/>
      <c r="DQ99" s="96"/>
      <c r="DR99" s="96"/>
      <c r="DS99" s="96"/>
      <c r="DT99" s="96"/>
      <c r="DU99" s="96"/>
      <c r="DV99" s="96"/>
      <c r="DW99" s="96"/>
      <c r="DX99" s="96"/>
      <c r="DY99" s="96"/>
      <c r="DZ99" s="96"/>
      <c r="EA99" s="96"/>
      <c r="EB99" s="96"/>
      <c r="EC99" s="96"/>
      <c r="ED99" s="96"/>
      <c r="EE99" s="96"/>
      <c r="EF99" s="96"/>
      <c r="EG99" s="96"/>
      <c r="EH99" s="96"/>
      <c r="EI99" s="96"/>
      <c r="EJ99" s="96"/>
      <c r="EK99" s="96"/>
      <c r="EL99" s="96"/>
      <c r="EM99" s="96"/>
      <c r="EN99" s="96"/>
      <c r="EO99" s="96"/>
      <c r="EP99" s="96"/>
      <c r="EQ99" s="96"/>
      <c r="ER99" s="96"/>
      <c r="ES99" s="96"/>
      <c r="ET99" s="96"/>
      <c r="EU99" s="96"/>
      <c r="EV99" s="96"/>
      <c r="EW99" s="96"/>
      <c r="EX99" s="96"/>
      <c r="EY99" s="96"/>
      <c r="EZ99" s="96"/>
      <c r="FA99" s="96"/>
      <c r="FB99" s="96"/>
      <c r="FC99" s="96"/>
      <c r="FD99" s="96"/>
      <c r="FE99" s="96"/>
      <c r="FF99" s="96"/>
      <c r="FG99" s="96"/>
      <c r="FH99" s="96"/>
      <c r="FI99" s="96"/>
      <c r="FJ99" s="96"/>
      <c r="FK99" s="96"/>
      <c r="FL99" s="96"/>
      <c r="FM99" s="96"/>
      <c r="FN99" s="96"/>
      <c r="FO99" s="96"/>
      <c r="FP99" s="96"/>
      <c r="FQ99" s="96"/>
      <c r="FR99" s="96"/>
      <c r="FS99" s="96"/>
      <c r="FT99" s="96"/>
      <c r="FU99" s="96"/>
      <c r="FV99" s="96"/>
      <c r="FW99" s="96"/>
      <c r="FX99" s="96"/>
      <c r="FY99" s="96"/>
      <c r="FZ99" s="96"/>
      <c r="GA99" s="96"/>
      <c r="GB99" s="96"/>
      <c r="GC99" s="96"/>
      <c r="GD99" s="96"/>
      <c r="GE99" s="96"/>
      <c r="GF99" s="96"/>
      <c r="GG99" s="96"/>
      <c r="GH99" s="96"/>
      <c r="GI99" s="96"/>
      <c r="GJ99" s="96"/>
      <c r="GK99" s="96"/>
      <c r="GL99" s="96"/>
      <c r="GM99" s="96"/>
      <c r="GN99" s="96"/>
      <c r="GO99" s="96"/>
      <c r="GP99" s="96"/>
      <c r="GQ99" s="96"/>
      <c r="GR99" s="96"/>
      <c r="GS99" s="100"/>
      <c r="GT99" s="100"/>
      <c r="GU99" s="100"/>
      <c r="GV99" s="100"/>
      <c r="GW99" s="100"/>
      <c r="GX99" s="100"/>
      <c r="GY99" s="100"/>
      <c r="GZ99" s="100"/>
      <c r="HA99" s="100"/>
      <c r="HB99" s="100"/>
      <c r="HC99" s="100"/>
      <c r="HD99" s="100"/>
      <c r="HE99" s="100"/>
      <c r="HF99" s="100"/>
      <c r="HG99" s="100"/>
      <c r="HH99" s="100"/>
      <c r="HI99" s="100"/>
      <c r="HJ99" s="100"/>
      <c r="HK99" s="100"/>
      <c r="HL99" s="100"/>
      <c r="HM99" s="100"/>
      <c r="HN99" s="100"/>
      <c r="HO99" s="100"/>
      <c r="HP99" s="100"/>
      <c r="HQ99" s="100"/>
      <c r="HR99" s="100"/>
      <c r="HS99" s="100"/>
      <c r="HT99" s="100"/>
    </row>
    <row r="100" spans="1:14" ht="24.75" customHeight="1">
      <c r="A100" s="40" t="s">
        <v>626</v>
      </c>
      <c r="B100" s="110">
        <v>112</v>
      </c>
      <c r="C100" s="107">
        <v>333</v>
      </c>
      <c r="D100" s="21">
        <f aca="true" t="shared" si="33" ref="D100:D104">B100*C100*12/10000</f>
        <v>44.7552</v>
      </c>
      <c r="E100" s="109">
        <v>279</v>
      </c>
      <c r="F100" s="111">
        <v>318</v>
      </c>
      <c r="G100" s="21">
        <f aca="true" t="shared" si="34" ref="G100:G104">E100*F100*12/10000</f>
        <v>106.4664</v>
      </c>
      <c r="H100" s="39">
        <f t="shared" si="29"/>
        <v>106.14675955530629</v>
      </c>
      <c r="I100" s="79">
        <f t="shared" si="30"/>
        <v>0.7019285575295215</v>
      </c>
      <c r="J100" s="80">
        <v>32.631814445246</v>
      </c>
      <c r="K100" s="81">
        <v>31.2814553818721</v>
      </c>
      <c r="L100" s="81">
        <v>42.2334897281882</v>
      </c>
      <c r="M100" s="122">
        <v>0</v>
      </c>
      <c r="N100" s="123">
        <v>0</v>
      </c>
    </row>
    <row r="101" spans="1:14" ht="24.75" customHeight="1">
      <c r="A101" s="40" t="s">
        <v>36</v>
      </c>
      <c r="B101" s="20">
        <v>233</v>
      </c>
      <c r="C101" s="21">
        <v>332.588841201717</v>
      </c>
      <c r="D101" s="21">
        <f t="shared" si="33"/>
        <v>92.99184000000007</v>
      </c>
      <c r="E101" s="49">
        <v>8669</v>
      </c>
      <c r="F101" s="21">
        <v>147.364171184681</v>
      </c>
      <c r="G101" s="21">
        <f t="shared" si="34"/>
        <v>1532.9999999999995</v>
      </c>
      <c r="H101" s="39" t="e">
        <f t="shared" si="29"/>
        <v>#REF!</v>
      </c>
      <c r="I101" s="79" t="e">
        <f t="shared" si="30"/>
        <v>#REF!</v>
      </c>
      <c r="J101" s="80" t="e">
        <f>VLOOKUP(A101,#REF!,21,0)</f>
        <v>#REF!</v>
      </c>
      <c r="K101" s="81" t="e">
        <f>VLOOKUP(A101,#REF!,22,0)</f>
        <v>#REF!</v>
      </c>
      <c r="L101" s="81" t="e">
        <f>VLOOKUP(A101,#REF!,23,0)</f>
        <v>#REF!</v>
      </c>
      <c r="M101" s="82">
        <v>0.6</v>
      </c>
      <c r="N101" s="83">
        <v>975.595104</v>
      </c>
    </row>
    <row r="102" spans="1:228" s="4" customFormat="1" ht="24.75" customHeight="1">
      <c r="A102" s="56" t="s">
        <v>39</v>
      </c>
      <c r="B102" s="42">
        <v>611</v>
      </c>
      <c r="C102" s="43">
        <v>333.878887070376</v>
      </c>
      <c r="D102" s="43">
        <f t="shared" si="33"/>
        <v>244.79999999999967</v>
      </c>
      <c r="E102" s="52">
        <v>6454</v>
      </c>
      <c r="F102" s="43">
        <v>147.73783700031</v>
      </c>
      <c r="G102" s="43">
        <f t="shared" si="34"/>
        <v>1144.200000000001</v>
      </c>
      <c r="H102" s="45" t="e">
        <f t="shared" si="29"/>
        <v>#REF!</v>
      </c>
      <c r="I102" s="84" t="e">
        <f t="shared" si="30"/>
        <v>#REF!</v>
      </c>
      <c r="J102" s="85" t="e">
        <f>VLOOKUP(A102,#REF!,21,0)</f>
        <v>#REF!</v>
      </c>
      <c r="K102" s="86" t="e">
        <f>VLOOKUP(A102,#REF!,22,0)</f>
        <v>#REF!</v>
      </c>
      <c r="L102" s="86" t="e">
        <f>VLOOKUP(A102,#REF!,23,0)</f>
        <v>#REF!</v>
      </c>
      <c r="M102" s="87">
        <v>0.5</v>
      </c>
      <c r="N102" s="88">
        <v>694.5</v>
      </c>
      <c r="O102" s="6"/>
      <c r="P102" s="6"/>
      <c r="Q102" s="6"/>
      <c r="R102" s="6"/>
      <c r="S102" s="6"/>
      <c r="T102" s="6"/>
      <c r="U102" s="6"/>
      <c r="V102" s="6"/>
      <c r="W102" s="6"/>
      <c r="X102" s="6"/>
      <c r="Y102" s="6"/>
      <c r="Z102" s="6"/>
      <c r="AA102" s="6"/>
      <c r="AB102" s="6"/>
      <c r="AC102" s="6"/>
      <c r="AD102" s="6"/>
      <c r="AE102" s="6"/>
      <c r="AF102" s="6"/>
      <c r="AG102" s="6"/>
      <c r="AH102" s="6"/>
      <c r="AI102" s="98"/>
      <c r="AJ102" s="98"/>
      <c r="AK102" s="98"/>
      <c r="AL102" s="98"/>
      <c r="AM102" s="98"/>
      <c r="AN102" s="98"/>
      <c r="AO102" s="98"/>
      <c r="AP102" s="98"/>
      <c r="AQ102" s="98"/>
      <c r="AR102" s="98"/>
      <c r="AS102" s="98"/>
      <c r="AT102" s="98"/>
      <c r="AU102" s="98"/>
      <c r="AV102" s="98"/>
      <c r="AW102" s="98"/>
      <c r="AX102" s="98"/>
      <c r="AY102" s="98"/>
      <c r="AZ102" s="98"/>
      <c r="BA102" s="98"/>
      <c r="BB102" s="98"/>
      <c r="BC102" s="98"/>
      <c r="BD102" s="98"/>
      <c r="BE102" s="98"/>
      <c r="BF102" s="98"/>
      <c r="BG102" s="98"/>
      <c r="BH102" s="98"/>
      <c r="BI102" s="98"/>
      <c r="BJ102" s="98"/>
      <c r="BK102" s="98"/>
      <c r="BL102" s="98"/>
      <c r="BM102" s="98"/>
      <c r="BN102" s="98"/>
      <c r="BO102" s="98"/>
      <c r="BP102" s="98"/>
      <c r="BQ102" s="98"/>
      <c r="BR102" s="98"/>
      <c r="BS102" s="98"/>
      <c r="BT102" s="98"/>
      <c r="BU102" s="98"/>
      <c r="BV102" s="98"/>
      <c r="BW102" s="98"/>
      <c r="BX102" s="98"/>
      <c r="BY102" s="98"/>
      <c r="BZ102" s="98"/>
      <c r="CA102" s="98"/>
      <c r="CB102" s="98"/>
      <c r="CC102" s="98"/>
      <c r="CD102" s="98"/>
      <c r="CE102" s="98"/>
      <c r="CF102" s="98"/>
      <c r="CG102" s="98"/>
      <c r="CH102" s="98"/>
      <c r="CI102" s="98"/>
      <c r="CJ102" s="98"/>
      <c r="CK102" s="98"/>
      <c r="CL102" s="98"/>
      <c r="CM102" s="98"/>
      <c r="CN102" s="98"/>
      <c r="CO102" s="98"/>
      <c r="CP102" s="98"/>
      <c r="CQ102" s="98"/>
      <c r="CR102" s="98"/>
      <c r="CS102" s="98"/>
      <c r="CT102" s="98"/>
      <c r="CU102" s="98"/>
      <c r="CV102" s="98"/>
      <c r="CW102" s="98"/>
      <c r="CX102" s="98"/>
      <c r="CY102" s="98"/>
      <c r="CZ102" s="98"/>
      <c r="DA102" s="98"/>
      <c r="DB102" s="98"/>
      <c r="DC102" s="98"/>
      <c r="DD102" s="98"/>
      <c r="DE102" s="98"/>
      <c r="DF102" s="98"/>
      <c r="DG102" s="98"/>
      <c r="DH102" s="98"/>
      <c r="DI102" s="98"/>
      <c r="DJ102" s="98"/>
      <c r="DK102" s="98"/>
      <c r="DL102" s="98"/>
      <c r="DM102" s="98"/>
      <c r="DN102" s="98"/>
      <c r="DO102" s="98"/>
      <c r="DP102" s="98"/>
      <c r="DQ102" s="98"/>
      <c r="DR102" s="98"/>
      <c r="DS102" s="98"/>
      <c r="DT102" s="98"/>
      <c r="DU102" s="98"/>
      <c r="DV102" s="98"/>
      <c r="DW102" s="98"/>
      <c r="DX102" s="98"/>
      <c r="DY102" s="98"/>
      <c r="DZ102" s="98"/>
      <c r="EA102" s="98"/>
      <c r="EB102" s="98"/>
      <c r="EC102" s="98"/>
      <c r="ED102" s="98"/>
      <c r="EE102" s="98"/>
      <c r="EF102" s="98"/>
      <c r="EG102" s="98"/>
      <c r="EH102" s="98"/>
      <c r="EI102" s="98"/>
      <c r="EJ102" s="98"/>
      <c r="EK102" s="98"/>
      <c r="EL102" s="98"/>
      <c r="EM102" s="98"/>
      <c r="EN102" s="98"/>
      <c r="EO102" s="98"/>
      <c r="EP102" s="98"/>
      <c r="EQ102" s="98"/>
      <c r="ER102" s="98"/>
      <c r="ES102" s="98"/>
      <c r="ET102" s="98"/>
      <c r="EU102" s="98"/>
      <c r="EV102" s="98"/>
      <c r="EW102" s="98"/>
      <c r="EX102" s="98"/>
      <c r="EY102" s="98"/>
      <c r="EZ102" s="98"/>
      <c r="FA102" s="98"/>
      <c r="FB102" s="98"/>
      <c r="FC102" s="98"/>
      <c r="FD102" s="98"/>
      <c r="FE102" s="98"/>
      <c r="FF102" s="98"/>
      <c r="FG102" s="98"/>
      <c r="FH102" s="98"/>
      <c r="FI102" s="98"/>
      <c r="FJ102" s="98"/>
      <c r="FK102" s="98"/>
      <c r="FL102" s="98"/>
      <c r="FM102" s="98"/>
      <c r="FN102" s="98"/>
      <c r="FO102" s="98"/>
      <c r="FP102" s="98"/>
      <c r="FQ102" s="98"/>
      <c r="FR102" s="98"/>
      <c r="FS102" s="98"/>
      <c r="FT102" s="98"/>
      <c r="FU102" s="98"/>
      <c r="FV102" s="98"/>
      <c r="FW102" s="98"/>
      <c r="FX102" s="98"/>
      <c r="FY102" s="98"/>
      <c r="FZ102" s="98"/>
      <c r="GA102" s="98"/>
      <c r="GB102" s="98"/>
      <c r="GC102" s="98"/>
      <c r="GD102" s="98"/>
      <c r="GE102" s="98"/>
      <c r="GF102" s="98"/>
      <c r="GG102" s="98"/>
      <c r="GH102" s="98"/>
      <c r="GI102" s="98"/>
      <c r="GJ102" s="98"/>
      <c r="GK102" s="98"/>
      <c r="GL102" s="98"/>
      <c r="GM102" s="98"/>
      <c r="GN102" s="98"/>
      <c r="GO102" s="98"/>
      <c r="GP102" s="98"/>
      <c r="GQ102" s="98"/>
      <c r="GR102" s="98"/>
      <c r="GS102" s="102"/>
      <c r="GT102" s="102"/>
      <c r="GU102" s="102"/>
      <c r="GV102" s="102"/>
      <c r="GW102" s="102"/>
      <c r="GX102" s="102"/>
      <c r="GY102" s="102"/>
      <c r="GZ102" s="102"/>
      <c r="HA102" s="102"/>
      <c r="HB102" s="102"/>
      <c r="HC102" s="102"/>
      <c r="HD102" s="102"/>
      <c r="HE102" s="102"/>
      <c r="HF102" s="102"/>
      <c r="HG102" s="102"/>
      <c r="HH102" s="102"/>
      <c r="HI102" s="102"/>
      <c r="HJ102" s="102"/>
      <c r="HK102" s="102"/>
      <c r="HL102" s="102"/>
      <c r="HM102" s="102"/>
      <c r="HN102" s="102"/>
      <c r="HO102" s="102"/>
      <c r="HP102" s="102"/>
      <c r="HQ102" s="102"/>
      <c r="HR102" s="102"/>
      <c r="HS102" s="102"/>
      <c r="HT102" s="102"/>
    </row>
    <row r="103" spans="1:228" s="4" customFormat="1" ht="24.75" customHeight="1">
      <c r="A103" s="56" t="s">
        <v>38</v>
      </c>
      <c r="B103" s="42">
        <v>1076</v>
      </c>
      <c r="C103" s="43">
        <v>335.873605947955</v>
      </c>
      <c r="D103" s="43">
        <f t="shared" si="33"/>
        <v>433.67999999999955</v>
      </c>
      <c r="E103" s="52">
        <v>17789</v>
      </c>
      <c r="F103" s="43">
        <v>151.565574231267</v>
      </c>
      <c r="G103" s="43">
        <f t="shared" si="34"/>
        <v>3235.44000000001</v>
      </c>
      <c r="H103" s="45" t="e">
        <f t="shared" si="29"/>
        <v>#REF!</v>
      </c>
      <c r="I103" s="84" t="e">
        <f t="shared" si="30"/>
        <v>#REF!</v>
      </c>
      <c r="J103" s="85" t="e">
        <f>VLOOKUP(A103,#REF!,21,0)</f>
        <v>#REF!</v>
      </c>
      <c r="K103" s="86" t="e">
        <f>VLOOKUP(A103,#REF!,22,0)</f>
        <v>#REF!</v>
      </c>
      <c r="L103" s="86" t="e">
        <f>VLOOKUP(A103,#REF!,23,0)</f>
        <v>#REF!</v>
      </c>
      <c r="M103" s="87">
        <v>0.6</v>
      </c>
      <c r="N103" s="88">
        <v>2201.47200000001</v>
      </c>
      <c r="O103" s="6"/>
      <c r="P103" s="6"/>
      <c r="Q103" s="6"/>
      <c r="R103" s="6"/>
      <c r="S103" s="6"/>
      <c r="T103" s="6"/>
      <c r="U103" s="6"/>
      <c r="V103" s="6"/>
      <c r="W103" s="6"/>
      <c r="X103" s="6"/>
      <c r="Y103" s="6"/>
      <c r="Z103" s="6"/>
      <c r="AA103" s="6"/>
      <c r="AB103" s="6"/>
      <c r="AC103" s="6"/>
      <c r="AD103" s="6"/>
      <c r="AE103" s="6"/>
      <c r="AF103" s="6"/>
      <c r="AG103" s="6"/>
      <c r="AH103" s="6"/>
      <c r="AI103" s="98"/>
      <c r="AJ103" s="98"/>
      <c r="AK103" s="98"/>
      <c r="AL103" s="98"/>
      <c r="AM103" s="98"/>
      <c r="AN103" s="98"/>
      <c r="AO103" s="98"/>
      <c r="AP103" s="98"/>
      <c r="AQ103" s="98"/>
      <c r="AR103" s="98"/>
      <c r="AS103" s="98"/>
      <c r="AT103" s="98"/>
      <c r="AU103" s="98"/>
      <c r="AV103" s="98"/>
      <c r="AW103" s="98"/>
      <c r="AX103" s="98"/>
      <c r="AY103" s="98"/>
      <c r="AZ103" s="98"/>
      <c r="BA103" s="98"/>
      <c r="BB103" s="98"/>
      <c r="BC103" s="98"/>
      <c r="BD103" s="98"/>
      <c r="BE103" s="98"/>
      <c r="BF103" s="98"/>
      <c r="BG103" s="98"/>
      <c r="BH103" s="98"/>
      <c r="BI103" s="98"/>
      <c r="BJ103" s="98"/>
      <c r="BK103" s="98"/>
      <c r="BL103" s="98"/>
      <c r="BM103" s="98"/>
      <c r="BN103" s="98"/>
      <c r="BO103" s="98"/>
      <c r="BP103" s="98"/>
      <c r="BQ103" s="98"/>
      <c r="BR103" s="98"/>
      <c r="BS103" s="98"/>
      <c r="BT103" s="98"/>
      <c r="BU103" s="98"/>
      <c r="BV103" s="98"/>
      <c r="BW103" s="98"/>
      <c r="BX103" s="98"/>
      <c r="BY103" s="98"/>
      <c r="BZ103" s="98"/>
      <c r="CA103" s="98"/>
      <c r="CB103" s="98"/>
      <c r="CC103" s="98"/>
      <c r="CD103" s="98"/>
      <c r="CE103" s="98"/>
      <c r="CF103" s="98"/>
      <c r="CG103" s="98"/>
      <c r="CH103" s="98"/>
      <c r="CI103" s="98"/>
      <c r="CJ103" s="98"/>
      <c r="CK103" s="98"/>
      <c r="CL103" s="98"/>
      <c r="CM103" s="98"/>
      <c r="CN103" s="98"/>
      <c r="CO103" s="98"/>
      <c r="CP103" s="98"/>
      <c r="CQ103" s="98"/>
      <c r="CR103" s="98"/>
      <c r="CS103" s="98"/>
      <c r="CT103" s="98"/>
      <c r="CU103" s="98"/>
      <c r="CV103" s="98"/>
      <c r="CW103" s="98"/>
      <c r="CX103" s="98"/>
      <c r="CY103" s="98"/>
      <c r="CZ103" s="98"/>
      <c r="DA103" s="98"/>
      <c r="DB103" s="98"/>
      <c r="DC103" s="98"/>
      <c r="DD103" s="98"/>
      <c r="DE103" s="98"/>
      <c r="DF103" s="98"/>
      <c r="DG103" s="98"/>
      <c r="DH103" s="98"/>
      <c r="DI103" s="98"/>
      <c r="DJ103" s="98"/>
      <c r="DK103" s="98"/>
      <c r="DL103" s="98"/>
      <c r="DM103" s="98"/>
      <c r="DN103" s="98"/>
      <c r="DO103" s="98"/>
      <c r="DP103" s="98"/>
      <c r="DQ103" s="98"/>
      <c r="DR103" s="98"/>
      <c r="DS103" s="98"/>
      <c r="DT103" s="98"/>
      <c r="DU103" s="98"/>
      <c r="DV103" s="98"/>
      <c r="DW103" s="98"/>
      <c r="DX103" s="98"/>
      <c r="DY103" s="98"/>
      <c r="DZ103" s="98"/>
      <c r="EA103" s="98"/>
      <c r="EB103" s="98"/>
      <c r="EC103" s="98"/>
      <c r="ED103" s="98"/>
      <c r="EE103" s="98"/>
      <c r="EF103" s="98"/>
      <c r="EG103" s="98"/>
      <c r="EH103" s="98"/>
      <c r="EI103" s="98"/>
      <c r="EJ103" s="98"/>
      <c r="EK103" s="98"/>
      <c r="EL103" s="98"/>
      <c r="EM103" s="98"/>
      <c r="EN103" s="98"/>
      <c r="EO103" s="98"/>
      <c r="EP103" s="98"/>
      <c r="EQ103" s="98"/>
      <c r="ER103" s="98"/>
      <c r="ES103" s="98"/>
      <c r="ET103" s="98"/>
      <c r="EU103" s="98"/>
      <c r="EV103" s="98"/>
      <c r="EW103" s="98"/>
      <c r="EX103" s="98"/>
      <c r="EY103" s="98"/>
      <c r="EZ103" s="98"/>
      <c r="FA103" s="98"/>
      <c r="FB103" s="98"/>
      <c r="FC103" s="98"/>
      <c r="FD103" s="98"/>
      <c r="FE103" s="98"/>
      <c r="FF103" s="98"/>
      <c r="FG103" s="98"/>
      <c r="FH103" s="98"/>
      <c r="FI103" s="98"/>
      <c r="FJ103" s="98"/>
      <c r="FK103" s="98"/>
      <c r="FL103" s="98"/>
      <c r="FM103" s="98"/>
      <c r="FN103" s="98"/>
      <c r="FO103" s="98"/>
      <c r="FP103" s="98"/>
      <c r="FQ103" s="98"/>
      <c r="FR103" s="98"/>
      <c r="FS103" s="98"/>
      <c r="FT103" s="98"/>
      <c r="FU103" s="98"/>
      <c r="FV103" s="98"/>
      <c r="FW103" s="98"/>
      <c r="FX103" s="98"/>
      <c r="FY103" s="98"/>
      <c r="FZ103" s="98"/>
      <c r="GA103" s="98"/>
      <c r="GB103" s="98"/>
      <c r="GC103" s="98"/>
      <c r="GD103" s="98"/>
      <c r="GE103" s="98"/>
      <c r="GF103" s="98"/>
      <c r="GG103" s="98"/>
      <c r="GH103" s="98"/>
      <c r="GI103" s="98"/>
      <c r="GJ103" s="98"/>
      <c r="GK103" s="98"/>
      <c r="GL103" s="98"/>
      <c r="GM103" s="98"/>
      <c r="GN103" s="98"/>
      <c r="GO103" s="98"/>
      <c r="GP103" s="98"/>
      <c r="GQ103" s="98"/>
      <c r="GR103" s="98"/>
      <c r="GS103" s="102"/>
      <c r="GT103" s="102"/>
      <c r="GU103" s="102"/>
      <c r="GV103" s="102"/>
      <c r="GW103" s="102"/>
      <c r="GX103" s="102"/>
      <c r="GY103" s="102"/>
      <c r="GZ103" s="102"/>
      <c r="HA103" s="102"/>
      <c r="HB103" s="102"/>
      <c r="HC103" s="102"/>
      <c r="HD103" s="102"/>
      <c r="HE103" s="102"/>
      <c r="HF103" s="102"/>
      <c r="HG103" s="102"/>
      <c r="HH103" s="102"/>
      <c r="HI103" s="102"/>
      <c r="HJ103" s="102"/>
      <c r="HK103" s="102"/>
      <c r="HL103" s="102"/>
      <c r="HM103" s="102"/>
      <c r="HN103" s="102"/>
      <c r="HO103" s="102"/>
      <c r="HP103" s="102"/>
      <c r="HQ103" s="102"/>
      <c r="HR103" s="102"/>
      <c r="HS103" s="102"/>
      <c r="HT103" s="102"/>
    </row>
    <row r="104" spans="1:228" s="4" customFormat="1" ht="24.75" customHeight="1">
      <c r="A104" s="56" t="s">
        <v>37</v>
      </c>
      <c r="B104" s="42">
        <v>905</v>
      </c>
      <c r="C104" s="43">
        <v>333.812154696133</v>
      </c>
      <c r="D104" s="43">
        <f t="shared" si="33"/>
        <v>362.52000000000044</v>
      </c>
      <c r="E104" s="52">
        <v>10178</v>
      </c>
      <c r="F104" s="43">
        <v>146.571035566909</v>
      </c>
      <c r="G104" s="43">
        <f t="shared" si="34"/>
        <v>1790.1599999999996</v>
      </c>
      <c r="H104" s="45" t="e">
        <f t="shared" si="29"/>
        <v>#REF!</v>
      </c>
      <c r="I104" s="84" t="e">
        <f t="shared" si="30"/>
        <v>#REF!</v>
      </c>
      <c r="J104" s="85" t="e">
        <f>VLOOKUP(A104,#REF!,21,0)</f>
        <v>#REF!</v>
      </c>
      <c r="K104" s="86" t="e">
        <f>VLOOKUP(A104,#REF!,22,0)</f>
        <v>#REF!</v>
      </c>
      <c r="L104" s="86" t="e">
        <f>VLOOKUP(A104,#REF!,23,0)</f>
        <v>#REF!</v>
      </c>
      <c r="M104" s="87">
        <v>0.6</v>
      </c>
      <c r="N104" s="88">
        <v>1291.608</v>
      </c>
      <c r="O104" s="6"/>
      <c r="P104" s="6"/>
      <c r="Q104" s="6"/>
      <c r="R104" s="6"/>
      <c r="S104" s="6"/>
      <c r="T104" s="6"/>
      <c r="U104" s="6"/>
      <c r="V104" s="6"/>
      <c r="W104" s="6"/>
      <c r="X104" s="6"/>
      <c r="Y104" s="6"/>
      <c r="Z104" s="6"/>
      <c r="AA104" s="6"/>
      <c r="AB104" s="6"/>
      <c r="AC104" s="6"/>
      <c r="AD104" s="6"/>
      <c r="AE104" s="6"/>
      <c r="AF104" s="6"/>
      <c r="AG104" s="6"/>
      <c r="AH104" s="6"/>
      <c r="AI104" s="98"/>
      <c r="AJ104" s="98"/>
      <c r="AK104" s="98"/>
      <c r="AL104" s="98"/>
      <c r="AM104" s="98"/>
      <c r="AN104" s="98"/>
      <c r="AO104" s="98"/>
      <c r="AP104" s="98"/>
      <c r="AQ104" s="98"/>
      <c r="AR104" s="98"/>
      <c r="AS104" s="98"/>
      <c r="AT104" s="98"/>
      <c r="AU104" s="98"/>
      <c r="AV104" s="98"/>
      <c r="AW104" s="98"/>
      <c r="AX104" s="98"/>
      <c r="AY104" s="98"/>
      <c r="AZ104" s="98"/>
      <c r="BA104" s="98"/>
      <c r="BB104" s="98"/>
      <c r="BC104" s="98"/>
      <c r="BD104" s="98"/>
      <c r="BE104" s="98"/>
      <c r="BF104" s="98"/>
      <c r="BG104" s="98"/>
      <c r="BH104" s="98"/>
      <c r="BI104" s="98"/>
      <c r="BJ104" s="98"/>
      <c r="BK104" s="98"/>
      <c r="BL104" s="98"/>
      <c r="BM104" s="98"/>
      <c r="BN104" s="98"/>
      <c r="BO104" s="98"/>
      <c r="BP104" s="98"/>
      <c r="BQ104" s="98"/>
      <c r="BR104" s="98"/>
      <c r="BS104" s="98"/>
      <c r="BT104" s="98"/>
      <c r="BU104" s="98"/>
      <c r="BV104" s="98"/>
      <c r="BW104" s="98"/>
      <c r="BX104" s="98"/>
      <c r="BY104" s="98"/>
      <c r="BZ104" s="98"/>
      <c r="CA104" s="98"/>
      <c r="CB104" s="98"/>
      <c r="CC104" s="98"/>
      <c r="CD104" s="98"/>
      <c r="CE104" s="98"/>
      <c r="CF104" s="98"/>
      <c r="CG104" s="98"/>
      <c r="CH104" s="98"/>
      <c r="CI104" s="98"/>
      <c r="CJ104" s="98"/>
      <c r="CK104" s="98"/>
      <c r="CL104" s="98"/>
      <c r="CM104" s="98"/>
      <c r="CN104" s="98"/>
      <c r="CO104" s="98"/>
      <c r="CP104" s="98"/>
      <c r="CQ104" s="98"/>
      <c r="CR104" s="98"/>
      <c r="CS104" s="98"/>
      <c r="CT104" s="98"/>
      <c r="CU104" s="98"/>
      <c r="CV104" s="98"/>
      <c r="CW104" s="98"/>
      <c r="CX104" s="98"/>
      <c r="CY104" s="98"/>
      <c r="CZ104" s="98"/>
      <c r="DA104" s="98"/>
      <c r="DB104" s="98"/>
      <c r="DC104" s="98"/>
      <c r="DD104" s="98"/>
      <c r="DE104" s="98"/>
      <c r="DF104" s="98"/>
      <c r="DG104" s="98"/>
      <c r="DH104" s="98"/>
      <c r="DI104" s="98"/>
      <c r="DJ104" s="98"/>
      <c r="DK104" s="98"/>
      <c r="DL104" s="98"/>
      <c r="DM104" s="98"/>
      <c r="DN104" s="98"/>
      <c r="DO104" s="98"/>
      <c r="DP104" s="98"/>
      <c r="DQ104" s="98"/>
      <c r="DR104" s="98"/>
      <c r="DS104" s="98"/>
      <c r="DT104" s="98"/>
      <c r="DU104" s="98"/>
      <c r="DV104" s="98"/>
      <c r="DW104" s="98"/>
      <c r="DX104" s="98"/>
      <c r="DY104" s="98"/>
      <c r="DZ104" s="98"/>
      <c r="EA104" s="98"/>
      <c r="EB104" s="98"/>
      <c r="EC104" s="98"/>
      <c r="ED104" s="98"/>
      <c r="EE104" s="98"/>
      <c r="EF104" s="98"/>
      <c r="EG104" s="98"/>
      <c r="EH104" s="98"/>
      <c r="EI104" s="98"/>
      <c r="EJ104" s="98"/>
      <c r="EK104" s="98"/>
      <c r="EL104" s="98"/>
      <c r="EM104" s="98"/>
      <c r="EN104" s="98"/>
      <c r="EO104" s="98"/>
      <c r="EP104" s="98"/>
      <c r="EQ104" s="98"/>
      <c r="ER104" s="98"/>
      <c r="ES104" s="98"/>
      <c r="ET104" s="98"/>
      <c r="EU104" s="98"/>
      <c r="EV104" s="98"/>
      <c r="EW104" s="98"/>
      <c r="EX104" s="98"/>
      <c r="EY104" s="98"/>
      <c r="EZ104" s="98"/>
      <c r="FA104" s="98"/>
      <c r="FB104" s="98"/>
      <c r="FC104" s="98"/>
      <c r="FD104" s="98"/>
      <c r="FE104" s="98"/>
      <c r="FF104" s="98"/>
      <c r="FG104" s="98"/>
      <c r="FH104" s="98"/>
      <c r="FI104" s="98"/>
      <c r="FJ104" s="98"/>
      <c r="FK104" s="98"/>
      <c r="FL104" s="98"/>
      <c r="FM104" s="98"/>
      <c r="FN104" s="98"/>
      <c r="FO104" s="98"/>
      <c r="FP104" s="98"/>
      <c r="FQ104" s="98"/>
      <c r="FR104" s="98"/>
      <c r="FS104" s="98"/>
      <c r="FT104" s="98"/>
      <c r="FU104" s="98"/>
      <c r="FV104" s="98"/>
      <c r="FW104" s="98"/>
      <c r="FX104" s="98"/>
      <c r="FY104" s="98"/>
      <c r="FZ104" s="98"/>
      <c r="GA104" s="98"/>
      <c r="GB104" s="98"/>
      <c r="GC104" s="98"/>
      <c r="GD104" s="98"/>
      <c r="GE104" s="98"/>
      <c r="GF104" s="98"/>
      <c r="GG104" s="98"/>
      <c r="GH104" s="98"/>
      <c r="GI104" s="98"/>
      <c r="GJ104" s="98"/>
      <c r="GK104" s="98"/>
      <c r="GL104" s="98"/>
      <c r="GM104" s="98"/>
      <c r="GN104" s="98"/>
      <c r="GO104" s="98"/>
      <c r="GP104" s="98"/>
      <c r="GQ104" s="98"/>
      <c r="GR104" s="98"/>
      <c r="GS104" s="102"/>
      <c r="GT104" s="102"/>
      <c r="GU104" s="102"/>
      <c r="GV104" s="102"/>
      <c r="GW104" s="102"/>
      <c r="GX104" s="102"/>
      <c r="GY104" s="102"/>
      <c r="GZ104" s="102"/>
      <c r="HA104" s="102"/>
      <c r="HB104" s="102"/>
      <c r="HC104" s="102"/>
      <c r="HD104" s="102"/>
      <c r="HE104" s="102"/>
      <c r="HF104" s="102"/>
      <c r="HG104" s="102"/>
      <c r="HH104" s="102"/>
      <c r="HI104" s="102"/>
      <c r="HJ104" s="102"/>
      <c r="HK104" s="102"/>
      <c r="HL104" s="102"/>
      <c r="HM104" s="102"/>
      <c r="HN104" s="102"/>
      <c r="HO104" s="102"/>
      <c r="HP104" s="102"/>
      <c r="HQ104" s="102"/>
      <c r="HR104" s="102"/>
      <c r="HS104" s="102"/>
      <c r="HT104" s="102"/>
    </row>
    <row r="105" spans="1:228" s="2" customFormat="1" ht="24.75" customHeight="1">
      <c r="A105" s="32" t="s">
        <v>228</v>
      </c>
      <c r="B105" s="53"/>
      <c r="C105" s="46"/>
      <c r="D105" s="54"/>
      <c r="E105" s="55"/>
      <c r="F105" s="46"/>
      <c r="G105" s="54"/>
      <c r="H105" s="37"/>
      <c r="I105" s="90"/>
      <c r="J105" s="91"/>
      <c r="K105" s="92"/>
      <c r="L105" s="92"/>
      <c r="M105" s="46"/>
      <c r="N105" s="37"/>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96"/>
      <c r="AN105" s="96"/>
      <c r="AO105" s="96"/>
      <c r="AP105" s="96"/>
      <c r="AQ105" s="96"/>
      <c r="AR105" s="96"/>
      <c r="AS105" s="96"/>
      <c r="AT105" s="96"/>
      <c r="AU105" s="96"/>
      <c r="AV105" s="96"/>
      <c r="AW105" s="96"/>
      <c r="AX105" s="96"/>
      <c r="AY105" s="96"/>
      <c r="AZ105" s="96"/>
      <c r="BA105" s="96"/>
      <c r="BB105" s="96"/>
      <c r="BC105" s="96"/>
      <c r="BD105" s="96"/>
      <c r="BE105" s="96"/>
      <c r="BF105" s="96"/>
      <c r="BG105" s="96"/>
      <c r="BH105" s="96"/>
      <c r="BI105" s="96"/>
      <c r="BJ105" s="96"/>
      <c r="BK105" s="96"/>
      <c r="BL105" s="96"/>
      <c r="BM105" s="96"/>
      <c r="BN105" s="96"/>
      <c r="BO105" s="96"/>
      <c r="BP105" s="96"/>
      <c r="BQ105" s="96"/>
      <c r="BR105" s="96"/>
      <c r="BS105" s="96"/>
      <c r="BT105" s="96"/>
      <c r="BU105" s="96"/>
      <c r="BV105" s="96"/>
      <c r="BW105" s="96"/>
      <c r="BX105" s="96"/>
      <c r="BY105" s="96"/>
      <c r="BZ105" s="96"/>
      <c r="CA105" s="96"/>
      <c r="CB105" s="96"/>
      <c r="CC105" s="96"/>
      <c r="CD105" s="96"/>
      <c r="CE105" s="96"/>
      <c r="CF105" s="96"/>
      <c r="CG105" s="96"/>
      <c r="CH105" s="96"/>
      <c r="CI105" s="96"/>
      <c r="CJ105" s="96"/>
      <c r="CK105" s="96"/>
      <c r="CL105" s="96"/>
      <c r="CM105" s="96"/>
      <c r="CN105" s="96"/>
      <c r="CO105" s="96"/>
      <c r="CP105" s="96"/>
      <c r="CQ105" s="96"/>
      <c r="CR105" s="96"/>
      <c r="CS105" s="96"/>
      <c r="CT105" s="96"/>
      <c r="CU105" s="96"/>
      <c r="CV105" s="96"/>
      <c r="CW105" s="96"/>
      <c r="CX105" s="96"/>
      <c r="CY105" s="96"/>
      <c r="CZ105" s="96"/>
      <c r="DA105" s="96"/>
      <c r="DB105" s="96"/>
      <c r="DC105" s="96"/>
      <c r="DD105" s="96"/>
      <c r="DE105" s="96"/>
      <c r="DF105" s="96"/>
      <c r="DG105" s="96"/>
      <c r="DH105" s="96"/>
      <c r="DI105" s="96"/>
      <c r="DJ105" s="96"/>
      <c r="DK105" s="96"/>
      <c r="DL105" s="96"/>
      <c r="DM105" s="96"/>
      <c r="DN105" s="96"/>
      <c r="DO105" s="96"/>
      <c r="DP105" s="96"/>
      <c r="DQ105" s="96"/>
      <c r="DR105" s="96"/>
      <c r="DS105" s="96"/>
      <c r="DT105" s="96"/>
      <c r="DU105" s="96"/>
      <c r="DV105" s="96"/>
      <c r="DW105" s="96"/>
      <c r="DX105" s="96"/>
      <c r="DY105" s="96"/>
      <c r="DZ105" s="96"/>
      <c r="EA105" s="96"/>
      <c r="EB105" s="96"/>
      <c r="EC105" s="96"/>
      <c r="ED105" s="96"/>
      <c r="EE105" s="96"/>
      <c r="EF105" s="96"/>
      <c r="EG105" s="96"/>
      <c r="EH105" s="96"/>
      <c r="EI105" s="96"/>
      <c r="EJ105" s="96"/>
      <c r="EK105" s="96"/>
      <c r="EL105" s="96"/>
      <c r="EM105" s="96"/>
      <c r="EN105" s="96"/>
      <c r="EO105" s="96"/>
      <c r="EP105" s="96"/>
      <c r="EQ105" s="96"/>
      <c r="ER105" s="96"/>
      <c r="ES105" s="96"/>
      <c r="ET105" s="96"/>
      <c r="EU105" s="96"/>
      <c r="EV105" s="96"/>
      <c r="EW105" s="96"/>
      <c r="EX105" s="96"/>
      <c r="EY105" s="96"/>
      <c r="EZ105" s="96"/>
      <c r="FA105" s="96"/>
      <c r="FB105" s="96"/>
      <c r="FC105" s="96"/>
      <c r="FD105" s="96"/>
      <c r="FE105" s="96"/>
      <c r="FF105" s="96"/>
      <c r="FG105" s="96"/>
      <c r="FH105" s="96"/>
      <c r="FI105" s="96"/>
      <c r="FJ105" s="96"/>
      <c r="FK105" s="96"/>
      <c r="FL105" s="96"/>
      <c r="FM105" s="96"/>
      <c r="FN105" s="96"/>
      <c r="FO105" s="96"/>
      <c r="FP105" s="96"/>
      <c r="FQ105" s="96"/>
      <c r="FR105" s="96"/>
      <c r="FS105" s="96"/>
      <c r="FT105" s="96"/>
      <c r="FU105" s="96"/>
      <c r="FV105" s="96"/>
      <c r="FW105" s="96"/>
      <c r="FX105" s="96"/>
      <c r="FY105" s="96"/>
      <c r="FZ105" s="96"/>
      <c r="GA105" s="96"/>
      <c r="GB105" s="96"/>
      <c r="GC105" s="96"/>
      <c r="GD105" s="96"/>
      <c r="GE105" s="96"/>
      <c r="GF105" s="96"/>
      <c r="GG105" s="96"/>
      <c r="GH105" s="96"/>
      <c r="GI105" s="96"/>
      <c r="GJ105" s="96"/>
      <c r="GK105" s="96"/>
      <c r="GL105" s="96"/>
      <c r="GM105" s="96"/>
      <c r="GN105" s="96"/>
      <c r="GO105" s="96"/>
      <c r="GP105" s="96"/>
      <c r="GQ105" s="96"/>
      <c r="GR105" s="96"/>
      <c r="GS105" s="100"/>
      <c r="GT105" s="100"/>
      <c r="GU105" s="100"/>
      <c r="GV105" s="100"/>
      <c r="GW105" s="100"/>
      <c r="GX105" s="100"/>
      <c r="GY105" s="100"/>
      <c r="GZ105" s="100"/>
      <c r="HA105" s="100"/>
      <c r="HB105" s="100"/>
      <c r="HC105" s="100"/>
      <c r="HD105" s="100"/>
      <c r="HE105" s="100"/>
      <c r="HF105" s="100"/>
      <c r="HG105" s="100"/>
      <c r="HH105" s="100"/>
      <c r="HI105" s="100"/>
      <c r="HJ105" s="100"/>
      <c r="HK105" s="100"/>
      <c r="HL105" s="100"/>
      <c r="HM105" s="100"/>
      <c r="HN105" s="100"/>
      <c r="HO105" s="100"/>
      <c r="HP105" s="100"/>
      <c r="HQ105" s="100"/>
      <c r="HR105" s="100"/>
      <c r="HS105" s="100"/>
      <c r="HT105" s="100"/>
    </row>
    <row r="106" spans="1:14" ht="24.75" customHeight="1">
      <c r="A106" s="57" t="s">
        <v>229</v>
      </c>
      <c r="B106" s="20">
        <v>723</v>
      </c>
      <c r="C106" s="21">
        <v>336.791147994468</v>
      </c>
      <c r="D106" s="21">
        <f aca="true" t="shared" si="35" ref="D106:D113">B106*C106*12/10000</f>
        <v>292.20000000000044</v>
      </c>
      <c r="E106" s="49">
        <v>6492</v>
      </c>
      <c r="F106" s="21">
        <v>243.099199014171</v>
      </c>
      <c r="G106" s="21">
        <f aca="true" t="shared" si="36" ref="G106:G113">E106*F106*12/10000</f>
        <v>1893.8399999999979</v>
      </c>
      <c r="H106" s="39" t="e">
        <f t="shared" si="29"/>
        <v>#REF!</v>
      </c>
      <c r="I106" s="79" t="e">
        <f t="shared" si="30"/>
        <v>#REF!</v>
      </c>
      <c r="J106" s="80" t="e">
        <f>VLOOKUP(A106,#REF!,21,0)</f>
        <v>#REF!</v>
      </c>
      <c r="K106" s="81" t="e">
        <f>VLOOKUP(A106,#REF!,22,0)</f>
        <v>#REF!</v>
      </c>
      <c r="L106" s="81" t="e">
        <f>VLOOKUP(A106,#REF!,23,0)</f>
        <v>#REF!</v>
      </c>
      <c r="M106" s="82">
        <v>0.5</v>
      </c>
      <c r="N106" s="83">
        <v>1093.02</v>
      </c>
    </row>
    <row r="107" spans="1:14" ht="24.75" customHeight="1">
      <c r="A107" s="57" t="s">
        <v>230</v>
      </c>
      <c r="B107" s="20">
        <v>667</v>
      </c>
      <c r="C107" s="21">
        <v>344.827586206897</v>
      </c>
      <c r="D107" s="21">
        <f t="shared" si="35"/>
        <v>276.0000000000004</v>
      </c>
      <c r="E107" s="49">
        <v>13766</v>
      </c>
      <c r="F107" s="21">
        <v>147.46476826965</v>
      </c>
      <c r="G107" s="21">
        <f t="shared" si="36"/>
        <v>2436.0000000000023</v>
      </c>
      <c r="H107" s="39" t="e">
        <f t="shared" si="29"/>
        <v>#REF!</v>
      </c>
      <c r="I107" s="79" t="e">
        <f t="shared" si="30"/>
        <v>#REF!</v>
      </c>
      <c r="J107" s="80" t="e">
        <f>VLOOKUP(A107,#REF!,21,0)</f>
        <v>#REF!</v>
      </c>
      <c r="K107" s="81" t="e">
        <f>VLOOKUP(A107,#REF!,22,0)</f>
        <v>#REF!</v>
      </c>
      <c r="L107" s="81" t="e">
        <f>VLOOKUP(A107,#REF!,23,0)</f>
        <v>#REF!</v>
      </c>
      <c r="M107" s="93">
        <v>0.6</v>
      </c>
      <c r="N107" s="83">
        <v>1627.2</v>
      </c>
    </row>
    <row r="108" spans="1:14" ht="24.75" customHeight="1">
      <c r="A108" s="57" t="s">
        <v>104</v>
      </c>
      <c r="B108" s="20">
        <v>1090</v>
      </c>
      <c r="C108" s="21">
        <v>335.591743119266</v>
      </c>
      <c r="D108" s="21">
        <f t="shared" si="35"/>
        <v>438.9539999999999</v>
      </c>
      <c r="E108" s="49">
        <v>9677</v>
      </c>
      <c r="F108" s="21">
        <v>150.615376666322</v>
      </c>
      <c r="G108" s="21">
        <f t="shared" si="36"/>
        <v>1749.0059999999974</v>
      </c>
      <c r="H108" s="39" t="e">
        <f t="shared" si="29"/>
        <v>#REF!</v>
      </c>
      <c r="I108" s="79" t="e">
        <f t="shared" si="30"/>
        <v>#REF!</v>
      </c>
      <c r="J108" s="80" t="e">
        <f>VLOOKUP(A108,#REF!,21,0)</f>
        <v>#REF!</v>
      </c>
      <c r="K108" s="81" t="e">
        <f>VLOOKUP(A108,#REF!,22,0)</f>
        <v>#REF!</v>
      </c>
      <c r="L108" s="81" t="e">
        <f>VLOOKUP(A108,#REF!,23,0)</f>
        <v>#REF!</v>
      </c>
      <c r="M108" s="82">
        <v>0.5</v>
      </c>
      <c r="N108" s="83">
        <v>1093.98</v>
      </c>
    </row>
    <row r="109" spans="1:14" ht="24.75" customHeight="1">
      <c r="A109" s="57" t="s">
        <v>105</v>
      </c>
      <c r="B109" s="20">
        <v>1180</v>
      </c>
      <c r="C109" s="21">
        <v>264.069491525424</v>
      </c>
      <c r="D109" s="21">
        <f t="shared" si="35"/>
        <v>373.9224000000004</v>
      </c>
      <c r="E109" s="49">
        <v>13898</v>
      </c>
      <c r="F109" s="21">
        <v>117.827025471291</v>
      </c>
      <c r="G109" s="21">
        <f t="shared" si="36"/>
        <v>1965.072000000003</v>
      </c>
      <c r="H109" s="39" t="e">
        <f t="shared" si="29"/>
        <v>#REF!</v>
      </c>
      <c r="I109" s="79" t="e">
        <f t="shared" si="30"/>
        <v>#REF!</v>
      </c>
      <c r="J109" s="80" t="e">
        <f>VLOOKUP(A109,#REF!,21,0)</f>
        <v>#REF!</v>
      </c>
      <c r="K109" s="81" t="e">
        <f>VLOOKUP(A109,#REF!,22,0)</f>
        <v>#REF!</v>
      </c>
      <c r="L109" s="81" t="e">
        <f>VLOOKUP(A109,#REF!,23,0)</f>
        <v>#REF!</v>
      </c>
      <c r="M109" s="82">
        <v>0.6</v>
      </c>
      <c r="N109" s="83">
        <v>1403.39664</v>
      </c>
    </row>
    <row r="110" spans="1:14" ht="24.75" customHeight="1">
      <c r="A110" s="57" t="s">
        <v>106</v>
      </c>
      <c r="B110" s="20">
        <v>602</v>
      </c>
      <c r="C110" s="21">
        <v>334.21926910299</v>
      </c>
      <c r="D110" s="21">
        <f t="shared" si="35"/>
        <v>241.43999999999994</v>
      </c>
      <c r="E110" s="49">
        <v>13124</v>
      </c>
      <c r="F110" s="21">
        <v>147.028345016763</v>
      </c>
      <c r="G110" s="21">
        <f t="shared" si="36"/>
        <v>2315.519999999997</v>
      </c>
      <c r="H110" s="39" t="e">
        <f t="shared" si="29"/>
        <v>#REF!</v>
      </c>
      <c r="I110" s="79" t="e">
        <f t="shared" si="30"/>
        <v>#REF!</v>
      </c>
      <c r="J110" s="80" t="e">
        <f>VLOOKUP(A110,#REF!,21,0)</f>
        <v>#REF!</v>
      </c>
      <c r="K110" s="81" t="e">
        <f>VLOOKUP(A110,#REF!,22,0)</f>
        <v>#REF!</v>
      </c>
      <c r="L110" s="81" t="e">
        <f>VLOOKUP(A110,#REF!,23,0)</f>
        <v>#REF!</v>
      </c>
      <c r="M110" s="82">
        <v>0.6</v>
      </c>
      <c r="N110" s="83">
        <v>1534.176</v>
      </c>
    </row>
    <row r="111" spans="1:228" s="4" customFormat="1" ht="24.75" customHeight="1">
      <c r="A111" s="112" t="s">
        <v>108</v>
      </c>
      <c r="B111" s="42">
        <v>292</v>
      </c>
      <c r="C111" s="43">
        <v>332.876712328767</v>
      </c>
      <c r="D111" s="43">
        <f t="shared" si="35"/>
        <v>116.63999999999996</v>
      </c>
      <c r="E111" s="52">
        <v>6941</v>
      </c>
      <c r="F111" s="43">
        <v>146.996110070595</v>
      </c>
      <c r="G111" s="43">
        <f t="shared" si="36"/>
        <v>1224.36</v>
      </c>
      <c r="H111" s="45" t="e">
        <f t="shared" si="29"/>
        <v>#REF!</v>
      </c>
      <c r="I111" s="84" t="e">
        <f t="shared" si="30"/>
        <v>#REF!</v>
      </c>
      <c r="J111" s="85" t="e">
        <f>VLOOKUP(A111,#REF!,21,0)</f>
        <v>#REF!</v>
      </c>
      <c r="K111" s="86" t="e">
        <f>VLOOKUP(A111,#REF!,22,0)</f>
        <v>#REF!</v>
      </c>
      <c r="L111" s="86" t="e">
        <f>VLOOKUP(A111,#REF!,23,0)</f>
        <v>#REF!</v>
      </c>
      <c r="M111" s="87">
        <v>0.7</v>
      </c>
      <c r="N111" s="88">
        <v>938.7</v>
      </c>
      <c r="O111" s="6"/>
      <c r="P111" s="6"/>
      <c r="Q111" s="6"/>
      <c r="R111" s="6"/>
      <c r="S111" s="6"/>
      <c r="T111" s="6"/>
      <c r="U111" s="6"/>
      <c r="V111" s="6"/>
      <c r="W111" s="6"/>
      <c r="X111" s="6"/>
      <c r="Y111" s="6"/>
      <c r="Z111" s="6"/>
      <c r="AA111" s="6"/>
      <c r="AB111" s="6"/>
      <c r="AC111" s="6"/>
      <c r="AD111" s="6"/>
      <c r="AE111" s="6"/>
      <c r="AF111" s="6"/>
      <c r="AG111" s="6"/>
      <c r="AH111" s="6"/>
      <c r="AI111" s="98"/>
      <c r="AJ111" s="98"/>
      <c r="AK111" s="98"/>
      <c r="AL111" s="98"/>
      <c r="AM111" s="98"/>
      <c r="AN111" s="98"/>
      <c r="AO111" s="98"/>
      <c r="AP111" s="98"/>
      <c r="AQ111" s="98"/>
      <c r="AR111" s="98"/>
      <c r="AS111" s="98"/>
      <c r="AT111" s="98"/>
      <c r="AU111" s="98"/>
      <c r="AV111" s="98"/>
      <c r="AW111" s="98"/>
      <c r="AX111" s="98"/>
      <c r="AY111" s="98"/>
      <c r="AZ111" s="98"/>
      <c r="BA111" s="98"/>
      <c r="BB111" s="98"/>
      <c r="BC111" s="98"/>
      <c r="BD111" s="98"/>
      <c r="BE111" s="98"/>
      <c r="BF111" s="98"/>
      <c r="BG111" s="98"/>
      <c r="BH111" s="98"/>
      <c r="BI111" s="98"/>
      <c r="BJ111" s="98"/>
      <c r="BK111" s="98"/>
      <c r="BL111" s="98"/>
      <c r="BM111" s="98"/>
      <c r="BN111" s="98"/>
      <c r="BO111" s="98"/>
      <c r="BP111" s="98"/>
      <c r="BQ111" s="98"/>
      <c r="BR111" s="98"/>
      <c r="BS111" s="98"/>
      <c r="BT111" s="98"/>
      <c r="BU111" s="98"/>
      <c r="BV111" s="98"/>
      <c r="BW111" s="98"/>
      <c r="BX111" s="98"/>
      <c r="BY111" s="98"/>
      <c r="BZ111" s="98"/>
      <c r="CA111" s="98"/>
      <c r="CB111" s="98"/>
      <c r="CC111" s="98"/>
      <c r="CD111" s="98"/>
      <c r="CE111" s="98"/>
      <c r="CF111" s="98"/>
      <c r="CG111" s="98"/>
      <c r="CH111" s="98"/>
      <c r="CI111" s="98"/>
      <c r="CJ111" s="98"/>
      <c r="CK111" s="98"/>
      <c r="CL111" s="98"/>
      <c r="CM111" s="98"/>
      <c r="CN111" s="98"/>
      <c r="CO111" s="98"/>
      <c r="CP111" s="98"/>
      <c r="CQ111" s="98"/>
      <c r="CR111" s="98"/>
      <c r="CS111" s="98"/>
      <c r="CT111" s="98"/>
      <c r="CU111" s="98"/>
      <c r="CV111" s="98"/>
      <c r="CW111" s="98"/>
      <c r="CX111" s="98"/>
      <c r="CY111" s="98"/>
      <c r="CZ111" s="98"/>
      <c r="DA111" s="98"/>
      <c r="DB111" s="98"/>
      <c r="DC111" s="98"/>
      <c r="DD111" s="98"/>
      <c r="DE111" s="98"/>
      <c r="DF111" s="98"/>
      <c r="DG111" s="98"/>
      <c r="DH111" s="98"/>
      <c r="DI111" s="98"/>
      <c r="DJ111" s="98"/>
      <c r="DK111" s="98"/>
      <c r="DL111" s="98"/>
      <c r="DM111" s="98"/>
      <c r="DN111" s="98"/>
      <c r="DO111" s="98"/>
      <c r="DP111" s="98"/>
      <c r="DQ111" s="98"/>
      <c r="DR111" s="98"/>
      <c r="DS111" s="98"/>
      <c r="DT111" s="98"/>
      <c r="DU111" s="98"/>
      <c r="DV111" s="98"/>
      <c r="DW111" s="98"/>
      <c r="DX111" s="98"/>
      <c r="DY111" s="98"/>
      <c r="DZ111" s="98"/>
      <c r="EA111" s="98"/>
      <c r="EB111" s="98"/>
      <c r="EC111" s="98"/>
      <c r="ED111" s="98"/>
      <c r="EE111" s="98"/>
      <c r="EF111" s="98"/>
      <c r="EG111" s="98"/>
      <c r="EH111" s="98"/>
      <c r="EI111" s="98"/>
      <c r="EJ111" s="98"/>
      <c r="EK111" s="98"/>
      <c r="EL111" s="98"/>
      <c r="EM111" s="98"/>
      <c r="EN111" s="98"/>
      <c r="EO111" s="98"/>
      <c r="EP111" s="98"/>
      <c r="EQ111" s="98"/>
      <c r="ER111" s="98"/>
      <c r="ES111" s="98"/>
      <c r="ET111" s="98"/>
      <c r="EU111" s="98"/>
      <c r="EV111" s="98"/>
      <c r="EW111" s="98"/>
      <c r="EX111" s="98"/>
      <c r="EY111" s="98"/>
      <c r="EZ111" s="98"/>
      <c r="FA111" s="98"/>
      <c r="FB111" s="98"/>
      <c r="FC111" s="98"/>
      <c r="FD111" s="98"/>
      <c r="FE111" s="98"/>
      <c r="FF111" s="98"/>
      <c r="FG111" s="98"/>
      <c r="FH111" s="98"/>
      <c r="FI111" s="98"/>
      <c r="FJ111" s="98"/>
      <c r="FK111" s="98"/>
      <c r="FL111" s="98"/>
      <c r="FM111" s="98"/>
      <c r="FN111" s="98"/>
      <c r="FO111" s="98"/>
      <c r="FP111" s="98"/>
      <c r="FQ111" s="98"/>
      <c r="FR111" s="98"/>
      <c r="FS111" s="98"/>
      <c r="FT111" s="98"/>
      <c r="FU111" s="98"/>
      <c r="FV111" s="98"/>
      <c r="FW111" s="98"/>
      <c r="FX111" s="98"/>
      <c r="FY111" s="98"/>
      <c r="FZ111" s="98"/>
      <c r="GA111" s="98"/>
      <c r="GB111" s="98"/>
      <c r="GC111" s="98"/>
      <c r="GD111" s="98"/>
      <c r="GE111" s="98"/>
      <c r="GF111" s="98"/>
      <c r="GG111" s="98"/>
      <c r="GH111" s="98"/>
      <c r="GI111" s="98"/>
      <c r="GJ111" s="98"/>
      <c r="GK111" s="98"/>
      <c r="GL111" s="98"/>
      <c r="GM111" s="98"/>
      <c r="GN111" s="98"/>
      <c r="GO111" s="98"/>
      <c r="GP111" s="98"/>
      <c r="GQ111" s="98"/>
      <c r="GR111" s="98"/>
      <c r="GS111" s="102"/>
      <c r="GT111" s="102"/>
      <c r="GU111" s="102"/>
      <c r="GV111" s="102"/>
      <c r="GW111" s="102"/>
      <c r="GX111" s="102"/>
      <c r="GY111" s="102"/>
      <c r="GZ111" s="102"/>
      <c r="HA111" s="102"/>
      <c r="HB111" s="102"/>
      <c r="HC111" s="102"/>
      <c r="HD111" s="102"/>
      <c r="HE111" s="102"/>
      <c r="HF111" s="102"/>
      <c r="HG111" s="102"/>
      <c r="HH111" s="102"/>
      <c r="HI111" s="102"/>
      <c r="HJ111" s="102"/>
      <c r="HK111" s="102"/>
      <c r="HL111" s="102"/>
      <c r="HM111" s="102"/>
      <c r="HN111" s="102"/>
      <c r="HO111" s="102"/>
      <c r="HP111" s="102"/>
      <c r="HQ111" s="102"/>
      <c r="HR111" s="102"/>
      <c r="HS111" s="102"/>
      <c r="HT111" s="102"/>
    </row>
    <row r="112" spans="1:228" s="4" customFormat="1" ht="24.75" customHeight="1">
      <c r="A112" s="112" t="s">
        <v>109</v>
      </c>
      <c r="B112" s="42">
        <v>668</v>
      </c>
      <c r="C112" s="43">
        <v>333</v>
      </c>
      <c r="D112" s="43">
        <f t="shared" si="35"/>
        <v>266.9328</v>
      </c>
      <c r="E112" s="52">
        <v>9179</v>
      </c>
      <c r="F112" s="43">
        <v>147</v>
      </c>
      <c r="G112" s="43">
        <f t="shared" si="36"/>
        <v>1619.1756</v>
      </c>
      <c r="H112" s="45" t="e">
        <f t="shared" si="29"/>
        <v>#REF!</v>
      </c>
      <c r="I112" s="84" t="e">
        <f t="shared" si="30"/>
        <v>#REF!</v>
      </c>
      <c r="J112" s="85" t="e">
        <f>VLOOKUP(A112,#REF!,21,0)</f>
        <v>#REF!</v>
      </c>
      <c r="K112" s="86" t="e">
        <f>VLOOKUP(A112,#REF!,22,0)</f>
        <v>#REF!</v>
      </c>
      <c r="L112" s="86" t="e">
        <f>VLOOKUP(A112,#REF!,23,0)</f>
        <v>#REF!</v>
      </c>
      <c r="M112" s="87">
        <v>0.7</v>
      </c>
      <c r="N112" s="88">
        <v>1320.27588</v>
      </c>
      <c r="O112" s="6"/>
      <c r="P112" s="6"/>
      <c r="Q112" s="6"/>
      <c r="R112" s="6"/>
      <c r="S112" s="6"/>
      <c r="T112" s="6"/>
      <c r="U112" s="6"/>
      <c r="V112" s="6"/>
      <c r="W112" s="6"/>
      <c r="X112" s="6"/>
      <c r="Y112" s="6"/>
      <c r="Z112" s="6"/>
      <c r="AA112" s="6"/>
      <c r="AB112" s="6"/>
      <c r="AC112" s="6"/>
      <c r="AD112" s="6"/>
      <c r="AE112" s="6"/>
      <c r="AF112" s="6"/>
      <c r="AG112" s="6"/>
      <c r="AH112" s="6"/>
      <c r="AI112" s="98"/>
      <c r="AJ112" s="98"/>
      <c r="AK112" s="98"/>
      <c r="AL112" s="98"/>
      <c r="AM112" s="98"/>
      <c r="AN112" s="98"/>
      <c r="AO112" s="98"/>
      <c r="AP112" s="98"/>
      <c r="AQ112" s="98"/>
      <c r="AR112" s="98"/>
      <c r="AS112" s="98"/>
      <c r="AT112" s="98"/>
      <c r="AU112" s="98"/>
      <c r="AV112" s="98"/>
      <c r="AW112" s="98"/>
      <c r="AX112" s="98"/>
      <c r="AY112" s="98"/>
      <c r="AZ112" s="98"/>
      <c r="BA112" s="98"/>
      <c r="BB112" s="98"/>
      <c r="BC112" s="98"/>
      <c r="BD112" s="98"/>
      <c r="BE112" s="98"/>
      <c r="BF112" s="98"/>
      <c r="BG112" s="98"/>
      <c r="BH112" s="98"/>
      <c r="BI112" s="98"/>
      <c r="BJ112" s="98"/>
      <c r="BK112" s="98"/>
      <c r="BL112" s="98"/>
      <c r="BM112" s="98"/>
      <c r="BN112" s="98"/>
      <c r="BO112" s="98"/>
      <c r="BP112" s="98"/>
      <c r="BQ112" s="98"/>
      <c r="BR112" s="98"/>
      <c r="BS112" s="98"/>
      <c r="BT112" s="98"/>
      <c r="BU112" s="98"/>
      <c r="BV112" s="98"/>
      <c r="BW112" s="98"/>
      <c r="BX112" s="98"/>
      <c r="BY112" s="98"/>
      <c r="BZ112" s="98"/>
      <c r="CA112" s="98"/>
      <c r="CB112" s="98"/>
      <c r="CC112" s="98"/>
      <c r="CD112" s="98"/>
      <c r="CE112" s="98"/>
      <c r="CF112" s="98"/>
      <c r="CG112" s="98"/>
      <c r="CH112" s="98"/>
      <c r="CI112" s="98"/>
      <c r="CJ112" s="98"/>
      <c r="CK112" s="98"/>
      <c r="CL112" s="98"/>
      <c r="CM112" s="98"/>
      <c r="CN112" s="98"/>
      <c r="CO112" s="98"/>
      <c r="CP112" s="98"/>
      <c r="CQ112" s="98"/>
      <c r="CR112" s="98"/>
      <c r="CS112" s="98"/>
      <c r="CT112" s="98"/>
      <c r="CU112" s="98"/>
      <c r="CV112" s="98"/>
      <c r="CW112" s="98"/>
      <c r="CX112" s="98"/>
      <c r="CY112" s="98"/>
      <c r="CZ112" s="98"/>
      <c r="DA112" s="98"/>
      <c r="DB112" s="98"/>
      <c r="DC112" s="98"/>
      <c r="DD112" s="98"/>
      <c r="DE112" s="98"/>
      <c r="DF112" s="98"/>
      <c r="DG112" s="98"/>
      <c r="DH112" s="98"/>
      <c r="DI112" s="98"/>
      <c r="DJ112" s="98"/>
      <c r="DK112" s="98"/>
      <c r="DL112" s="98"/>
      <c r="DM112" s="98"/>
      <c r="DN112" s="98"/>
      <c r="DO112" s="98"/>
      <c r="DP112" s="98"/>
      <c r="DQ112" s="98"/>
      <c r="DR112" s="98"/>
      <c r="DS112" s="98"/>
      <c r="DT112" s="98"/>
      <c r="DU112" s="98"/>
      <c r="DV112" s="98"/>
      <c r="DW112" s="98"/>
      <c r="DX112" s="98"/>
      <c r="DY112" s="98"/>
      <c r="DZ112" s="98"/>
      <c r="EA112" s="98"/>
      <c r="EB112" s="98"/>
      <c r="EC112" s="98"/>
      <c r="ED112" s="98"/>
      <c r="EE112" s="98"/>
      <c r="EF112" s="98"/>
      <c r="EG112" s="98"/>
      <c r="EH112" s="98"/>
      <c r="EI112" s="98"/>
      <c r="EJ112" s="98"/>
      <c r="EK112" s="98"/>
      <c r="EL112" s="98"/>
      <c r="EM112" s="98"/>
      <c r="EN112" s="98"/>
      <c r="EO112" s="98"/>
      <c r="EP112" s="98"/>
      <c r="EQ112" s="98"/>
      <c r="ER112" s="98"/>
      <c r="ES112" s="98"/>
      <c r="ET112" s="98"/>
      <c r="EU112" s="98"/>
      <c r="EV112" s="98"/>
      <c r="EW112" s="98"/>
      <c r="EX112" s="98"/>
      <c r="EY112" s="98"/>
      <c r="EZ112" s="98"/>
      <c r="FA112" s="98"/>
      <c r="FB112" s="98"/>
      <c r="FC112" s="98"/>
      <c r="FD112" s="98"/>
      <c r="FE112" s="98"/>
      <c r="FF112" s="98"/>
      <c r="FG112" s="98"/>
      <c r="FH112" s="98"/>
      <c r="FI112" s="98"/>
      <c r="FJ112" s="98"/>
      <c r="FK112" s="98"/>
      <c r="FL112" s="98"/>
      <c r="FM112" s="98"/>
      <c r="FN112" s="98"/>
      <c r="FO112" s="98"/>
      <c r="FP112" s="98"/>
      <c r="FQ112" s="98"/>
      <c r="FR112" s="98"/>
      <c r="FS112" s="98"/>
      <c r="FT112" s="98"/>
      <c r="FU112" s="98"/>
      <c r="FV112" s="98"/>
      <c r="FW112" s="98"/>
      <c r="FX112" s="98"/>
      <c r="FY112" s="98"/>
      <c r="FZ112" s="98"/>
      <c r="GA112" s="98"/>
      <c r="GB112" s="98"/>
      <c r="GC112" s="98"/>
      <c r="GD112" s="98"/>
      <c r="GE112" s="98"/>
      <c r="GF112" s="98"/>
      <c r="GG112" s="98"/>
      <c r="GH112" s="98"/>
      <c r="GI112" s="98"/>
      <c r="GJ112" s="98"/>
      <c r="GK112" s="98"/>
      <c r="GL112" s="98"/>
      <c r="GM112" s="98"/>
      <c r="GN112" s="98"/>
      <c r="GO112" s="98"/>
      <c r="GP112" s="98"/>
      <c r="GQ112" s="98"/>
      <c r="GR112" s="98"/>
      <c r="GS112" s="102"/>
      <c r="GT112" s="102"/>
      <c r="GU112" s="102"/>
      <c r="GV112" s="102"/>
      <c r="GW112" s="102"/>
      <c r="GX112" s="102"/>
      <c r="GY112" s="102"/>
      <c r="GZ112" s="102"/>
      <c r="HA112" s="102"/>
      <c r="HB112" s="102"/>
      <c r="HC112" s="102"/>
      <c r="HD112" s="102"/>
      <c r="HE112" s="102"/>
      <c r="HF112" s="102"/>
      <c r="HG112" s="102"/>
      <c r="HH112" s="102"/>
      <c r="HI112" s="102"/>
      <c r="HJ112" s="102"/>
      <c r="HK112" s="102"/>
      <c r="HL112" s="102"/>
      <c r="HM112" s="102"/>
      <c r="HN112" s="102"/>
      <c r="HO112" s="102"/>
      <c r="HP112" s="102"/>
      <c r="HQ112" s="102"/>
      <c r="HR112" s="102"/>
      <c r="HS112" s="102"/>
      <c r="HT112" s="102"/>
    </row>
    <row r="113" spans="1:228" s="4" customFormat="1" ht="24.75" customHeight="1">
      <c r="A113" s="112" t="s">
        <v>107</v>
      </c>
      <c r="B113" s="42">
        <v>4938</v>
      </c>
      <c r="C113" s="43">
        <v>354.51397326853</v>
      </c>
      <c r="D113" s="43">
        <f t="shared" si="35"/>
        <v>2100.708000000001</v>
      </c>
      <c r="E113" s="52">
        <v>30705</v>
      </c>
      <c r="F113" s="43">
        <v>148.308744504152</v>
      </c>
      <c r="G113" s="43">
        <f t="shared" si="36"/>
        <v>5464.583999999984</v>
      </c>
      <c r="H113" s="45" t="e">
        <f t="shared" si="29"/>
        <v>#REF!</v>
      </c>
      <c r="I113" s="84" t="e">
        <f t="shared" si="30"/>
        <v>#REF!</v>
      </c>
      <c r="J113" s="85" t="e">
        <f>VLOOKUP(A113,#REF!,21,0)</f>
        <v>#REF!</v>
      </c>
      <c r="K113" s="86" t="e">
        <f>VLOOKUP(A113,#REF!,22,0)</f>
        <v>#REF!</v>
      </c>
      <c r="L113" s="86" t="e">
        <f>VLOOKUP(A113,#REF!,23,0)</f>
        <v>#REF!</v>
      </c>
      <c r="M113" s="87">
        <v>0.6</v>
      </c>
      <c r="N113" s="88">
        <v>4539.17519999999</v>
      </c>
      <c r="O113" s="6"/>
      <c r="P113" s="6"/>
      <c r="Q113" s="6"/>
      <c r="R113" s="6"/>
      <c r="S113" s="6"/>
      <c r="T113" s="6"/>
      <c r="U113" s="6"/>
      <c r="V113" s="6"/>
      <c r="W113" s="6"/>
      <c r="X113" s="6"/>
      <c r="Y113" s="6"/>
      <c r="Z113" s="6"/>
      <c r="AA113" s="6"/>
      <c r="AB113" s="6"/>
      <c r="AC113" s="6"/>
      <c r="AD113" s="6"/>
      <c r="AE113" s="6"/>
      <c r="AF113" s="6"/>
      <c r="AG113" s="6"/>
      <c r="AH113" s="6"/>
      <c r="AI113" s="98"/>
      <c r="AJ113" s="98"/>
      <c r="AK113" s="98"/>
      <c r="AL113" s="98"/>
      <c r="AM113" s="98"/>
      <c r="AN113" s="98"/>
      <c r="AO113" s="98"/>
      <c r="AP113" s="98"/>
      <c r="AQ113" s="98"/>
      <c r="AR113" s="98"/>
      <c r="AS113" s="98"/>
      <c r="AT113" s="98"/>
      <c r="AU113" s="98"/>
      <c r="AV113" s="98"/>
      <c r="AW113" s="98"/>
      <c r="AX113" s="98"/>
      <c r="AY113" s="98"/>
      <c r="AZ113" s="98"/>
      <c r="BA113" s="98"/>
      <c r="BB113" s="98"/>
      <c r="BC113" s="98"/>
      <c r="BD113" s="98"/>
      <c r="BE113" s="98"/>
      <c r="BF113" s="98"/>
      <c r="BG113" s="98"/>
      <c r="BH113" s="98"/>
      <c r="BI113" s="98"/>
      <c r="BJ113" s="98"/>
      <c r="BK113" s="98"/>
      <c r="BL113" s="98"/>
      <c r="BM113" s="98"/>
      <c r="BN113" s="98"/>
      <c r="BO113" s="98"/>
      <c r="BP113" s="98"/>
      <c r="BQ113" s="98"/>
      <c r="BR113" s="98"/>
      <c r="BS113" s="98"/>
      <c r="BT113" s="98"/>
      <c r="BU113" s="98"/>
      <c r="BV113" s="98"/>
      <c r="BW113" s="98"/>
      <c r="BX113" s="98"/>
      <c r="BY113" s="98"/>
      <c r="BZ113" s="98"/>
      <c r="CA113" s="98"/>
      <c r="CB113" s="98"/>
      <c r="CC113" s="98"/>
      <c r="CD113" s="98"/>
      <c r="CE113" s="98"/>
      <c r="CF113" s="98"/>
      <c r="CG113" s="98"/>
      <c r="CH113" s="98"/>
      <c r="CI113" s="98"/>
      <c r="CJ113" s="98"/>
      <c r="CK113" s="98"/>
      <c r="CL113" s="98"/>
      <c r="CM113" s="98"/>
      <c r="CN113" s="98"/>
      <c r="CO113" s="98"/>
      <c r="CP113" s="98"/>
      <c r="CQ113" s="98"/>
      <c r="CR113" s="98"/>
      <c r="CS113" s="98"/>
      <c r="CT113" s="98"/>
      <c r="CU113" s="98"/>
      <c r="CV113" s="98"/>
      <c r="CW113" s="98"/>
      <c r="CX113" s="98"/>
      <c r="CY113" s="98"/>
      <c r="CZ113" s="98"/>
      <c r="DA113" s="98"/>
      <c r="DB113" s="98"/>
      <c r="DC113" s="98"/>
      <c r="DD113" s="98"/>
      <c r="DE113" s="98"/>
      <c r="DF113" s="98"/>
      <c r="DG113" s="98"/>
      <c r="DH113" s="98"/>
      <c r="DI113" s="98"/>
      <c r="DJ113" s="98"/>
      <c r="DK113" s="98"/>
      <c r="DL113" s="98"/>
      <c r="DM113" s="98"/>
      <c r="DN113" s="98"/>
      <c r="DO113" s="98"/>
      <c r="DP113" s="98"/>
      <c r="DQ113" s="98"/>
      <c r="DR113" s="98"/>
      <c r="DS113" s="98"/>
      <c r="DT113" s="98"/>
      <c r="DU113" s="98"/>
      <c r="DV113" s="98"/>
      <c r="DW113" s="98"/>
      <c r="DX113" s="98"/>
      <c r="DY113" s="98"/>
      <c r="DZ113" s="98"/>
      <c r="EA113" s="98"/>
      <c r="EB113" s="98"/>
      <c r="EC113" s="98"/>
      <c r="ED113" s="98"/>
      <c r="EE113" s="98"/>
      <c r="EF113" s="98"/>
      <c r="EG113" s="98"/>
      <c r="EH113" s="98"/>
      <c r="EI113" s="98"/>
      <c r="EJ113" s="98"/>
      <c r="EK113" s="98"/>
      <c r="EL113" s="98"/>
      <c r="EM113" s="98"/>
      <c r="EN113" s="98"/>
      <c r="EO113" s="98"/>
      <c r="EP113" s="98"/>
      <c r="EQ113" s="98"/>
      <c r="ER113" s="98"/>
      <c r="ES113" s="98"/>
      <c r="ET113" s="98"/>
      <c r="EU113" s="98"/>
      <c r="EV113" s="98"/>
      <c r="EW113" s="98"/>
      <c r="EX113" s="98"/>
      <c r="EY113" s="98"/>
      <c r="EZ113" s="98"/>
      <c r="FA113" s="98"/>
      <c r="FB113" s="98"/>
      <c r="FC113" s="98"/>
      <c r="FD113" s="98"/>
      <c r="FE113" s="98"/>
      <c r="FF113" s="98"/>
      <c r="FG113" s="98"/>
      <c r="FH113" s="98"/>
      <c r="FI113" s="98"/>
      <c r="FJ113" s="98"/>
      <c r="FK113" s="98"/>
      <c r="FL113" s="98"/>
      <c r="FM113" s="98"/>
      <c r="FN113" s="98"/>
      <c r="FO113" s="98"/>
      <c r="FP113" s="98"/>
      <c r="FQ113" s="98"/>
      <c r="FR113" s="98"/>
      <c r="FS113" s="98"/>
      <c r="FT113" s="98"/>
      <c r="FU113" s="98"/>
      <c r="FV113" s="98"/>
      <c r="FW113" s="98"/>
      <c r="FX113" s="98"/>
      <c r="FY113" s="98"/>
      <c r="FZ113" s="98"/>
      <c r="GA113" s="98"/>
      <c r="GB113" s="98"/>
      <c r="GC113" s="98"/>
      <c r="GD113" s="98"/>
      <c r="GE113" s="98"/>
      <c r="GF113" s="98"/>
      <c r="GG113" s="98"/>
      <c r="GH113" s="98"/>
      <c r="GI113" s="98"/>
      <c r="GJ113" s="98"/>
      <c r="GK113" s="98"/>
      <c r="GL113" s="98"/>
      <c r="GM113" s="98"/>
      <c r="GN113" s="98"/>
      <c r="GO113" s="98"/>
      <c r="GP113" s="98"/>
      <c r="GQ113" s="98"/>
      <c r="GR113" s="98"/>
      <c r="GS113" s="102"/>
      <c r="GT113" s="102"/>
      <c r="GU113" s="102"/>
      <c r="GV113" s="102"/>
      <c r="GW113" s="102"/>
      <c r="GX113" s="102"/>
      <c r="GY113" s="102"/>
      <c r="GZ113" s="102"/>
      <c r="HA113" s="102"/>
      <c r="HB113" s="102"/>
      <c r="HC113" s="102"/>
      <c r="HD113" s="102"/>
      <c r="HE113" s="102"/>
      <c r="HF113" s="102"/>
      <c r="HG113" s="102"/>
      <c r="HH113" s="102"/>
      <c r="HI113" s="102"/>
      <c r="HJ113" s="102"/>
      <c r="HK113" s="102"/>
      <c r="HL113" s="102"/>
      <c r="HM113" s="102"/>
      <c r="HN113" s="102"/>
      <c r="HO113" s="102"/>
      <c r="HP113" s="102"/>
      <c r="HQ113" s="102"/>
      <c r="HR113" s="102"/>
      <c r="HS113" s="102"/>
      <c r="HT113" s="102"/>
    </row>
    <row r="114" spans="1:228" s="2" customFormat="1" ht="24.75" customHeight="1">
      <c r="A114" s="32" t="s">
        <v>231</v>
      </c>
      <c r="B114" s="53"/>
      <c r="C114" s="46"/>
      <c r="D114" s="54"/>
      <c r="E114" s="55"/>
      <c r="F114" s="46"/>
      <c r="G114" s="54"/>
      <c r="H114" s="37"/>
      <c r="I114" s="90"/>
      <c r="J114" s="91"/>
      <c r="K114" s="92"/>
      <c r="L114" s="92"/>
      <c r="M114" s="46"/>
      <c r="N114" s="37"/>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96"/>
      <c r="AN114" s="96"/>
      <c r="AO114" s="96"/>
      <c r="AP114" s="96"/>
      <c r="AQ114" s="96"/>
      <c r="AR114" s="96"/>
      <c r="AS114" s="96"/>
      <c r="AT114" s="96"/>
      <c r="AU114" s="96"/>
      <c r="AV114" s="96"/>
      <c r="AW114" s="96"/>
      <c r="AX114" s="96"/>
      <c r="AY114" s="96"/>
      <c r="AZ114" s="96"/>
      <c r="BA114" s="96"/>
      <c r="BB114" s="96"/>
      <c r="BC114" s="96"/>
      <c r="BD114" s="96"/>
      <c r="BE114" s="96"/>
      <c r="BF114" s="96"/>
      <c r="BG114" s="96"/>
      <c r="BH114" s="96"/>
      <c r="BI114" s="96"/>
      <c r="BJ114" s="96"/>
      <c r="BK114" s="96"/>
      <c r="BL114" s="96"/>
      <c r="BM114" s="96"/>
      <c r="BN114" s="96"/>
      <c r="BO114" s="96"/>
      <c r="BP114" s="96"/>
      <c r="BQ114" s="96"/>
      <c r="BR114" s="96"/>
      <c r="BS114" s="96"/>
      <c r="BT114" s="96"/>
      <c r="BU114" s="96"/>
      <c r="BV114" s="96"/>
      <c r="BW114" s="96"/>
      <c r="BX114" s="96"/>
      <c r="BY114" s="96"/>
      <c r="BZ114" s="96"/>
      <c r="CA114" s="96"/>
      <c r="CB114" s="96"/>
      <c r="CC114" s="96"/>
      <c r="CD114" s="96"/>
      <c r="CE114" s="96"/>
      <c r="CF114" s="96"/>
      <c r="CG114" s="96"/>
      <c r="CH114" s="96"/>
      <c r="CI114" s="96"/>
      <c r="CJ114" s="96"/>
      <c r="CK114" s="96"/>
      <c r="CL114" s="96"/>
      <c r="CM114" s="96"/>
      <c r="CN114" s="96"/>
      <c r="CO114" s="96"/>
      <c r="CP114" s="96"/>
      <c r="CQ114" s="96"/>
      <c r="CR114" s="96"/>
      <c r="CS114" s="96"/>
      <c r="CT114" s="96"/>
      <c r="CU114" s="96"/>
      <c r="CV114" s="96"/>
      <c r="CW114" s="96"/>
      <c r="CX114" s="96"/>
      <c r="CY114" s="96"/>
      <c r="CZ114" s="96"/>
      <c r="DA114" s="96"/>
      <c r="DB114" s="96"/>
      <c r="DC114" s="96"/>
      <c r="DD114" s="96"/>
      <c r="DE114" s="96"/>
      <c r="DF114" s="96"/>
      <c r="DG114" s="96"/>
      <c r="DH114" s="96"/>
      <c r="DI114" s="96"/>
      <c r="DJ114" s="96"/>
      <c r="DK114" s="96"/>
      <c r="DL114" s="96"/>
      <c r="DM114" s="96"/>
      <c r="DN114" s="96"/>
      <c r="DO114" s="96"/>
      <c r="DP114" s="96"/>
      <c r="DQ114" s="96"/>
      <c r="DR114" s="96"/>
      <c r="DS114" s="96"/>
      <c r="DT114" s="96"/>
      <c r="DU114" s="96"/>
      <c r="DV114" s="96"/>
      <c r="DW114" s="96"/>
      <c r="DX114" s="96"/>
      <c r="DY114" s="96"/>
      <c r="DZ114" s="96"/>
      <c r="EA114" s="96"/>
      <c r="EB114" s="96"/>
      <c r="EC114" s="96"/>
      <c r="ED114" s="96"/>
      <c r="EE114" s="96"/>
      <c r="EF114" s="96"/>
      <c r="EG114" s="96"/>
      <c r="EH114" s="96"/>
      <c r="EI114" s="96"/>
      <c r="EJ114" s="96"/>
      <c r="EK114" s="96"/>
      <c r="EL114" s="96"/>
      <c r="EM114" s="96"/>
      <c r="EN114" s="96"/>
      <c r="EO114" s="96"/>
      <c r="EP114" s="96"/>
      <c r="EQ114" s="96"/>
      <c r="ER114" s="96"/>
      <c r="ES114" s="96"/>
      <c r="ET114" s="96"/>
      <c r="EU114" s="96"/>
      <c r="EV114" s="96"/>
      <c r="EW114" s="96"/>
      <c r="EX114" s="96"/>
      <c r="EY114" s="96"/>
      <c r="EZ114" s="96"/>
      <c r="FA114" s="96"/>
      <c r="FB114" s="96"/>
      <c r="FC114" s="96"/>
      <c r="FD114" s="96"/>
      <c r="FE114" s="96"/>
      <c r="FF114" s="96"/>
      <c r="FG114" s="96"/>
      <c r="FH114" s="96"/>
      <c r="FI114" s="96"/>
      <c r="FJ114" s="96"/>
      <c r="FK114" s="96"/>
      <c r="FL114" s="96"/>
      <c r="FM114" s="96"/>
      <c r="FN114" s="96"/>
      <c r="FO114" s="96"/>
      <c r="FP114" s="96"/>
      <c r="FQ114" s="96"/>
      <c r="FR114" s="96"/>
      <c r="FS114" s="96"/>
      <c r="FT114" s="96"/>
      <c r="FU114" s="96"/>
      <c r="FV114" s="96"/>
      <c r="FW114" s="96"/>
      <c r="FX114" s="96"/>
      <c r="FY114" s="96"/>
      <c r="FZ114" s="96"/>
      <c r="GA114" s="96"/>
      <c r="GB114" s="96"/>
      <c r="GC114" s="96"/>
      <c r="GD114" s="96"/>
      <c r="GE114" s="96"/>
      <c r="GF114" s="96"/>
      <c r="GG114" s="96"/>
      <c r="GH114" s="96"/>
      <c r="GI114" s="96"/>
      <c r="GJ114" s="96"/>
      <c r="GK114" s="96"/>
      <c r="GL114" s="96"/>
      <c r="GM114" s="96"/>
      <c r="GN114" s="96"/>
      <c r="GO114" s="96"/>
      <c r="GP114" s="96"/>
      <c r="GQ114" s="96"/>
      <c r="GR114" s="96"/>
      <c r="GS114" s="100"/>
      <c r="GT114" s="100"/>
      <c r="GU114" s="100"/>
      <c r="GV114" s="100"/>
      <c r="GW114" s="100"/>
      <c r="GX114" s="100"/>
      <c r="GY114" s="100"/>
      <c r="GZ114" s="100"/>
      <c r="HA114" s="100"/>
      <c r="HB114" s="100"/>
      <c r="HC114" s="100"/>
      <c r="HD114" s="100"/>
      <c r="HE114" s="100"/>
      <c r="HF114" s="100"/>
      <c r="HG114" s="100"/>
      <c r="HH114" s="100"/>
      <c r="HI114" s="100"/>
      <c r="HJ114" s="100"/>
      <c r="HK114" s="100"/>
      <c r="HL114" s="100"/>
      <c r="HM114" s="100"/>
      <c r="HN114" s="100"/>
      <c r="HO114" s="100"/>
      <c r="HP114" s="100"/>
      <c r="HQ114" s="100"/>
      <c r="HR114" s="100"/>
      <c r="HS114" s="100"/>
      <c r="HT114" s="100"/>
    </row>
    <row r="115" spans="1:14" ht="24.75" customHeight="1">
      <c r="A115" s="38" t="s">
        <v>626</v>
      </c>
      <c r="B115" s="113">
        <v>658</v>
      </c>
      <c r="C115" s="107">
        <v>333</v>
      </c>
      <c r="D115" s="21">
        <f aca="true" t="shared" si="37" ref="D115:D118">B115*C115*12/10000</f>
        <v>262.9368</v>
      </c>
      <c r="E115" s="113">
        <v>1315</v>
      </c>
      <c r="F115" s="103">
        <v>150</v>
      </c>
      <c r="G115" s="21">
        <f aca="true" t="shared" si="38" ref="G115:G118">E115*F115*12/10000</f>
        <v>236.7</v>
      </c>
      <c r="H115" s="39">
        <f t="shared" si="29"/>
        <v>399.1891247404307</v>
      </c>
      <c r="I115" s="79">
        <f t="shared" si="30"/>
        <v>0.7989586130173573</v>
      </c>
      <c r="J115" s="80">
        <v>93.8422188683577</v>
      </c>
      <c r="K115" s="81">
        <v>183.892293126058</v>
      </c>
      <c r="L115" s="81">
        <v>121.454612746015</v>
      </c>
      <c r="M115" s="120">
        <v>0</v>
      </c>
      <c r="N115" s="121">
        <v>0</v>
      </c>
    </row>
    <row r="116" spans="1:14" ht="24.75" customHeight="1">
      <c r="A116" s="40" t="s">
        <v>111</v>
      </c>
      <c r="B116" s="20">
        <v>1855</v>
      </c>
      <c r="C116" s="21">
        <v>334.231805929919</v>
      </c>
      <c r="D116" s="21">
        <f t="shared" si="37"/>
        <v>743.9999999999998</v>
      </c>
      <c r="E116" s="49">
        <v>22293</v>
      </c>
      <c r="F116" s="21">
        <v>147.13138653389</v>
      </c>
      <c r="G116" s="21">
        <f t="shared" si="38"/>
        <v>3936.000000000012</v>
      </c>
      <c r="H116" s="39" t="e">
        <f t="shared" si="29"/>
        <v>#REF!</v>
      </c>
      <c r="I116" s="79" t="e">
        <f t="shared" si="30"/>
        <v>#REF!</v>
      </c>
      <c r="J116" s="80" t="e">
        <f>VLOOKUP(A116,#REF!,21,0)</f>
        <v>#REF!</v>
      </c>
      <c r="K116" s="81" t="e">
        <f>VLOOKUP(A116,#REF!,22,0)</f>
        <v>#REF!</v>
      </c>
      <c r="L116" s="81" t="e">
        <f>VLOOKUP(A116,#REF!,23,0)</f>
        <v>#REF!</v>
      </c>
      <c r="M116" s="93">
        <v>0.6</v>
      </c>
      <c r="N116" s="83">
        <v>2808.00000000001</v>
      </c>
    </row>
    <row r="117" spans="1:14" ht="24.75" customHeight="1">
      <c r="A117" s="40" t="s">
        <v>233</v>
      </c>
      <c r="B117" s="20">
        <v>2045</v>
      </c>
      <c r="C117" s="21">
        <v>333</v>
      </c>
      <c r="D117" s="21">
        <f t="shared" si="37"/>
        <v>817.182</v>
      </c>
      <c r="E117" s="49">
        <v>4975</v>
      </c>
      <c r="F117" s="21">
        <v>148.743718592965</v>
      </c>
      <c r="G117" s="21">
        <f t="shared" si="38"/>
        <v>888.0000000000009</v>
      </c>
      <c r="H117" s="39" t="e">
        <f t="shared" si="29"/>
        <v>#REF!</v>
      </c>
      <c r="I117" s="79" t="e">
        <f t="shared" si="30"/>
        <v>#REF!</v>
      </c>
      <c r="J117" s="80" t="e">
        <f>VLOOKUP(A117,#REF!,21,0)</f>
        <v>#REF!</v>
      </c>
      <c r="K117" s="81" t="e">
        <f>VLOOKUP(A117,#REF!,22,0)</f>
        <v>#REF!</v>
      </c>
      <c r="L117" s="81" t="e">
        <f>VLOOKUP(A117,#REF!,23,0)</f>
        <v>#REF!</v>
      </c>
      <c r="M117" s="82">
        <v>0.7</v>
      </c>
      <c r="N117" s="83">
        <v>1193.6274</v>
      </c>
    </row>
    <row r="118" spans="1:228" s="4" customFormat="1" ht="24.75" customHeight="1">
      <c r="A118" s="61" t="s">
        <v>113</v>
      </c>
      <c r="B118" s="42">
        <v>6204</v>
      </c>
      <c r="C118" s="43">
        <v>333</v>
      </c>
      <c r="D118" s="43">
        <f t="shared" si="37"/>
        <v>2479.1184</v>
      </c>
      <c r="E118" s="52">
        <v>24478</v>
      </c>
      <c r="F118" s="43">
        <v>147</v>
      </c>
      <c r="G118" s="43">
        <f t="shared" si="38"/>
        <v>4317.9192</v>
      </c>
      <c r="H118" s="45" t="e">
        <f t="shared" si="29"/>
        <v>#REF!</v>
      </c>
      <c r="I118" s="84" t="e">
        <f t="shared" si="30"/>
        <v>#REF!</v>
      </c>
      <c r="J118" s="85" t="e">
        <f>VLOOKUP(A118,#REF!,21,0)</f>
        <v>#REF!</v>
      </c>
      <c r="K118" s="86" t="e">
        <f>VLOOKUP(A118,#REF!,22,0)</f>
        <v>#REF!</v>
      </c>
      <c r="L118" s="86" t="e">
        <f>VLOOKUP(A118,#REF!,23,0)</f>
        <v>#REF!</v>
      </c>
      <c r="M118" s="87">
        <v>0.7</v>
      </c>
      <c r="N118" s="88">
        <v>4757.92632</v>
      </c>
      <c r="O118" s="6"/>
      <c r="P118" s="6"/>
      <c r="Q118" s="6"/>
      <c r="R118" s="6"/>
      <c r="S118" s="6"/>
      <c r="T118" s="6"/>
      <c r="U118" s="6"/>
      <c r="V118" s="6"/>
      <c r="W118" s="6"/>
      <c r="X118" s="6"/>
      <c r="Y118" s="6"/>
      <c r="Z118" s="6"/>
      <c r="AA118" s="6"/>
      <c r="AB118" s="6"/>
      <c r="AC118" s="6"/>
      <c r="AD118" s="6"/>
      <c r="AE118" s="6"/>
      <c r="AF118" s="6"/>
      <c r="AG118" s="6"/>
      <c r="AH118" s="6"/>
      <c r="AI118" s="98"/>
      <c r="AJ118" s="98"/>
      <c r="AK118" s="98"/>
      <c r="AL118" s="98"/>
      <c r="AM118" s="98"/>
      <c r="AN118" s="98"/>
      <c r="AO118" s="98"/>
      <c r="AP118" s="98"/>
      <c r="AQ118" s="98"/>
      <c r="AR118" s="98"/>
      <c r="AS118" s="98"/>
      <c r="AT118" s="98"/>
      <c r="AU118" s="98"/>
      <c r="AV118" s="98"/>
      <c r="AW118" s="98"/>
      <c r="AX118" s="98"/>
      <c r="AY118" s="98"/>
      <c r="AZ118" s="98"/>
      <c r="BA118" s="98"/>
      <c r="BB118" s="98"/>
      <c r="BC118" s="98"/>
      <c r="BD118" s="98"/>
      <c r="BE118" s="98"/>
      <c r="BF118" s="98"/>
      <c r="BG118" s="98"/>
      <c r="BH118" s="98"/>
      <c r="BI118" s="98"/>
      <c r="BJ118" s="98"/>
      <c r="BK118" s="98"/>
      <c r="BL118" s="98"/>
      <c r="BM118" s="98"/>
      <c r="BN118" s="98"/>
      <c r="BO118" s="98"/>
      <c r="BP118" s="98"/>
      <c r="BQ118" s="98"/>
      <c r="BR118" s="98"/>
      <c r="BS118" s="98"/>
      <c r="BT118" s="98"/>
      <c r="BU118" s="98"/>
      <c r="BV118" s="98"/>
      <c r="BW118" s="98"/>
      <c r="BX118" s="98"/>
      <c r="BY118" s="98"/>
      <c r="BZ118" s="98"/>
      <c r="CA118" s="98"/>
      <c r="CB118" s="98"/>
      <c r="CC118" s="98"/>
      <c r="CD118" s="98"/>
      <c r="CE118" s="98"/>
      <c r="CF118" s="98"/>
      <c r="CG118" s="98"/>
      <c r="CH118" s="98"/>
      <c r="CI118" s="98"/>
      <c r="CJ118" s="98"/>
      <c r="CK118" s="98"/>
      <c r="CL118" s="98"/>
      <c r="CM118" s="98"/>
      <c r="CN118" s="98"/>
      <c r="CO118" s="98"/>
      <c r="CP118" s="98"/>
      <c r="CQ118" s="98"/>
      <c r="CR118" s="98"/>
      <c r="CS118" s="98"/>
      <c r="CT118" s="98"/>
      <c r="CU118" s="98"/>
      <c r="CV118" s="98"/>
      <c r="CW118" s="98"/>
      <c r="CX118" s="98"/>
      <c r="CY118" s="98"/>
      <c r="CZ118" s="98"/>
      <c r="DA118" s="98"/>
      <c r="DB118" s="98"/>
      <c r="DC118" s="98"/>
      <c r="DD118" s="98"/>
      <c r="DE118" s="98"/>
      <c r="DF118" s="98"/>
      <c r="DG118" s="98"/>
      <c r="DH118" s="98"/>
      <c r="DI118" s="98"/>
      <c r="DJ118" s="98"/>
      <c r="DK118" s="98"/>
      <c r="DL118" s="98"/>
      <c r="DM118" s="98"/>
      <c r="DN118" s="98"/>
      <c r="DO118" s="98"/>
      <c r="DP118" s="98"/>
      <c r="DQ118" s="98"/>
      <c r="DR118" s="98"/>
      <c r="DS118" s="98"/>
      <c r="DT118" s="98"/>
      <c r="DU118" s="98"/>
      <c r="DV118" s="98"/>
      <c r="DW118" s="98"/>
      <c r="DX118" s="98"/>
      <c r="DY118" s="98"/>
      <c r="DZ118" s="98"/>
      <c r="EA118" s="98"/>
      <c r="EB118" s="98"/>
      <c r="EC118" s="98"/>
      <c r="ED118" s="98"/>
      <c r="EE118" s="98"/>
      <c r="EF118" s="98"/>
      <c r="EG118" s="98"/>
      <c r="EH118" s="98"/>
      <c r="EI118" s="98"/>
      <c r="EJ118" s="98"/>
      <c r="EK118" s="98"/>
      <c r="EL118" s="98"/>
      <c r="EM118" s="98"/>
      <c r="EN118" s="98"/>
      <c r="EO118" s="98"/>
      <c r="EP118" s="98"/>
      <c r="EQ118" s="98"/>
      <c r="ER118" s="98"/>
      <c r="ES118" s="98"/>
      <c r="ET118" s="98"/>
      <c r="EU118" s="98"/>
      <c r="EV118" s="98"/>
      <c r="EW118" s="98"/>
      <c r="EX118" s="98"/>
      <c r="EY118" s="98"/>
      <c r="EZ118" s="98"/>
      <c r="FA118" s="98"/>
      <c r="FB118" s="98"/>
      <c r="FC118" s="98"/>
      <c r="FD118" s="98"/>
      <c r="FE118" s="98"/>
      <c r="FF118" s="98"/>
      <c r="FG118" s="98"/>
      <c r="FH118" s="98"/>
      <c r="FI118" s="98"/>
      <c r="FJ118" s="98"/>
      <c r="FK118" s="98"/>
      <c r="FL118" s="98"/>
      <c r="FM118" s="98"/>
      <c r="FN118" s="98"/>
      <c r="FO118" s="98"/>
      <c r="FP118" s="98"/>
      <c r="FQ118" s="98"/>
      <c r="FR118" s="98"/>
      <c r="FS118" s="98"/>
      <c r="FT118" s="98"/>
      <c r="FU118" s="98"/>
      <c r="FV118" s="98"/>
      <c r="FW118" s="98"/>
      <c r="FX118" s="98"/>
      <c r="FY118" s="98"/>
      <c r="FZ118" s="98"/>
      <c r="GA118" s="98"/>
      <c r="GB118" s="98"/>
      <c r="GC118" s="98"/>
      <c r="GD118" s="98"/>
      <c r="GE118" s="98"/>
      <c r="GF118" s="98"/>
      <c r="GG118" s="98"/>
      <c r="GH118" s="98"/>
      <c r="GI118" s="98"/>
      <c r="GJ118" s="98"/>
      <c r="GK118" s="98"/>
      <c r="GL118" s="98"/>
      <c r="GM118" s="98"/>
      <c r="GN118" s="98"/>
      <c r="GO118" s="98"/>
      <c r="GP118" s="98"/>
      <c r="GQ118" s="98"/>
      <c r="GR118" s="98"/>
      <c r="GS118" s="102"/>
      <c r="GT118" s="102"/>
      <c r="GU118" s="102"/>
      <c r="GV118" s="102"/>
      <c r="GW118" s="102"/>
      <c r="GX118" s="102"/>
      <c r="GY118" s="102"/>
      <c r="GZ118" s="102"/>
      <c r="HA118" s="102"/>
      <c r="HB118" s="102"/>
      <c r="HC118" s="102"/>
      <c r="HD118" s="102"/>
      <c r="HE118" s="102"/>
      <c r="HF118" s="102"/>
      <c r="HG118" s="102"/>
      <c r="HH118" s="102"/>
      <c r="HI118" s="102"/>
      <c r="HJ118" s="102"/>
      <c r="HK118" s="102"/>
      <c r="HL118" s="102"/>
      <c r="HM118" s="102"/>
      <c r="HN118" s="102"/>
      <c r="HO118" s="102"/>
      <c r="HP118" s="102"/>
      <c r="HQ118" s="102"/>
      <c r="HR118" s="102"/>
      <c r="HS118" s="102"/>
      <c r="HT118" s="102"/>
    </row>
    <row r="119" spans="1:228" s="2" customFormat="1" ht="24.75" customHeight="1">
      <c r="A119" s="32" t="s">
        <v>234</v>
      </c>
      <c r="B119" s="53"/>
      <c r="C119" s="46"/>
      <c r="D119" s="54"/>
      <c r="E119" s="55"/>
      <c r="F119" s="46"/>
      <c r="G119" s="54"/>
      <c r="H119" s="37"/>
      <c r="I119" s="90"/>
      <c r="J119" s="91"/>
      <c r="K119" s="92"/>
      <c r="L119" s="92"/>
      <c r="M119" s="46"/>
      <c r="N119" s="37"/>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96"/>
      <c r="AN119" s="96"/>
      <c r="AO119" s="96"/>
      <c r="AP119" s="96"/>
      <c r="AQ119" s="96"/>
      <c r="AR119" s="96"/>
      <c r="AS119" s="96"/>
      <c r="AT119" s="96"/>
      <c r="AU119" s="96"/>
      <c r="AV119" s="96"/>
      <c r="AW119" s="96"/>
      <c r="AX119" s="96"/>
      <c r="AY119" s="96"/>
      <c r="AZ119" s="96"/>
      <c r="BA119" s="96"/>
      <c r="BB119" s="96"/>
      <c r="BC119" s="96"/>
      <c r="BD119" s="96"/>
      <c r="BE119" s="96"/>
      <c r="BF119" s="96"/>
      <c r="BG119" s="96"/>
      <c r="BH119" s="96"/>
      <c r="BI119" s="96"/>
      <c r="BJ119" s="96"/>
      <c r="BK119" s="96"/>
      <c r="BL119" s="96"/>
      <c r="BM119" s="96"/>
      <c r="BN119" s="96"/>
      <c r="BO119" s="96"/>
      <c r="BP119" s="96"/>
      <c r="BQ119" s="96"/>
      <c r="BR119" s="96"/>
      <c r="BS119" s="96"/>
      <c r="BT119" s="96"/>
      <c r="BU119" s="96"/>
      <c r="BV119" s="96"/>
      <c r="BW119" s="96"/>
      <c r="BX119" s="96"/>
      <c r="BY119" s="96"/>
      <c r="BZ119" s="96"/>
      <c r="CA119" s="96"/>
      <c r="CB119" s="96"/>
      <c r="CC119" s="96"/>
      <c r="CD119" s="96"/>
      <c r="CE119" s="96"/>
      <c r="CF119" s="96"/>
      <c r="CG119" s="96"/>
      <c r="CH119" s="96"/>
      <c r="CI119" s="96"/>
      <c r="CJ119" s="96"/>
      <c r="CK119" s="96"/>
      <c r="CL119" s="96"/>
      <c r="CM119" s="96"/>
      <c r="CN119" s="96"/>
      <c r="CO119" s="96"/>
      <c r="CP119" s="96"/>
      <c r="CQ119" s="96"/>
      <c r="CR119" s="96"/>
      <c r="CS119" s="96"/>
      <c r="CT119" s="96"/>
      <c r="CU119" s="96"/>
      <c r="CV119" s="96"/>
      <c r="CW119" s="96"/>
      <c r="CX119" s="96"/>
      <c r="CY119" s="96"/>
      <c r="CZ119" s="96"/>
      <c r="DA119" s="96"/>
      <c r="DB119" s="96"/>
      <c r="DC119" s="96"/>
      <c r="DD119" s="96"/>
      <c r="DE119" s="96"/>
      <c r="DF119" s="96"/>
      <c r="DG119" s="96"/>
      <c r="DH119" s="96"/>
      <c r="DI119" s="96"/>
      <c r="DJ119" s="96"/>
      <c r="DK119" s="96"/>
      <c r="DL119" s="96"/>
      <c r="DM119" s="96"/>
      <c r="DN119" s="96"/>
      <c r="DO119" s="96"/>
      <c r="DP119" s="96"/>
      <c r="DQ119" s="96"/>
      <c r="DR119" s="96"/>
      <c r="DS119" s="96"/>
      <c r="DT119" s="96"/>
      <c r="DU119" s="96"/>
      <c r="DV119" s="96"/>
      <c r="DW119" s="96"/>
      <c r="DX119" s="96"/>
      <c r="DY119" s="96"/>
      <c r="DZ119" s="96"/>
      <c r="EA119" s="96"/>
      <c r="EB119" s="96"/>
      <c r="EC119" s="96"/>
      <c r="ED119" s="96"/>
      <c r="EE119" s="96"/>
      <c r="EF119" s="96"/>
      <c r="EG119" s="96"/>
      <c r="EH119" s="96"/>
      <c r="EI119" s="96"/>
      <c r="EJ119" s="96"/>
      <c r="EK119" s="96"/>
      <c r="EL119" s="96"/>
      <c r="EM119" s="96"/>
      <c r="EN119" s="96"/>
      <c r="EO119" s="96"/>
      <c r="EP119" s="96"/>
      <c r="EQ119" s="96"/>
      <c r="ER119" s="96"/>
      <c r="ES119" s="96"/>
      <c r="ET119" s="96"/>
      <c r="EU119" s="96"/>
      <c r="EV119" s="96"/>
      <c r="EW119" s="96"/>
      <c r="EX119" s="96"/>
      <c r="EY119" s="96"/>
      <c r="EZ119" s="96"/>
      <c r="FA119" s="96"/>
      <c r="FB119" s="96"/>
      <c r="FC119" s="96"/>
      <c r="FD119" s="96"/>
      <c r="FE119" s="96"/>
      <c r="FF119" s="96"/>
      <c r="FG119" s="96"/>
      <c r="FH119" s="96"/>
      <c r="FI119" s="96"/>
      <c r="FJ119" s="96"/>
      <c r="FK119" s="96"/>
      <c r="FL119" s="96"/>
      <c r="FM119" s="96"/>
      <c r="FN119" s="96"/>
      <c r="FO119" s="96"/>
      <c r="FP119" s="96"/>
      <c r="FQ119" s="96"/>
      <c r="FR119" s="96"/>
      <c r="FS119" s="96"/>
      <c r="FT119" s="96"/>
      <c r="FU119" s="96"/>
      <c r="FV119" s="96"/>
      <c r="FW119" s="96"/>
      <c r="FX119" s="96"/>
      <c r="FY119" s="96"/>
      <c r="FZ119" s="96"/>
      <c r="GA119" s="96"/>
      <c r="GB119" s="96"/>
      <c r="GC119" s="96"/>
      <c r="GD119" s="96"/>
      <c r="GE119" s="96"/>
      <c r="GF119" s="96"/>
      <c r="GG119" s="96"/>
      <c r="GH119" s="96"/>
      <c r="GI119" s="96"/>
      <c r="GJ119" s="96"/>
      <c r="GK119" s="96"/>
      <c r="GL119" s="96"/>
      <c r="GM119" s="96"/>
      <c r="GN119" s="96"/>
      <c r="GO119" s="96"/>
      <c r="GP119" s="96"/>
      <c r="GQ119" s="96"/>
      <c r="GR119" s="96"/>
      <c r="GS119" s="100"/>
      <c r="GT119" s="100"/>
      <c r="GU119" s="100"/>
      <c r="GV119" s="100"/>
      <c r="GW119" s="100"/>
      <c r="GX119" s="100"/>
      <c r="GY119" s="100"/>
      <c r="GZ119" s="100"/>
      <c r="HA119" s="100"/>
      <c r="HB119" s="100"/>
      <c r="HC119" s="100"/>
      <c r="HD119" s="100"/>
      <c r="HE119" s="100"/>
      <c r="HF119" s="100"/>
      <c r="HG119" s="100"/>
      <c r="HH119" s="100"/>
      <c r="HI119" s="100"/>
      <c r="HJ119" s="100"/>
      <c r="HK119" s="100"/>
      <c r="HL119" s="100"/>
      <c r="HM119" s="100"/>
      <c r="HN119" s="100"/>
      <c r="HO119" s="100"/>
      <c r="HP119" s="100"/>
      <c r="HQ119" s="100"/>
      <c r="HR119" s="100"/>
      <c r="HS119" s="100"/>
      <c r="HT119" s="100"/>
    </row>
    <row r="120" spans="1:14" ht="24.75" customHeight="1">
      <c r="A120" s="59" t="s">
        <v>626</v>
      </c>
      <c r="B120" s="114">
        <v>1546</v>
      </c>
      <c r="C120" s="107">
        <v>336</v>
      </c>
      <c r="D120" s="21">
        <f aca="true" t="shared" si="39" ref="D120:D125">B120*C120*12/10000</f>
        <v>623.3472</v>
      </c>
      <c r="E120" s="115">
        <v>18079</v>
      </c>
      <c r="F120" s="103">
        <v>152</v>
      </c>
      <c r="G120" s="21">
        <f aca="true" t="shared" si="40" ref="G120:G125">E120*F120*12/10000</f>
        <v>3297.6096</v>
      </c>
      <c r="H120" s="39">
        <f t="shared" si="29"/>
        <v>3286.3068391603247</v>
      </c>
      <c r="I120" s="79">
        <f t="shared" si="30"/>
        <v>0.8381390070812116</v>
      </c>
      <c r="J120" s="80">
        <v>1222.63831360609</v>
      </c>
      <c r="K120" s="81">
        <v>481.277734946675</v>
      </c>
      <c r="L120" s="81">
        <v>1582.39079060756</v>
      </c>
      <c r="M120" s="120">
        <v>0</v>
      </c>
      <c r="N120" s="121">
        <v>0</v>
      </c>
    </row>
    <row r="121" spans="1:14" ht="24.75" customHeight="1">
      <c r="A121" s="59" t="s">
        <v>115</v>
      </c>
      <c r="B121" s="20">
        <v>2460</v>
      </c>
      <c r="C121" s="21">
        <v>333</v>
      </c>
      <c r="D121" s="21">
        <f t="shared" si="39"/>
        <v>983.016</v>
      </c>
      <c r="E121" s="49">
        <v>2578</v>
      </c>
      <c r="F121" s="21">
        <v>151.008533747091</v>
      </c>
      <c r="G121" s="21">
        <f t="shared" si="40"/>
        <v>467.16000000000076</v>
      </c>
      <c r="H121" s="39" t="e">
        <f t="shared" si="29"/>
        <v>#REF!</v>
      </c>
      <c r="I121" s="79" t="e">
        <f t="shared" si="30"/>
        <v>#REF!</v>
      </c>
      <c r="J121" s="80" t="e">
        <f>VLOOKUP(A121,#REF!,21,0)</f>
        <v>#REF!</v>
      </c>
      <c r="K121" s="81" t="e">
        <f>VLOOKUP(A121,#REF!,22,0)</f>
        <v>#REF!</v>
      </c>
      <c r="L121" s="81" t="e">
        <f>VLOOKUP(A121,#REF!,23,0)</f>
        <v>#REF!</v>
      </c>
      <c r="M121" s="82">
        <v>0.6</v>
      </c>
      <c r="N121" s="83">
        <v>870.1056</v>
      </c>
    </row>
    <row r="122" spans="1:14" ht="24.75" customHeight="1">
      <c r="A122" s="59" t="s">
        <v>236</v>
      </c>
      <c r="B122" s="20">
        <v>1087</v>
      </c>
      <c r="C122" s="21">
        <v>334</v>
      </c>
      <c r="D122" s="21">
        <f t="shared" si="39"/>
        <v>435.6696</v>
      </c>
      <c r="E122" s="49">
        <v>13575</v>
      </c>
      <c r="F122" s="21">
        <v>151.278084714549</v>
      </c>
      <c r="G122" s="21">
        <f t="shared" si="40"/>
        <v>2464.3200000000033</v>
      </c>
      <c r="H122" s="39" t="e">
        <f t="shared" si="29"/>
        <v>#REF!</v>
      </c>
      <c r="I122" s="79" t="e">
        <f t="shared" si="30"/>
        <v>#REF!</v>
      </c>
      <c r="J122" s="80" t="e">
        <f>VLOOKUP(A122,#REF!,21,0)</f>
        <v>#REF!</v>
      </c>
      <c r="K122" s="81" t="e">
        <f>VLOOKUP(A122,#REF!,22,0)</f>
        <v>#REF!</v>
      </c>
      <c r="L122" s="81" t="e">
        <f>VLOOKUP(A122,#REF!,23,0)</f>
        <v>#REF!</v>
      </c>
      <c r="M122" s="93">
        <v>0.6</v>
      </c>
      <c r="N122" s="83">
        <v>1739.99376</v>
      </c>
    </row>
    <row r="123" spans="1:14" ht="24.75" customHeight="1">
      <c r="A123" s="59" t="s">
        <v>117</v>
      </c>
      <c r="B123" s="20">
        <v>5502</v>
      </c>
      <c r="C123" s="21">
        <v>335</v>
      </c>
      <c r="D123" s="21">
        <f t="shared" si="39"/>
        <v>2211.804</v>
      </c>
      <c r="E123" s="49">
        <v>24986</v>
      </c>
      <c r="F123" s="21">
        <v>151.000560313776</v>
      </c>
      <c r="G123" s="21">
        <f t="shared" si="40"/>
        <v>4527.480000000008</v>
      </c>
      <c r="H123" s="39" t="e">
        <f t="shared" si="29"/>
        <v>#REF!</v>
      </c>
      <c r="I123" s="79" t="e">
        <f t="shared" si="30"/>
        <v>#REF!</v>
      </c>
      <c r="J123" s="80" t="e">
        <f>VLOOKUP(A123,#REF!,21,0)</f>
        <v>#REF!</v>
      </c>
      <c r="K123" s="81" t="e">
        <f>VLOOKUP(A123,#REF!,22,0)</f>
        <v>#REF!</v>
      </c>
      <c r="L123" s="81" t="e">
        <f>VLOOKUP(A123,#REF!,23,0)</f>
        <v>#REF!</v>
      </c>
      <c r="M123" s="82">
        <v>0.6</v>
      </c>
      <c r="N123" s="83">
        <v>4043.5704</v>
      </c>
    </row>
    <row r="124" spans="1:228" s="4" customFormat="1" ht="24.75" customHeight="1">
      <c r="A124" s="61" t="s">
        <v>119</v>
      </c>
      <c r="B124" s="42">
        <v>3969</v>
      </c>
      <c r="C124" s="43">
        <v>336</v>
      </c>
      <c r="D124" s="43">
        <f t="shared" si="39"/>
        <v>1600.3008</v>
      </c>
      <c r="E124" s="52">
        <v>26800</v>
      </c>
      <c r="F124" s="43">
        <v>147.492537313433</v>
      </c>
      <c r="G124" s="43">
        <f t="shared" si="40"/>
        <v>4743.360000000005</v>
      </c>
      <c r="H124" s="45" t="e">
        <f t="shared" si="29"/>
        <v>#REF!</v>
      </c>
      <c r="I124" s="84" t="e">
        <f t="shared" si="30"/>
        <v>#REF!</v>
      </c>
      <c r="J124" s="85" t="e">
        <f>VLOOKUP(A124,#REF!,21,0)</f>
        <v>#REF!</v>
      </c>
      <c r="K124" s="86" t="e">
        <f>VLOOKUP(A124,#REF!,22,0)</f>
        <v>#REF!</v>
      </c>
      <c r="L124" s="86" t="e">
        <f>VLOOKUP(A124,#REF!,23,0)</f>
        <v>#REF!</v>
      </c>
      <c r="M124" s="87">
        <v>0.6</v>
      </c>
      <c r="N124" s="88">
        <v>3806.19648</v>
      </c>
      <c r="O124" s="6"/>
      <c r="P124" s="6"/>
      <c r="Q124" s="6"/>
      <c r="R124" s="6"/>
      <c r="S124" s="6"/>
      <c r="T124" s="6"/>
      <c r="U124" s="6"/>
      <c r="V124" s="6"/>
      <c r="W124" s="6"/>
      <c r="X124" s="6"/>
      <c r="Y124" s="6"/>
      <c r="Z124" s="6"/>
      <c r="AA124" s="6"/>
      <c r="AB124" s="6"/>
      <c r="AC124" s="6"/>
      <c r="AD124" s="6"/>
      <c r="AE124" s="6"/>
      <c r="AF124" s="6"/>
      <c r="AG124" s="6"/>
      <c r="AH124" s="6"/>
      <c r="AI124" s="98"/>
      <c r="AJ124" s="98"/>
      <c r="AK124" s="98"/>
      <c r="AL124" s="98"/>
      <c r="AM124" s="98"/>
      <c r="AN124" s="98"/>
      <c r="AO124" s="98"/>
      <c r="AP124" s="98"/>
      <c r="AQ124" s="98"/>
      <c r="AR124" s="98"/>
      <c r="AS124" s="98"/>
      <c r="AT124" s="98"/>
      <c r="AU124" s="98"/>
      <c r="AV124" s="98"/>
      <c r="AW124" s="98"/>
      <c r="AX124" s="98"/>
      <c r="AY124" s="98"/>
      <c r="AZ124" s="98"/>
      <c r="BA124" s="98"/>
      <c r="BB124" s="98"/>
      <c r="BC124" s="98"/>
      <c r="BD124" s="98"/>
      <c r="BE124" s="98"/>
      <c r="BF124" s="98"/>
      <c r="BG124" s="98"/>
      <c r="BH124" s="98"/>
      <c r="BI124" s="98"/>
      <c r="BJ124" s="98"/>
      <c r="BK124" s="98"/>
      <c r="BL124" s="98"/>
      <c r="BM124" s="98"/>
      <c r="BN124" s="98"/>
      <c r="BO124" s="98"/>
      <c r="BP124" s="98"/>
      <c r="BQ124" s="98"/>
      <c r="BR124" s="98"/>
      <c r="BS124" s="98"/>
      <c r="BT124" s="98"/>
      <c r="BU124" s="98"/>
      <c r="BV124" s="98"/>
      <c r="BW124" s="98"/>
      <c r="BX124" s="98"/>
      <c r="BY124" s="98"/>
      <c r="BZ124" s="98"/>
      <c r="CA124" s="98"/>
      <c r="CB124" s="98"/>
      <c r="CC124" s="98"/>
      <c r="CD124" s="98"/>
      <c r="CE124" s="98"/>
      <c r="CF124" s="98"/>
      <c r="CG124" s="98"/>
      <c r="CH124" s="98"/>
      <c r="CI124" s="98"/>
      <c r="CJ124" s="98"/>
      <c r="CK124" s="98"/>
      <c r="CL124" s="98"/>
      <c r="CM124" s="98"/>
      <c r="CN124" s="98"/>
      <c r="CO124" s="98"/>
      <c r="CP124" s="98"/>
      <c r="CQ124" s="98"/>
      <c r="CR124" s="98"/>
      <c r="CS124" s="98"/>
      <c r="CT124" s="98"/>
      <c r="CU124" s="98"/>
      <c r="CV124" s="98"/>
      <c r="CW124" s="98"/>
      <c r="CX124" s="98"/>
      <c r="CY124" s="98"/>
      <c r="CZ124" s="98"/>
      <c r="DA124" s="98"/>
      <c r="DB124" s="98"/>
      <c r="DC124" s="98"/>
      <c r="DD124" s="98"/>
      <c r="DE124" s="98"/>
      <c r="DF124" s="98"/>
      <c r="DG124" s="98"/>
      <c r="DH124" s="98"/>
      <c r="DI124" s="98"/>
      <c r="DJ124" s="98"/>
      <c r="DK124" s="98"/>
      <c r="DL124" s="98"/>
      <c r="DM124" s="98"/>
      <c r="DN124" s="98"/>
      <c r="DO124" s="98"/>
      <c r="DP124" s="98"/>
      <c r="DQ124" s="98"/>
      <c r="DR124" s="98"/>
      <c r="DS124" s="98"/>
      <c r="DT124" s="98"/>
      <c r="DU124" s="98"/>
      <c r="DV124" s="98"/>
      <c r="DW124" s="98"/>
      <c r="DX124" s="98"/>
      <c r="DY124" s="98"/>
      <c r="DZ124" s="98"/>
      <c r="EA124" s="98"/>
      <c r="EB124" s="98"/>
      <c r="EC124" s="98"/>
      <c r="ED124" s="98"/>
      <c r="EE124" s="98"/>
      <c r="EF124" s="98"/>
      <c r="EG124" s="98"/>
      <c r="EH124" s="98"/>
      <c r="EI124" s="98"/>
      <c r="EJ124" s="98"/>
      <c r="EK124" s="98"/>
      <c r="EL124" s="98"/>
      <c r="EM124" s="98"/>
      <c r="EN124" s="98"/>
      <c r="EO124" s="98"/>
      <c r="EP124" s="98"/>
      <c r="EQ124" s="98"/>
      <c r="ER124" s="98"/>
      <c r="ES124" s="98"/>
      <c r="ET124" s="98"/>
      <c r="EU124" s="98"/>
      <c r="EV124" s="98"/>
      <c r="EW124" s="98"/>
      <c r="EX124" s="98"/>
      <c r="EY124" s="98"/>
      <c r="EZ124" s="98"/>
      <c r="FA124" s="98"/>
      <c r="FB124" s="98"/>
      <c r="FC124" s="98"/>
      <c r="FD124" s="98"/>
      <c r="FE124" s="98"/>
      <c r="FF124" s="98"/>
      <c r="FG124" s="98"/>
      <c r="FH124" s="98"/>
      <c r="FI124" s="98"/>
      <c r="FJ124" s="98"/>
      <c r="FK124" s="98"/>
      <c r="FL124" s="98"/>
      <c r="FM124" s="98"/>
      <c r="FN124" s="98"/>
      <c r="FO124" s="98"/>
      <c r="FP124" s="98"/>
      <c r="FQ124" s="98"/>
      <c r="FR124" s="98"/>
      <c r="FS124" s="98"/>
      <c r="FT124" s="98"/>
      <c r="FU124" s="98"/>
      <c r="FV124" s="98"/>
      <c r="FW124" s="98"/>
      <c r="FX124" s="98"/>
      <c r="FY124" s="98"/>
      <c r="FZ124" s="98"/>
      <c r="GA124" s="98"/>
      <c r="GB124" s="98"/>
      <c r="GC124" s="98"/>
      <c r="GD124" s="98"/>
      <c r="GE124" s="98"/>
      <c r="GF124" s="98"/>
      <c r="GG124" s="98"/>
      <c r="GH124" s="98"/>
      <c r="GI124" s="98"/>
      <c r="GJ124" s="98"/>
      <c r="GK124" s="98"/>
      <c r="GL124" s="98"/>
      <c r="GM124" s="98"/>
      <c r="GN124" s="98"/>
      <c r="GO124" s="98"/>
      <c r="GP124" s="98"/>
      <c r="GQ124" s="98"/>
      <c r="GR124" s="98"/>
      <c r="GS124" s="102"/>
      <c r="GT124" s="102"/>
      <c r="GU124" s="102"/>
      <c r="GV124" s="102"/>
      <c r="GW124" s="102"/>
      <c r="GX124" s="102"/>
      <c r="GY124" s="102"/>
      <c r="GZ124" s="102"/>
      <c r="HA124" s="102"/>
      <c r="HB124" s="102"/>
      <c r="HC124" s="102"/>
      <c r="HD124" s="102"/>
      <c r="HE124" s="102"/>
      <c r="HF124" s="102"/>
      <c r="HG124" s="102"/>
      <c r="HH124" s="102"/>
      <c r="HI124" s="102"/>
      <c r="HJ124" s="102"/>
      <c r="HK124" s="102"/>
      <c r="HL124" s="102"/>
      <c r="HM124" s="102"/>
      <c r="HN124" s="102"/>
      <c r="HO124" s="102"/>
      <c r="HP124" s="102"/>
      <c r="HQ124" s="102"/>
      <c r="HR124" s="102"/>
      <c r="HS124" s="102"/>
      <c r="HT124" s="102"/>
    </row>
    <row r="125" spans="1:228" s="4" customFormat="1" ht="24.75" customHeight="1">
      <c r="A125" s="61" t="s">
        <v>118</v>
      </c>
      <c r="B125" s="42">
        <v>6740</v>
      </c>
      <c r="C125" s="43">
        <v>337</v>
      </c>
      <c r="D125" s="43">
        <f t="shared" si="39"/>
        <v>2725.656</v>
      </c>
      <c r="E125" s="52">
        <v>33726</v>
      </c>
      <c r="F125" s="43">
        <v>150.999229081421</v>
      </c>
      <c r="G125" s="43">
        <f t="shared" si="40"/>
        <v>6111.120000000006</v>
      </c>
      <c r="H125" s="45" t="e">
        <f t="shared" si="29"/>
        <v>#REF!</v>
      </c>
      <c r="I125" s="84" t="e">
        <f t="shared" si="30"/>
        <v>#REF!</v>
      </c>
      <c r="J125" s="85" t="e">
        <f>VLOOKUP(A125,#REF!,21,0)</f>
        <v>#REF!</v>
      </c>
      <c r="K125" s="86" t="e">
        <f>VLOOKUP(A125,#REF!,22,0)</f>
        <v>#REF!</v>
      </c>
      <c r="L125" s="86" t="e">
        <f>VLOOKUP(A125,#REF!,23,0)</f>
        <v>#REF!</v>
      </c>
      <c r="M125" s="87">
        <v>0.6</v>
      </c>
      <c r="N125" s="88">
        <v>5302.0656</v>
      </c>
      <c r="O125" s="6"/>
      <c r="P125" s="6"/>
      <c r="Q125" s="6"/>
      <c r="R125" s="6"/>
      <c r="S125" s="6"/>
      <c r="T125" s="6"/>
      <c r="U125" s="6"/>
      <c r="V125" s="6"/>
      <c r="W125" s="6"/>
      <c r="X125" s="6"/>
      <c r="Y125" s="6"/>
      <c r="Z125" s="6"/>
      <c r="AA125" s="6"/>
      <c r="AB125" s="6"/>
      <c r="AC125" s="6"/>
      <c r="AD125" s="6"/>
      <c r="AE125" s="6"/>
      <c r="AF125" s="6"/>
      <c r="AG125" s="6"/>
      <c r="AH125" s="6"/>
      <c r="AI125" s="98"/>
      <c r="AJ125" s="98"/>
      <c r="AK125" s="98"/>
      <c r="AL125" s="98"/>
      <c r="AM125" s="98"/>
      <c r="AN125" s="98"/>
      <c r="AO125" s="98"/>
      <c r="AP125" s="98"/>
      <c r="AQ125" s="98"/>
      <c r="AR125" s="98"/>
      <c r="AS125" s="98"/>
      <c r="AT125" s="98"/>
      <c r="AU125" s="98"/>
      <c r="AV125" s="98"/>
      <c r="AW125" s="98"/>
      <c r="AX125" s="98"/>
      <c r="AY125" s="98"/>
      <c r="AZ125" s="98"/>
      <c r="BA125" s="98"/>
      <c r="BB125" s="98"/>
      <c r="BC125" s="98"/>
      <c r="BD125" s="98"/>
      <c r="BE125" s="98"/>
      <c r="BF125" s="98"/>
      <c r="BG125" s="98"/>
      <c r="BH125" s="98"/>
      <c r="BI125" s="98"/>
      <c r="BJ125" s="98"/>
      <c r="BK125" s="98"/>
      <c r="BL125" s="98"/>
      <c r="BM125" s="98"/>
      <c r="BN125" s="98"/>
      <c r="BO125" s="98"/>
      <c r="BP125" s="98"/>
      <c r="BQ125" s="98"/>
      <c r="BR125" s="98"/>
      <c r="BS125" s="98"/>
      <c r="BT125" s="98"/>
      <c r="BU125" s="98"/>
      <c r="BV125" s="98"/>
      <c r="BW125" s="98"/>
      <c r="BX125" s="98"/>
      <c r="BY125" s="98"/>
      <c r="BZ125" s="98"/>
      <c r="CA125" s="98"/>
      <c r="CB125" s="98"/>
      <c r="CC125" s="98"/>
      <c r="CD125" s="98"/>
      <c r="CE125" s="98"/>
      <c r="CF125" s="98"/>
      <c r="CG125" s="98"/>
      <c r="CH125" s="98"/>
      <c r="CI125" s="98"/>
      <c r="CJ125" s="98"/>
      <c r="CK125" s="98"/>
      <c r="CL125" s="98"/>
      <c r="CM125" s="98"/>
      <c r="CN125" s="98"/>
      <c r="CO125" s="98"/>
      <c r="CP125" s="98"/>
      <c r="CQ125" s="98"/>
      <c r="CR125" s="98"/>
      <c r="CS125" s="98"/>
      <c r="CT125" s="98"/>
      <c r="CU125" s="98"/>
      <c r="CV125" s="98"/>
      <c r="CW125" s="98"/>
      <c r="CX125" s="98"/>
      <c r="CY125" s="98"/>
      <c r="CZ125" s="98"/>
      <c r="DA125" s="98"/>
      <c r="DB125" s="98"/>
      <c r="DC125" s="98"/>
      <c r="DD125" s="98"/>
      <c r="DE125" s="98"/>
      <c r="DF125" s="98"/>
      <c r="DG125" s="98"/>
      <c r="DH125" s="98"/>
      <c r="DI125" s="98"/>
      <c r="DJ125" s="98"/>
      <c r="DK125" s="98"/>
      <c r="DL125" s="98"/>
      <c r="DM125" s="98"/>
      <c r="DN125" s="98"/>
      <c r="DO125" s="98"/>
      <c r="DP125" s="98"/>
      <c r="DQ125" s="98"/>
      <c r="DR125" s="98"/>
      <c r="DS125" s="98"/>
      <c r="DT125" s="98"/>
      <c r="DU125" s="98"/>
      <c r="DV125" s="98"/>
      <c r="DW125" s="98"/>
      <c r="DX125" s="98"/>
      <c r="DY125" s="98"/>
      <c r="DZ125" s="98"/>
      <c r="EA125" s="98"/>
      <c r="EB125" s="98"/>
      <c r="EC125" s="98"/>
      <c r="ED125" s="98"/>
      <c r="EE125" s="98"/>
      <c r="EF125" s="98"/>
      <c r="EG125" s="98"/>
      <c r="EH125" s="98"/>
      <c r="EI125" s="98"/>
      <c r="EJ125" s="98"/>
      <c r="EK125" s="98"/>
      <c r="EL125" s="98"/>
      <c r="EM125" s="98"/>
      <c r="EN125" s="98"/>
      <c r="EO125" s="98"/>
      <c r="EP125" s="98"/>
      <c r="EQ125" s="98"/>
      <c r="ER125" s="98"/>
      <c r="ES125" s="98"/>
      <c r="ET125" s="98"/>
      <c r="EU125" s="98"/>
      <c r="EV125" s="98"/>
      <c r="EW125" s="98"/>
      <c r="EX125" s="98"/>
      <c r="EY125" s="98"/>
      <c r="EZ125" s="98"/>
      <c r="FA125" s="98"/>
      <c r="FB125" s="98"/>
      <c r="FC125" s="98"/>
      <c r="FD125" s="98"/>
      <c r="FE125" s="98"/>
      <c r="FF125" s="98"/>
      <c r="FG125" s="98"/>
      <c r="FH125" s="98"/>
      <c r="FI125" s="98"/>
      <c r="FJ125" s="98"/>
      <c r="FK125" s="98"/>
      <c r="FL125" s="98"/>
      <c r="FM125" s="98"/>
      <c r="FN125" s="98"/>
      <c r="FO125" s="98"/>
      <c r="FP125" s="98"/>
      <c r="FQ125" s="98"/>
      <c r="FR125" s="98"/>
      <c r="FS125" s="98"/>
      <c r="FT125" s="98"/>
      <c r="FU125" s="98"/>
      <c r="FV125" s="98"/>
      <c r="FW125" s="98"/>
      <c r="FX125" s="98"/>
      <c r="FY125" s="98"/>
      <c r="FZ125" s="98"/>
      <c r="GA125" s="98"/>
      <c r="GB125" s="98"/>
      <c r="GC125" s="98"/>
      <c r="GD125" s="98"/>
      <c r="GE125" s="98"/>
      <c r="GF125" s="98"/>
      <c r="GG125" s="98"/>
      <c r="GH125" s="98"/>
      <c r="GI125" s="98"/>
      <c r="GJ125" s="98"/>
      <c r="GK125" s="98"/>
      <c r="GL125" s="98"/>
      <c r="GM125" s="98"/>
      <c r="GN125" s="98"/>
      <c r="GO125" s="98"/>
      <c r="GP125" s="98"/>
      <c r="GQ125" s="98"/>
      <c r="GR125" s="98"/>
      <c r="GS125" s="102"/>
      <c r="GT125" s="102"/>
      <c r="GU125" s="102"/>
      <c r="GV125" s="102"/>
      <c r="GW125" s="102"/>
      <c r="GX125" s="102"/>
      <c r="GY125" s="102"/>
      <c r="GZ125" s="102"/>
      <c r="HA125" s="102"/>
      <c r="HB125" s="102"/>
      <c r="HC125" s="102"/>
      <c r="HD125" s="102"/>
      <c r="HE125" s="102"/>
      <c r="HF125" s="102"/>
      <c r="HG125" s="102"/>
      <c r="HH125" s="102"/>
      <c r="HI125" s="102"/>
      <c r="HJ125" s="102"/>
      <c r="HK125" s="102"/>
      <c r="HL125" s="102"/>
      <c r="HM125" s="102"/>
      <c r="HN125" s="102"/>
      <c r="HO125" s="102"/>
      <c r="HP125" s="102"/>
      <c r="HQ125" s="102"/>
      <c r="HR125" s="102"/>
      <c r="HS125" s="102"/>
      <c r="HT125" s="102"/>
    </row>
    <row r="126" spans="1:228" s="2" customFormat="1" ht="24.75" customHeight="1">
      <c r="A126" s="32" t="s">
        <v>237</v>
      </c>
      <c r="B126" s="53"/>
      <c r="C126" s="46"/>
      <c r="D126" s="54"/>
      <c r="E126" s="55"/>
      <c r="F126" s="46"/>
      <c r="G126" s="54"/>
      <c r="H126" s="37"/>
      <c r="I126" s="90"/>
      <c r="J126" s="91"/>
      <c r="K126" s="92"/>
      <c r="L126" s="92"/>
      <c r="M126" s="46"/>
      <c r="N126" s="37"/>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96"/>
      <c r="AN126" s="96"/>
      <c r="AO126" s="96"/>
      <c r="AP126" s="96"/>
      <c r="AQ126" s="96"/>
      <c r="AR126" s="96"/>
      <c r="AS126" s="96"/>
      <c r="AT126" s="96"/>
      <c r="AU126" s="96"/>
      <c r="AV126" s="96"/>
      <c r="AW126" s="96"/>
      <c r="AX126" s="96"/>
      <c r="AY126" s="96"/>
      <c r="AZ126" s="96"/>
      <c r="BA126" s="96"/>
      <c r="BB126" s="96"/>
      <c r="BC126" s="96"/>
      <c r="BD126" s="96"/>
      <c r="BE126" s="96"/>
      <c r="BF126" s="96"/>
      <c r="BG126" s="96"/>
      <c r="BH126" s="96"/>
      <c r="BI126" s="96"/>
      <c r="BJ126" s="96"/>
      <c r="BK126" s="96"/>
      <c r="BL126" s="96"/>
      <c r="BM126" s="96"/>
      <c r="BN126" s="96"/>
      <c r="BO126" s="96"/>
      <c r="BP126" s="96"/>
      <c r="BQ126" s="96"/>
      <c r="BR126" s="96"/>
      <c r="BS126" s="96"/>
      <c r="BT126" s="96"/>
      <c r="BU126" s="96"/>
      <c r="BV126" s="96"/>
      <c r="BW126" s="96"/>
      <c r="BX126" s="96"/>
      <c r="BY126" s="96"/>
      <c r="BZ126" s="96"/>
      <c r="CA126" s="96"/>
      <c r="CB126" s="96"/>
      <c r="CC126" s="96"/>
      <c r="CD126" s="96"/>
      <c r="CE126" s="96"/>
      <c r="CF126" s="96"/>
      <c r="CG126" s="96"/>
      <c r="CH126" s="96"/>
      <c r="CI126" s="96"/>
      <c r="CJ126" s="96"/>
      <c r="CK126" s="96"/>
      <c r="CL126" s="96"/>
      <c r="CM126" s="96"/>
      <c r="CN126" s="96"/>
      <c r="CO126" s="96"/>
      <c r="CP126" s="96"/>
      <c r="CQ126" s="96"/>
      <c r="CR126" s="96"/>
      <c r="CS126" s="96"/>
      <c r="CT126" s="96"/>
      <c r="CU126" s="96"/>
      <c r="CV126" s="96"/>
      <c r="CW126" s="96"/>
      <c r="CX126" s="96"/>
      <c r="CY126" s="96"/>
      <c r="CZ126" s="96"/>
      <c r="DA126" s="96"/>
      <c r="DB126" s="96"/>
      <c r="DC126" s="96"/>
      <c r="DD126" s="96"/>
      <c r="DE126" s="96"/>
      <c r="DF126" s="96"/>
      <c r="DG126" s="96"/>
      <c r="DH126" s="96"/>
      <c r="DI126" s="96"/>
      <c r="DJ126" s="96"/>
      <c r="DK126" s="96"/>
      <c r="DL126" s="96"/>
      <c r="DM126" s="96"/>
      <c r="DN126" s="96"/>
      <c r="DO126" s="96"/>
      <c r="DP126" s="96"/>
      <c r="DQ126" s="96"/>
      <c r="DR126" s="96"/>
      <c r="DS126" s="96"/>
      <c r="DT126" s="96"/>
      <c r="DU126" s="96"/>
      <c r="DV126" s="96"/>
      <c r="DW126" s="96"/>
      <c r="DX126" s="96"/>
      <c r="DY126" s="96"/>
      <c r="DZ126" s="96"/>
      <c r="EA126" s="96"/>
      <c r="EB126" s="96"/>
      <c r="EC126" s="96"/>
      <c r="ED126" s="96"/>
      <c r="EE126" s="96"/>
      <c r="EF126" s="96"/>
      <c r="EG126" s="96"/>
      <c r="EH126" s="96"/>
      <c r="EI126" s="96"/>
      <c r="EJ126" s="96"/>
      <c r="EK126" s="96"/>
      <c r="EL126" s="96"/>
      <c r="EM126" s="96"/>
      <c r="EN126" s="96"/>
      <c r="EO126" s="96"/>
      <c r="EP126" s="96"/>
      <c r="EQ126" s="96"/>
      <c r="ER126" s="96"/>
      <c r="ES126" s="96"/>
      <c r="ET126" s="96"/>
      <c r="EU126" s="96"/>
      <c r="EV126" s="96"/>
      <c r="EW126" s="96"/>
      <c r="EX126" s="96"/>
      <c r="EY126" s="96"/>
      <c r="EZ126" s="96"/>
      <c r="FA126" s="96"/>
      <c r="FB126" s="96"/>
      <c r="FC126" s="96"/>
      <c r="FD126" s="96"/>
      <c r="FE126" s="96"/>
      <c r="FF126" s="96"/>
      <c r="FG126" s="96"/>
      <c r="FH126" s="96"/>
      <c r="FI126" s="96"/>
      <c r="FJ126" s="96"/>
      <c r="FK126" s="96"/>
      <c r="FL126" s="96"/>
      <c r="FM126" s="96"/>
      <c r="FN126" s="96"/>
      <c r="FO126" s="96"/>
      <c r="FP126" s="96"/>
      <c r="FQ126" s="96"/>
      <c r="FR126" s="96"/>
      <c r="FS126" s="96"/>
      <c r="FT126" s="96"/>
      <c r="FU126" s="96"/>
      <c r="FV126" s="96"/>
      <c r="FW126" s="96"/>
      <c r="FX126" s="96"/>
      <c r="FY126" s="96"/>
      <c r="FZ126" s="96"/>
      <c r="GA126" s="96"/>
      <c r="GB126" s="96"/>
      <c r="GC126" s="96"/>
      <c r="GD126" s="96"/>
      <c r="GE126" s="96"/>
      <c r="GF126" s="96"/>
      <c r="GG126" s="96"/>
      <c r="GH126" s="96"/>
      <c r="GI126" s="96"/>
      <c r="GJ126" s="96"/>
      <c r="GK126" s="96"/>
      <c r="GL126" s="96"/>
      <c r="GM126" s="96"/>
      <c r="GN126" s="96"/>
      <c r="GO126" s="96"/>
      <c r="GP126" s="96"/>
      <c r="GQ126" s="96"/>
      <c r="GR126" s="96"/>
      <c r="GS126" s="100"/>
      <c r="GT126" s="100"/>
      <c r="GU126" s="100"/>
      <c r="GV126" s="100"/>
      <c r="GW126" s="100"/>
      <c r="GX126" s="100"/>
      <c r="GY126" s="100"/>
      <c r="GZ126" s="100"/>
      <c r="HA126" s="100"/>
      <c r="HB126" s="100"/>
      <c r="HC126" s="100"/>
      <c r="HD126" s="100"/>
      <c r="HE126" s="100"/>
      <c r="HF126" s="100"/>
      <c r="HG126" s="100"/>
      <c r="HH126" s="100"/>
      <c r="HI126" s="100"/>
      <c r="HJ126" s="100"/>
      <c r="HK126" s="100"/>
      <c r="HL126" s="100"/>
      <c r="HM126" s="100"/>
      <c r="HN126" s="100"/>
      <c r="HO126" s="100"/>
      <c r="HP126" s="100"/>
      <c r="HQ126" s="100"/>
      <c r="HR126" s="100"/>
      <c r="HS126" s="100"/>
      <c r="HT126" s="100"/>
    </row>
    <row r="127" spans="1:14" ht="24.75" customHeight="1">
      <c r="A127" s="40" t="s">
        <v>626</v>
      </c>
      <c r="B127" s="116">
        <v>164</v>
      </c>
      <c r="C127" s="103">
        <v>242</v>
      </c>
      <c r="D127" s="21">
        <f aca="true" t="shared" si="41" ref="D127:D132">B127*C127*12/10000</f>
        <v>47.6256</v>
      </c>
      <c r="E127" s="117">
        <v>1239</v>
      </c>
      <c r="F127" s="103">
        <v>137</v>
      </c>
      <c r="G127" s="21">
        <f aca="true" t="shared" si="42" ref="G127:G132">E127*F127*12/10000</f>
        <v>203.6916</v>
      </c>
      <c r="H127" s="39">
        <f t="shared" si="29"/>
        <v>216.5761926169449</v>
      </c>
      <c r="I127" s="79">
        <f aca="true" t="shared" si="43" ref="I127:I132">H127/(D127+G127)</f>
        <v>0.8617643066886982</v>
      </c>
      <c r="J127" s="80">
        <v>78.4917996576489</v>
      </c>
      <c r="K127" s="81">
        <v>36.496949204042</v>
      </c>
      <c r="L127" s="81">
        <v>101.587443755254</v>
      </c>
      <c r="M127" s="120">
        <v>0</v>
      </c>
      <c r="N127" s="121">
        <v>0</v>
      </c>
    </row>
    <row r="128" spans="1:14" ht="24.75" customHeight="1">
      <c r="A128" s="40" t="s">
        <v>121</v>
      </c>
      <c r="B128" s="20">
        <v>468</v>
      </c>
      <c r="C128" s="21">
        <v>244</v>
      </c>
      <c r="D128" s="21">
        <f t="shared" si="41"/>
        <v>137.0304</v>
      </c>
      <c r="E128" s="49">
        <v>2851</v>
      </c>
      <c r="F128" s="21">
        <v>140.862855138548</v>
      </c>
      <c r="G128" s="21">
        <f t="shared" si="42"/>
        <v>481.92000000000047</v>
      </c>
      <c r="H128" s="39" t="e">
        <f t="shared" si="29"/>
        <v>#REF!</v>
      </c>
      <c r="I128" s="79" t="e">
        <f t="shared" si="43"/>
        <v>#REF!</v>
      </c>
      <c r="J128" s="80" t="e">
        <f>VLOOKUP(A128,#REF!,21,0)</f>
        <v>#REF!</v>
      </c>
      <c r="K128" s="81" t="e">
        <f>VLOOKUP(A128,#REF!,22,0)</f>
        <v>#REF!</v>
      </c>
      <c r="L128" s="81" t="e">
        <f>VLOOKUP(A128,#REF!,23,0)</f>
        <v>#REF!</v>
      </c>
      <c r="M128" s="82">
        <v>0.5</v>
      </c>
      <c r="N128" s="83">
        <v>309.4752</v>
      </c>
    </row>
    <row r="129" spans="1:14" ht="24.75" customHeight="1">
      <c r="A129" s="40" t="s">
        <v>123</v>
      </c>
      <c r="B129" s="20">
        <v>713</v>
      </c>
      <c r="C129" s="21">
        <v>243</v>
      </c>
      <c r="D129" s="21">
        <f t="shared" si="41"/>
        <v>207.9108</v>
      </c>
      <c r="E129" s="49">
        <v>10701</v>
      </c>
      <c r="F129" s="21">
        <v>117.643210914868</v>
      </c>
      <c r="G129" s="21">
        <f t="shared" si="42"/>
        <v>1510.680000000003</v>
      </c>
      <c r="H129" s="39" t="e">
        <f t="shared" si="29"/>
        <v>#REF!</v>
      </c>
      <c r="I129" s="79" t="e">
        <f t="shared" si="43"/>
        <v>#REF!</v>
      </c>
      <c r="J129" s="80" t="e">
        <f>VLOOKUP(A129,#REF!,21,0)</f>
        <v>#REF!</v>
      </c>
      <c r="K129" s="81" t="e">
        <f>VLOOKUP(A129,#REF!,22,0)</f>
        <v>#REF!</v>
      </c>
      <c r="L129" s="81" t="e">
        <f>VLOOKUP(A129,#REF!,23,0)</f>
        <v>#REF!</v>
      </c>
      <c r="M129" s="82">
        <v>0.5</v>
      </c>
      <c r="N129" s="83">
        <v>859.295400000002</v>
      </c>
    </row>
    <row r="130" spans="1:14" ht="24.75" customHeight="1">
      <c r="A130" s="40" t="s">
        <v>627</v>
      </c>
      <c r="B130" s="20">
        <v>116</v>
      </c>
      <c r="C130" s="21">
        <v>242</v>
      </c>
      <c r="D130" s="21">
        <f t="shared" si="41"/>
        <v>33.6864</v>
      </c>
      <c r="E130" s="49">
        <v>9170</v>
      </c>
      <c r="F130" s="21">
        <v>128.669574700109</v>
      </c>
      <c r="G130" s="21">
        <f t="shared" si="42"/>
        <v>1415.8799999999994</v>
      </c>
      <c r="H130" s="39" t="e">
        <f t="shared" si="29"/>
        <v>#REF!</v>
      </c>
      <c r="I130" s="79" t="e">
        <f t="shared" si="43"/>
        <v>#REF!</v>
      </c>
      <c r="J130" s="80" t="e">
        <f>VLOOKUP(A130,#REF!,21,0)</f>
        <v>#REF!</v>
      </c>
      <c r="K130" s="81" t="e">
        <f>VLOOKUP(A130,#REF!,22,0)</f>
        <v>#REF!</v>
      </c>
      <c r="L130" s="81" t="e">
        <f>VLOOKUP(A130,#REF!,23,0)</f>
        <v>#REF!</v>
      </c>
      <c r="M130" s="82">
        <v>0.5</v>
      </c>
      <c r="N130" s="83">
        <v>724.7832</v>
      </c>
    </row>
    <row r="131" spans="1:228" s="4" customFormat="1" ht="24.75" customHeight="1">
      <c r="A131" s="124" t="s">
        <v>125</v>
      </c>
      <c r="B131" s="42">
        <v>750</v>
      </c>
      <c r="C131" s="43">
        <v>242</v>
      </c>
      <c r="D131" s="43">
        <f t="shared" si="41"/>
        <v>217.8</v>
      </c>
      <c r="E131" s="52">
        <v>8948</v>
      </c>
      <c r="F131" s="43">
        <v>137.382655341976</v>
      </c>
      <c r="G131" s="43">
        <f t="shared" si="42"/>
        <v>1475.1600000000017</v>
      </c>
      <c r="H131" s="45" t="e">
        <f t="shared" si="29"/>
        <v>#REF!</v>
      </c>
      <c r="I131" s="84" t="e">
        <f t="shared" si="43"/>
        <v>#REF!</v>
      </c>
      <c r="J131" s="85" t="e">
        <f>VLOOKUP(A131,#REF!,21,0)</f>
        <v>#REF!</v>
      </c>
      <c r="K131" s="86" t="e">
        <f>VLOOKUP(A131,#REF!,22,0)</f>
        <v>#REF!</v>
      </c>
      <c r="L131" s="86" t="e">
        <f>VLOOKUP(A131,#REF!,23,0)</f>
        <v>#REF!</v>
      </c>
      <c r="M131" s="87">
        <v>0.5</v>
      </c>
      <c r="N131" s="88">
        <v>846.480000000001</v>
      </c>
      <c r="O131" s="6"/>
      <c r="P131" s="6"/>
      <c r="Q131" s="6"/>
      <c r="R131" s="6"/>
      <c r="S131" s="6"/>
      <c r="T131" s="6"/>
      <c r="U131" s="6"/>
      <c r="V131" s="6"/>
      <c r="W131" s="6"/>
      <c r="X131" s="6"/>
      <c r="Y131" s="6"/>
      <c r="Z131" s="6"/>
      <c r="AA131" s="6"/>
      <c r="AB131" s="6"/>
      <c r="AC131" s="6"/>
      <c r="AD131" s="6"/>
      <c r="AE131" s="6"/>
      <c r="AF131" s="6"/>
      <c r="AG131" s="6"/>
      <c r="AH131" s="6"/>
      <c r="AI131" s="98"/>
      <c r="AJ131" s="98"/>
      <c r="AK131" s="98"/>
      <c r="AL131" s="98"/>
      <c r="AM131" s="98"/>
      <c r="AN131" s="98"/>
      <c r="AO131" s="98"/>
      <c r="AP131" s="98"/>
      <c r="AQ131" s="98"/>
      <c r="AR131" s="98"/>
      <c r="AS131" s="98"/>
      <c r="AT131" s="98"/>
      <c r="AU131" s="98"/>
      <c r="AV131" s="98"/>
      <c r="AW131" s="98"/>
      <c r="AX131" s="98"/>
      <c r="AY131" s="98"/>
      <c r="AZ131" s="98"/>
      <c r="BA131" s="98"/>
      <c r="BB131" s="98"/>
      <c r="BC131" s="98"/>
      <c r="BD131" s="98"/>
      <c r="BE131" s="98"/>
      <c r="BF131" s="98"/>
      <c r="BG131" s="98"/>
      <c r="BH131" s="98"/>
      <c r="BI131" s="98"/>
      <c r="BJ131" s="98"/>
      <c r="BK131" s="98"/>
      <c r="BL131" s="98"/>
      <c r="BM131" s="98"/>
      <c r="BN131" s="98"/>
      <c r="BO131" s="98"/>
      <c r="BP131" s="98"/>
      <c r="BQ131" s="98"/>
      <c r="BR131" s="98"/>
      <c r="BS131" s="98"/>
      <c r="BT131" s="98"/>
      <c r="BU131" s="98"/>
      <c r="BV131" s="98"/>
      <c r="BW131" s="98"/>
      <c r="BX131" s="98"/>
      <c r="BY131" s="98"/>
      <c r="BZ131" s="98"/>
      <c r="CA131" s="98"/>
      <c r="CB131" s="98"/>
      <c r="CC131" s="98"/>
      <c r="CD131" s="98"/>
      <c r="CE131" s="98"/>
      <c r="CF131" s="98"/>
      <c r="CG131" s="98"/>
      <c r="CH131" s="98"/>
      <c r="CI131" s="98"/>
      <c r="CJ131" s="98"/>
      <c r="CK131" s="98"/>
      <c r="CL131" s="98"/>
      <c r="CM131" s="98"/>
      <c r="CN131" s="98"/>
      <c r="CO131" s="98"/>
      <c r="CP131" s="98"/>
      <c r="CQ131" s="98"/>
      <c r="CR131" s="98"/>
      <c r="CS131" s="98"/>
      <c r="CT131" s="98"/>
      <c r="CU131" s="98"/>
      <c r="CV131" s="98"/>
      <c r="CW131" s="98"/>
      <c r="CX131" s="98"/>
      <c r="CY131" s="98"/>
      <c r="CZ131" s="98"/>
      <c r="DA131" s="98"/>
      <c r="DB131" s="98"/>
      <c r="DC131" s="98"/>
      <c r="DD131" s="98"/>
      <c r="DE131" s="98"/>
      <c r="DF131" s="98"/>
      <c r="DG131" s="98"/>
      <c r="DH131" s="98"/>
      <c r="DI131" s="98"/>
      <c r="DJ131" s="98"/>
      <c r="DK131" s="98"/>
      <c r="DL131" s="98"/>
      <c r="DM131" s="98"/>
      <c r="DN131" s="98"/>
      <c r="DO131" s="98"/>
      <c r="DP131" s="98"/>
      <c r="DQ131" s="98"/>
      <c r="DR131" s="98"/>
      <c r="DS131" s="98"/>
      <c r="DT131" s="98"/>
      <c r="DU131" s="98"/>
      <c r="DV131" s="98"/>
      <c r="DW131" s="98"/>
      <c r="DX131" s="98"/>
      <c r="DY131" s="98"/>
      <c r="DZ131" s="98"/>
      <c r="EA131" s="98"/>
      <c r="EB131" s="98"/>
      <c r="EC131" s="98"/>
      <c r="ED131" s="98"/>
      <c r="EE131" s="98"/>
      <c r="EF131" s="98"/>
      <c r="EG131" s="98"/>
      <c r="EH131" s="98"/>
      <c r="EI131" s="98"/>
      <c r="EJ131" s="98"/>
      <c r="EK131" s="98"/>
      <c r="EL131" s="98"/>
      <c r="EM131" s="98"/>
      <c r="EN131" s="98"/>
      <c r="EO131" s="98"/>
      <c r="EP131" s="98"/>
      <c r="EQ131" s="98"/>
      <c r="ER131" s="98"/>
      <c r="ES131" s="98"/>
      <c r="ET131" s="98"/>
      <c r="EU131" s="98"/>
      <c r="EV131" s="98"/>
      <c r="EW131" s="98"/>
      <c r="EX131" s="98"/>
      <c r="EY131" s="98"/>
      <c r="EZ131" s="98"/>
      <c r="FA131" s="98"/>
      <c r="FB131" s="98"/>
      <c r="FC131" s="98"/>
      <c r="FD131" s="98"/>
      <c r="FE131" s="98"/>
      <c r="FF131" s="98"/>
      <c r="FG131" s="98"/>
      <c r="FH131" s="98"/>
      <c r="FI131" s="98"/>
      <c r="FJ131" s="98"/>
      <c r="FK131" s="98"/>
      <c r="FL131" s="98"/>
      <c r="FM131" s="98"/>
      <c r="FN131" s="98"/>
      <c r="FO131" s="98"/>
      <c r="FP131" s="98"/>
      <c r="FQ131" s="98"/>
      <c r="FR131" s="98"/>
      <c r="FS131" s="98"/>
      <c r="FT131" s="98"/>
      <c r="FU131" s="98"/>
      <c r="FV131" s="98"/>
      <c r="FW131" s="98"/>
      <c r="FX131" s="98"/>
      <c r="FY131" s="98"/>
      <c r="FZ131" s="98"/>
      <c r="GA131" s="98"/>
      <c r="GB131" s="98"/>
      <c r="GC131" s="98"/>
      <c r="GD131" s="98"/>
      <c r="GE131" s="98"/>
      <c r="GF131" s="98"/>
      <c r="GG131" s="98"/>
      <c r="GH131" s="98"/>
      <c r="GI131" s="98"/>
      <c r="GJ131" s="98"/>
      <c r="GK131" s="98"/>
      <c r="GL131" s="98"/>
      <c r="GM131" s="98"/>
      <c r="GN131" s="98"/>
      <c r="GO131" s="98"/>
      <c r="GP131" s="98"/>
      <c r="GQ131" s="98"/>
      <c r="GR131" s="98"/>
      <c r="GS131" s="102"/>
      <c r="GT131" s="102"/>
      <c r="GU131" s="102"/>
      <c r="GV131" s="102"/>
      <c r="GW131" s="102"/>
      <c r="GX131" s="102"/>
      <c r="GY131" s="102"/>
      <c r="GZ131" s="102"/>
      <c r="HA131" s="102"/>
      <c r="HB131" s="102"/>
      <c r="HC131" s="102"/>
      <c r="HD131" s="102"/>
      <c r="HE131" s="102"/>
      <c r="HF131" s="102"/>
      <c r="HG131" s="102"/>
      <c r="HH131" s="102"/>
      <c r="HI131" s="102"/>
      <c r="HJ131" s="102"/>
      <c r="HK131" s="102"/>
      <c r="HL131" s="102"/>
      <c r="HM131" s="102"/>
      <c r="HN131" s="102"/>
      <c r="HO131" s="102"/>
      <c r="HP131" s="102"/>
      <c r="HQ131" s="102"/>
      <c r="HR131" s="102"/>
      <c r="HS131" s="102"/>
      <c r="HT131" s="102"/>
    </row>
    <row r="132" spans="1:228" s="4" customFormat="1" ht="24.75" customHeight="1">
      <c r="A132" s="124" t="s">
        <v>124</v>
      </c>
      <c r="B132" s="42">
        <v>3385</v>
      </c>
      <c r="C132" s="43">
        <v>250</v>
      </c>
      <c r="D132" s="43">
        <f t="shared" si="41"/>
        <v>1015.5</v>
      </c>
      <c r="E132" s="52">
        <v>26947</v>
      </c>
      <c r="F132" s="43">
        <v>118.068801721899</v>
      </c>
      <c r="G132" s="43">
        <f t="shared" si="42"/>
        <v>3817.920000000015</v>
      </c>
      <c r="H132" s="45" t="e">
        <f t="shared" si="29"/>
        <v>#REF!</v>
      </c>
      <c r="I132" s="84" t="e">
        <f t="shared" si="43"/>
        <v>#REF!</v>
      </c>
      <c r="J132" s="85" t="e">
        <f>VLOOKUP(A132,#REF!,21,0)</f>
        <v>#REF!</v>
      </c>
      <c r="K132" s="86" t="e">
        <f>VLOOKUP(A132,#REF!,22,0)</f>
        <v>#REF!</v>
      </c>
      <c r="L132" s="86" t="e">
        <f>VLOOKUP(A132,#REF!,23,0)</f>
        <v>#REF!</v>
      </c>
      <c r="M132" s="87">
        <v>0.6</v>
      </c>
      <c r="N132" s="88">
        <v>2900.05200000001</v>
      </c>
      <c r="O132" s="6"/>
      <c r="P132" s="6"/>
      <c r="Q132" s="6"/>
      <c r="R132" s="6"/>
      <c r="S132" s="6"/>
      <c r="T132" s="6"/>
      <c r="U132" s="6"/>
      <c r="V132" s="6"/>
      <c r="W132" s="6"/>
      <c r="X132" s="6"/>
      <c r="Y132" s="6"/>
      <c r="Z132" s="6"/>
      <c r="AA132" s="6"/>
      <c r="AB132" s="6"/>
      <c r="AC132" s="6"/>
      <c r="AD132" s="6"/>
      <c r="AE132" s="6"/>
      <c r="AF132" s="6"/>
      <c r="AG132" s="6"/>
      <c r="AH132" s="6"/>
      <c r="AI132" s="98"/>
      <c r="AJ132" s="98"/>
      <c r="AK132" s="98"/>
      <c r="AL132" s="98"/>
      <c r="AM132" s="98"/>
      <c r="AN132" s="98"/>
      <c r="AO132" s="98"/>
      <c r="AP132" s="98"/>
      <c r="AQ132" s="98"/>
      <c r="AR132" s="98"/>
      <c r="AS132" s="98"/>
      <c r="AT132" s="98"/>
      <c r="AU132" s="98"/>
      <c r="AV132" s="98"/>
      <c r="AW132" s="98"/>
      <c r="AX132" s="98"/>
      <c r="AY132" s="98"/>
      <c r="AZ132" s="98"/>
      <c r="BA132" s="98"/>
      <c r="BB132" s="98"/>
      <c r="BC132" s="98"/>
      <c r="BD132" s="98"/>
      <c r="BE132" s="98"/>
      <c r="BF132" s="98"/>
      <c r="BG132" s="98"/>
      <c r="BH132" s="98"/>
      <c r="BI132" s="98"/>
      <c r="BJ132" s="98"/>
      <c r="BK132" s="98"/>
      <c r="BL132" s="98"/>
      <c r="BM132" s="98"/>
      <c r="BN132" s="98"/>
      <c r="BO132" s="98"/>
      <c r="BP132" s="98"/>
      <c r="BQ132" s="98"/>
      <c r="BR132" s="98"/>
      <c r="BS132" s="98"/>
      <c r="BT132" s="98"/>
      <c r="BU132" s="98"/>
      <c r="BV132" s="98"/>
      <c r="BW132" s="98"/>
      <c r="BX132" s="98"/>
      <c r="BY132" s="98"/>
      <c r="BZ132" s="98"/>
      <c r="CA132" s="98"/>
      <c r="CB132" s="98"/>
      <c r="CC132" s="98"/>
      <c r="CD132" s="98"/>
      <c r="CE132" s="98"/>
      <c r="CF132" s="98"/>
      <c r="CG132" s="98"/>
      <c r="CH132" s="98"/>
      <c r="CI132" s="98"/>
      <c r="CJ132" s="98"/>
      <c r="CK132" s="98"/>
      <c r="CL132" s="98"/>
      <c r="CM132" s="98"/>
      <c r="CN132" s="98"/>
      <c r="CO132" s="98"/>
      <c r="CP132" s="98"/>
      <c r="CQ132" s="98"/>
      <c r="CR132" s="98"/>
      <c r="CS132" s="98"/>
      <c r="CT132" s="98"/>
      <c r="CU132" s="98"/>
      <c r="CV132" s="98"/>
      <c r="CW132" s="98"/>
      <c r="CX132" s="98"/>
      <c r="CY132" s="98"/>
      <c r="CZ132" s="98"/>
      <c r="DA132" s="98"/>
      <c r="DB132" s="98"/>
      <c r="DC132" s="98"/>
      <c r="DD132" s="98"/>
      <c r="DE132" s="98"/>
      <c r="DF132" s="98"/>
      <c r="DG132" s="98"/>
      <c r="DH132" s="98"/>
      <c r="DI132" s="98"/>
      <c r="DJ132" s="98"/>
      <c r="DK132" s="98"/>
      <c r="DL132" s="98"/>
      <c r="DM132" s="98"/>
      <c r="DN132" s="98"/>
      <c r="DO132" s="98"/>
      <c r="DP132" s="98"/>
      <c r="DQ132" s="98"/>
      <c r="DR132" s="98"/>
      <c r="DS132" s="98"/>
      <c r="DT132" s="98"/>
      <c r="DU132" s="98"/>
      <c r="DV132" s="98"/>
      <c r="DW132" s="98"/>
      <c r="DX132" s="98"/>
      <c r="DY132" s="98"/>
      <c r="DZ132" s="98"/>
      <c r="EA132" s="98"/>
      <c r="EB132" s="98"/>
      <c r="EC132" s="98"/>
      <c r="ED132" s="98"/>
      <c r="EE132" s="98"/>
      <c r="EF132" s="98"/>
      <c r="EG132" s="98"/>
      <c r="EH132" s="98"/>
      <c r="EI132" s="98"/>
      <c r="EJ132" s="98"/>
      <c r="EK132" s="98"/>
      <c r="EL132" s="98"/>
      <c r="EM132" s="98"/>
      <c r="EN132" s="98"/>
      <c r="EO132" s="98"/>
      <c r="EP132" s="98"/>
      <c r="EQ132" s="98"/>
      <c r="ER132" s="98"/>
      <c r="ES132" s="98"/>
      <c r="ET132" s="98"/>
      <c r="EU132" s="98"/>
      <c r="EV132" s="98"/>
      <c r="EW132" s="98"/>
      <c r="EX132" s="98"/>
      <c r="EY132" s="98"/>
      <c r="EZ132" s="98"/>
      <c r="FA132" s="98"/>
      <c r="FB132" s="98"/>
      <c r="FC132" s="98"/>
      <c r="FD132" s="98"/>
      <c r="FE132" s="98"/>
      <c r="FF132" s="98"/>
      <c r="FG132" s="98"/>
      <c r="FH132" s="98"/>
      <c r="FI132" s="98"/>
      <c r="FJ132" s="98"/>
      <c r="FK132" s="98"/>
      <c r="FL132" s="98"/>
      <c r="FM132" s="98"/>
      <c r="FN132" s="98"/>
      <c r="FO132" s="98"/>
      <c r="FP132" s="98"/>
      <c r="FQ132" s="98"/>
      <c r="FR132" s="98"/>
      <c r="FS132" s="98"/>
      <c r="FT132" s="98"/>
      <c r="FU132" s="98"/>
      <c r="FV132" s="98"/>
      <c r="FW132" s="98"/>
      <c r="FX132" s="98"/>
      <c r="FY132" s="98"/>
      <c r="FZ132" s="98"/>
      <c r="GA132" s="98"/>
      <c r="GB132" s="98"/>
      <c r="GC132" s="98"/>
      <c r="GD132" s="98"/>
      <c r="GE132" s="98"/>
      <c r="GF132" s="98"/>
      <c r="GG132" s="98"/>
      <c r="GH132" s="98"/>
      <c r="GI132" s="98"/>
      <c r="GJ132" s="98"/>
      <c r="GK132" s="98"/>
      <c r="GL132" s="98"/>
      <c r="GM132" s="98"/>
      <c r="GN132" s="98"/>
      <c r="GO132" s="98"/>
      <c r="GP132" s="98"/>
      <c r="GQ132" s="98"/>
      <c r="GR132" s="98"/>
      <c r="GS132" s="102"/>
      <c r="GT132" s="102"/>
      <c r="GU132" s="102"/>
      <c r="GV132" s="102"/>
      <c r="GW132" s="102"/>
      <c r="GX132" s="102"/>
      <c r="GY132" s="102"/>
      <c r="GZ132" s="102"/>
      <c r="HA132" s="102"/>
      <c r="HB132" s="102"/>
      <c r="HC132" s="102"/>
      <c r="HD132" s="102"/>
      <c r="HE132" s="102"/>
      <c r="HF132" s="102"/>
      <c r="HG132" s="102"/>
      <c r="HH132" s="102"/>
      <c r="HI132" s="102"/>
      <c r="HJ132" s="102"/>
      <c r="HK132" s="102"/>
      <c r="HL132" s="102"/>
      <c r="HM132" s="102"/>
      <c r="HN132" s="102"/>
      <c r="HO132" s="102"/>
      <c r="HP132" s="102"/>
      <c r="HQ132" s="102"/>
      <c r="HR132" s="102"/>
      <c r="HS132" s="102"/>
      <c r="HT132" s="102"/>
    </row>
  </sheetData>
  <sheetProtection/>
  <mergeCells count="8">
    <mergeCell ref="A1:L1"/>
    <mergeCell ref="B2:D2"/>
    <mergeCell ref="E2:G2"/>
    <mergeCell ref="H2:L2"/>
    <mergeCell ref="M2:N2"/>
    <mergeCell ref="A6:N6"/>
    <mergeCell ref="A23:L23"/>
    <mergeCell ref="A2:A3"/>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F37"/>
  <sheetViews>
    <sheetView tabSelected="1" zoomScale="85" zoomScaleNormal="85" zoomScaleSheetLayoutView="100" workbookViewId="0" topLeftCell="A13">
      <selection activeCell="L17" sqref="L17"/>
    </sheetView>
  </sheetViews>
  <sheetFormatPr defaultColWidth="9.00390625" defaultRowHeight="14.25"/>
  <cols>
    <col min="1" max="1" width="9.625" style="280" customWidth="1"/>
    <col min="2" max="2" width="9.00390625" style="280" customWidth="1"/>
    <col min="3" max="3" width="10.125" style="280" customWidth="1"/>
    <col min="4" max="4" width="20.375" style="280" customWidth="1"/>
    <col min="5" max="5" width="14.625" style="280" customWidth="1"/>
    <col min="6" max="6" width="23.375" style="280" customWidth="1"/>
    <col min="7" max="16384" width="9.00390625" style="280" customWidth="1"/>
  </cols>
  <sheetData>
    <row r="1" s="280" customFormat="1" ht="18" customHeight="1">
      <c r="A1" s="282" t="s">
        <v>126</v>
      </c>
    </row>
    <row r="2" spans="1:6" s="281" customFormat="1" ht="22.5" customHeight="1">
      <c r="A2" s="283" t="s">
        <v>127</v>
      </c>
      <c r="B2" s="283"/>
      <c r="C2" s="283"/>
      <c r="D2" s="283"/>
      <c r="E2" s="283"/>
      <c r="F2" s="283"/>
    </row>
    <row r="3" spans="1:6" s="280" customFormat="1" ht="18.75" customHeight="1">
      <c r="A3" s="284" t="s">
        <v>128</v>
      </c>
      <c r="B3" s="284"/>
      <c r="C3" s="284"/>
      <c r="D3" s="284"/>
      <c r="E3" s="284"/>
      <c r="F3" s="284"/>
    </row>
    <row r="4" spans="1:6" s="280" customFormat="1" ht="14.25">
      <c r="A4" s="285" t="s">
        <v>129</v>
      </c>
      <c r="B4" s="286" t="s">
        <v>130</v>
      </c>
      <c r="C4" s="287"/>
      <c r="D4" s="287"/>
      <c r="E4" s="287"/>
      <c r="F4" s="287"/>
    </row>
    <row r="5" spans="1:6" s="280" customFormat="1" ht="14.25">
      <c r="A5" s="285" t="s">
        <v>131</v>
      </c>
      <c r="B5" s="288" t="s">
        <v>132</v>
      </c>
      <c r="C5" s="289"/>
      <c r="D5" s="289"/>
      <c r="E5" s="289"/>
      <c r="F5" s="290"/>
    </row>
    <row r="6" spans="1:6" s="280" customFormat="1" ht="15" customHeight="1">
      <c r="A6" s="291" t="s">
        <v>133</v>
      </c>
      <c r="B6" s="288" t="s">
        <v>134</v>
      </c>
      <c r="C6" s="289"/>
      <c r="D6" s="289"/>
      <c r="E6" s="289"/>
      <c r="F6" s="290"/>
    </row>
    <row r="7" spans="1:6" s="280" customFormat="1" ht="36" customHeight="1">
      <c r="A7" s="292" t="s">
        <v>135</v>
      </c>
      <c r="B7" s="288" t="s">
        <v>136</v>
      </c>
      <c r="C7" s="289"/>
      <c r="D7" s="289"/>
      <c r="E7" s="289"/>
      <c r="F7" s="290"/>
    </row>
    <row r="8" spans="1:6" s="280" customFormat="1" ht="15.75" customHeight="1">
      <c r="A8" s="293"/>
      <c r="B8" s="288" t="s">
        <v>137</v>
      </c>
      <c r="C8" s="289"/>
      <c r="D8" s="289"/>
      <c r="E8" s="289"/>
      <c r="F8" s="290"/>
    </row>
    <row r="9" spans="1:6" s="280" customFormat="1" ht="19.5" customHeight="1">
      <c r="A9" s="294"/>
      <c r="B9" s="288" t="s">
        <v>138</v>
      </c>
      <c r="C9" s="289"/>
      <c r="D9" s="289"/>
      <c r="E9" s="289"/>
      <c r="F9" s="290"/>
    </row>
    <row r="10" spans="1:6" s="280" customFormat="1" ht="14.25">
      <c r="A10" s="295" t="s">
        <v>139</v>
      </c>
      <c r="B10" s="296" t="s">
        <v>140</v>
      </c>
      <c r="C10" s="297"/>
      <c r="D10" s="297"/>
      <c r="E10" s="297"/>
      <c r="F10" s="297"/>
    </row>
    <row r="11" spans="1:6" s="280" customFormat="1" ht="14.25">
      <c r="A11" s="295"/>
      <c r="B11" s="297"/>
      <c r="C11" s="297"/>
      <c r="D11" s="297"/>
      <c r="E11" s="297"/>
      <c r="F11" s="297"/>
    </row>
    <row r="12" spans="1:6" s="280" customFormat="1" ht="14.25">
      <c r="A12" s="295"/>
      <c r="B12" s="297"/>
      <c r="C12" s="297"/>
      <c r="D12" s="297"/>
      <c r="E12" s="297"/>
      <c r="F12" s="297"/>
    </row>
    <row r="13" spans="1:6" s="280" customFormat="1" ht="14.25">
      <c r="A13" s="295"/>
      <c r="B13" s="297"/>
      <c r="C13" s="297"/>
      <c r="D13" s="297"/>
      <c r="E13" s="297"/>
      <c r="F13" s="297"/>
    </row>
    <row r="14" spans="1:6" s="280" customFormat="1" ht="81.75" customHeight="1">
      <c r="A14" s="295"/>
      <c r="B14" s="297"/>
      <c r="C14" s="297"/>
      <c r="D14" s="298"/>
      <c r="E14" s="298"/>
      <c r="F14" s="297"/>
    </row>
    <row r="15" spans="1:6" s="280" customFormat="1" ht="14.25">
      <c r="A15" s="295" t="s">
        <v>141</v>
      </c>
      <c r="B15" s="285" t="s">
        <v>142</v>
      </c>
      <c r="C15" s="285" t="s">
        <v>143</v>
      </c>
      <c r="D15" s="285" t="s">
        <v>144</v>
      </c>
      <c r="E15" s="285"/>
      <c r="F15" s="285" t="s">
        <v>145</v>
      </c>
    </row>
    <row r="16" spans="1:6" s="280" customFormat="1" ht="14.25">
      <c r="A16" s="295"/>
      <c r="B16" s="295" t="s">
        <v>146</v>
      </c>
      <c r="C16" s="299" t="s">
        <v>147</v>
      </c>
      <c r="D16" s="300" t="s">
        <v>148</v>
      </c>
      <c r="E16" s="300"/>
      <c r="F16" s="300" t="s">
        <v>149</v>
      </c>
    </row>
    <row r="17" spans="1:6" s="280" customFormat="1" ht="14.25">
      <c r="A17" s="295"/>
      <c r="B17" s="295"/>
      <c r="C17" s="301"/>
      <c r="D17" s="302" t="s">
        <v>150</v>
      </c>
      <c r="E17" s="303"/>
      <c r="F17" s="300" t="s">
        <v>151</v>
      </c>
    </row>
    <row r="18" spans="1:6" s="280" customFormat="1" ht="14.25">
      <c r="A18" s="295"/>
      <c r="B18" s="295"/>
      <c r="C18" s="301"/>
      <c r="D18" s="302" t="s">
        <v>152</v>
      </c>
      <c r="E18" s="303"/>
      <c r="F18" s="304">
        <v>0.95</v>
      </c>
    </row>
    <row r="19" spans="1:6" s="280" customFormat="1" ht="43.5" customHeight="1">
      <c r="A19" s="295"/>
      <c r="B19" s="295"/>
      <c r="C19" s="301"/>
      <c r="D19" s="305" t="s">
        <v>153</v>
      </c>
      <c r="E19" s="306"/>
      <c r="F19" s="307" t="s">
        <v>154</v>
      </c>
    </row>
    <row r="20" spans="1:6" s="280" customFormat="1" ht="36" customHeight="1">
      <c r="A20" s="295"/>
      <c r="B20" s="295"/>
      <c r="C20" s="301"/>
      <c r="D20" s="308" t="s">
        <v>155</v>
      </c>
      <c r="E20" s="308"/>
      <c r="F20" s="309" t="s">
        <v>156</v>
      </c>
    </row>
    <row r="21" spans="1:6" s="280" customFormat="1" ht="14.25">
      <c r="A21" s="295"/>
      <c r="B21" s="295"/>
      <c r="C21" s="301"/>
      <c r="D21" s="308" t="s">
        <v>157</v>
      </c>
      <c r="E21" s="308"/>
      <c r="F21" s="309" t="s">
        <v>158</v>
      </c>
    </row>
    <row r="22" spans="1:6" s="280" customFormat="1" ht="14.25">
      <c r="A22" s="295"/>
      <c r="B22" s="295"/>
      <c r="C22" s="299" t="s">
        <v>159</v>
      </c>
      <c r="D22" s="310" t="s">
        <v>160</v>
      </c>
      <c r="E22" s="311"/>
      <c r="F22" s="312" t="s">
        <v>161</v>
      </c>
    </row>
    <row r="23" spans="1:6" s="280" customFormat="1" ht="14.25">
      <c r="A23" s="295"/>
      <c r="B23" s="295"/>
      <c r="C23" s="301"/>
      <c r="D23" s="313" t="s">
        <v>162</v>
      </c>
      <c r="E23" s="313"/>
      <c r="F23" s="314" t="s">
        <v>163</v>
      </c>
    </row>
    <row r="24" spans="1:6" s="280" customFormat="1" ht="14.25">
      <c r="A24" s="295"/>
      <c r="B24" s="295"/>
      <c r="C24" s="301"/>
      <c r="D24" s="310" t="s">
        <v>164</v>
      </c>
      <c r="E24" s="311"/>
      <c r="F24" s="312" t="s">
        <v>165</v>
      </c>
    </row>
    <row r="25" spans="1:6" s="280" customFormat="1" ht="30.75" customHeight="1">
      <c r="A25" s="295"/>
      <c r="B25" s="295"/>
      <c r="C25" s="301"/>
      <c r="D25" s="310" t="s">
        <v>166</v>
      </c>
      <c r="E25" s="311"/>
      <c r="F25" s="307" t="s">
        <v>154</v>
      </c>
    </row>
    <row r="26" spans="1:6" s="280" customFormat="1" ht="30.75" customHeight="1">
      <c r="A26" s="295"/>
      <c r="B26" s="295"/>
      <c r="C26" s="301"/>
      <c r="D26" s="315" t="s">
        <v>167</v>
      </c>
      <c r="E26" s="316"/>
      <c r="F26" s="307" t="s">
        <v>168</v>
      </c>
    </row>
    <row r="27" spans="1:6" s="280" customFormat="1" ht="27.75" customHeight="1">
      <c r="A27" s="295"/>
      <c r="B27" s="295"/>
      <c r="C27" s="317" t="s">
        <v>169</v>
      </c>
      <c r="D27" s="314" t="s">
        <v>170</v>
      </c>
      <c r="E27" s="314"/>
      <c r="F27" s="314" t="s">
        <v>171</v>
      </c>
    </row>
    <row r="28" spans="1:6" s="280" customFormat="1" ht="14.25">
      <c r="A28" s="295"/>
      <c r="B28" s="295"/>
      <c r="C28" s="317"/>
      <c r="D28" s="309" t="s">
        <v>172</v>
      </c>
      <c r="E28" s="309"/>
      <c r="F28" s="307" t="s">
        <v>173</v>
      </c>
    </row>
    <row r="29" spans="1:6" s="280" customFormat="1" ht="27.75" customHeight="1">
      <c r="A29" s="295"/>
      <c r="B29" s="295"/>
      <c r="C29" s="317"/>
      <c r="D29" s="318" t="s">
        <v>174</v>
      </c>
      <c r="E29" s="319"/>
      <c r="F29" s="307" t="s">
        <v>154</v>
      </c>
    </row>
    <row r="30" spans="1:6" s="280" customFormat="1" ht="14.25">
      <c r="A30" s="295"/>
      <c r="B30" s="295"/>
      <c r="C30" s="299" t="s">
        <v>175</v>
      </c>
      <c r="D30" s="313" t="s">
        <v>176</v>
      </c>
      <c r="E30" s="313"/>
      <c r="F30" s="307" t="s">
        <v>154</v>
      </c>
    </row>
    <row r="31" spans="1:6" s="280" customFormat="1" ht="14.25">
      <c r="A31" s="295"/>
      <c r="B31" s="295"/>
      <c r="C31" s="320"/>
      <c r="D31" s="313" t="s">
        <v>177</v>
      </c>
      <c r="E31" s="313"/>
      <c r="F31" s="321" t="s">
        <v>173</v>
      </c>
    </row>
    <row r="32" spans="1:6" s="280" customFormat="1" ht="14.25">
      <c r="A32" s="295"/>
      <c r="B32" s="295" t="s">
        <v>178</v>
      </c>
      <c r="C32" s="299" t="s">
        <v>179</v>
      </c>
      <c r="D32" s="313" t="s">
        <v>180</v>
      </c>
      <c r="E32" s="313"/>
      <c r="F32" s="313" t="s">
        <v>181</v>
      </c>
    </row>
    <row r="33" spans="1:6" s="280" customFormat="1" ht="14.25">
      <c r="A33" s="295"/>
      <c r="B33" s="295"/>
      <c r="C33" s="301"/>
      <c r="D33" s="309" t="s">
        <v>182</v>
      </c>
      <c r="E33" s="309"/>
      <c r="F33" s="322" t="s">
        <v>183</v>
      </c>
    </row>
    <row r="34" spans="1:6" s="280" customFormat="1" ht="30.75" customHeight="1">
      <c r="A34" s="295"/>
      <c r="B34" s="295"/>
      <c r="C34" s="301"/>
      <c r="D34" s="309" t="s">
        <v>184</v>
      </c>
      <c r="E34" s="309"/>
      <c r="F34" s="321" t="s">
        <v>173</v>
      </c>
    </row>
    <row r="35" spans="1:6" s="280" customFormat="1" ht="27">
      <c r="A35" s="295"/>
      <c r="B35" s="295"/>
      <c r="C35" s="299" t="s">
        <v>185</v>
      </c>
      <c r="D35" s="310" t="s">
        <v>186</v>
      </c>
      <c r="E35" s="311"/>
      <c r="F35" s="313" t="s">
        <v>187</v>
      </c>
    </row>
    <row r="36" spans="1:6" s="280" customFormat="1" ht="14.25">
      <c r="A36" s="295"/>
      <c r="B36" s="285" t="s">
        <v>188</v>
      </c>
      <c r="C36" s="317" t="s">
        <v>189</v>
      </c>
      <c r="D36" s="323" t="s">
        <v>190</v>
      </c>
      <c r="E36" s="324"/>
      <c r="F36" s="325" t="s">
        <v>191</v>
      </c>
    </row>
    <row r="37" spans="1:6" s="280" customFormat="1" ht="14.25">
      <c r="A37" s="295"/>
      <c r="B37" s="285"/>
      <c r="C37" s="326"/>
      <c r="D37" s="327" t="s">
        <v>192</v>
      </c>
      <c r="E37" s="327"/>
      <c r="F37" s="325" t="s">
        <v>158</v>
      </c>
    </row>
  </sheetData>
  <sheetProtection/>
  <mergeCells count="44">
    <mergeCell ref="A2:F2"/>
    <mergeCell ref="A3:F3"/>
    <mergeCell ref="B4:F4"/>
    <mergeCell ref="B5:F5"/>
    <mergeCell ref="B6:F6"/>
    <mergeCell ref="B7:F7"/>
    <mergeCell ref="B8:F8"/>
    <mergeCell ref="B9:F9"/>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A7:A9"/>
    <mergeCell ref="A10:A14"/>
    <mergeCell ref="A15:A37"/>
    <mergeCell ref="B16:B31"/>
    <mergeCell ref="B32:B35"/>
    <mergeCell ref="B36:B37"/>
    <mergeCell ref="C16:C21"/>
    <mergeCell ref="C22:C26"/>
    <mergeCell ref="C27:C29"/>
    <mergeCell ref="C30:C31"/>
    <mergeCell ref="C32:C34"/>
    <mergeCell ref="C36:C37"/>
    <mergeCell ref="B10:F14"/>
  </mergeCells>
  <printOptions horizontalCentered="1"/>
  <pageMargins left="0.55" right="0.55" top="0.6" bottom="0.6" header="0.51" footer="0.51"/>
  <pageSetup horizontalDpi="600" verticalDpi="600" orientation="portrait" paperSize="9" scale="93"/>
</worksheet>
</file>

<file path=xl/worksheets/sheet3.xml><?xml version="1.0" encoding="utf-8"?>
<worksheet xmlns="http://schemas.openxmlformats.org/spreadsheetml/2006/main" xmlns:r="http://schemas.openxmlformats.org/officeDocument/2006/relationships">
  <dimension ref="A1:IK135"/>
  <sheetViews>
    <sheetView zoomScaleSheetLayoutView="100" workbookViewId="0" topLeftCell="A1">
      <selection activeCell="B15" sqref="B15"/>
    </sheetView>
  </sheetViews>
  <sheetFormatPr defaultColWidth="9.00390625" defaultRowHeight="14.25"/>
  <cols>
    <col min="1" max="1" width="30.625" style="8" customWidth="1"/>
    <col min="2" max="2" width="36.625" style="238" customWidth="1"/>
    <col min="3" max="3" width="18.75390625" style="8" customWidth="1"/>
    <col min="4" max="245" width="9.00390625" style="8" customWidth="1"/>
  </cols>
  <sheetData>
    <row r="1" ht="24" customHeight="1">
      <c r="A1" s="239" t="s">
        <v>0</v>
      </c>
    </row>
    <row r="2" spans="1:245" s="237" customFormat="1" ht="72" customHeight="1">
      <c r="A2" s="240" t="s">
        <v>193</v>
      </c>
      <c r="B2" s="241"/>
      <c r="C2" s="242"/>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243"/>
      <c r="AQ2" s="243"/>
      <c r="AR2" s="243"/>
      <c r="AS2" s="243"/>
      <c r="AT2" s="243"/>
      <c r="AU2" s="243"/>
      <c r="AV2" s="243"/>
      <c r="AW2" s="243"/>
      <c r="AX2" s="243"/>
      <c r="AY2" s="243"/>
      <c r="AZ2" s="243"/>
      <c r="BA2" s="243"/>
      <c r="BB2" s="243"/>
      <c r="BC2" s="243"/>
      <c r="BD2" s="243"/>
      <c r="BE2" s="243"/>
      <c r="BF2" s="243"/>
      <c r="BG2" s="243"/>
      <c r="BH2" s="243"/>
      <c r="BI2" s="243"/>
      <c r="BJ2" s="243"/>
      <c r="BK2" s="243"/>
      <c r="BL2" s="243"/>
      <c r="BM2" s="243"/>
      <c r="BN2" s="243"/>
      <c r="BO2" s="243"/>
      <c r="BP2" s="243"/>
      <c r="BQ2" s="243"/>
      <c r="BR2" s="243"/>
      <c r="BS2" s="243"/>
      <c r="BT2" s="243"/>
      <c r="BU2" s="243"/>
      <c r="BV2" s="243"/>
      <c r="BW2" s="243"/>
      <c r="BX2" s="243"/>
      <c r="BY2" s="243"/>
      <c r="BZ2" s="243"/>
      <c r="CA2" s="243"/>
      <c r="CB2" s="243"/>
      <c r="CC2" s="243"/>
      <c r="CD2" s="243"/>
      <c r="CE2" s="243"/>
      <c r="CF2" s="243"/>
      <c r="CG2" s="243"/>
      <c r="CH2" s="243"/>
      <c r="CI2" s="243"/>
      <c r="CJ2" s="243"/>
      <c r="CK2" s="243"/>
      <c r="CL2" s="243"/>
      <c r="CM2" s="243"/>
      <c r="CN2" s="243"/>
      <c r="CO2" s="243"/>
      <c r="CP2" s="243"/>
      <c r="CQ2" s="243"/>
      <c r="CR2" s="243"/>
      <c r="CS2" s="243"/>
      <c r="CT2" s="243"/>
      <c r="CU2" s="243"/>
      <c r="CV2" s="243"/>
      <c r="CW2" s="243"/>
      <c r="CX2" s="243"/>
      <c r="CY2" s="243"/>
      <c r="CZ2" s="243"/>
      <c r="DA2" s="243"/>
      <c r="DB2" s="243"/>
      <c r="DC2" s="243"/>
      <c r="DD2" s="243"/>
      <c r="DE2" s="243"/>
      <c r="DF2" s="243"/>
      <c r="DG2" s="243"/>
      <c r="DH2" s="243"/>
      <c r="DI2" s="243"/>
      <c r="DJ2" s="243"/>
      <c r="DK2" s="243"/>
      <c r="DL2" s="243"/>
      <c r="DM2" s="243"/>
      <c r="DN2" s="243"/>
      <c r="DO2" s="243"/>
      <c r="DP2" s="243"/>
      <c r="DQ2" s="243"/>
      <c r="DR2" s="243"/>
      <c r="DS2" s="243"/>
      <c r="DT2" s="243"/>
      <c r="DU2" s="243"/>
      <c r="DV2" s="243"/>
      <c r="DW2" s="243"/>
      <c r="DX2" s="243"/>
      <c r="DY2" s="243"/>
      <c r="DZ2" s="243"/>
      <c r="EA2" s="243"/>
      <c r="EB2" s="243"/>
      <c r="EC2" s="243"/>
      <c r="ED2" s="243"/>
      <c r="EE2" s="243"/>
      <c r="EF2" s="243"/>
      <c r="EG2" s="243"/>
      <c r="EH2" s="243"/>
      <c r="EI2" s="243"/>
      <c r="EJ2" s="243"/>
      <c r="EK2" s="243"/>
      <c r="EL2" s="243"/>
      <c r="EM2" s="243"/>
      <c r="EN2" s="243"/>
      <c r="EO2" s="243"/>
      <c r="EP2" s="243"/>
      <c r="EQ2" s="243"/>
      <c r="ER2" s="243"/>
      <c r="ES2" s="243"/>
      <c r="ET2" s="243"/>
      <c r="EU2" s="243"/>
      <c r="EV2" s="243"/>
      <c r="EW2" s="243"/>
      <c r="EX2" s="243"/>
      <c r="EY2" s="243"/>
      <c r="EZ2" s="243"/>
      <c r="FA2" s="243"/>
      <c r="FB2" s="243"/>
      <c r="FC2" s="243"/>
      <c r="FD2" s="243"/>
      <c r="FE2" s="243"/>
      <c r="FF2" s="243"/>
      <c r="FG2" s="243"/>
      <c r="FH2" s="243"/>
      <c r="FI2" s="243"/>
      <c r="FJ2" s="243"/>
      <c r="FK2" s="243"/>
      <c r="FL2" s="243"/>
      <c r="FM2" s="243"/>
      <c r="FN2" s="243"/>
      <c r="FO2" s="243"/>
      <c r="FP2" s="243"/>
      <c r="FQ2" s="243"/>
      <c r="FR2" s="243"/>
      <c r="FS2" s="243"/>
      <c r="FT2" s="243"/>
      <c r="FU2" s="243"/>
      <c r="FV2" s="243"/>
      <c r="FW2" s="243"/>
      <c r="FX2" s="243"/>
      <c r="FY2" s="243"/>
      <c r="FZ2" s="243"/>
      <c r="GA2" s="243"/>
      <c r="GB2" s="243"/>
      <c r="GC2" s="243"/>
      <c r="GD2" s="243"/>
      <c r="GE2" s="243"/>
      <c r="GF2" s="243"/>
      <c r="GG2" s="243"/>
      <c r="GH2" s="243"/>
      <c r="GI2" s="243"/>
      <c r="GJ2" s="243"/>
      <c r="GK2" s="243"/>
      <c r="GL2" s="243"/>
      <c r="GM2" s="243"/>
      <c r="GN2" s="243"/>
      <c r="GO2" s="243"/>
      <c r="GP2" s="243"/>
      <c r="GQ2" s="243"/>
      <c r="GR2" s="243"/>
      <c r="GS2" s="243"/>
      <c r="GT2" s="243"/>
      <c r="GU2" s="243"/>
      <c r="GV2" s="243"/>
      <c r="GW2" s="243"/>
      <c r="GX2" s="243"/>
      <c r="GY2" s="243"/>
      <c r="GZ2" s="243"/>
      <c r="HA2" s="243"/>
      <c r="HB2" s="243"/>
      <c r="HC2" s="243"/>
      <c r="HD2" s="243"/>
      <c r="HE2" s="243"/>
      <c r="HF2" s="243"/>
      <c r="HG2" s="243"/>
      <c r="HH2" s="243"/>
      <c r="HI2" s="243"/>
      <c r="HJ2" s="243"/>
      <c r="HK2" s="243"/>
      <c r="HL2" s="243"/>
      <c r="HM2" s="243"/>
      <c r="HN2" s="243"/>
      <c r="HO2" s="243"/>
      <c r="HP2" s="243"/>
      <c r="HQ2" s="243"/>
      <c r="HR2" s="243"/>
      <c r="HS2" s="243"/>
      <c r="HT2" s="243"/>
      <c r="HU2" s="243"/>
      <c r="HV2" s="243"/>
      <c r="HW2" s="243"/>
      <c r="HX2" s="243"/>
      <c r="HY2" s="243"/>
      <c r="HZ2" s="243"/>
      <c r="IA2" s="243"/>
      <c r="IB2" s="243"/>
      <c r="IC2" s="243"/>
      <c r="ID2" s="243"/>
      <c r="IE2" s="243"/>
      <c r="IF2" s="243"/>
      <c r="IG2" s="243"/>
      <c r="IH2" s="243"/>
      <c r="II2" s="243"/>
      <c r="IJ2" s="243"/>
      <c r="IK2" s="243"/>
    </row>
    <row r="3" spans="2:3" ht="18" customHeight="1">
      <c r="B3" s="244" t="s">
        <v>2</v>
      </c>
      <c r="C3" s="244"/>
    </row>
    <row r="4" spans="1:3" ht="21.75" customHeight="1">
      <c r="A4" s="245" t="s">
        <v>3</v>
      </c>
      <c r="B4" s="246" t="s">
        <v>4</v>
      </c>
      <c r="C4" s="247"/>
    </row>
    <row r="5" spans="1:3" ht="15" customHeight="1">
      <c r="A5" s="245"/>
      <c r="B5" s="248"/>
      <c r="C5" s="249"/>
    </row>
    <row r="6" spans="1:3" ht="21.75" customHeight="1">
      <c r="A6" s="250" t="s">
        <v>8</v>
      </c>
      <c r="B6" s="251" t="e">
        <f>B7+B27</f>
        <v>#REF!</v>
      </c>
      <c r="C6" s="252"/>
    </row>
    <row r="7" spans="1:3" ht="21.75" customHeight="1">
      <c r="A7" s="253" t="s">
        <v>194</v>
      </c>
      <c r="B7" s="254" t="e">
        <f>B8+B9+B10+B11+B12+B13+B14+B19+B22</f>
        <v>#REF!</v>
      </c>
      <c r="C7" s="252"/>
    </row>
    <row r="8" spans="1:3" ht="21.75" customHeight="1">
      <c r="A8" s="253" t="s">
        <v>9</v>
      </c>
      <c r="B8" s="254" t="e">
        <f>VLOOKUP(A8,#REF!,24,0)</f>
        <v>#REF!</v>
      </c>
      <c r="C8" s="252"/>
    </row>
    <row r="9" spans="1:3" ht="21.75" customHeight="1">
      <c r="A9" s="253" t="s">
        <v>10</v>
      </c>
      <c r="B9" s="254" t="e">
        <f>VLOOKUP(A9,#REF!,24,0)</f>
        <v>#REF!</v>
      </c>
      <c r="C9" s="252"/>
    </row>
    <row r="10" spans="1:3" ht="21.75" customHeight="1">
      <c r="A10" s="253" t="s">
        <v>11</v>
      </c>
      <c r="B10" s="254" t="e">
        <f>VLOOKUP(A10,#REF!,24,0)</f>
        <v>#REF!</v>
      </c>
      <c r="C10" s="252"/>
    </row>
    <row r="11" spans="1:3" ht="21.75" customHeight="1">
      <c r="A11" s="253" t="s">
        <v>12</v>
      </c>
      <c r="B11" s="254" t="e">
        <f>VLOOKUP(A11,#REF!,24,0)</f>
        <v>#REF!</v>
      </c>
      <c r="C11" s="252"/>
    </row>
    <row r="12" spans="1:3" ht="21.75" customHeight="1">
      <c r="A12" s="253" t="s">
        <v>13</v>
      </c>
      <c r="B12" s="254" t="e">
        <f>VLOOKUP(A12,#REF!,24,0)</f>
        <v>#REF!</v>
      </c>
      <c r="C12" s="252"/>
    </row>
    <row r="13" spans="1:3" ht="21.75" customHeight="1">
      <c r="A13" s="253" t="s">
        <v>14</v>
      </c>
      <c r="B13" s="254" t="e">
        <f>VLOOKUP(A13,#REF!,24,0)</f>
        <v>#REF!</v>
      </c>
      <c r="C13" s="252"/>
    </row>
    <row r="14" spans="1:3" ht="21.75" customHeight="1">
      <c r="A14" s="253" t="s">
        <v>195</v>
      </c>
      <c r="B14" s="254" t="e">
        <f>SUM(B15:B18)</f>
        <v>#REF!</v>
      </c>
      <c r="C14" s="252"/>
    </row>
    <row r="15" spans="1:3" ht="21.75" customHeight="1">
      <c r="A15" s="255" t="s">
        <v>196</v>
      </c>
      <c r="B15" s="256" t="e">
        <f>VLOOKUP(A15,#REF!,24,0)</f>
        <v>#REF!</v>
      </c>
      <c r="C15" s="257"/>
    </row>
    <row r="16" spans="1:3" ht="21.75" customHeight="1">
      <c r="A16" s="255" t="s">
        <v>18</v>
      </c>
      <c r="B16" s="256" t="e">
        <f>VLOOKUP(A16,#REF!,24,0)</f>
        <v>#REF!</v>
      </c>
      <c r="C16" s="257"/>
    </row>
    <row r="17" spans="1:3" ht="21.75" customHeight="1">
      <c r="A17" s="255" t="s">
        <v>197</v>
      </c>
      <c r="B17" s="256" t="e">
        <f>VLOOKUP(A17,#REF!,24,0)</f>
        <v>#REF!</v>
      </c>
      <c r="C17" s="257"/>
    </row>
    <row r="18" spans="1:3" ht="21.75" customHeight="1">
      <c r="A18" s="255" t="s">
        <v>20</v>
      </c>
      <c r="B18" s="256" t="e">
        <f>VLOOKUP(A18,#REF!,24,0)</f>
        <v>#REF!</v>
      </c>
      <c r="C18" s="257"/>
    </row>
    <row r="19" spans="1:3" ht="21.75" customHeight="1">
      <c r="A19" s="253" t="s">
        <v>198</v>
      </c>
      <c r="B19" s="254" t="e">
        <f>B20+B21</f>
        <v>#REF!</v>
      </c>
      <c r="C19" s="252"/>
    </row>
    <row r="20" spans="1:3" ht="21.75" customHeight="1">
      <c r="A20" s="255" t="s">
        <v>26</v>
      </c>
      <c r="B20" s="256" t="e">
        <f>VLOOKUP(A20,#REF!,24,0)</f>
        <v>#REF!</v>
      </c>
      <c r="C20" s="257"/>
    </row>
    <row r="21" spans="1:3" ht="21.75" customHeight="1">
      <c r="A21" s="255" t="s">
        <v>199</v>
      </c>
      <c r="B21" s="256" t="e">
        <f>VLOOKUP(A21,#REF!,24,0)</f>
        <v>#REF!</v>
      </c>
      <c r="C21" s="257"/>
    </row>
    <row r="22" spans="1:3" ht="21.75" customHeight="1">
      <c r="A22" s="258" t="s">
        <v>200</v>
      </c>
      <c r="B22" s="254" t="e">
        <f>SUM(B23:B26)</f>
        <v>#REF!</v>
      </c>
      <c r="C22" s="252"/>
    </row>
    <row r="23" spans="1:3" ht="21.75" customHeight="1">
      <c r="A23" s="259" t="s">
        <v>32</v>
      </c>
      <c r="B23" s="256" t="e">
        <f>VLOOKUP(A23,#REF!,24,0)</f>
        <v>#REF!</v>
      </c>
      <c r="C23" s="257"/>
    </row>
    <row r="24" spans="1:3" ht="21.75" customHeight="1">
      <c r="A24" s="259" t="s">
        <v>201</v>
      </c>
      <c r="B24" s="256" t="e">
        <f>VLOOKUP(A24,#REF!,24,0)</f>
        <v>#REF!</v>
      </c>
      <c r="C24" s="257"/>
    </row>
    <row r="25" spans="1:3" ht="21.75" customHeight="1">
      <c r="A25" s="255" t="s">
        <v>34</v>
      </c>
      <c r="B25" s="256" t="e">
        <f>VLOOKUP(A25,#REF!,24,0)</f>
        <v>#REF!</v>
      </c>
      <c r="C25" s="257"/>
    </row>
    <row r="26" spans="1:3" ht="21.75" customHeight="1">
      <c r="A26" s="255" t="s">
        <v>35</v>
      </c>
      <c r="B26" s="256">
        <v>1860</v>
      </c>
      <c r="C26" s="257"/>
    </row>
    <row r="27" spans="1:3" ht="21.75" customHeight="1">
      <c r="A27" s="260" t="s">
        <v>202</v>
      </c>
      <c r="B27" s="261" t="e">
        <f>B28+B35+B36+B43+B44+B45+B46+B47+B51+B52+B53+B54+B59+B60+B61+B62+B63+B67+B68+B71+B72+B73+B74+B78+B83+B84+B92+B93+B94+B95+B100+B101+B104+B102+B105+B106+B107+B108+B114+B116+B115+B117+B121+B122+B126+B127+B128+B129+B134+B135</f>
        <v>#REF!</v>
      </c>
      <c r="C27" s="252"/>
    </row>
    <row r="28" spans="1:3" ht="21.75" customHeight="1">
      <c r="A28" s="262" t="s">
        <v>203</v>
      </c>
      <c r="B28" s="254" t="e">
        <f>SUM(B29:B34)</f>
        <v>#REF!</v>
      </c>
      <c r="C28" s="252"/>
    </row>
    <row r="29" spans="1:3" ht="21.75" customHeight="1">
      <c r="A29" s="263" t="s">
        <v>204</v>
      </c>
      <c r="B29" s="256" t="e">
        <f>VLOOKUP(A29,#REF!,24,0)</f>
        <v>#REF!</v>
      </c>
      <c r="C29" s="238"/>
    </row>
    <row r="30" spans="1:3" ht="21.75" customHeight="1">
      <c r="A30" s="264" t="s">
        <v>42</v>
      </c>
      <c r="B30" s="256" t="e">
        <f>VLOOKUP(A30,#REF!,24,0)</f>
        <v>#REF!</v>
      </c>
      <c r="C30" s="238"/>
    </row>
    <row r="31" spans="1:3" ht="21.75" customHeight="1">
      <c r="A31" s="264" t="s">
        <v>43</v>
      </c>
      <c r="B31" s="256" t="e">
        <f>VLOOKUP(A31,#REF!,24,0)</f>
        <v>#REF!</v>
      </c>
      <c r="C31" s="238"/>
    </row>
    <row r="32" spans="1:3" ht="21.75" customHeight="1">
      <c r="A32" s="264" t="s">
        <v>44</v>
      </c>
      <c r="B32" s="256" t="e">
        <f>VLOOKUP(A32,#REF!,24,0)</f>
        <v>#REF!</v>
      </c>
      <c r="C32" s="238"/>
    </row>
    <row r="33" spans="1:3" ht="21.75" customHeight="1">
      <c r="A33" s="264" t="s">
        <v>45</v>
      </c>
      <c r="B33" s="256" t="e">
        <f>VLOOKUP(A33,#REF!,24,0)</f>
        <v>#REF!</v>
      </c>
      <c r="C33" s="238"/>
    </row>
    <row r="34" spans="1:3" ht="21.75" customHeight="1">
      <c r="A34" s="264" t="s">
        <v>205</v>
      </c>
      <c r="B34" s="256" t="e">
        <f>VLOOKUP(A34,#REF!,24,0)</f>
        <v>#REF!</v>
      </c>
      <c r="C34" s="238"/>
    </row>
    <row r="35" spans="1:245" s="1" customFormat="1" ht="21.75" customHeight="1">
      <c r="A35" s="265" t="s">
        <v>47</v>
      </c>
      <c r="B35" s="254" t="e">
        <f>VLOOKUP(A35,#REF!,24,0)</f>
        <v>#REF!</v>
      </c>
      <c r="C35" s="247"/>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99"/>
      <c r="CD35" s="99"/>
      <c r="CE35" s="99"/>
      <c r="CF35" s="99"/>
      <c r="CG35" s="99"/>
      <c r="CH35" s="99"/>
      <c r="CI35" s="99"/>
      <c r="CJ35" s="99"/>
      <c r="CK35" s="99"/>
      <c r="CL35" s="99"/>
      <c r="CM35" s="99"/>
      <c r="CN35" s="99"/>
      <c r="CO35" s="99"/>
      <c r="CP35" s="99"/>
      <c r="CQ35" s="99"/>
      <c r="CR35" s="99"/>
      <c r="CS35" s="99"/>
      <c r="CT35" s="99"/>
      <c r="CU35" s="99"/>
      <c r="CV35" s="99"/>
      <c r="CW35" s="99"/>
      <c r="CX35" s="99"/>
      <c r="CY35" s="99"/>
      <c r="CZ35" s="99"/>
      <c r="DA35" s="99"/>
      <c r="DB35" s="99"/>
      <c r="DC35" s="99"/>
      <c r="DD35" s="99"/>
      <c r="DE35" s="99"/>
      <c r="DF35" s="99"/>
      <c r="DG35" s="99"/>
      <c r="DH35" s="99"/>
      <c r="DI35" s="99"/>
      <c r="DJ35" s="99"/>
      <c r="DK35" s="99"/>
      <c r="DL35" s="99"/>
      <c r="DM35" s="99"/>
      <c r="DN35" s="99"/>
      <c r="DO35" s="99"/>
      <c r="DP35" s="99"/>
      <c r="DQ35" s="99"/>
      <c r="DR35" s="99"/>
      <c r="DS35" s="99"/>
      <c r="DT35" s="99"/>
      <c r="DU35" s="99"/>
      <c r="DV35" s="99"/>
      <c r="DW35" s="99"/>
      <c r="DX35" s="99"/>
      <c r="DY35" s="99"/>
      <c r="DZ35" s="99"/>
      <c r="EA35" s="99"/>
      <c r="EB35" s="99"/>
      <c r="EC35" s="99"/>
      <c r="ED35" s="99"/>
      <c r="EE35" s="99"/>
      <c r="EF35" s="99"/>
      <c r="EG35" s="99"/>
      <c r="EH35" s="99"/>
      <c r="EI35" s="99"/>
      <c r="EJ35" s="99"/>
      <c r="EK35" s="99"/>
      <c r="EL35" s="99"/>
      <c r="EM35" s="99"/>
      <c r="EN35" s="99"/>
      <c r="EO35" s="99"/>
      <c r="EP35" s="99"/>
      <c r="EQ35" s="99"/>
      <c r="ER35" s="99"/>
      <c r="ES35" s="99"/>
      <c r="ET35" s="99"/>
      <c r="EU35" s="99"/>
      <c r="EV35" s="99"/>
      <c r="EW35" s="99"/>
      <c r="EX35" s="99"/>
      <c r="EY35" s="99"/>
      <c r="EZ35" s="99"/>
      <c r="FA35" s="99"/>
      <c r="FB35" s="99"/>
      <c r="FC35" s="99"/>
      <c r="FD35" s="99"/>
      <c r="FE35" s="99"/>
      <c r="FF35" s="99"/>
      <c r="FG35" s="99"/>
      <c r="FH35" s="99"/>
      <c r="FI35" s="99"/>
      <c r="FJ35" s="99"/>
      <c r="FK35" s="99"/>
      <c r="FL35" s="99"/>
      <c r="FM35" s="99"/>
      <c r="FN35" s="99"/>
      <c r="FO35" s="99"/>
      <c r="FP35" s="99"/>
      <c r="FQ35" s="99"/>
      <c r="FR35" s="99"/>
      <c r="FS35" s="99"/>
      <c r="FT35" s="99"/>
      <c r="FU35" s="99"/>
      <c r="FV35" s="99"/>
      <c r="FW35" s="99"/>
      <c r="FX35" s="99"/>
      <c r="FY35" s="99"/>
      <c r="FZ35" s="99"/>
      <c r="GA35" s="99"/>
      <c r="GB35" s="99"/>
      <c r="GC35" s="99"/>
      <c r="GD35" s="99"/>
      <c r="GE35" s="99"/>
      <c r="GF35" s="99"/>
      <c r="GG35" s="99"/>
      <c r="GH35" s="99"/>
      <c r="GI35" s="99"/>
      <c r="GJ35" s="99"/>
      <c r="GK35" s="99"/>
      <c r="GL35" s="99"/>
      <c r="GM35" s="99"/>
      <c r="GN35" s="99"/>
      <c r="GO35" s="99"/>
      <c r="GP35" s="99"/>
      <c r="GQ35" s="99"/>
      <c r="GR35" s="99"/>
      <c r="GS35" s="99"/>
      <c r="GT35" s="99"/>
      <c r="GU35" s="99"/>
      <c r="GV35" s="99"/>
      <c r="GW35" s="99"/>
      <c r="GX35" s="99"/>
      <c r="GY35" s="99"/>
      <c r="GZ35" s="99"/>
      <c r="HA35" s="99"/>
      <c r="HB35" s="99"/>
      <c r="HC35" s="99"/>
      <c r="HD35" s="99"/>
      <c r="HE35" s="99"/>
      <c r="HF35" s="99"/>
      <c r="HG35" s="99"/>
      <c r="HH35" s="99"/>
      <c r="HI35" s="99"/>
      <c r="HJ35" s="99"/>
      <c r="HK35" s="99"/>
      <c r="HL35" s="99"/>
      <c r="HM35" s="99"/>
      <c r="HN35" s="99"/>
      <c r="HO35" s="99"/>
      <c r="HP35" s="99"/>
      <c r="HQ35" s="99"/>
      <c r="HR35" s="99"/>
      <c r="HS35" s="99"/>
      <c r="HT35" s="99"/>
      <c r="HU35" s="99"/>
      <c r="HV35" s="99"/>
      <c r="HW35" s="99"/>
      <c r="HX35" s="99"/>
      <c r="HY35" s="99"/>
      <c r="HZ35" s="99"/>
      <c r="IA35" s="99"/>
      <c r="IB35" s="99"/>
      <c r="IC35" s="99"/>
      <c r="ID35" s="99"/>
      <c r="IE35" s="99"/>
      <c r="IF35" s="99"/>
      <c r="IG35" s="99"/>
      <c r="IH35" s="99"/>
      <c r="II35" s="99"/>
      <c r="IJ35" s="99"/>
      <c r="IK35" s="99"/>
    </row>
    <row r="36" spans="1:3" ht="21.75" customHeight="1">
      <c r="A36" s="262" t="s">
        <v>206</v>
      </c>
      <c r="B36" s="254" t="e">
        <f>SUM(B37:B42)</f>
        <v>#REF!</v>
      </c>
      <c r="C36" s="252"/>
    </row>
    <row r="37" spans="1:3" ht="21.75" customHeight="1">
      <c r="A37" s="266" t="s">
        <v>52</v>
      </c>
      <c r="B37" s="256" t="e">
        <f>VLOOKUP(A37,#REF!,24,0)</f>
        <v>#REF!</v>
      </c>
      <c r="C37" s="238"/>
    </row>
    <row r="38" spans="1:3" ht="21.75" customHeight="1">
      <c r="A38" s="267" t="s">
        <v>53</v>
      </c>
      <c r="B38" s="256" t="e">
        <f>VLOOKUP(A38,#REF!,24,0)</f>
        <v>#REF!</v>
      </c>
      <c r="C38" s="238"/>
    </row>
    <row r="39" spans="1:3" ht="21.75" customHeight="1">
      <c r="A39" s="266" t="s">
        <v>54</v>
      </c>
      <c r="B39" s="256" t="e">
        <f>VLOOKUP(A39,#REF!,24,0)</f>
        <v>#REF!</v>
      </c>
      <c r="C39" s="238"/>
    </row>
    <row r="40" spans="1:3" ht="21.75" customHeight="1">
      <c r="A40" s="267" t="s">
        <v>207</v>
      </c>
      <c r="B40" s="256" t="e">
        <f>VLOOKUP(A40,#REF!,24,0)</f>
        <v>#REF!</v>
      </c>
      <c r="C40" s="238"/>
    </row>
    <row r="41" spans="1:3" ht="21.75" customHeight="1">
      <c r="A41" s="266" t="s">
        <v>50</v>
      </c>
      <c r="B41" s="256" t="e">
        <f>VLOOKUP(A41,#REF!,24,0)</f>
        <v>#REF!</v>
      </c>
      <c r="C41" s="238"/>
    </row>
    <row r="42" spans="1:3" ht="21.75" customHeight="1">
      <c r="A42" s="267" t="s">
        <v>208</v>
      </c>
      <c r="B42" s="256" t="e">
        <f>VLOOKUP(A42,#REF!,24,0)</f>
        <v>#REF!</v>
      </c>
      <c r="C42" s="238"/>
    </row>
    <row r="43" spans="1:3" ht="21.75" customHeight="1">
      <c r="A43" s="268" t="s">
        <v>55</v>
      </c>
      <c r="B43" s="254" t="e">
        <f>VLOOKUP(A43,#REF!,24,0)</f>
        <v>#REF!</v>
      </c>
      <c r="C43" s="238"/>
    </row>
    <row r="44" spans="1:8" ht="21.75" customHeight="1">
      <c r="A44" s="269" t="s">
        <v>56</v>
      </c>
      <c r="B44" s="254" t="e">
        <f>VLOOKUP(A44,#REF!,24,0)</f>
        <v>#REF!</v>
      </c>
      <c r="C44" s="247"/>
      <c r="F44" s="270"/>
      <c r="G44" s="270"/>
      <c r="H44" s="270"/>
    </row>
    <row r="45" spans="1:3" ht="21.75" customHeight="1">
      <c r="A45" s="271" t="s">
        <v>57</v>
      </c>
      <c r="B45" s="254" t="e">
        <f>VLOOKUP(A45,#REF!,24,0)</f>
        <v>#REF!</v>
      </c>
      <c r="C45" s="247"/>
    </row>
    <row r="46" spans="1:3" ht="21.75" customHeight="1">
      <c r="A46" s="271" t="s">
        <v>58</v>
      </c>
      <c r="B46" s="254" t="e">
        <f>VLOOKUP(A46,#REF!,24,0)</f>
        <v>#REF!</v>
      </c>
      <c r="C46" s="247"/>
    </row>
    <row r="47" spans="1:3" ht="21.75" customHeight="1">
      <c r="A47" s="272" t="s">
        <v>209</v>
      </c>
      <c r="B47" s="254" t="e">
        <f>SUM(B48:B50)</f>
        <v>#REF!</v>
      </c>
      <c r="C47" s="252"/>
    </row>
    <row r="48" spans="1:3" ht="21.75" customHeight="1">
      <c r="A48" s="264" t="s">
        <v>210</v>
      </c>
      <c r="B48" s="256" t="e">
        <f>VLOOKUP(A48,#REF!,24,0)</f>
        <v>#REF!</v>
      </c>
      <c r="C48" s="238"/>
    </row>
    <row r="49" spans="1:3" ht="21.75" customHeight="1">
      <c r="A49" s="264" t="s">
        <v>61</v>
      </c>
      <c r="B49" s="256" t="e">
        <f>VLOOKUP(A49,#REF!,24,0)</f>
        <v>#REF!</v>
      </c>
      <c r="C49" s="238"/>
    </row>
    <row r="50" spans="1:3" ht="21.75" customHeight="1">
      <c r="A50" s="264" t="s">
        <v>62</v>
      </c>
      <c r="B50" s="256" t="e">
        <f>VLOOKUP(A50,#REF!,24,0)</f>
        <v>#REF!</v>
      </c>
      <c r="C50" s="238"/>
    </row>
    <row r="51" spans="1:3" ht="21.75" customHeight="1">
      <c r="A51" s="265" t="s">
        <v>63</v>
      </c>
      <c r="B51" s="254" t="e">
        <f>VLOOKUP(A51,#REF!,24,0)</f>
        <v>#REF!</v>
      </c>
      <c r="C51" s="238"/>
    </row>
    <row r="52" spans="1:3" ht="21.75" customHeight="1">
      <c r="A52" s="271" t="s">
        <v>64</v>
      </c>
      <c r="B52" s="254" t="e">
        <f>VLOOKUP(A52,#REF!,24,0)</f>
        <v>#REF!</v>
      </c>
      <c r="C52" s="247"/>
    </row>
    <row r="53" spans="1:3" ht="21.75" customHeight="1">
      <c r="A53" s="271" t="s">
        <v>65</v>
      </c>
      <c r="B53" s="254" t="e">
        <f>VLOOKUP(A53,#REF!,24,0)</f>
        <v>#REF!</v>
      </c>
      <c r="C53" s="247"/>
    </row>
    <row r="54" spans="1:3" ht="21.75" customHeight="1">
      <c r="A54" s="262" t="s">
        <v>211</v>
      </c>
      <c r="B54" s="254" t="e">
        <f>SUM(B55:B58)</f>
        <v>#REF!</v>
      </c>
      <c r="C54" s="252"/>
    </row>
    <row r="55" spans="1:3" ht="21.75" customHeight="1">
      <c r="A55" s="273" t="s">
        <v>212</v>
      </c>
      <c r="B55" s="256" t="e">
        <f>VLOOKUP(A55,#REF!,24,0)</f>
        <v>#REF!</v>
      </c>
      <c r="C55" s="238"/>
    </row>
    <row r="56" spans="1:3" ht="21.75" customHeight="1">
      <c r="A56" s="273" t="s">
        <v>213</v>
      </c>
      <c r="B56" s="256" t="e">
        <f>VLOOKUP(A56,#REF!,24,0)</f>
        <v>#REF!</v>
      </c>
      <c r="C56" s="238"/>
    </row>
    <row r="57" spans="1:3" ht="21.75" customHeight="1">
      <c r="A57" s="273" t="s">
        <v>69</v>
      </c>
      <c r="B57" s="256" t="e">
        <f>VLOOKUP(A57,#REF!,24,0)</f>
        <v>#REF!</v>
      </c>
      <c r="C57" s="238"/>
    </row>
    <row r="58" spans="1:3" ht="21.75" customHeight="1">
      <c r="A58" s="273" t="s">
        <v>70</v>
      </c>
      <c r="B58" s="256" t="e">
        <f>VLOOKUP(A58,#REF!,24,0)</f>
        <v>#REF!</v>
      </c>
      <c r="C58" s="238"/>
    </row>
    <row r="59" spans="1:8" ht="21.75" customHeight="1">
      <c r="A59" s="274" t="s">
        <v>71</v>
      </c>
      <c r="B59" s="254" t="e">
        <f>VLOOKUP(A59,#REF!,24,0)</f>
        <v>#REF!</v>
      </c>
      <c r="C59" s="247"/>
      <c r="F59" s="270"/>
      <c r="G59" s="270"/>
      <c r="H59" s="270"/>
    </row>
    <row r="60" spans="1:8" ht="21.75" customHeight="1">
      <c r="A60" s="274" t="s">
        <v>72</v>
      </c>
      <c r="B60" s="254" t="e">
        <f>VLOOKUP(A60,#REF!,24,0)</f>
        <v>#REF!</v>
      </c>
      <c r="C60" s="247"/>
      <c r="F60" s="270"/>
      <c r="G60" s="270"/>
      <c r="H60" s="270"/>
    </row>
    <row r="61" spans="1:8" ht="21.75" customHeight="1">
      <c r="A61" s="271" t="s">
        <v>73</v>
      </c>
      <c r="B61" s="254" t="e">
        <f>VLOOKUP(A61,#REF!,24,0)</f>
        <v>#REF!</v>
      </c>
      <c r="C61" s="247"/>
      <c r="F61" s="270"/>
      <c r="G61" s="270"/>
      <c r="H61" s="270"/>
    </row>
    <row r="62" spans="1:8" ht="21.75" customHeight="1">
      <c r="A62" s="271" t="s">
        <v>74</v>
      </c>
      <c r="B62" s="254" t="e">
        <f>VLOOKUP(A62,#REF!,24,0)</f>
        <v>#REF!</v>
      </c>
      <c r="C62" s="247"/>
      <c r="F62" s="270"/>
      <c r="G62" s="270"/>
      <c r="H62" s="270"/>
    </row>
    <row r="63" spans="1:8" ht="21.75" customHeight="1">
      <c r="A63" s="272" t="s">
        <v>198</v>
      </c>
      <c r="B63" s="254" t="e">
        <f>SUM(B64:B66)</f>
        <v>#REF!</v>
      </c>
      <c r="C63" s="252"/>
      <c r="F63" s="275"/>
      <c r="G63" s="275"/>
      <c r="H63" s="275"/>
    </row>
    <row r="64" spans="1:3" ht="21.75" customHeight="1">
      <c r="A64" s="276" t="s">
        <v>214</v>
      </c>
      <c r="B64" s="256" t="e">
        <f>VLOOKUP(A64,#REF!,24,0)</f>
        <v>#REF!</v>
      </c>
      <c r="C64" s="277"/>
    </row>
    <row r="65" spans="1:3" ht="21.75" customHeight="1">
      <c r="A65" s="276" t="s">
        <v>28</v>
      </c>
      <c r="B65" s="256" t="e">
        <f>VLOOKUP(A65,#REF!,24,0)</f>
        <v>#REF!</v>
      </c>
      <c r="C65" s="277"/>
    </row>
    <row r="66" spans="1:3" ht="21.75" customHeight="1">
      <c r="A66" s="276" t="s">
        <v>29</v>
      </c>
      <c r="B66" s="256" t="e">
        <f>VLOOKUP(A66,#REF!,24,0)</f>
        <v>#REF!</v>
      </c>
      <c r="C66" s="277"/>
    </row>
    <row r="67" spans="1:3" ht="21.75" customHeight="1">
      <c r="A67" s="271" t="s">
        <v>30</v>
      </c>
      <c r="B67" s="254" t="e">
        <f>VLOOKUP(A67,#REF!,24,0)</f>
        <v>#REF!</v>
      </c>
      <c r="C67" s="278"/>
    </row>
    <row r="68" spans="1:3" ht="21.75" customHeight="1">
      <c r="A68" s="262" t="s">
        <v>215</v>
      </c>
      <c r="B68" s="254" t="e">
        <f>SUM(B69:B70)</f>
        <v>#REF!</v>
      </c>
      <c r="C68" s="252"/>
    </row>
    <row r="69" spans="1:3" ht="21.75" customHeight="1">
      <c r="A69" s="276" t="s">
        <v>216</v>
      </c>
      <c r="B69" s="256" t="e">
        <f>VLOOKUP(A69,#REF!,24,0)</f>
        <v>#REF!</v>
      </c>
      <c r="C69" s="277"/>
    </row>
    <row r="70" spans="1:3" ht="21.75" customHeight="1">
      <c r="A70" s="276" t="s">
        <v>217</v>
      </c>
      <c r="B70" s="256" t="e">
        <f>VLOOKUP(A70,#REF!,24,0)</f>
        <v>#REF!</v>
      </c>
      <c r="C70" s="277"/>
    </row>
    <row r="71" spans="1:3" ht="21.75" customHeight="1">
      <c r="A71" s="279" t="s">
        <v>77</v>
      </c>
      <c r="B71" s="254" t="e">
        <f>VLOOKUP(A71,#REF!,24,0)</f>
        <v>#REF!</v>
      </c>
      <c r="C71" s="277"/>
    </row>
    <row r="72" spans="1:3" ht="21.75" customHeight="1">
      <c r="A72" s="279" t="s">
        <v>78</v>
      </c>
      <c r="B72" s="254" t="e">
        <f>VLOOKUP(A72,#REF!,24,0)</f>
        <v>#REF!</v>
      </c>
      <c r="C72" s="278"/>
    </row>
    <row r="73" spans="1:3" ht="21.75" customHeight="1">
      <c r="A73" s="262" t="s">
        <v>79</v>
      </c>
      <c r="B73" s="254" t="e">
        <f>VLOOKUP(A73,#REF!,24,0)</f>
        <v>#REF!</v>
      </c>
      <c r="C73" s="278"/>
    </row>
    <row r="74" spans="1:3" ht="21.75" customHeight="1">
      <c r="A74" s="262" t="s">
        <v>195</v>
      </c>
      <c r="B74" s="254" t="e">
        <f>SUM(B75:B77)</f>
        <v>#REF!</v>
      </c>
      <c r="C74" s="252"/>
    </row>
    <row r="75" spans="1:3" ht="21.75" customHeight="1">
      <c r="A75" s="264" t="s">
        <v>21</v>
      </c>
      <c r="B75" s="256" t="e">
        <f>VLOOKUP(A75,#REF!,24,0)</f>
        <v>#REF!</v>
      </c>
      <c r="C75" s="238"/>
    </row>
    <row r="76" spans="1:3" ht="21.75" customHeight="1">
      <c r="A76" s="264" t="s">
        <v>22</v>
      </c>
      <c r="B76" s="256" t="e">
        <f>VLOOKUP(A76,#REF!,24,0)</f>
        <v>#REF!</v>
      </c>
      <c r="C76" s="238"/>
    </row>
    <row r="77" spans="1:3" ht="21.75" customHeight="1">
      <c r="A77" s="264" t="s">
        <v>23</v>
      </c>
      <c r="B77" s="256" t="e">
        <f>VLOOKUP(A77,#REF!,24,0)</f>
        <v>#REF!</v>
      </c>
      <c r="C77" s="238"/>
    </row>
    <row r="78" spans="1:3" ht="21.75" customHeight="1">
      <c r="A78" s="262" t="s">
        <v>218</v>
      </c>
      <c r="B78" s="254" t="e">
        <f>SUM(B79:B82)</f>
        <v>#REF!</v>
      </c>
      <c r="C78" s="252"/>
    </row>
    <row r="79" spans="1:3" ht="21.75" customHeight="1">
      <c r="A79" s="276" t="s">
        <v>219</v>
      </c>
      <c r="B79" s="256" t="e">
        <f>VLOOKUP(A79,#REF!,24,0)</f>
        <v>#REF!</v>
      </c>
      <c r="C79" s="277"/>
    </row>
    <row r="80" spans="1:3" ht="21.75" customHeight="1">
      <c r="A80" s="276" t="s">
        <v>81</v>
      </c>
      <c r="B80" s="256" t="e">
        <f>VLOOKUP(A80,#REF!,24,0)</f>
        <v>#REF!</v>
      </c>
      <c r="C80" s="277"/>
    </row>
    <row r="81" spans="1:3" ht="21.75" customHeight="1">
      <c r="A81" s="276" t="s">
        <v>83</v>
      </c>
      <c r="B81" s="256" t="e">
        <f>VLOOKUP(A81,#REF!,24,0)</f>
        <v>#REF!</v>
      </c>
      <c r="C81" s="277"/>
    </row>
    <row r="82" spans="1:3" ht="21.75" customHeight="1">
      <c r="A82" s="276" t="s">
        <v>220</v>
      </c>
      <c r="B82" s="256" t="e">
        <f>VLOOKUP(A82,#REF!,24,0)</f>
        <v>#REF!</v>
      </c>
      <c r="C82" s="277"/>
    </row>
    <row r="83" spans="1:3" ht="21.75" customHeight="1">
      <c r="A83" s="271" t="s">
        <v>84</v>
      </c>
      <c r="B83" s="254" t="e">
        <f>VLOOKUP(A83,#REF!,24,0)</f>
        <v>#REF!</v>
      </c>
      <c r="C83" s="278"/>
    </row>
    <row r="84" spans="1:3" ht="21.75" customHeight="1">
      <c r="A84" s="262" t="s">
        <v>221</v>
      </c>
      <c r="B84" s="254" t="e">
        <f>SUM(B85:B91)</f>
        <v>#REF!</v>
      </c>
      <c r="C84" s="252"/>
    </row>
    <row r="85" spans="1:3" ht="21.75" customHeight="1">
      <c r="A85" s="264" t="s">
        <v>222</v>
      </c>
      <c r="B85" s="256" t="e">
        <f>VLOOKUP(A85,#REF!,24,0)</f>
        <v>#REF!</v>
      </c>
      <c r="C85" s="277"/>
    </row>
    <row r="86" spans="1:3" ht="21.75" customHeight="1">
      <c r="A86" s="264" t="s">
        <v>90</v>
      </c>
      <c r="B86" s="256" t="e">
        <f>VLOOKUP(A86,#REF!,24,0)</f>
        <v>#REF!</v>
      </c>
      <c r="C86" s="277"/>
    </row>
    <row r="87" spans="1:3" ht="21.75" customHeight="1">
      <c r="A87" s="264" t="s">
        <v>91</v>
      </c>
      <c r="B87" s="256" t="e">
        <f>VLOOKUP(A87,#REF!,24,0)</f>
        <v>#REF!</v>
      </c>
      <c r="C87" s="277"/>
    </row>
    <row r="88" spans="1:3" ht="21.75" customHeight="1">
      <c r="A88" s="264" t="s">
        <v>88</v>
      </c>
      <c r="B88" s="256" t="e">
        <f>VLOOKUP(A88,#REF!,24,0)</f>
        <v>#REF!</v>
      </c>
      <c r="C88" s="277"/>
    </row>
    <row r="89" spans="1:3" ht="21.75" customHeight="1">
      <c r="A89" s="264" t="s">
        <v>223</v>
      </c>
      <c r="B89" s="256" t="e">
        <f>VLOOKUP(A89,#REF!,24,0)</f>
        <v>#REF!</v>
      </c>
      <c r="C89" s="277"/>
    </row>
    <row r="90" spans="1:3" ht="21.75" customHeight="1">
      <c r="A90" s="264" t="s">
        <v>86</v>
      </c>
      <c r="B90" s="256" t="e">
        <f>VLOOKUP(A90,#REF!,24,0)</f>
        <v>#REF!</v>
      </c>
      <c r="C90" s="277"/>
    </row>
    <row r="91" spans="1:3" ht="21.75" customHeight="1">
      <c r="A91" s="264" t="s">
        <v>87</v>
      </c>
      <c r="B91" s="256" t="e">
        <f>VLOOKUP(A91,#REF!,24,0)</f>
        <v>#REF!</v>
      </c>
      <c r="C91" s="277"/>
    </row>
    <row r="92" spans="1:3" ht="21.75" customHeight="1">
      <c r="A92" s="265" t="s">
        <v>92</v>
      </c>
      <c r="B92" s="254" t="e">
        <f>VLOOKUP(A92,#REF!,24,0)</f>
        <v>#REF!</v>
      </c>
      <c r="C92" s="277"/>
    </row>
    <row r="93" spans="1:3" ht="21.75" customHeight="1">
      <c r="A93" s="265" t="s">
        <v>93</v>
      </c>
      <c r="B93" s="254" t="e">
        <f>VLOOKUP(A93,#REF!,24,0)</f>
        <v>#REF!</v>
      </c>
      <c r="C93" s="278"/>
    </row>
    <row r="94" spans="1:3" ht="21.75" customHeight="1">
      <c r="A94" s="271" t="s">
        <v>94</v>
      </c>
      <c r="B94" s="254" t="e">
        <f>VLOOKUP(A94,#REF!,24,0)</f>
        <v>#REF!</v>
      </c>
      <c r="C94" s="278"/>
    </row>
    <row r="95" spans="1:3" ht="21.75" customHeight="1">
      <c r="A95" s="262" t="s">
        <v>224</v>
      </c>
      <c r="B95" s="254" t="e">
        <f>SUM(B96:B99)</f>
        <v>#REF!</v>
      </c>
      <c r="C95" s="252"/>
    </row>
    <row r="96" spans="1:3" ht="21.75" customHeight="1">
      <c r="A96" s="276" t="s">
        <v>225</v>
      </c>
      <c r="B96" s="256" t="e">
        <f>VLOOKUP(A96,#REF!,24,0)</f>
        <v>#REF!</v>
      </c>
      <c r="C96" s="277"/>
    </row>
    <row r="97" spans="1:3" ht="21.75" customHeight="1">
      <c r="A97" s="276" t="s">
        <v>96</v>
      </c>
      <c r="B97" s="256" t="e">
        <f>VLOOKUP(A97,#REF!,24,0)</f>
        <v>#REF!</v>
      </c>
      <c r="C97" s="277"/>
    </row>
    <row r="98" spans="1:3" ht="21.75" customHeight="1">
      <c r="A98" s="276" t="s">
        <v>98</v>
      </c>
      <c r="B98" s="256" t="e">
        <f>VLOOKUP(A98,#REF!,24,0)</f>
        <v>#REF!</v>
      </c>
      <c r="C98" s="277"/>
    </row>
    <row r="99" spans="1:3" ht="21.75" customHeight="1">
      <c r="A99" s="276" t="s">
        <v>226</v>
      </c>
      <c r="B99" s="256" t="e">
        <f>VLOOKUP(A99,#REF!,24,0)</f>
        <v>#REF!</v>
      </c>
      <c r="C99" s="277"/>
    </row>
    <row r="100" spans="1:3" ht="21.75" customHeight="1">
      <c r="A100" s="279" t="s">
        <v>99</v>
      </c>
      <c r="B100" s="254" t="e">
        <f>VLOOKUP(A100,#REF!,24,0)</f>
        <v>#REF!</v>
      </c>
      <c r="C100" s="278"/>
    </row>
    <row r="101" spans="1:3" ht="21.75" customHeight="1">
      <c r="A101" s="271" t="s">
        <v>100</v>
      </c>
      <c r="B101" s="254" t="e">
        <f>VLOOKUP(A101,#REF!,24,0)</f>
        <v>#REF!</v>
      </c>
      <c r="C101" s="278"/>
    </row>
    <row r="102" spans="1:3" ht="21.75" customHeight="1">
      <c r="A102" s="262" t="s">
        <v>200</v>
      </c>
      <c r="B102" s="254" t="e">
        <f>B103</f>
        <v>#REF!</v>
      </c>
      <c r="C102" s="252"/>
    </row>
    <row r="103" spans="1:3" ht="21.75" customHeight="1">
      <c r="A103" s="264" t="s">
        <v>227</v>
      </c>
      <c r="B103" s="256" t="e">
        <f>VLOOKUP(A103,#REF!,24,0)</f>
        <v>#REF!</v>
      </c>
      <c r="C103" s="277"/>
    </row>
    <row r="104" spans="1:3" ht="21.75" customHeight="1">
      <c r="A104" s="265" t="s">
        <v>36</v>
      </c>
      <c r="B104" s="254" t="e">
        <f>VLOOKUP(A104,#REF!,24,0)</f>
        <v>#REF!</v>
      </c>
      <c r="C104" s="277"/>
    </row>
    <row r="105" spans="1:3" ht="21.75" customHeight="1">
      <c r="A105" s="265" t="s">
        <v>37</v>
      </c>
      <c r="B105" s="254" t="e">
        <f>VLOOKUP(A105,#REF!,24,0)</f>
        <v>#REF!</v>
      </c>
      <c r="C105" s="278"/>
    </row>
    <row r="106" spans="1:3" ht="21.75" customHeight="1">
      <c r="A106" s="265" t="s">
        <v>38</v>
      </c>
      <c r="B106" s="254" t="e">
        <f>VLOOKUP(A106,#REF!,24,0)</f>
        <v>#REF!</v>
      </c>
      <c r="C106" s="278"/>
    </row>
    <row r="107" spans="1:3" ht="21.75" customHeight="1">
      <c r="A107" s="271" t="s">
        <v>39</v>
      </c>
      <c r="B107" s="254" t="e">
        <f>VLOOKUP(A107,#REF!,24,0)</f>
        <v>#REF!</v>
      </c>
      <c r="C107" s="278"/>
    </row>
    <row r="108" spans="1:3" ht="21.75" customHeight="1">
      <c r="A108" s="272" t="s">
        <v>228</v>
      </c>
      <c r="B108" s="254" t="e">
        <f>SUM(B109:B113)</f>
        <v>#REF!</v>
      </c>
      <c r="C108" s="252"/>
    </row>
    <row r="109" spans="1:3" ht="21.75" customHeight="1">
      <c r="A109" s="273" t="s">
        <v>229</v>
      </c>
      <c r="B109" s="256" t="e">
        <f>VLOOKUP(A109,#REF!,24,0)</f>
        <v>#REF!</v>
      </c>
      <c r="C109" s="238"/>
    </row>
    <row r="110" spans="1:3" ht="21.75" customHeight="1">
      <c r="A110" s="273" t="s">
        <v>230</v>
      </c>
      <c r="B110" s="256" t="e">
        <f>VLOOKUP(A110,#REF!,24,0)</f>
        <v>#REF!</v>
      </c>
      <c r="C110" s="238"/>
    </row>
    <row r="111" spans="1:3" ht="21.75" customHeight="1">
      <c r="A111" s="273" t="s">
        <v>104</v>
      </c>
      <c r="B111" s="256" t="e">
        <f>VLOOKUP(A111,#REF!,24,0)</f>
        <v>#REF!</v>
      </c>
      <c r="C111" s="238"/>
    </row>
    <row r="112" spans="1:3" ht="21.75" customHeight="1">
      <c r="A112" s="273" t="s">
        <v>105</v>
      </c>
      <c r="B112" s="256" t="e">
        <f>VLOOKUP(A112,#REF!,24,0)</f>
        <v>#REF!</v>
      </c>
      <c r="C112" s="238"/>
    </row>
    <row r="113" spans="1:3" ht="21.75" customHeight="1">
      <c r="A113" s="273" t="s">
        <v>106</v>
      </c>
      <c r="B113" s="256" t="e">
        <f>VLOOKUP(A113,#REF!,24,0)</f>
        <v>#REF!</v>
      </c>
      <c r="C113" s="238"/>
    </row>
    <row r="114" spans="1:3" ht="21.75" customHeight="1">
      <c r="A114" s="274" t="s">
        <v>107</v>
      </c>
      <c r="B114" s="254" t="e">
        <f>VLOOKUP(A114,#REF!,24,0)</f>
        <v>#REF!</v>
      </c>
      <c r="C114" s="247"/>
    </row>
    <row r="115" spans="1:3" ht="21.75" customHeight="1">
      <c r="A115" s="274" t="s">
        <v>108</v>
      </c>
      <c r="B115" s="254" t="e">
        <f>VLOOKUP(A115,#REF!,24,0)</f>
        <v>#REF!</v>
      </c>
      <c r="C115" s="247"/>
    </row>
    <row r="116" spans="1:3" ht="21.75" customHeight="1">
      <c r="A116" s="271" t="s">
        <v>109</v>
      </c>
      <c r="B116" s="254" t="e">
        <f>VLOOKUP(A116,#REF!,24,0)</f>
        <v>#REF!</v>
      </c>
      <c r="C116" s="247"/>
    </row>
    <row r="117" spans="1:3" ht="21.75" customHeight="1">
      <c r="A117" s="262" t="s">
        <v>231</v>
      </c>
      <c r="B117" s="254" t="e">
        <f>SUM(B118:B120)</f>
        <v>#REF!</v>
      </c>
      <c r="C117" s="252"/>
    </row>
    <row r="118" spans="1:3" ht="21.75" customHeight="1">
      <c r="A118" s="263" t="s">
        <v>232</v>
      </c>
      <c r="B118" s="256" t="e">
        <f>VLOOKUP(A118,#REF!,24,0)</f>
        <v>#REF!</v>
      </c>
      <c r="C118" s="277"/>
    </row>
    <row r="119" spans="1:3" ht="21.75" customHeight="1">
      <c r="A119" s="264" t="s">
        <v>111</v>
      </c>
      <c r="B119" s="256" t="e">
        <f>VLOOKUP(A119,#REF!,24,0)</f>
        <v>#REF!</v>
      </c>
      <c r="C119" s="277"/>
    </row>
    <row r="120" spans="1:3" ht="21.75" customHeight="1">
      <c r="A120" s="264" t="s">
        <v>233</v>
      </c>
      <c r="B120" s="256" t="e">
        <f>VLOOKUP(A120,#REF!,24,0)</f>
        <v>#REF!</v>
      </c>
      <c r="C120" s="277"/>
    </row>
    <row r="121" spans="1:3" ht="21.75" customHeight="1">
      <c r="A121" s="271" t="s">
        <v>113</v>
      </c>
      <c r="B121" s="254" t="e">
        <f>VLOOKUP(A121,#REF!,24,0)</f>
        <v>#REF!</v>
      </c>
      <c r="C121" s="278"/>
    </row>
    <row r="122" spans="1:3" ht="21.75" customHeight="1">
      <c r="A122" s="271" t="s">
        <v>234</v>
      </c>
      <c r="B122" s="254" t="e">
        <f>SUM(B123:B125)</f>
        <v>#REF!</v>
      </c>
      <c r="C122" s="252"/>
    </row>
    <row r="123" spans="1:3" ht="21.75" customHeight="1">
      <c r="A123" s="276" t="s">
        <v>235</v>
      </c>
      <c r="B123" s="256" t="e">
        <f>VLOOKUP(A123,#REF!,24,0)</f>
        <v>#REF!</v>
      </c>
      <c r="C123" s="277"/>
    </row>
    <row r="124" spans="1:3" ht="21.75" customHeight="1">
      <c r="A124" s="276" t="s">
        <v>115</v>
      </c>
      <c r="B124" s="256" t="e">
        <f>VLOOKUP(A124,#REF!,24,0)</f>
        <v>#REF!</v>
      </c>
      <c r="C124" s="277"/>
    </row>
    <row r="125" spans="1:3" ht="21.75" customHeight="1">
      <c r="A125" s="276" t="s">
        <v>236</v>
      </c>
      <c r="B125" s="256" t="e">
        <f>VLOOKUP(A125,#REF!,24,0)</f>
        <v>#REF!</v>
      </c>
      <c r="C125" s="277"/>
    </row>
    <row r="126" spans="1:3" ht="21.75" customHeight="1">
      <c r="A126" s="279" t="s">
        <v>117</v>
      </c>
      <c r="B126" s="254" t="e">
        <f>VLOOKUP(A126,#REF!,24,0)</f>
        <v>#REF!</v>
      </c>
      <c r="C126" s="277"/>
    </row>
    <row r="127" spans="1:3" ht="21.75" customHeight="1">
      <c r="A127" s="262" t="s">
        <v>118</v>
      </c>
      <c r="B127" s="254" t="e">
        <f>VLOOKUP(A127,#REF!,24,0)</f>
        <v>#REF!</v>
      </c>
      <c r="C127" s="278"/>
    </row>
    <row r="128" spans="1:3" ht="21.75" customHeight="1">
      <c r="A128" s="271" t="s">
        <v>119</v>
      </c>
      <c r="B128" s="254" t="e">
        <f>VLOOKUP(A128,#REF!,24,0)</f>
        <v>#REF!</v>
      </c>
      <c r="C128" s="278"/>
    </row>
    <row r="129" spans="1:3" ht="21.75" customHeight="1">
      <c r="A129" s="271" t="s">
        <v>237</v>
      </c>
      <c r="B129" s="254" t="e">
        <f>SUM(B130:B133)</f>
        <v>#REF!</v>
      </c>
      <c r="C129" s="252"/>
    </row>
    <row r="130" spans="1:3" ht="21.75" customHeight="1">
      <c r="A130" s="264" t="s">
        <v>238</v>
      </c>
      <c r="B130" s="256" t="e">
        <f>VLOOKUP(A130,#REF!,24,0)</f>
        <v>#REF!</v>
      </c>
      <c r="C130" s="277"/>
    </row>
    <row r="131" spans="1:3" ht="21.75" customHeight="1">
      <c r="A131" s="264" t="s">
        <v>121</v>
      </c>
      <c r="B131" s="256" t="e">
        <f>VLOOKUP(A131,#REF!,24,0)</f>
        <v>#REF!</v>
      </c>
      <c r="C131" s="277"/>
    </row>
    <row r="132" spans="1:3" ht="21.75" customHeight="1">
      <c r="A132" s="264" t="s">
        <v>123</v>
      </c>
      <c r="B132" s="256" t="e">
        <f>VLOOKUP(A132,#REF!,24,0)</f>
        <v>#REF!</v>
      </c>
      <c r="C132" s="277"/>
    </row>
    <row r="133" spans="1:3" ht="21.75" customHeight="1">
      <c r="A133" s="264" t="s">
        <v>239</v>
      </c>
      <c r="B133" s="256" t="e">
        <f>VLOOKUP(A133,#REF!,24,0)</f>
        <v>#REF!</v>
      </c>
      <c r="C133" s="277"/>
    </row>
    <row r="134" spans="1:3" ht="21.75" customHeight="1">
      <c r="A134" s="265" t="s">
        <v>124</v>
      </c>
      <c r="B134" s="254" t="e">
        <f>VLOOKUP(A134,#REF!,24,0)</f>
        <v>#REF!</v>
      </c>
      <c r="C134" s="278"/>
    </row>
    <row r="135" spans="1:3" ht="21.75" customHeight="1">
      <c r="A135" s="271" t="s">
        <v>125</v>
      </c>
      <c r="B135" s="254" t="e">
        <f>VLOOKUP(A135,#REF!,24,0)</f>
        <v>#REF!</v>
      </c>
      <c r="C135" s="278"/>
    </row>
  </sheetData>
  <sheetProtection/>
  <mergeCells count="3">
    <mergeCell ref="A2:B2"/>
    <mergeCell ref="A4:A5"/>
    <mergeCell ref="B4:B5"/>
  </mergeCells>
  <printOptions horizontalCentered="1"/>
  <pageMargins left="0.75" right="0.75" top="1" bottom="1" header="0.51" footer="0.5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2:C125"/>
  <sheetViews>
    <sheetView zoomScaleSheetLayoutView="100" workbookViewId="0" topLeftCell="A7">
      <selection activeCell="C41" sqref="C41"/>
    </sheetView>
  </sheetViews>
  <sheetFormatPr defaultColWidth="9.00390625" defaultRowHeight="14.25"/>
  <sheetData>
    <row r="2" spans="1:3" ht="14.25">
      <c r="A2" s="233" t="s">
        <v>240</v>
      </c>
      <c r="B2" s="234"/>
      <c r="C2" s="235"/>
    </row>
    <row r="3" spans="1:3" ht="14.25">
      <c r="A3" s="233" t="s">
        <v>241</v>
      </c>
      <c r="B3" s="234"/>
      <c r="C3" s="235"/>
    </row>
    <row r="4" spans="1:3" ht="14.25">
      <c r="A4" s="233" t="s">
        <v>242</v>
      </c>
      <c r="B4" s="234"/>
      <c r="C4" s="235"/>
    </row>
    <row r="5" spans="1:3" ht="14.25">
      <c r="A5" s="233" t="s">
        <v>243</v>
      </c>
      <c r="B5" s="234"/>
      <c r="C5" s="235"/>
    </row>
    <row r="6" spans="1:3" ht="14.25">
      <c r="A6" s="233" t="s">
        <v>244</v>
      </c>
      <c r="B6" s="234"/>
      <c r="C6" s="235"/>
    </row>
    <row r="7" spans="1:3" ht="14.25">
      <c r="A7" s="233" t="s">
        <v>245</v>
      </c>
      <c r="B7" s="234"/>
      <c r="C7" s="235"/>
    </row>
    <row r="8" spans="1:3" ht="14.25">
      <c r="A8" s="233" t="s">
        <v>246</v>
      </c>
      <c r="B8" s="234"/>
      <c r="C8" s="235"/>
    </row>
    <row r="9" spans="1:3" ht="14.25">
      <c r="A9" s="233" t="s">
        <v>247</v>
      </c>
      <c r="B9" s="234"/>
      <c r="C9" s="235"/>
    </row>
    <row r="10" spans="1:3" ht="14.25">
      <c r="A10" s="233" t="s">
        <v>248</v>
      </c>
      <c r="B10" s="234"/>
      <c r="C10" s="235"/>
    </row>
    <row r="11" spans="1:3" ht="14.25">
      <c r="A11" s="233" t="s">
        <v>249</v>
      </c>
      <c r="B11" s="234"/>
      <c r="C11" s="235"/>
    </row>
    <row r="12" spans="1:3" ht="14.25">
      <c r="A12" s="233" t="s">
        <v>250</v>
      </c>
      <c r="B12" s="234"/>
      <c r="C12" s="235"/>
    </row>
    <row r="13" spans="1:3" ht="14.25">
      <c r="A13" s="234" t="s">
        <v>251</v>
      </c>
      <c r="B13" s="234"/>
      <c r="C13" s="235"/>
    </row>
    <row r="14" spans="1:3" ht="14.25">
      <c r="A14" s="234" t="s">
        <v>252</v>
      </c>
      <c r="B14" s="234"/>
      <c r="C14" s="235"/>
    </row>
    <row r="15" spans="1:3" ht="14.25">
      <c r="A15" s="234" t="s">
        <v>253</v>
      </c>
      <c r="B15" s="234"/>
      <c r="C15" s="235"/>
    </row>
    <row r="16" spans="1:3" ht="14.25">
      <c r="A16" s="234" t="s">
        <v>254</v>
      </c>
      <c r="B16" s="234"/>
      <c r="C16" s="235"/>
    </row>
    <row r="17" spans="1:3" ht="14.25">
      <c r="A17" s="234" t="s">
        <v>255</v>
      </c>
      <c r="B17" s="234"/>
      <c r="C17" s="235"/>
    </row>
    <row r="18" spans="1:3" ht="14.25">
      <c r="A18" s="234" t="s">
        <v>256</v>
      </c>
      <c r="B18" s="234"/>
      <c r="C18" s="235"/>
    </row>
    <row r="19" spans="1:3" ht="14.25">
      <c r="A19" s="234" t="s">
        <v>257</v>
      </c>
      <c r="B19" s="234"/>
      <c r="C19" s="235"/>
    </row>
    <row r="20" spans="1:3" ht="14.25">
      <c r="A20" s="234" t="s">
        <v>258</v>
      </c>
      <c r="B20" s="234"/>
      <c r="C20" s="235"/>
    </row>
    <row r="21" spans="1:3" ht="14.25">
      <c r="A21" s="234" t="s">
        <v>259</v>
      </c>
      <c r="B21" s="234"/>
      <c r="C21" s="235"/>
    </row>
    <row r="22" spans="1:3" ht="14.25">
      <c r="A22" s="233" t="s">
        <v>260</v>
      </c>
      <c r="B22" s="234"/>
      <c r="C22" s="235"/>
    </row>
    <row r="23" spans="1:3" ht="14.25">
      <c r="A23" s="233" t="s">
        <v>261</v>
      </c>
      <c r="B23" s="234"/>
      <c r="C23" s="235"/>
    </row>
    <row r="24" spans="1:3" ht="14.25">
      <c r="A24" s="233" t="s">
        <v>262</v>
      </c>
      <c r="B24" s="234"/>
      <c r="C24" s="235"/>
    </row>
    <row r="25" spans="1:3" ht="14.25">
      <c r="A25" s="234" t="s">
        <v>204</v>
      </c>
      <c r="B25" s="234"/>
      <c r="C25" s="235"/>
    </row>
    <row r="26" spans="1:3" ht="14.25">
      <c r="A26" s="234" t="s">
        <v>42</v>
      </c>
      <c r="B26" s="234"/>
      <c r="C26" s="235"/>
    </row>
    <row r="27" spans="1:3" ht="14.25">
      <c r="A27" s="234" t="s">
        <v>44</v>
      </c>
      <c r="B27" s="234"/>
      <c r="C27" s="235">
        <v>1</v>
      </c>
    </row>
    <row r="28" spans="1:3" ht="14.25">
      <c r="A28" s="234" t="s">
        <v>43</v>
      </c>
      <c r="B28" s="234"/>
      <c r="C28" s="235"/>
    </row>
    <row r="29" spans="1:3" ht="14.25">
      <c r="A29" s="234" t="s">
        <v>45</v>
      </c>
      <c r="B29" s="234"/>
      <c r="C29" s="235">
        <v>2</v>
      </c>
    </row>
    <row r="30" spans="1:3" ht="14.25">
      <c r="A30" s="234" t="s">
        <v>205</v>
      </c>
      <c r="B30" s="234"/>
      <c r="C30" s="235">
        <v>2</v>
      </c>
    </row>
    <row r="31" spans="1:3" ht="14.25">
      <c r="A31" s="234" t="s">
        <v>47</v>
      </c>
      <c r="B31" s="234" t="s">
        <v>263</v>
      </c>
      <c r="C31" s="235"/>
    </row>
    <row r="32" spans="1:3" ht="14.25">
      <c r="A32" s="233" t="s">
        <v>264</v>
      </c>
      <c r="B32" s="234"/>
      <c r="C32" s="235"/>
    </row>
    <row r="33" spans="1:3" ht="14.25">
      <c r="A33" s="233" t="s">
        <v>265</v>
      </c>
      <c r="B33" s="234"/>
      <c r="C33" s="235"/>
    </row>
    <row r="34" spans="1:3" ht="14.25">
      <c r="A34" s="233" t="s">
        <v>14</v>
      </c>
      <c r="B34" s="234"/>
      <c r="C34" s="235"/>
    </row>
    <row r="35" spans="1:3" ht="14.25">
      <c r="A35" s="233" t="s">
        <v>266</v>
      </c>
      <c r="B35" s="234"/>
      <c r="C35" s="235"/>
    </row>
    <row r="36" spans="1:3" ht="14.25">
      <c r="A36" s="233" t="s">
        <v>267</v>
      </c>
      <c r="B36" s="234"/>
      <c r="C36" s="235"/>
    </row>
    <row r="37" spans="1:3" ht="14.25">
      <c r="A37" s="234" t="s">
        <v>50</v>
      </c>
      <c r="B37" s="234"/>
      <c r="C37" s="235"/>
    </row>
    <row r="38" spans="1:3" ht="14.25">
      <c r="A38" s="234" t="s">
        <v>208</v>
      </c>
      <c r="B38" s="234"/>
      <c r="C38" s="235"/>
    </row>
    <row r="39" spans="1:3" ht="14.25">
      <c r="A39" s="234" t="s">
        <v>207</v>
      </c>
      <c r="B39" s="234"/>
      <c r="C39" s="235">
        <v>1</v>
      </c>
    </row>
    <row r="40" spans="1:3" ht="14.25">
      <c r="A40" s="234" t="s">
        <v>52</v>
      </c>
      <c r="B40" s="234"/>
      <c r="C40" s="235"/>
    </row>
    <row r="41" spans="1:3" ht="14.25">
      <c r="A41" s="234" t="s">
        <v>56</v>
      </c>
      <c r="B41" s="234" t="s">
        <v>263</v>
      </c>
      <c r="C41" s="235">
        <v>2</v>
      </c>
    </row>
    <row r="42" spans="1:3" ht="14.25">
      <c r="A42" s="234" t="s">
        <v>57</v>
      </c>
      <c r="B42" s="234" t="s">
        <v>263</v>
      </c>
      <c r="C42" s="235">
        <v>1</v>
      </c>
    </row>
    <row r="43" spans="1:3" ht="14.25">
      <c r="A43" s="234" t="s">
        <v>53</v>
      </c>
      <c r="B43" s="234"/>
      <c r="C43" s="235">
        <v>1</v>
      </c>
    </row>
    <row r="44" spans="1:3" ht="14.25">
      <c r="A44" s="234" t="s">
        <v>55</v>
      </c>
      <c r="B44" s="234" t="s">
        <v>263</v>
      </c>
      <c r="C44" s="235">
        <v>1</v>
      </c>
    </row>
    <row r="45" spans="1:3" ht="14.25">
      <c r="A45" s="234" t="s">
        <v>54</v>
      </c>
      <c r="B45" s="234"/>
      <c r="C45" s="235">
        <v>1</v>
      </c>
    </row>
    <row r="46" spans="1:3" ht="14.25">
      <c r="A46" s="236" t="s">
        <v>58</v>
      </c>
      <c r="B46" s="234" t="s">
        <v>263</v>
      </c>
      <c r="C46" s="235">
        <v>1</v>
      </c>
    </row>
    <row r="47" spans="1:3" ht="14.25">
      <c r="A47" s="233" t="s">
        <v>210</v>
      </c>
      <c r="B47" s="234"/>
      <c r="C47" s="235">
        <v>1</v>
      </c>
    </row>
    <row r="48" spans="1:3" ht="14.25">
      <c r="A48" s="233" t="s">
        <v>61</v>
      </c>
      <c r="B48" s="234"/>
      <c r="C48" s="235">
        <v>1</v>
      </c>
    </row>
    <row r="49" spans="1:3" ht="14.25">
      <c r="A49" s="233" t="s">
        <v>62</v>
      </c>
      <c r="B49" s="234"/>
      <c r="C49" s="235">
        <v>2</v>
      </c>
    </row>
    <row r="50" spans="1:3" ht="14.25">
      <c r="A50" s="233" t="s">
        <v>64</v>
      </c>
      <c r="B50" s="234" t="s">
        <v>263</v>
      </c>
      <c r="C50" s="235">
        <v>2</v>
      </c>
    </row>
    <row r="51" spans="1:3" ht="14.25">
      <c r="A51" s="233" t="s">
        <v>65</v>
      </c>
      <c r="B51" s="234" t="s">
        <v>263</v>
      </c>
      <c r="C51" s="235">
        <v>2</v>
      </c>
    </row>
    <row r="52" spans="1:3" ht="14.25">
      <c r="A52" s="233" t="s">
        <v>63</v>
      </c>
      <c r="B52" s="234" t="s">
        <v>263</v>
      </c>
      <c r="C52" s="235">
        <v>2</v>
      </c>
    </row>
    <row r="53" spans="1:3" ht="14.25">
      <c r="A53" s="234" t="s">
        <v>212</v>
      </c>
      <c r="B53" s="234"/>
      <c r="C53" s="235">
        <v>2</v>
      </c>
    </row>
    <row r="54" spans="1:3" ht="14.25">
      <c r="A54" s="234" t="s">
        <v>71</v>
      </c>
      <c r="B54" s="234" t="s">
        <v>263</v>
      </c>
      <c r="C54" s="235">
        <v>2</v>
      </c>
    </row>
    <row r="55" spans="1:3" ht="14.25">
      <c r="A55" s="234" t="s">
        <v>213</v>
      </c>
      <c r="B55" s="234"/>
      <c r="C55" s="235">
        <v>2</v>
      </c>
    </row>
    <row r="56" spans="1:3" ht="14.25">
      <c r="A56" s="234" t="s">
        <v>69</v>
      </c>
      <c r="B56" s="234"/>
      <c r="C56" s="235">
        <v>2</v>
      </c>
    </row>
    <row r="57" spans="1:3" ht="14.25">
      <c r="A57" s="234" t="s">
        <v>70</v>
      </c>
      <c r="B57" s="234"/>
      <c r="C57" s="235">
        <v>2</v>
      </c>
    </row>
    <row r="58" spans="1:3" ht="14.25">
      <c r="A58" s="234" t="s">
        <v>74</v>
      </c>
      <c r="B58" s="234" t="s">
        <v>263</v>
      </c>
      <c r="C58" s="235">
        <v>2</v>
      </c>
    </row>
    <row r="59" spans="1:3" ht="14.25">
      <c r="A59" s="234" t="s">
        <v>72</v>
      </c>
      <c r="B59" s="234" t="s">
        <v>263</v>
      </c>
      <c r="C59" s="235">
        <v>2</v>
      </c>
    </row>
    <row r="60" spans="1:3" ht="14.25">
      <c r="A60" s="234" t="s">
        <v>73</v>
      </c>
      <c r="B60" s="234" t="s">
        <v>263</v>
      </c>
      <c r="C60" s="235">
        <v>2</v>
      </c>
    </row>
    <row r="61" spans="1:3" ht="14.25">
      <c r="A61" s="233" t="s">
        <v>26</v>
      </c>
      <c r="B61" s="234"/>
      <c r="C61" s="235">
        <v>1</v>
      </c>
    </row>
    <row r="62" spans="1:3" ht="14.25">
      <c r="A62" s="233" t="s">
        <v>199</v>
      </c>
      <c r="B62" s="234"/>
      <c r="C62" s="235">
        <v>1</v>
      </c>
    </row>
    <row r="63" spans="1:3" ht="14.25">
      <c r="A63" s="233" t="s">
        <v>28</v>
      </c>
      <c r="B63" s="234"/>
      <c r="C63" s="235">
        <v>2</v>
      </c>
    </row>
    <row r="64" spans="1:3" ht="14.25">
      <c r="A64" s="233" t="s">
        <v>30</v>
      </c>
      <c r="B64" s="234" t="s">
        <v>263</v>
      </c>
      <c r="C64" s="235"/>
    </row>
    <row r="65" spans="1:3" ht="14.25">
      <c r="A65" s="233" t="s">
        <v>29</v>
      </c>
      <c r="B65" s="234"/>
      <c r="C65" s="235">
        <v>1</v>
      </c>
    </row>
    <row r="66" spans="1:3" ht="14.25">
      <c r="A66" s="234" t="s">
        <v>268</v>
      </c>
      <c r="B66" s="234"/>
      <c r="C66" s="235">
        <v>2</v>
      </c>
    </row>
    <row r="67" spans="1:3" ht="14.25">
      <c r="A67" s="234" t="s">
        <v>79</v>
      </c>
      <c r="B67" s="234" t="s">
        <v>263</v>
      </c>
      <c r="C67" s="235">
        <v>2</v>
      </c>
    </row>
    <row r="68" spans="1:3" ht="14.25">
      <c r="A68" s="234" t="s">
        <v>77</v>
      </c>
      <c r="B68" s="234" t="s">
        <v>263</v>
      </c>
      <c r="C68" s="235">
        <v>2</v>
      </c>
    </row>
    <row r="69" spans="1:3" ht="14.25">
      <c r="A69" s="234" t="s">
        <v>78</v>
      </c>
      <c r="B69" s="234" t="s">
        <v>263</v>
      </c>
      <c r="C69" s="235">
        <v>2</v>
      </c>
    </row>
    <row r="70" spans="1:3" ht="14.25">
      <c r="A70" s="233" t="s">
        <v>12</v>
      </c>
      <c r="B70" s="234"/>
      <c r="C70" s="235"/>
    </row>
    <row r="71" spans="1:3" ht="14.25">
      <c r="A71" s="234" t="s">
        <v>13</v>
      </c>
      <c r="B71" s="234"/>
      <c r="C71" s="235"/>
    </row>
    <row r="72" spans="1:3" ht="14.25">
      <c r="A72" s="233" t="s">
        <v>196</v>
      </c>
      <c r="B72" s="234"/>
      <c r="C72" s="235"/>
    </row>
    <row r="73" spans="1:3" ht="14.25">
      <c r="A73" s="233" t="s">
        <v>18</v>
      </c>
      <c r="B73" s="234"/>
      <c r="C73" s="235"/>
    </row>
    <row r="74" spans="1:3" ht="14.25">
      <c r="A74" s="233" t="s">
        <v>197</v>
      </c>
      <c r="B74" s="234"/>
      <c r="C74" s="235"/>
    </row>
    <row r="75" spans="1:3" ht="14.25">
      <c r="A75" s="233" t="s">
        <v>21</v>
      </c>
      <c r="B75" s="234"/>
      <c r="C75" s="235"/>
    </row>
    <row r="76" spans="1:3" ht="14.25">
      <c r="A76" s="233" t="s">
        <v>22</v>
      </c>
      <c r="B76" s="234"/>
      <c r="C76" s="235"/>
    </row>
    <row r="77" spans="1:3" ht="14.25">
      <c r="A77" s="233" t="s">
        <v>20</v>
      </c>
      <c r="B77" s="234"/>
      <c r="C77" s="235"/>
    </row>
    <row r="78" spans="1:3" ht="14.25">
      <c r="A78" s="233" t="s">
        <v>23</v>
      </c>
      <c r="B78" s="234"/>
      <c r="C78" s="235"/>
    </row>
    <row r="79" spans="1:3" ht="14.25">
      <c r="A79" s="234" t="s">
        <v>220</v>
      </c>
      <c r="B79" s="234"/>
      <c r="C79" s="235"/>
    </row>
    <row r="80" spans="1:3" ht="14.25">
      <c r="A80" s="234" t="s">
        <v>84</v>
      </c>
      <c r="B80" s="234" t="s">
        <v>263</v>
      </c>
      <c r="C80" s="235">
        <v>1</v>
      </c>
    </row>
    <row r="81" spans="1:3" ht="14.25">
      <c r="A81" s="234" t="s">
        <v>81</v>
      </c>
      <c r="B81" s="234"/>
      <c r="C81" s="235">
        <v>1</v>
      </c>
    </row>
    <row r="82" spans="1:3" ht="14.25">
      <c r="A82" s="234" t="s">
        <v>83</v>
      </c>
      <c r="B82" s="234"/>
      <c r="C82" s="235">
        <v>1</v>
      </c>
    </row>
    <row r="83" spans="1:3" ht="14.25">
      <c r="A83" s="233" t="s">
        <v>88</v>
      </c>
      <c r="B83" s="234"/>
      <c r="C83" s="235"/>
    </row>
    <row r="84" spans="1:3" ht="14.25">
      <c r="A84" s="233" t="s">
        <v>223</v>
      </c>
      <c r="B84" s="234"/>
      <c r="C84" s="235">
        <v>1</v>
      </c>
    </row>
    <row r="85" spans="1:3" ht="14.25">
      <c r="A85" s="233" t="s">
        <v>87</v>
      </c>
      <c r="B85" s="234"/>
      <c r="C85" s="235">
        <v>1</v>
      </c>
    </row>
    <row r="86" spans="1:3" ht="14.25">
      <c r="A86" s="233" t="s">
        <v>86</v>
      </c>
      <c r="B86" s="234"/>
      <c r="C86" s="235">
        <v>1</v>
      </c>
    </row>
    <row r="87" spans="1:3" ht="14.25">
      <c r="A87" s="233" t="s">
        <v>92</v>
      </c>
      <c r="B87" s="234" t="s">
        <v>263</v>
      </c>
      <c r="C87" s="235">
        <v>1</v>
      </c>
    </row>
    <row r="88" spans="1:3" ht="14.25">
      <c r="A88" s="233" t="s">
        <v>94</v>
      </c>
      <c r="B88" s="234" t="s">
        <v>263</v>
      </c>
      <c r="C88" s="235">
        <v>1</v>
      </c>
    </row>
    <row r="89" spans="1:3" ht="14.25">
      <c r="A89" s="233" t="s">
        <v>91</v>
      </c>
      <c r="B89" s="234"/>
      <c r="C89" s="235">
        <v>1</v>
      </c>
    </row>
    <row r="90" spans="1:3" ht="14.25">
      <c r="A90" s="233" t="s">
        <v>90</v>
      </c>
      <c r="B90" s="234"/>
      <c r="C90" s="235">
        <v>1</v>
      </c>
    </row>
    <row r="91" spans="1:3" ht="14.25">
      <c r="A91" s="233" t="s">
        <v>93</v>
      </c>
      <c r="B91" s="234" t="s">
        <v>263</v>
      </c>
      <c r="C91" s="235">
        <v>1</v>
      </c>
    </row>
    <row r="92" spans="1:3" ht="14.25">
      <c r="A92" s="234" t="s">
        <v>96</v>
      </c>
      <c r="B92" s="234"/>
      <c r="C92" s="235">
        <v>1</v>
      </c>
    </row>
    <row r="93" spans="1:3" ht="14.25">
      <c r="A93" s="234" t="s">
        <v>98</v>
      </c>
      <c r="B93" s="234"/>
      <c r="C93" s="235">
        <v>1</v>
      </c>
    </row>
    <row r="94" spans="1:3" ht="14.25">
      <c r="A94" s="234" t="s">
        <v>99</v>
      </c>
      <c r="B94" s="234" t="s">
        <v>263</v>
      </c>
      <c r="C94" s="235">
        <v>1</v>
      </c>
    </row>
    <row r="95" spans="1:3" ht="14.25">
      <c r="A95" s="234" t="s">
        <v>100</v>
      </c>
      <c r="B95" s="234" t="s">
        <v>263</v>
      </c>
      <c r="C95" s="235">
        <v>1</v>
      </c>
    </row>
    <row r="96" spans="1:3" ht="14.25">
      <c r="A96" s="234" t="s">
        <v>226</v>
      </c>
      <c r="B96" s="234"/>
      <c r="C96" s="235">
        <v>1</v>
      </c>
    </row>
    <row r="97" spans="1:3" ht="14.25">
      <c r="A97" s="233" t="s">
        <v>32</v>
      </c>
      <c r="B97" s="234"/>
      <c r="C97" s="235"/>
    </row>
    <row r="98" spans="1:3" ht="14.25">
      <c r="A98" s="233" t="s">
        <v>201</v>
      </c>
      <c r="B98" s="234"/>
      <c r="C98" s="235"/>
    </row>
    <row r="99" spans="1:3" ht="14.25">
      <c r="A99" s="233" t="s">
        <v>34</v>
      </c>
      <c r="B99" s="234"/>
      <c r="C99" s="235"/>
    </row>
    <row r="100" spans="1:3" ht="14.25">
      <c r="A100" s="233" t="s">
        <v>269</v>
      </c>
      <c r="B100" s="234"/>
      <c r="C100" s="235"/>
    </row>
    <row r="101" spans="1:3" ht="14.25">
      <c r="A101" s="233" t="s">
        <v>36</v>
      </c>
      <c r="B101" s="234" t="s">
        <v>263</v>
      </c>
      <c r="C101" s="235">
        <v>1</v>
      </c>
    </row>
    <row r="102" spans="1:3" ht="14.25">
      <c r="A102" s="233" t="s">
        <v>39</v>
      </c>
      <c r="B102" s="234" t="s">
        <v>263</v>
      </c>
      <c r="C102" s="235">
        <v>1</v>
      </c>
    </row>
    <row r="103" spans="1:3" ht="14.25">
      <c r="A103" s="233" t="s">
        <v>37</v>
      </c>
      <c r="B103" s="234" t="s">
        <v>263</v>
      </c>
      <c r="C103" s="235">
        <v>1</v>
      </c>
    </row>
    <row r="104" spans="1:3" ht="14.25">
      <c r="A104" s="233" t="s">
        <v>38</v>
      </c>
      <c r="B104" s="234" t="s">
        <v>263</v>
      </c>
      <c r="C104" s="235">
        <v>1</v>
      </c>
    </row>
    <row r="105" spans="1:3" ht="14.25">
      <c r="A105" s="234" t="s">
        <v>229</v>
      </c>
      <c r="B105" s="234"/>
      <c r="C105" s="235"/>
    </row>
    <row r="106" spans="1:3" ht="14.25">
      <c r="A106" s="234" t="s">
        <v>107</v>
      </c>
      <c r="B106" s="234" t="s">
        <v>263</v>
      </c>
      <c r="C106" s="235">
        <v>1</v>
      </c>
    </row>
    <row r="107" spans="1:3" ht="14.25">
      <c r="A107" s="234" t="s">
        <v>105</v>
      </c>
      <c r="B107" s="234"/>
      <c r="C107" s="235">
        <v>1</v>
      </c>
    </row>
    <row r="108" spans="1:3" ht="14.25">
      <c r="A108" s="234" t="s">
        <v>104</v>
      </c>
      <c r="B108" s="234"/>
      <c r="C108" s="235">
        <v>1</v>
      </c>
    </row>
    <row r="109" spans="1:3" ht="14.25">
      <c r="A109" s="234" t="s">
        <v>230</v>
      </c>
      <c r="B109" s="234"/>
      <c r="C109" s="235">
        <v>1</v>
      </c>
    </row>
    <row r="110" spans="1:3" ht="14.25">
      <c r="A110" s="236" t="s">
        <v>108</v>
      </c>
      <c r="B110" s="234" t="s">
        <v>263</v>
      </c>
      <c r="C110" s="235"/>
    </row>
    <row r="111" spans="1:3" ht="14.25">
      <c r="A111" s="236" t="s">
        <v>109</v>
      </c>
      <c r="B111" s="234" t="s">
        <v>263</v>
      </c>
      <c r="C111" s="235"/>
    </row>
    <row r="112" spans="1:3" ht="14.25">
      <c r="A112" s="234" t="s">
        <v>106</v>
      </c>
      <c r="B112" s="234"/>
      <c r="C112" s="235">
        <v>1</v>
      </c>
    </row>
    <row r="113" spans="1:3" ht="14.25">
      <c r="A113" s="233" t="s">
        <v>233</v>
      </c>
      <c r="B113" s="234"/>
      <c r="C113" s="235">
        <v>1</v>
      </c>
    </row>
    <row r="114" spans="1:3" ht="14.25">
      <c r="A114" s="233" t="s">
        <v>113</v>
      </c>
      <c r="B114" s="234" t="s">
        <v>263</v>
      </c>
      <c r="C114" s="235">
        <v>2</v>
      </c>
    </row>
    <row r="115" spans="1:3" ht="14.25">
      <c r="A115" s="233" t="s">
        <v>111</v>
      </c>
      <c r="B115" s="234"/>
      <c r="C115" s="235">
        <v>1</v>
      </c>
    </row>
    <row r="116" spans="1:3" ht="14.25">
      <c r="A116" s="234" t="s">
        <v>115</v>
      </c>
      <c r="B116" s="234"/>
      <c r="C116" s="235"/>
    </row>
    <row r="117" spans="1:3" ht="14.25">
      <c r="A117" s="234" t="s">
        <v>118</v>
      </c>
      <c r="B117" s="234" t="s">
        <v>263</v>
      </c>
      <c r="C117" s="235">
        <v>2</v>
      </c>
    </row>
    <row r="118" spans="1:3" ht="14.25">
      <c r="A118" s="234" t="s">
        <v>236</v>
      </c>
      <c r="B118" s="234"/>
      <c r="C118" s="235">
        <v>1</v>
      </c>
    </row>
    <row r="119" spans="1:3" ht="14.25">
      <c r="A119" s="234" t="s">
        <v>119</v>
      </c>
      <c r="B119" s="234" t="s">
        <v>263</v>
      </c>
      <c r="C119" s="235">
        <v>2</v>
      </c>
    </row>
    <row r="120" spans="1:3" ht="14.25">
      <c r="A120" s="234" t="s">
        <v>117</v>
      </c>
      <c r="B120" s="234" t="s">
        <v>263</v>
      </c>
      <c r="C120" s="235">
        <v>2</v>
      </c>
    </row>
    <row r="121" spans="1:3" ht="14.25">
      <c r="A121" s="233" t="s">
        <v>121</v>
      </c>
      <c r="B121" s="234"/>
      <c r="C121" s="235">
        <v>1</v>
      </c>
    </row>
    <row r="122" spans="1:3" ht="14.25">
      <c r="A122" s="233" t="s">
        <v>124</v>
      </c>
      <c r="B122" s="234" t="s">
        <v>263</v>
      </c>
      <c r="C122" s="235">
        <v>1</v>
      </c>
    </row>
    <row r="123" spans="1:3" ht="14.25">
      <c r="A123" s="233" t="s">
        <v>125</v>
      </c>
      <c r="B123" s="234" t="s">
        <v>263</v>
      </c>
      <c r="C123" s="235">
        <v>1</v>
      </c>
    </row>
    <row r="124" spans="1:3" ht="14.25">
      <c r="A124" s="233" t="s">
        <v>123</v>
      </c>
      <c r="B124" s="234"/>
      <c r="C124" s="235">
        <v>1</v>
      </c>
    </row>
    <row r="125" spans="1:3" ht="14.25">
      <c r="A125" s="233" t="s">
        <v>239</v>
      </c>
      <c r="B125" s="234"/>
      <c r="C125" s="235">
        <v>1</v>
      </c>
    </row>
  </sheetData>
  <sheetProtection/>
  <printOptions/>
  <pageMargins left="0.75" right="0.75" top="1" bottom="1" header="0.51" footer="0.51"/>
  <pageSetup orientation="portrait" paperSize="9"/>
</worksheet>
</file>

<file path=xl/worksheets/sheet5.xml><?xml version="1.0" encoding="utf-8"?>
<worksheet xmlns="http://schemas.openxmlformats.org/spreadsheetml/2006/main" xmlns:r="http://schemas.openxmlformats.org/officeDocument/2006/relationships">
  <dimension ref="A1:B52"/>
  <sheetViews>
    <sheetView zoomScaleSheetLayoutView="100" workbookViewId="0" topLeftCell="A1">
      <selection activeCell="G40" sqref="G40"/>
    </sheetView>
  </sheetViews>
  <sheetFormatPr defaultColWidth="9.00390625" defaultRowHeight="14.25"/>
  <cols>
    <col min="1" max="1" width="19.625" style="0" customWidth="1"/>
    <col min="2" max="2" width="12.625" style="0" bestFit="1" customWidth="1"/>
  </cols>
  <sheetData>
    <row r="1" spans="1:2" ht="14.25">
      <c r="A1" t="s">
        <v>270</v>
      </c>
      <c r="B1" t="s">
        <v>271</v>
      </c>
    </row>
    <row r="2" spans="1:2" ht="14.25">
      <c r="A2" t="s">
        <v>272</v>
      </c>
      <c r="B2">
        <v>0.8201219512195121</v>
      </c>
    </row>
    <row r="3" spans="1:2" ht="14.25">
      <c r="A3" t="s">
        <v>42</v>
      </c>
      <c r="B3">
        <v>0.5527814020539078</v>
      </c>
    </row>
    <row r="4" spans="1:2" ht="14.25">
      <c r="A4" t="s">
        <v>44</v>
      </c>
      <c r="B4">
        <v>0.3849673226123204</v>
      </c>
    </row>
    <row r="5" spans="1:2" ht="14.25">
      <c r="A5" t="s">
        <v>205</v>
      </c>
      <c r="B5">
        <v>0.31774126448088125</v>
      </c>
    </row>
    <row r="6" spans="1:2" ht="14.25">
      <c r="A6" t="s">
        <v>53</v>
      </c>
      <c r="B6">
        <v>0.8968914395026302</v>
      </c>
    </row>
    <row r="7" spans="1:2" ht="14.25">
      <c r="A7" t="s">
        <v>54</v>
      </c>
      <c r="B7">
        <v>0.5520051561157262</v>
      </c>
    </row>
    <row r="8" spans="1:2" ht="14.25">
      <c r="A8" t="s">
        <v>207</v>
      </c>
      <c r="B8">
        <v>0.46300990218312793</v>
      </c>
    </row>
    <row r="9" spans="1:2" ht="14.25">
      <c r="A9" t="s">
        <v>50</v>
      </c>
      <c r="B9">
        <v>0.2858399125784823</v>
      </c>
    </row>
    <row r="10" spans="1:2" ht="14.25">
      <c r="A10" t="s">
        <v>208</v>
      </c>
      <c r="B10">
        <v>0.30177179962894246</v>
      </c>
    </row>
    <row r="11" spans="1:2" ht="14.25">
      <c r="A11" t="s">
        <v>55</v>
      </c>
      <c r="B11">
        <v>0.6946198836347388</v>
      </c>
    </row>
    <row r="12" spans="1:2" ht="14.25">
      <c r="A12" t="s">
        <v>58</v>
      </c>
      <c r="B12">
        <v>0.36131947934284236</v>
      </c>
    </row>
    <row r="13" spans="1:2" ht="14.25">
      <c r="A13" t="s">
        <v>273</v>
      </c>
      <c r="B13">
        <v>0.33369673810507655</v>
      </c>
    </row>
    <row r="14" spans="1:2" ht="14.25">
      <c r="A14" t="s">
        <v>210</v>
      </c>
      <c r="B14">
        <v>0.8041063614944464</v>
      </c>
    </row>
    <row r="15" spans="1:2" ht="14.25">
      <c r="A15" t="s">
        <v>61</v>
      </c>
      <c r="B15">
        <v>0.46643834168410797</v>
      </c>
    </row>
    <row r="16" spans="1:2" ht="14.25">
      <c r="A16" t="s">
        <v>65</v>
      </c>
      <c r="B16">
        <v>0.38148993389262104</v>
      </c>
    </row>
    <row r="17" spans="1:2" ht="14.25">
      <c r="A17" t="s">
        <v>274</v>
      </c>
      <c r="B17" s="232">
        <v>1.0294206854716408</v>
      </c>
    </row>
    <row r="18" spans="1:2" ht="14.25">
      <c r="A18" t="s">
        <v>212</v>
      </c>
      <c r="B18">
        <v>0.321489988221437</v>
      </c>
    </row>
    <row r="19" spans="1:2" ht="14.25">
      <c r="A19" t="s">
        <v>213</v>
      </c>
      <c r="B19">
        <v>0.5705319496358076</v>
      </c>
    </row>
    <row r="20" spans="1:2" ht="14.25">
      <c r="A20" t="s">
        <v>69</v>
      </c>
      <c r="B20">
        <v>0.8183855210534773</v>
      </c>
    </row>
    <row r="21" spans="1:2" ht="14.25">
      <c r="A21" t="s">
        <v>70</v>
      </c>
      <c r="B21">
        <v>0.7097395853367696</v>
      </c>
    </row>
    <row r="22" spans="1:2" ht="14.25">
      <c r="A22" t="s">
        <v>72</v>
      </c>
      <c r="B22" s="232">
        <v>1.2959316960270777</v>
      </c>
    </row>
    <row r="23" spans="1:2" ht="14.25">
      <c r="A23" t="s">
        <v>74</v>
      </c>
      <c r="B23">
        <v>0.4788889900001011</v>
      </c>
    </row>
    <row r="24" spans="1:2" ht="14.25">
      <c r="A24" t="s">
        <v>28</v>
      </c>
      <c r="B24">
        <v>0.27163284914938113</v>
      </c>
    </row>
    <row r="25" spans="1:2" ht="14.25">
      <c r="A25" t="s">
        <v>217</v>
      </c>
      <c r="B25">
        <v>0.4450842397099595</v>
      </c>
    </row>
    <row r="26" spans="1:2" ht="14.25">
      <c r="A26" t="s">
        <v>275</v>
      </c>
      <c r="B26" s="232">
        <v>5.097777777777778</v>
      </c>
    </row>
    <row r="27" spans="1:2" ht="14.25">
      <c r="A27" t="s">
        <v>81</v>
      </c>
      <c r="B27">
        <v>0.2744541739209136</v>
      </c>
    </row>
    <row r="28" spans="1:2" ht="14.25">
      <c r="A28" t="s">
        <v>225</v>
      </c>
      <c r="B28">
        <v>0.30921909535004855</v>
      </c>
    </row>
    <row r="29" spans="1:2" ht="14.25">
      <c r="A29" t="s">
        <v>96</v>
      </c>
      <c r="B29">
        <v>0.3901658195145148</v>
      </c>
    </row>
    <row r="30" spans="1:2" ht="14.25">
      <c r="A30" t="s">
        <v>226</v>
      </c>
      <c r="B30">
        <v>0.6713521104000137</v>
      </c>
    </row>
    <row r="31" spans="1:2" ht="14.25">
      <c r="A31" t="s">
        <v>227</v>
      </c>
      <c r="B31">
        <v>0.3969112303166637</v>
      </c>
    </row>
    <row r="32" spans="1:2" ht="14.25">
      <c r="A32" t="s">
        <v>276</v>
      </c>
      <c r="B32" s="232">
        <v>9.575431034482758</v>
      </c>
    </row>
    <row r="33" spans="1:2" ht="14.25">
      <c r="A33" t="s">
        <v>229</v>
      </c>
      <c r="B33">
        <v>0.44361679790026254</v>
      </c>
    </row>
    <row r="34" spans="1:2" ht="14.25">
      <c r="A34" t="s">
        <v>230</v>
      </c>
      <c r="B34" s="232">
        <v>1.23986545635749</v>
      </c>
    </row>
    <row r="35" spans="1:2" ht="14.25">
      <c r="A35" t="s">
        <v>104</v>
      </c>
      <c r="B35">
        <v>0.8001620806708868</v>
      </c>
    </row>
    <row r="36" spans="1:2" ht="14.25">
      <c r="A36" t="s">
        <v>105</v>
      </c>
      <c r="B36">
        <v>0.7369437945924555</v>
      </c>
    </row>
    <row r="37" spans="1:2" ht="14.25">
      <c r="A37" t="s">
        <v>106</v>
      </c>
      <c r="B37">
        <v>0.6415509651202167</v>
      </c>
    </row>
    <row r="38" spans="1:2" ht="14.25">
      <c r="A38" t="s">
        <v>107</v>
      </c>
      <c r="B38">
        <v>0.7154615953650765</v>
      </c>
    </row>
    <row r="39" spans="1:2" ht="14.25">
      <c r="A39" t="s">
        <v>108</v>
      </c>
      <c r="B39">
        <v>0.6744186046511628</v>
      </c>
    </row>
    <row r="40" spans="1:2" ht="14.25">
      <c r="A40" t="s">
        <v>109</v>
      </c>
      <c r="B40">
        <v>0.28010094669577285</v>
      </c>
    </row>
    <row r="41" spans="1:2" ht="14.25">
      <c r="A41" t="s">
        <v>232</v>
      </c>
      <c r="B41">
        <v>0.4671584682077861</v>
      </c>
    </row>
    <row r="42" spans="1:2" ht="14.25">
      <c r="A42" t="s">
        <v>111</v>
      </c>
      <c r="B42">
        <v>0.7141080353118814</v>
      </c>
    </row>
    <row r="43" spans="1:2" ht="14.25">
      <c r="A43" t="s">
        <v>233</v>
      </c>
      <c r="B43">
        <v>0.5117666862144612</v>
      </c>
    </row>
    <row r="44" spans="1:2" ht="14.25">
      <c r="A44" t="s">
        <v>113</v>
      </c>
      <c r="B44">
        <v>0.8111397639400496</v>
      </c>
    </row>
    <row r="45" spans="1:2" ht="14.25">
      <c r="A45" t="s">
        <v>235</v>
      </c>
      <c r="B45">
        <v>0.434582733643206</v>
      </c>
    </row>
    <row r="46" spans="1:2" ht="14.25">
      <c r="A46" t="s">
        <v>236</v>
      </c>
      <c r="B46">
        <v>0.4781471067448557</v>
      </c>
    </row>
    <row r="47" spans="1:2" ht="14.25">
      <c r="A47" t="s">
        <v>118</v>
      </c>
      <c r="B47">
        <v>0.5913136471316405</v>
      </c>
    </row>
    <row r="48" spans="1:2" ht="14.25">
      <c r="A48" t="s">
        <v>238</v>
      </c>
      <c r="B48">
        <v>0.4248662127402027</v>
      </c>
    </row>
    <row r="49" spans="1:2" ht="14.25">
      <c r="A49" t="s">
        <v>121</v>
      </c>
      <c r="B49">
        <v>0.40310036090187745</v>
      </c>
    </row>
    <row r="50" spans="1:2" ht="14.25">
      <c r="A50" t="s">
        <v>239</v>
      </c>
      <c r="B50">
        <v>0.514926258139635</v>
      </c>
    </row>
    <row r="51" spans="1:2" ht="14.25">
      <c r="A51" t="s">
        <v>125</v>
      </c>
      <c r="B51">
        <v>0.6147657646619749</v>
      </c>
    </row>
    <row r="52" ht="14.25">
      <c r="B52">
        <f>SUM(B2:B51)</f>
        <v>41.7712129138886</v>
      </c>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64"/>
  <sheetViews>
    <sheetView zoomScale="85" zoomScaleNormal="85" zoomScaleSheetLayoutView="100" workbookViewId="0" topLeftCell="A2">
      <selection activeCell="G14" sqref="G14"/>
    </sheetView>
  </sheetViews>
  <sheetFormatPr defaultColWidth="9.00390625" defaultRowHeight="14.25"/>
  <cols>
    <col min="1" max="1" width="15.00390625" style="193" customWidth="1"/>
    <col min="2" max="4" width="12.125" style="194" customWidth="1"/>
    <col min="5" max="5" width="12.625" style="0" bestFit="1" customWidth="1"/>
    <col min="6" max="6" width="13.75390625" style="0" bestFit="1" customWidth="1"/>
    <col min="7" max="7" width="12.625" style="0" bestFit="1" customWidth="1"/>
  </cols>
  <sheetData>
    <row r="1" spans="1:4" ht="22.5">
      <c r="A1" s="196" t="s">
        <v>0</v>
      </c>
      <c r="B1" s="197"/>
      <c r="C1" s="198"/>
      <c r="D1" s="198"/>
    </row>
    <row r="2" spans="1:4" ht="189">
      <c r="A2" s="200" t="s">
        <v>277</v>
      </c>
      <c r="B2" s="201"/>
      <c r="C2" s="202"/>
      <c r="D2" s="202">
        <v>0.27163284914938113</v>
      </c>
    </row>
    <row r="3" spans="1:4" ht="14.25">
      <c r="A3" s="24" t="s">
        <v>278</v>
      </c>
      <c r="B3" s="204" t="s">
        <v>279</v>
      </c>
      <c r="C3" s="205" t="s">
        <v>280</v>
      </c>
      <c r="D3" s="205" t="s">
        <v>281</v>
      </c>
    </row>
    <row r="4" spans="1:4" ht="14.25">
      <c r="A4" s="24"/>
      <c r="B4" s="204"/>
      <c r="C4" s="207"/>
      <c r="D4" s="207"/>
    </row>
    <row r="5" spans="1:4" ht="14.25">
      <c r="A5" s="24" t="s">
        <v>282</v>
      </c>
      <c r="B5" s="209" t="s">
        <v>283</v>
      </c>
      <c r="C5" s="209"/>
      <c r="D5" s="209"/>
    </row>
    <row r="6" spans="1:4" ht="14.25">
      <c r="A6" s="24" t="s">
        <v>284</v>
      </c>
      <c r="B6" s="24">
        <v>30</v>
      </c>
      <c r="C6" s="24"/>
      <c r="D6" s="24"/>
    </row>
    <row r="7" spans="1:4" ht="14.25">
      <c r="A7" s="212" t="s">
        <v>270</v>
      </c>
      <c r="B7" s="213"/>
      <c r="C7" s="213"/>
      <c r="D7" s="213"/>
    </row>
    <row r="8" spans="1:4" ht="14.25">
      <c r="A8" s="212" t="s">
        <v>285</v>
      </c>
      <c r="B8" s="213"/>
      <c r="C8" s="213"/>
      <c r="D8" s="213"/>
    </row>
    <row r="9" spans="1:4" ht="14.25">
      <c r="A9" s="214" t="s">
        <v>286</v>
      </c>
      <c r="B9" s="213"/>
      <c r="C9" s="213"/>
      <c r="D9" s="213"/>
    </row>
    <row r="10" spans="1:4" ht="14.25">
      <c r="A10" s="214" t="s">
        <v>287</v>
      </c>
      <c r="B10" s="213"/>
      <c r="C10" s="213"/>
      <c r="D10" s="213"/>
    </row>
    <row r="11" spans="1:4" ht="14.25">
      <c r="A11" s="214" t="s">
        <v>288</v>
      </c>
      <c r="B11" s="213"/>
      <c r="C11" s="213"/>
      <c r="D11" s="213"/>
    </row>
    <row r="12" spans="1:4" ht="14.25">
      <c r="A12" s="215" t="s">
        <v>289</v>
      </c>
      <c r="B12" s="213"/>
      <c r="C12" s="213"/>
      <c r="D12" s="213"/>
    </row>
    <row r="13" spans="1:4" ht="14.25">
      <c r="A13" s="217" t="s">
        <v>270</v>
      </c>
      <c r="B13" s="218">
        <v>221704.94427399998</v>
      </c>
      <c r="C13" s="218"/>
      <c r="D13" s="218">
        <v>46.32224149815682</v>
      </c>
    </row>
    <row r="14" spans="1:7" ht="14.25">
      <c r="A14" s="223" t="s">
        <v>272</v>
      </c>
      <c r="B14" s="209">
        <v>269</v>
      </c>
      <c r="C14" s="209">
        <v>328</v>
      </c>
      <c r="D14" s="209">
        <v>0.8201219512195121</v>
      </c>
      <c r="E14">
        <f>(1-B14/$B$64)/50</f>
        <v>0.019968011054949022</v>
      </c>
      <c r="F14">
        <f>(D14-D2)*B14</f>
        <v>147.54356845686524</v>
      </c>
      <c r="G14">
        <f aca="true" t="shared" si="0" ref="G14:G63">B14*0.1</f>
        <v>26.900000000000002</v>
      </c>
    </row>
    <row r="15" spans="1:7" ht="14.25">
      <c r="A15" s="141" t="s">
        <v>42</v>
      </c>
      <c r="B15" s="209">
        <v>1234.4104</v>
      </c>
      <c r="C15" s="209">
        <v>2233.0896</v>
      </c>
      <c r="D15" s="209">
        <v>0.5527814020539078</v>
      </c>
      <c r="E15">
        <f aca="true" t="shared" si="1" ref="E14:E63">(1-B15/$B$64)/50</f>
        <v>0.01985320637005221</v>
      </c>
      <c r="F15">
        <f aca="true" t="shared" si="2" ref="F15:F46">(D15-0.3)*B15</f>
        <v>312.0359916219252</v>
      </c>
      <c r="G15">
        <f t="shared" si="0"/>
        <v>123.44104</v>
      </c>
    </row>
    <row r="16" spans="1:7" ht="14.25">
      <c r="A16" s="141" t="s">
        <v>44</v>
      </c>
      <c r="B16" s="209">
        <v>2140.579999999999</v>
      </c>
      <c r="C16" s="209">
        <v>5560.420000000001</v>
      </c>
      <c r="D16" s="209">
        <v>0.3849673226123204</v>
      </c>
      <c r="E16">
        <f t="shared" si="1"/>
        <v>0.019745446483281696</v>
      </c>
      <c r="F16">
        <f t="shared" si="2"/>
        <v>181.87935143748078</v>
      </c>
      <c r="G16">
        <f t="shared" si="0"/>
        <v>214.0579999999999</v>
      </c>
    </row>
    <row r="17" spans="1:7" ht="14.25">
      <c r="A17" s="141" t="s">
        <v>205</v>
      </c>
      <c r="B17" s="209">
        <v>5071.373000000001</v>
      </c>
      <c r="C17" s="209">
        <v>15960.7</v>
      </c>
      <c r="D17" s="209">
        <v>0.31774126448088125</v>
      </c>
      <c r="E17">
        <f t="shared" si="1"/>
        <v>0.019396922408066855</v>
      </c>
      <c r="F17">
        <f t="shared" si="2"/>
        <v>89.97256967420026</v>
      </c>
      <c r="G17">
        <f t="shared" si="0"/>
        <v>507.13730000000015</v>
      </c>
    </row>
    <row r="18" spans="1:7" ht="14.25">
      <c r="A18" s="151" t="s">
        <v>53</v>
      </c>
      <c r="B18" s="209">
        <v>1875.3999999999996</v>
      </c>
      <c r="C18" s="209">
        <v>2091</v>
      </c>
      <c r="D18" s="209">
        <v>0.8968914395026302</v>
      </c>
      <c r="E18">
        <f t="shared" si="1"/>
        <v>0.01977698116152935</v>
      </c>
      <c r="F18">
        <f t="shared" si="2"/>
        <v>1119.4102056432323</v>
      </c>
      <c r="G18">
        <f t="shared" si="0"/>
        <v>187.53999999999996</v>
      </c>
    </row>
    <row r="19" spans="1:7" ht="14.25">
      <c r="A19" s="151" t="s">
        <v>54</v>
      </c>
      <c r="B19" s="209">
        <v>1927.0500000000002</v>
      </c>
      <c r="C19" s="209">
        <v>3491</v>
      </c>
      <c r="D19" s="209">
        <v>0.5520051561157262</v>
      </c>
      <c r="E19">
        <f t="shared" si="1"/>
        <v>0.01977083904624354</v>
      </c>
      <c r="F19">
        <f t="shared" si="2"/>
        <v>485.6265360928102</v>
      </c>
      <c r="G19">
        <f t="shared" si="0"/>
        <v>192.70500000000004</v>
      </c>
    </row>
    <row r="20" spans="1:7" ht="14.25">
      <c r="A20" s="230" t="s">
        <v>207</v>
      </c>
      <c r="B20" s="209">
        <v>1075.9099999999999</v>
      </c>
      <c r="C20" s="209">
        <v>2323.73</v>
      </c>
      <c r="D20" s="209">
        <v>0.46300990218312793</v>
      </c>
      <c r="E20">
        <f t="shared" si="1"/>
        <v>0.019872054922417105</v>
      </c>
      <c r="F20">
        <f t="shared" si="2"/>
        <v>175.38398385784916</v>
      </c>
      <c r="G20">
        <f t="shared" si="0"/>
        <v>107.591</v>
      </c>
    </row>
    <row r="21" spans="1:7" ht="14.25">
      <c r="A21" s="151" t="s">
        <v>50</v>
      </c>
      <c r="B21" s="209">
        <v>442.0600000000002</v>
      </c>
      <c r="C21" s="209">
        <v>1546.53</v>
      </c>
      <c r="D21" s="209">
        <v>0.2858399125784823</v>
      </c>
      <c r="E21">
        <f t="shared" si="1"/>
        <v>0.019947431103906187</v>
      </c>
      <c r="F21">
        <f t="shared" si="2"/>
        <v>-6.259608245556116</v>
      </c>
      <c r="G21">
        <f t="shared" si="0"/>
        <v>44.20600000000002</v>
      </c>
    </row>
    <row r="22" spans="1:7" ht="14.25">
      <c r="A22" s="151" t="s">
        <v>208</v>
      </c>
      <c r="B22" s="209">
        <v>325.30999999999995</v>
      </c>
      <c r="C22" s="209">
        <v>1078</v>
      </c>
      <c r="D22" s="209">
        <v>0.30177179962894246</v>
      </c>
      <c r="E22">
        <f t="shared" si="1"/>
        <v>0.01996131478173036</v>
      </c>
      <c r="F22">
        <f t="shared" si="2"/>
        <v>0.5763841372912755</v>
      </c>
      <c r="G22">
        <f t="shared" si="0"/>
        <v>32.531</v>
      </c>
    </row>
    <row r="23" spans="1:7" ht="14.25">
      <c r="A23" s="226" t="s">
        <v>55</v>
      </c>
      <c r="B23" s="209">
        <v>2736.3299999999995</v>
      </c>
      <c r="C23" s="209">
        <v>3939.32</v>
      </c>
      <c r="D23" s="209">
        <v>0.6946198836347388</v>
      </c>
      <c r="E23">
        <f t="shared" si="1"/>
        <v>0.019674601078024746</v>
      </c>
      <c r="F23">
        <f t="shared" si="2"/>
        <v>1079.8102261862446</v>
      </c>
      <c r="G23">
        <f t="shared" si="0"/>
        <v>273.633</v>
      </c>
    </row>
    <row r="24" spans="1:7" ht="14.25">
      <c r="A24" s="226" t="s">
        <v>58</v>
      </c>
      <c r="B24" s="209">
        <v>695.1922999999999</v>
      </c>
      <c r="C24" s="209">
        <v>1924.0377</v>
      </c>
      <c r="D24" s="209">
        <v>0.36131947934284236</v>
      </c>
      <c r="E24">
        <f t="shared" si="1"/>
        <v>0.019917329114183778</v>
      </c>
      <c r="F24">
        <f t="shared" si="2"/>
        <v>42.62882987915307</v>
      </c>
      <c r="G24">
        <f t="shared" si="0"/>
        <v>69.51923</v>
      </c>
    </row>
    <row r="25" spans="1:7" ht="14.25">
      <c r="A25" s="223" t="s">
        <v>273</v>
      </c>
      <c r="B25" s="219">
        <v>471.8585</v>
      </c>
      <c r="C25" s="219">
        <v>1414.0339</v>
      </c>
      <c r="D25" s="209">
        <v>0.33369673810507655</v>
      </c>
      <c r="E25">
        <f t="shared" si="1"/>
        <v>0.019943887525545215</v>
      </c>
      <c r="F25">
        <f t="shared" si="2"/>
        <v>15.900092297154268</v>
      </c>
      <c r="G25">
        <f t="shared" si="0"/>
        <v>47.18585</v>
      </c>
    </row>
    <row r="26" spans="1:7" ht="14.25">
      <c r="A26" s="154" t="s">
        <v>210</v>
      </c>
      <c r="B26" s="219">
        <v>2389</v>
      </c>
      <c r="C26" s="219">
        <v>2971</v>
      </c>
      <c r="D26" s="209">
        <v>0.8041063614944464</v>
      </c>
      <c r="E26">
        <f t="shared" si="1"/>
        <v>0.019715904870904136</v>
      </c>
      <c r="F26">
        <f t="shared" si="2"/>
        <v>1204.3100976102323</v>
      </c>
      <c r="G26">
        <f t="shared" si="0"/>
        <v>238.9</v>
      </c>
    </row>
    <row r="27" spans="1:7" ht="14.25">
      <c r="A27" s="154" t="s">
        <v>61</v>
      </c>
      <c r="B27" s="219">
        <v>8825.199999999997</v>
      </c>
      <c r="C27" s="219">
        <v>18920.4</v>
      </c>
      <c r="D27" s="209">
        <v>0.46643834168410797</v>
      </c>
      <c r="E27">
        <f t="shared" si="1"/>
        <v>0.018950524766305224</v>
      </c>
      <c r="F27">
        <f t="shared" si="2"/>
        <v>1468.8516530305892</v>
      </c>
      <c r="G27">
        <f t="shared" si="0"/>
        <v>882.5199999999998</v>
      </c>
    </row>
    <row r="28" spans="1:7" ht="14.25">
      <c r="A28" s="154" t="s">
        <v>65</v>
      </c>
      <c r="B28" s="219">
        <v>3560.5599999999995</v>
      </c>
      <c r="C28" s="219">
        <v>9333.3</v>
      </c>
      <c r="D28" s="209">
        <v>0.38148993389262104</v>
      </c>
      <c r="E28">
        <f t="shared" si="1"/>
        <v>0.019576585285536387</v>
      </c>
      <c r="F28">
        <f t="shared" si="2"/>
        <v>290.14979902071076</v>
      </c>
      <c r="G28">
        <f t="shared" si="0"/>
        <v>356.056</v>
      </c>
    </row>
    <row r="29" spans="1:7" ht="14.25">
      <c r="A29" s="223" t="s">
        <v>274</v>
      </c>
      <c r="B29" s="209">
        <v>169.7</v>
      </c>
      <c r="C29" s="209">
        <v>164.85</v>
      </c>
      <c r="D29" s="209">
        <v>1.0294206854716408</v>
      </c>
      <c r="E29">
        <f t="shared" si="1"/>
        <v>0.019979819613475277</v>
      </c>
      <c r="F29">
        <f t="shared" si="2"/>
        <v>123.78269032453743</v>
      </c>
      <c r="G29">
        <f t="shared" si="0"/>
        <v>16.97</v>
      </c>
    </row>
    <row r="30" spans="1:7" ht="14.25">
      <c r="A30" s="151" t="s">
        <v>212</v>
      </c>
      <c r="B30" s="209">
        <v>1091.78</v>
      </c>
      <c r="C30" s="209">
        <v>3396</v>
      </c>
      <c r="D30" s="209">
        <v>0.321489988221437</v>
      </c>
      <c r="E30">
        <f t="shared" si="1"/>
        <v>0.01987016769357711</v>
      </c>
      <c r="F30">
        <f t="shared" si="2"/>
        <v>23.462339340400483</v>
      </c>
      <c r="G30">
        <f t="shared" si="0"/>
        <v>109.178</v>
      </c>
    </row>
    <row r="31" spans="1:7" ht="14.25">
      <c r="A31" s="151" t="s">
        <v>213</v>
      </c>
      <c r="B31" s="209">
        <v>4315.11</v>
      </c>
      <c r="C31" s="209">
        <v>7563.31</v>
      </c>
      <c r="D31" s="209">
        <v>0.5705319496358076</v>
      </c>
      <c r="E31">
        <f t="shared" si="1"/>
        <v>0.019486855700078336</v>
      </c>
      <c r="F31">
        <f t="shared" si="2"/>
        <v>1167.3751211929696</v>
      </c>
      <c r="G31">
        <f t="shared" si="0"/>
        <v>431.51099999999997</v>
      </c>
    </row>
    <row r="32" spans="1:7" ht="14.25">
      <c r="A32" s="151" t="s">
        <v>69</v>
      </c>
      <c r="B32" s="209">
        <v>2699.06</v>
      </c>
      <c r="C32" s="209">
        <v>3298.03</v>
      </c>
      <c r="D32" s="209">
        <v>0.8183855210534773</v>
      </c>
      <c r="E32">
        <f t="shared" si="1"/>
        <v>0.019679033152307457</v>
      </c>
      <c r="F32">
        <f t="shared" si="2"/>
        <v>1399.1536244545985</v>
      </c>
      <c r="G32">
        <f t="shared" si="0"/>
        <v>269.906</v>
      </c>
    </row>
    <row r="33" spans="1:7" ht="14.25">
      <c r="A33" s="151" t="s">
        <v>70</v>
      </c>
      <c r="B33" s="209">
        <v>1845.11</v>
      </c>
      <c r="C33" s="209">
        <v>2599.7</v>
      </c>
      <c r="D33" s="209">
        <v>0.7097395853367696</v>
      </c>
      <c r="E33">
        <f t="shared" si="1"/>
        <v>0.019780583188092896</v>
      </c>
      <c r="F33">
        <f t="shared" si="2"/>
        <v>756.014606300727</v>
      </c>
      <c r="G33">
        <f t="shared" si="0"/>
        <v>184.511</v>
      </c>
    </row>
    <row r="34" spans="1:7" ht="14.25">
      <c r="A34" s="226" t="s">
        <v>72</v>
      </c>
      <c r="B34" s="209">
        <v>10408.814278</v>
      </c>
      <c r="C34" s="209">
        <v>8031.91581</v>
      </c>
      <c r="D34" s="209">
        <v>1.2959316960270777</v>
      </c>
      <c r="E34">
        <f t="shared" si="1"/>
        <v>0.01876220450563278</v>
      </c>
      <c r="F34">
        <f t="shared" si="2"/>
        <v>10366.468057519402</v>
      </c>
      <c r="G34">
        <f t="shared" si="0"/>
        <v>1040.8814278</v>
      </c>
    </row>
    <row r="35" spans="1:7" ht="14.25">
      <c r="A35" s="226" t="s">
        <v>74</v>
      </c>
      <c r="B35" s="209">
        <v>4736.26</v>
      </c>
      <c r="C35" s="209">
        <v>9890.1</v>
      </c>
      <c r="D35" s="209">
        <v>0.4788889900001011</v>
      </c>
      <c r="E35">
        <f t="shared" si="1"/>
        <v>0.019436773379601684</v>
      </c>
      <c r="F35">
        <f t="shared" si="2"/>
        <v>847.2647677778789</v>
      </c>
      <c r="G35">
        <f t="shared" si="0"/>
        <v>473.62600000000003</v>
      </c>
    </row>
    <row r="36" spans="1:7" ht="14.25">
      <c r="A36" s="225" t="s">
        <v>28</v>
      </c>
      <c r="B36" s="209">
        <v>4806</v>
      </c>
      <c r="C36" s="209">
        <v>17693</v>
      </c>
      <c r="D36" s="209">
        <v>0.27163284914938113</v>
      </c>
      <c r="E36">
        <f t="shared" si="1"/>
        <v>0.019428480037490696</v>
      </c>
      <c r="F36">
        <f t="shared" si="2"/>
        <v>-136.33252698807425</v>
      </c>
      <c r="G36">
        <f t="shared" si="0"/>
        <v>480.6</v>
      </c>
    </row>
    <row r="37" spans="1:7" ht="14.25">
      <c r="A37" s="222" t="s">
        <v>217</v>
      </c>
      <c r="B37" s="209">
        <v>2087</v>
      </c>
      <c r="C37" s="209">
        <v>4689</v>
      </c>
      <c r="D37" s="209">
        <v>0.4450842397099595</v>
      </c>
      <c r="E37">
        <f t="shared" si="1"/>
        <v>0.0197518181103294</v>
      </c>
      <c r="F37">
        <f t="shared" si="2"/>
        <v>302.79080827468545</v>
      </c>
      <c r="G37">
        <f t="shared" si="0"/>
        <v>208.70000000000002</v>
      </c>
    </row>
    <row r="38" spans="1:7" ht="14.25">
      <c r="A38" s="223" t="s">
        <v>275</v>
      </c>
      <c r="B38" s="209">
        <v>137.64000000000001</v>
      </c>
      <c r="C38" s="209">
        <v>27</v>
      </c>
      <c r="D38" s="209">
        <v>5.097777777777778</v>
      </c>
      <c r="E38">
        <f t="shared" si="1"/>
        <v>0.019983632124918896</v>
      </c>
      <c r="F38">
        <f t="shared" si="2"/>
        <v>660.3661333333334</v>
      </c>
      <c r="G38">
        <f t="shared" si="0"/>
        <v>13.764000000000003</v>
      </c>
    </row>
    <row r="39" spans="1:7" ht="14.25">
      <c r="A39" s="222" t="s">
        <v>81</v>
      </c>
      <c r="B39" s="209">
        <v>2711.864099999999</v>
      </c>
      <c r="C39" s="209">
        <v>9880.9359</v>
      </c>
      <c r="D39" s="209">
        <v>0.2744541739209136</v>
      </c>
      <c r="E39">
        <f t="shared" si="1"/>
        <v>0.019677510514198436</v>
      </c>
      <c r="F39">
        <f t="shared" si="2"/>
        <v>-69.27680864871813</v>
      </c>
      <c r="G39">
        <f t="shared" si="0"/>
        <v>271.1864099999999</v>
      </c>
    </row>
    <row r="40" spans="1:7" ht="14.25">
      <c r="A40" s="161" t="s">
        <v>225</v>
      </c>
      <c r="B40" s="209">
        <v>1372.7975</v>
      </c>
      <c r="C40" s="209">
        <v>4439.5625</v>
      </c>
      <c r="D40" s="209">
        <v>0.30921909535004855</v>
      </c>
      <c r="E40">
        <f t="shared" si="1"/>
        <v>0.019836749651324828</v>
      </c>
      <c r="F40">
        <f t="shared" si="2"/>
        <v>12.655951048808282</v>
      </c>
      <c r="G40">
        <f t="shared" si="0"/>
        <v>137.27975</v>
      </c>
    </row>
    <row r="41" spans="1:7" ht="14.25">
      <c r="A41" s="224" t="s">
        <v>96</v>
      </c>
      <c r="B41" s="209">
        <v>4822.242000000003</v>
      </c>
      <c r="C41" s="209">
        <v>12359.4681</v>
      </c>
      <c r="D41" s="209">
        <v>0.3901658195145148</v>
      </c>
      <c r="E41">
        <f t="shared" si="1"/>
        <v>0.019426548571150483</v>
      </c>
      <c r="F41">
        <f t="shared" si="2"/>
        <v>434.80140182731316</v>
      </c>
      <c r="G41">
        <f t="shared" si="0"/>
        <v>482.22420000000034</v>
      </c>
    </row>
    <row r="42" spans="1:7" ht="14.25">
      <c r="A42" s="224" t="s">
        <v>226</v>
      </c>
      <c r="B42" s="209">
        <v>12047.850000000006</v>
      </c>
      <c r="C42" s="209">
        <v>17945.649999999998</v>
      </c>
      <c r="D42" s="209">
        <v>0.6713521104000137</v>
      </c>
      <c r="E42">
        <f t="shared" si="1"/>
        <v>0.01856729363705416</v>
      </c>
      <c r="F42">
        <f t="shared" si="2"/>
        <v>4473.994523282808</v>
      </c>
      <c r="G42">
        <f t="shared" si="0"/>
        <v>1204.7850000000005</v>
      </c>
    </row>
    <row r="43" spans="1:7" ht="14.25">
      <c r="A43" s="40" t="s">
        <v>227</v>
      </c>
      <c r="B43" s="219">
        <v>256.9</v>
      </c>
      <c r="C43" s="219">
        <v>647.248</v>
      </c>
      <c r="D43" s="209">
        <v>0.3969112303166637</v>
      </c>
      <c r="E43">
        <f t="shared" si="1"/>
        <v>0.019969449962886257</v>
      </c>
      <c r="F43">
        <f t="shared" si="2"/>
        <v>24.896495068350905</v>
      </c>
      <c r="G43">
        <f t="shared" si="0"/>
        <v>25.689999999999998</v>
      </c>
    </row>
    <row r="44" spans="1:7" ht="14.25">
      <c r="A44" s="223" t="s">
        <v>276</v>
      </c>
      <c r="B44" s="209">
        <v>1021.89</v>
      </c>
      <c r="C44" s="209">
        <v>106.72</v>
      </c>
      <c r="D44" s="209">
        <v>9.575431034482758</v>
      </c>
      <c r="E44">
        <f t="shared" si="1"/>
        <v>0.019878478873389796</v>
      </c>
      <c r="F44">
        <f t="shared" si="2"/>
        <v>9478.470219827585</v>
      </c>
      <c r="G44">
        <f t="shared" si="0"/>
        <v>102.18900000000001</v>
      </c>
    </row>
    <row r="45" spans="1:7" ht="14.25">
      <c r="A45" s="151" t="s">
        <v>229</v>
      </c>
      <c r="B45" s="209">
        <v>2535.2700000000004</v>
      </c>
      <c r="C45" s="209">
        <v>5715</v>
      </c>
      <c r="D45" s="209">
        <v>0.44361679790026254</v>
      </c>
      <c r="E45">
        <f t="shared" si="1"/>
        <v>0.019698510733385154</v>
      </c>
      <c r="F45">
        <f t="shared" si="2"/>
        <v>364.1073592125987</v>
      </c>
      <c r="G45">
        <f t="shared" si="0"/>
        <v>253.52700000000004</v>
      </c>
    </row>
    <row r="46" spans="1:7" ht="14.25">
      <c r="A46" s="151" t="s">
        <v>230</v>
      </c>
      <c r="B46" s="209">
        <v>11047.35</v>
      </c>
      <c r="C46" s="209">
        <v>8910.12</v>
      </c>
      <c r="D46" s="209">
        <v>1.23986545635749</v>
      </c>
      <c r="E46">
        <f t="shared" si="1"/>
        <v>0.01868627110740176</v>
      </c>
      <c r="F46">
        <f t="shared" si="2"/>
        <v>10383.022649290917</v>
      </c>
      <c r="G46">
        <f t="shared" si="0"/>
        <v>1104.7350000000001</v>
      </c>
    </row>
    <row r="47" spans="1:7" ht="14.25">
      <c r="A47" s="151" t="s">
        <v>104</v>
      </c>
      <c r="B47" s="209">
        <v>4028.4399999999996</v>
      </c>
      <c r="C47" s="209">
        <v>5034.53</v>
      </c>
      <c r="D47" s="209">
        <v>0.8001620806708868</v>
      </c>
      <c r="E47">
        <f t="shared" si="1"/>
        <v>0.019520945926389727</v>
      </c>
      <c r="F47">
        <f aca="true" t="shared" si="3" ref="F47:F63">(D47-0.3)*B47</f>
        <v>2014.8729322578272</v>
      </c>
      <c r="G47">
        <f t="shared" si="0"/>
        <v>402.844</v>
      </c>
    </row>
    <row r="48" spans="1:7" ht="14.25">
      <c r="A48" s="151" t="s">
        <v>105</v>
      </c>
      <c r="B48" s="209">
        <v>5065.28</v>
      </c>
      <c r="C48" s="209">
        <v>6873.36</v>
      </c>
      <c r="D48" s="209">
        <v>0.7369437945924555</v>
      </c>
      <c r="E48">
        <f t="shared" si="1"/>
        <v>0.019397646975509962</v>
      </c>
      <c r="F48">
        <f t="shared" si="3"/>
        <v>2213.242663873273</v>
      </c>
      <c r="G48">
        <f t="shared" si="0"/>
        <v>506.528</v>
      </c>
    </row>
    <row r="49" spans="1:7" ht="14.25">
      <c r="A49" s="151" t="s">
        <v>106</v>
      </c>
      <c r="B49" s="209">
        <v>3789</v>
      </c>
      <c r="C49" s="209">
        <v>5906</v>
      </c>
      <c r="D49" s="209">
        <v>0.6415509651202167</v>
      </c>
      <c r="E49">
        <f t="shared" si="1"/>
        <v>0.01954941965502544</v>
      </c>
      <c r="F49">
        <f t="shared" si="3"/>
        <v>1294.1366068405011</v>
      </c>
      <c r="G49">
        <f t="shared" si="0"/>
        <v>378.90000000000003</v>
      </c>
    </row>
    <row r="50" spans="1:7" ht="14.25">
      <c r="A50" s="151" t="s">
        <v>107</v>
      </c>
      <c r="B50" s="209">
        <v>11078.955</v>
      </c>
      <c r="C50" s="209">
        <v>15485.045</v>
      </c>
      <c r="D50" s="209">
        <v>0.7154615953650765</v>
      </c>
      <c r="E50">
        <f t="shared" si="1"/>
        <v>0.018682512703653297</v>
      </c>
      <c r="F50">
        <f t="shared" si="3"/>
        <v>4602.8803192778905</v>
      </c>
      <c r="G50">
        <f t="shared" si="0"/>
        <v>1107.8955</v>
      </c>
    </row>
    <row r="51" spans="1:7" ht="14.25">
      <c r="A51" s="151" t="s">
        <v>108</v>
      </c>
      <c r="B51" s="209">
        <v>812</v>
      </c>
      <c r="C51" s="209">
        <v>1204</v>
      </c>
      <c r="D51" s="209">
        <v>0.6744186046511628</v>
      </c>
      <c r="E51">
        <f t="shared" si="1"/>
        <v>0.019903438574790357</v>
      </c>
      <c r="F51">
        <f t="shared" si="3"/>
        <v>304.0279069767442</v>
      </c>
      <c r="G51">
        <f t="shared" si="0"/>
        <v>81.2</v>
      </c>
    </row>
    <row r="52" spans="1:7" ht="14.25">
      <c r="A52" s="151" t="s">
        <v>109</v>
      </c>
      <c r="B52" s="209">
        <v>442.21825999999965</v>
      </c>
      <c r="C52" s="209">
        <v>1578.7817400000004</v>
      </c>
      <c r="D52" s="209">
        <v>0.28010094669577285</v>
      </c>
      <c r="E52">
        <f t="shared" si="1"/>
        <v>0.01994741228394171</v>
      </c>
      <c r="F52">
        <f t="shared" si="3"/>
        <v>-8.799724727842571</v>
      </c>
      <c r="G52">
        <f t="shared" si="0"/>
        <v>44.221825999999965</v>
      </c>
    </row>
    <row r="53" spans="1:7" ht="14.25">
      <c r="A53" s="167" t="s">
        <v>232</v>
      </c>
      <c r="B53" s="209">
        <v>440.75</v>
      </c>
      <c r="C53" s="209">
        <v>943.47</v>
      </c>
      <c r="D53" s="209">
        <v>0.4671584682077861</v>
      </c>
      <c r="E53">
        <f t="shared" si="1"/>
        <v>0.019947586886501046</v>
      </c>
      <c r="F53">
        <f t="shared" si="3"/>
        <v>73.67509486258173</v>
      </c>
      <c r="G53">
        <f t="shared" si="0"/>
        <v>44.075</v>
      </c>
    </row>
    <row r="54" spans="1:7" ht="14.25">
      <c r="A54" s="167" t="s">
        <v>111</v>
      </c>
      <c r="B54" s="209">
        <v>5339.6500000000015</v>
      </c>
      <c r="C54" s="209">
        <v>7477.369999999999</v>
      </c>
      <c r="D54" s="209">
        <v>0.7141080353118814</v>
      </c>
      <c r="E54">
        <f t="shared" si="1"/>
        <v>0.01936501944073808</v>
      </c>
      <c r="F54">
        <f t="shared" si="3"/>
        <v>2211.1919707530883</v>
      </c>
      <c r="G54">
        <f t="shared" si="0"/>
        <v>533.9650000000001</v>
      </c>
    </row>
    <row r="55" spans="1:7" ht="14.25">
      <c r="A55" s="167" t="s">
        <v>233</v>
      </c>
      <c r="B55" s="209">
        <v>942.4900000000002</v>
      </c>
      <c r="C55" s="209">
        <v>1841.64</v>
      </c>
      <c r="D55" s="209">
        <v>0.5117666862144612</v>
      </c>
      <c r="E55">
        <f t="shared" si="1"/>
        <v>0.019887920963490346</v>
      </c>
      <c r="F55">
        <f t="shared" si="3"/>
        <v>199.58798409026758</v>
      </c>
      <c r="G55">
        <f t="shared" si="0"/>
        <v>94.24900000000002</v>
      </c>
    </row>
    <row r="56" spans="1:7" ht="14.25">
      <c r="A56" s="167" t="s">
        <v>113</v>
      </c>
      <c r="B56" s="209">
        <v>9250.830000000002</v>
      </c>
      <c r="C56" s="209">
        <v>11404.73</v>
      </c>
      <c r="D56" s="209">
        <v>0.8111397639400496</v>
      </c>
      <c r="E56">
        <f t="shared" si="1"/>
        <v>0.01889990969313776</v>
      </c>
      <c r="F56">
        <f t="shared" si="3"/>
        <v>4728.46706244953</v>
      </c>
      <c r="G56">
        <f t="shared" si="0"/>
        <v>925.0830000000002</v>
      </c>
    </row>
    <row r="57" spans="1:7" ht="14.25">
      <c r="A57" s="229" t="s">
        <v>235</v>
      </c>
      <c r="B57" s="219">
        <v>4604.73</v>
      </c>
      <c r="C57" s="219">
        <v>10595.75</v>
      </c>
      <c r="D57" s="209">
        <v>0.434582733643206</v>
      </c>
      <c r="E57">
        <f t="shared" si="1"/>
        <v>0.019452414665633487</v>
      </c>
      <c r="F57">
        <f t="shared" si="3"/>
        <v>619.7171510888799</v>
      </c>
      <c r="G57">
        <f t="shared" si="0"/>
        <v>460.47299999999996</v>
      </c>
    </row>
    <row r="58" spans="1:7" ht="14.25">
      <c r="A58" s="229" t="s">
        <v>236</v>
      </c>
      <c r="B58" s="219">
        <v>3477.539999999999</v>
      </c>
      <c r="C58" s="219">
        <v>7272.950000000002</v>
      </c>
      <c r="D58" s="209">
        <v>0.4781471067448557</v>
      </c>
      <c r="E58">
        <f t="shared" si="1"/>
        <v>0.019586457858837992</v>
      </c>
      <c r="F58">
        <f t="shared" si="3"/>
        <v>619.5136895895055</v>
      </c>
      <c r="G58">
        <f t="shared" si="0"/>
        <v>347.7539999999999</v>
      </c>
    </row>
    <row r="59" spans="1:7" ht="14.25">
      <c r="A59" s="169" t="s">
        <v>118</v>
      </c>
      <c r="B59" s="219">
        <v>9687.319999999998</v>
      </c>
      <c r="C59" s="219">
        <v>16382.71</v>
      </c>
      <c r="D59" s="209">
        <v>0.5913136471316405</v>
      </c>
      <c r="E59">
        <f t="shared" si="1"/>
        <v>0.018848003170367122</v>
      </c>
      <c r="F59">
        <f t="shared" si="3"/>
        <v>2822.048520131283</v>
      </c>
      <c r="G59">
        <f t="shared" si="0"/>
        <v>968.7319999999999</v>
      </c>
    </row>
    <row r="60" spans="1:7" ht="14.25">
      <c r="A60" s="169" t="s">
        <v>238</v>
      </c>
      <c r="B60" s="219">
        <v>526.4889</v>
      </c>
      <c r="C60" s="219">
        <v>1239.1875</v>
      </c>
      <c r="D60" s="209">
        <v>0.4248662127402027</v>
      </c>
      <c r="E60">
        <f t="shared" si="1"/>
        <v>0.0199373909870184</v>
      </c>
      <c r="F60">
        <f t="shared" si="3"/>
        <v>65.7406749927553</v>
      </c>
      <c r="G60">
        <f t="shared" si="0"/>
        <v>52.648889999999994</v>
      </c>
    </row>
    <row r="61" spans="1:7" ht="14.25">
      <c r="A61" s="169" t="s">
        <v>121</v>
      </c>
      <c r="B61" s="219">
        <v>1282.23</v>
      </c>
      <c r="C61" s="219">
        <v>3180.92</v>
      </c>
      <c r="D61" s="209">
        <v>0.40310036090187745</v>
      </c>
      <c r="E61">
        <f t="shared" si="1"/>
        <v>0.019847519758317042</v>
      </c>
      <c r="F61">
        <f t="shared" si="3"/>
        <v>132.19837575921434</v>
      </c>
      <c r="G61">
        <f t="shared" si="0"/>
        <v>128.223</v>
      </c>
    </row>
    <row r="62" spans="1:7" ht="14.25">
      <c r="A62" s="169" t="s">
        <v>239</v>
      </c>
      <c r="B62" s="219">
        <v>1910.4999999999995</v>
      </c>
      <c r="C62" s="219">
        <v>3710.24</v>
      </c>
      <c r="D62" s="209">
        <v>0.514926258139635</v>
      </c>
      <c r="E62">
        <f t="shared" si="1"/>
        <v>0.019772807139331248</v>
      </c>
      <c r="F62">
        <f t="shared" si="3"/>
        <v>410.6166161757726</v>
      </c>
      <c r="G62">
        <f t="shared" si="0"/>
        <v>191.04999999999995</v>
      </c>
    </row>
    <row r="63" spans="1:7" ht="14.25">
      <c r="A63" s="169" t="s">
        <v>125</v>
      </c>
      <c r="B63" s="219">
        <v>4352.807499999999</v>
      </c>
      <c r="C63" s="219">
        <v>7080.432500000001</v>
      </c>
      <c r="D63" s="209">
        <v>0.6147657646619749</v>
      </c>
      <c r="E63">
        <f t="shared" si="1"/>
        <v>0.019482372788345775</v>
      </c>
      <c r="F63">
        <f t="shared" si="3"/>
        <v>1370.114781163879</v>
      </c>
      <c r="G63">
        <f t="shared" si="0"/>
        <v>435.2807499999999</v>
      </c>
    </row>
    <row r="64" spans="2:7" ht="14.25">
      <c r="B64" s="194">
        <f>SUM(B14:B63)</f>
        <v>168183.10173800003</v>
      </c>
      <c r="G64">
        <f>SUM(G14:G63)</f>
        <v>16818.310173800004</v>
      </c>
    </row>
  </sheetData>
  <sheetProtection/>
  <mergeCells count="4">
    <mergeCell ref="A3:A4"/>
    <mergeCell ref="B3:B4"/>
    <mergeCell ref="C3:C4"/>
    <mergeCell ref="D3:D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I60"/>
  <sheetViews>
    <sheetView zoomScale="85" zoomScaleNormal="85" zoomScaleSheetLayoutView="100" workbookViewId="0" topLeftCell="A1">
      <selection activeCell="L32" sqref="L32"/>
    </sheetView>
  </sheetViews>
  <sheetFormatPr defaultColWidth="9.00390625" defaultRowHeight="15" customHeight="1"/>
  <cols>
    <col min="1" max="1" width="15.00390625" style="193" customWidth="1"/>
    <col min="2" max="6" width="12.125" style="194" customWidth="1"/>
    <col min="7" max="7" width="12.625" style="0" bestFit="1" customWidth="1"/>
    <col min="8" max="8" width="13.75390625" style="0" bestFit="1" customWidth="1"/>
  </cols>
  <sheetData>
    <row r="1" spans="1:6" ht="15" customHeight="1">
      <c r="A1" s="196" t="s">
        <v>0</v>
      </c>
      <c r="B1" s="197"/>
      <c r="C1" s="198"/>
      <c r="D1" s="198"/>
      <c r="E1" s="198"/>
      <c r="F1" s="198"/>
    </row>
    <row r="2" spans="1:6" ht="15" customHeight="1">
      <c r="A2" s="200" t="s">
        <v>277</v>
      </c>
      <c r="B2" s="201"/>
      <c r="C2" s="202"/>
      <c r="D2" s="202">
        <v>0.27163284914938113</v>
      </c>
      <c r="E2" s="202"/>
      <c r="F2" s="202"/>
    </row>
    <row r="3" spans="1:6" ht="15" customHeight="1">
      <c r="A3" s="24" t="s">
        <v>278</v>
      </c>
      <c r="B3" s="204" t="s">
        <v>279</v>
      </c>
      <c r="C3" s="205" t="s">
        <v>280</v>
      </c>
      <c r="D3" s="205" t="s">
        <v>281</v>
      </c>
      <c r="E3" s="205"/>
      <c r="F3" s="205"/>
    </row>
    <row r="4" spans="1:6" ht="15" customHeight="1">
      <c r="A4" s="24"/>
      <c r="B4" s="204"/>
      <c r="C4" s="207"/>
      <c r="D4" s="207"/>
      <c r="E4" s="207"/>
      <c r="F4" s="207"/>
    </row>
    <row r="5" spans="1:6" ht="15" customHeight="1">
      <c r="A5" s="24" t="s">
        <v>282</v>
      </c>
      <c r="B5" s="209" t="s">
        <v>283</v>
      </c>
      <c r="C5" s="209"/>
      <c r="D5" s="209"/>
      <c r="E5" s="209"/>
      <c r="F5" s="209"/>
    </row>
    <row r="6" spans="1:6" ht="15" customHeight="1">
      <c r="A6" s="24" t="s">
        <v>284</v>
      </c>
      <c r="B6" s="24">
        <v>30</v>
      </c>
      <c r="C6" s="24"/>
      <c r="D6" s="24"/>
      <c r="E6" s="24"/>
      <c r="F6" s="24"/>
    </row>
    <row r="7" spans="1:6" ht="15" customHeight="1">
      <c r="A7" s="212" t="s">
        <v>270</v>
      </c>
      <c r="B7" s="213"/>
      <c r="C7" s="213"/>
      <c r="D7" s="213"/>
      <c r="E7" s="213"/>
      <c r="F7" s="213"/>
    </row>
    <row r="8" spans="1:6" ht="15" customHeight="1">
      <c r="A8" s="212" t="s">
        <v>285</v>
      </c>
      <c r="B8" s="213"/>
      <c r="C8" s="213"/>
      <c r="D8" s="213"/>
      <c r="E8" s="213"/>
      <c r="F8" s="213"/>
    </row>
    <row r="9" spans="1:6" ht="15" customHeight="1">
      <c r="A9" s="214" t="s">
        <v>286</v>
      </c>
      <c r="B9" s="213"/>
      <c r="C9" s="213"/>
      <c r="D9" s="213"/>
      <c r="E9" s="213"/>
      <c r="F9" s="213"/>
    </row>
    <row r="10" spans="1:6" ht="15" customHeight="1">
      <c r="A10" s="214" t="s">
        <v>287</v>
      </c>
      <c r="B10" s="213"/>
      <c r="C10" s="213"/>
      <c r="D10" s="213"/>
      <c r="E10" s="213"/>
      <c r="F10" s="213"/>
    </row>
    <row r="11" spans="1:6" ht="15" customHeight="1">
      <c r="A11" s="214" t="s">
        <v>288</v>
      </c>
      <c r="B11" s="213"/>
      <c r="C11" s="213"/>
      <c r="D11" s="213"/>
      <c r="E11" s="213"/>
      <c r="F11" s="213"/>
    </row>
    <row r="12" spans="1:6" ht="15" customHeight="1">
      <c r="A12" s="215" t="s">
        <v>289</v>
      </c>
      <c r="B12" s="213"/>
      <c r="C12" s="213"/>
      <c r="D12" s="213"/>
      <c r="E12" s="213"/>
      <c r="F12" s="213"/>
    </row>
    <row r="13" spans="1:6" ht="15" customHeight="1">
      <c r="A13" s="217" t="s">
        <v>270</v>
      </c>
      <c r="B13" s="218">
        <v>221704.94427399998</v>
      </c>
      <c r="C13" s="218"/>
      <c r="D13" s="218">
        <v>46.32224149815682</v>
      </c>
      <c r="E13" s="218"/>
      <c r="F13" s="218"/>
    </row>
    <row r="14" spans="1:9" ht="15" customHeight="1">
      <c r="A14" s="151" t="s">
        <v>208</v>
      </c>
      <c r="B14" s="209">
        <v>325.30999999999995</v>
      </c>
      <c r="C14" s="209">
        <v>1078</v>
      </c>
      <c r="D14" s="209">
        <v>0.30177179962894246</v>
      </c>
      <c r="E14" s="209">
        <v>0.30177179962894246</v>
      </c>
      <c r="F14" s="227">
        <v>0.019869707600552556</v>
      </c>
      <c r="G14" s="228">
        <f aca="true" t="shared" si="0" ref="G14:G59">(1-B14/$B$60)/50</f>
        <v>0.019959280504852846</v>
      </c>
      <c r="H14" s="228">
        <f aca="true" t="shared" si="1" ref="H14:H54">(D14-0.3)*B14</f>
        <v>0.5763841372912755</v>
      </c>
      <c r="I14">
        <f aca="true" t="shared" si="2" ref="I14:I59">B14*10%</f>
        <v>32.531</v>
      </c>
    </row>
    <row r="15" spans="1:9" ht="15" customHeight="1">
      <c r="A15" s="161" t="s">
        <v>225</v>
      </c>
      <c r="B15" s="209">
        <v>1372.7975</v>
      </c>
      <c r="C15" s="209">
        <v>4439.5625</v>
      </c>
      <c r="D15" s="209">
        <v>0.30921909535004855</v>
      </c>
      <c r="E15" s="209">
        <v>0.30921909535004855</v>
      </c>
      <c r="F15" s="227">
        <v>0.019866492170780486</v>
      </c>
      <c r="G15" s="228">
        <f t="shared" si="0"/>
        <v>0.019828165069812564</v>
      </c>
      <c r="H15" s="228">
        <f t="shared" si="1"/>
        <v>12.655951048808282</v>
      </c>
      <c r="I15">
        <f t="shared" si="2"/>
        <v>137.27975</v>
      </c>
    </row>
    <row r="16" spans="1:9" ht="15" customHeight="1">
      <c r="A16" s="141" t="s">
        <v>205</v>
      </c>
      <c r="B16" s="209">
        <v>5071.373000000001</v>
      </c>
      <c r="C16" s="209">
        <v>15960.7</v>
      </c>
      <c r="D16" s="209">
        <v>0.31774126448088125</v>
      </c>
      <c r="E16" s="209">
        <v>0.31774126448088125</v>
      </c>
      <c r="F16" s="227">
        <v>0.01986281265577637</v>
      </c>
      <c r="G16" s="228">
        <f t="shared" si="0"/>
        <v>0.019365209344124355</v>
      </c>
      <c r="H16" s="228">
        <f t="shared" si="1"/>
        <v>89.97256967420026</v>
      </c>
      <c r="I16">
        <f t="shared" si="2"/>
        <v>507.13730000000015</v>
      </c>
    </row>
    <row r="17" spans="1:9" ht="15" customHeight="1">
      <c r="A17" s="151" t="s">
        <v>212</v>
      </c>
      <c r="B17" s="209">
        <v>1091.78</v>
      </c>
      <c r="C17" s="209">
        <v>3396</v>
      </c>
      <c r="D17" s="209">
        <v>0.321489988221437</v>
      </c>
      <c r="E17" s="209">
        <v>0.321489988221437</v>
      </c>
      <c r="F17" s="227">
        <v>0.019861194114177645</v>
      </c>
      <c r="G17" s="228">
        <f t="shared" si="0"/>
        <v>0.01986334041249344</v>
      </c>
      <c r="H17" s="228">
        <f t="shared" si="1"/>
        <v>23.462339340400483</v>
      </c>
      <c r="I17">
        <f t="shared" si="2"/>
        <v>109.178</v>
      </c>
    </row>
    <row r="18" spans="1:9" ht="15" customHeight="1">
      <c r="A18" s="223" t="s">
        <v>273</v>
      </c>
      <c r="B18" s="219">
        <v>471.8585</v>
      </c>
      <c r="C18" s="219">
        <v>1414.0339</v>
      </c>
      <c r="D18" s="209">
        <v>0.33369673810507655</v>
      </c>
      <c r="E18" s="209">
        <v>0.33369673810507655</v>
      </c>
      <c r="F18" s="227">
        <v>0.019855923751825197</v>
      </c>
      <c r="G18" s="228">
        <f t="shared" si="0"/>
        <v>0.019940936829790375</v>
      </c>
      <c r="H18" s="228">
        <f t="shared" si="1"/>
        <v>15.900092297154268</v>
      </c>
      <c r="I18">
        <f t="shared" si="2"/>
        <v>47.18585</v>
      </c>
    </row>
    <row r="19" spans="1:9" ht="15" customHeight="1">
      <c r="A19" s="226" t="s">
        <v>58</v>
      </c>
      <c r="B19" s="209">
        <v>695.1922999999999</v>
      </c>
      <c r="C19" s="209">
        <v>1924.0377</v>
      </c>
      <c r="D19" s="209">
        <v>0.36131947934284236</v>
      </c>
      <c r="E19" s="209">
        <v>0.36131947934284236</v>
      </c>
      <c r="F19" s="227">
        <v>0.01984399741132682</v>
      </c>
      <c r="G19" s="228">
        <f t="shared" si="0"/>
        <v>0.019912981834292864</v>
      </c>
      <c r="H19" s="228">
        <f t="shared" si="1"/>
        <v>42.62882987915307</v>
      </c>
      <c r="I19">
        <f t="shared" si="2"/>
        <v>69.51923</v>
      </c>
    </row>
    <row r="20" spans="1:9" ht="15" customHeight="1">
      <c r="A20" s="154" t="s">
        <v>65</v>
      </c>
      <c r="B20" s="219">
        <v>3560.5599999999995</v>
      </c>
      <c r="C20" s="219">
        <v>9333.3</v>
      </c>
      <c r="D20" s="209">
        <v>0.38148993389262104</v>
      </c>
      <c r="E20" s="209">
        <v>0.38148993389262104</v>
      </c>
      <c r="F20" s="227">
        <v>0.01983528865549056</v>
      </c>
      <c r="G20" s="228">
        <f t="shared" si="0"/>
        <v>0.019554319862158713</v>
      </c>
      <c r="H20" s="228">
        <f t="shared" si="1"/>
        <v>290.14979902071076</v>
      </c>
      <c r="I20">
        <f t="shared" si="2"/>
        <v>356.056</v>
      </c>
    </row>
    <row r="21" spans="1:9" ht="15" customHeight="1">
      <c r="A21" s="141" t="s">
        <v>44</v>
      </c>
      <c r="B21" s="209">
        <v>2140.579999999999</v>
      </c>
      <c r="C21" s="209">
        <v>5560.420000000001</v>
      </c>
      <c r="D21" s="209">
        <v>0.3849673226123204</v>
      </c>
      <c r="E21" s="209">
        <v>0.3849673226123204</v>
      </c>
      <c r="F21" s="227">
        <v>0.019833787264967463</v>
      </c>
      <c r="G21" s="228">
        <f t="shared" si="0"/>
        <v>0.019732060690043057</v>
      </c>
      <c r="H21" s="228">
        <f t="shared" si="1"/>
        <v>181.87935143748078</v>
      </c>
      <c r="I21">
        <f t="shared" si="2"/>
        <v>214.0579999999999</v>
      </c>
    </row>
    <row r="22" spans="1:9" ht="15" customHeight="1">
      <c r="A22" s="224" t="s">
        <v>96</v>
      </c>
      <c r="B22" s="209">
        <v>4822.242000000003</v>
      </c>
      <c r="C22" s="209">
        <v>12359.4681</v>
      </c>
      <c r="D22" s="209">
        <v>0.3901658195145148</v>
      </c>
      <c r="E22" s="209">
        <v>0.3901658195145148</v>
      </c>
      <c r="F22" s="227">
        <v>0.019831542772156204</v>
      </c>
      <c r="G22" s="228">
        <f t="shared" si="0"/>
        <v>0.019396393410232086</v>
      </c>
      <c r="H22" s="228">
        <f t="shared" si="1"/>
        <v>434.80140182731316</v>
      </c>
      <c r="I22">
        <f t="shared" si="2"/>
        <v>482.22420000000034</v>
      </c>
    </row>
    <row r="23" spans="1:9" ht="15" customHeight="1">
      <c r="A23" s="40" t="s">
        <v>227</v>
      </c>
      <c r="B23" s="219">
        <v>256.9</v>
      </c>
      <c r="C23" s="219">
        <v>647.248</v>
      </c>
      <c r="D23" s="209">
        <v>0.3969112303166637</v>
      </c>
      <c r="E23" s="209">
        <v>0.3969112303166637</v>
      </c>
      <c r="F23" s="227">
        <v>0.019828630386838055</v>
      </c>
      <c r="G23" s="228">
        <f t="shared" si="0"/>
        <v>0.01996784347759582</v>
      </c>
      <c r="H23" s="228">
        <f t="shared" si="1"/>
        <v>24.896495068350905</v>
      </c>
      <c r="I23">
        <f t="shared" si="2"/>
        <v>25.689999999999998</v>
      </c>
    </row>
    <row r="24" spans="1:9" ht="15" customHeight="1">
      <c r="A24" s="169" t="s">
        <v>121</v>
      </c>
      <c r="B24" s="219">
        <v>1282.23</v>
      </c>
      <c r="C24" s="219">
        <v>3180.92</v>
      </c>
      <c r="D24" s="209">
        <v>0.40310036090187745</v>
      </c>
      <c r="E24" s="209">
        <v>0.40310036090187745</v>
      </c>
      <c r="F24" s="227">
        <v>0.01982595817997369</v>
      </c>
      <c r="G24" s="228">
        <f t="shared" si="0"/>
        <v>0.01983950152696648</v>
      </c>
      <c r="H24" s="228">
        <f t="shared" si="1"/>
        <v>132.19837575921434</v>
      </c>
      <c r="I24">
        <f t="shared" si="2"/>
        <v>128.223</v>
      </c>
    </row>
    <row r="25" spans="1:9" ht="15" customHeight="1">
      <c r="A25" s="169" t="s">
        <v>238</v>
      </c>
      <c r="B25" s="219">
        <v>526.4889</v>
      </c>
      <c r="C25" s="219">
        <v>1239.1875</v>
      </c>
      <c r="D25" s="209">
        <v>0.4248662127402027</v>
      </c>
      <c r="E25" s="209">
        <v>0.4248662127402027</v>
      </c>
      <c r="F25" s="227">
        <v>0.019816560598537914</v>
      </c>
      <c r="G25" s="228">
        <f t="shared" si="0"/>
        <v>0.01993409866832074</v>
      </c>
      <c r="H25" s="228">
        <f t="shared" si="1"/>
        <v>65.7406749927553</v>
      </c>
      <c r="I25">
        <f t="shared" si="2"/>
        <v>52.648889999999994</v>
      </c>
    </row>
    <row r="26" spans="1:9" ht="15" customHeight="1">
      <c r="A26" s="229" t="s">
        <v>235</v>
      </c>
      <c r="B26" s="219">
        <v>4604.73</v>
      </c>
      <c r="C26" s="219">
        <v>10595.75</v>
      </c>
      <c r="D26" s="209">
        <v>0.434582733643206</v>
      </c>
      <c r="E26" s="209">
        <v>0.434582733643206</v>
      </c>
      <c r="F26" s="227">
        <v>0.019812365412558673</v>
      </c>
      <c r="G26" s="228">
        <f t="shared" si="0"/>
        <v>0.019423619683105492</v>
      </c>
      <c r="H26" s="228">
        <f t="shared" si="1"/>
        <v>619.7171510888799</v>
      </c>
      <c r="I26">
        <f t="shared" si="2"/>
        <v>460.47299999999996</v>
      </c>
    </row>
    <row r="27" spans="1:9" ht="15" customHeight="1">
      <c r="A27" s="151" t="s">
        <v>229</v>
      </c>
      <c r="B27" s="209">
        <v>2535.2700000000004</v>
      </c>
      <c r="C27" s="209">
        <v>5715</v>
      </c>
      <c r="D27" s="209">
        <v>0.44361679790026254</v>
      </c>
      <c r="E27" s="209">
        <v>0.44361679790026254</v>
      </c>
      <c r="F27" s="227">
        <v>0.01980846488272036</v>
      </c>
      <c r="G27" s="228">
        <f t="shared" si="0"/>
        <v>0.019682656805933653</v>
      </c>
      <c r="H27" s="228">
        <f t="shared" si="1"/>
        <v>364.1073592125987</v>
      </c>
      <c r="I27">
        <f t="shared" si="2"/>
        <v>253.52700000000004</v>
      </c>
    </row>
    <row r="28" spans="1:9" ht="15" customHeight="1">
      <c r="A28" s="222" t="s">
        <v>217</v>
      </c>
      <c r="B28" s="209">
        <v>2087</v>
      </c>
      <c r="C28" s="209">
        <v>4689</v>
      </c>
      <c r="D28" s="209">
        <v>0.4450842397099595</v>
      </c>
      <c r="E28" s="209">
        <v>0.4450842397099595</v>
      </c>
      <c r="F28" s="227">
        <v>0.019807831302927053</v>
      </c>
      <c r="G28" s="228">
        <f t="shared" si="0"/>
        <v>0.019738767371516065</v>
      </c>
      <c r="H28" s="228">
        <f t="shared" si="1"/>
        <v>302.79080827468545</v>
      </c>
      <c r="I28">
        <f t="shared" si="2"/>
        <v>208.70000000000002</v>
      </c>
    </row>
    <row r="29" spans="1:9" ht="15" customHeight="1">
      <c r="A29" s="230" t="s">
        <v>207</v>
      </c>
      <c r="B29" s="209">
        <v>1075.9099999999999</v>
      </c>
      <c r="C29" s="209">
        <v>2323.73</v>
      </c>
      <c r="D29" s="209">
        <v>0.46300990218312793</v>
      </c>
      <c r="E29" s="209">
        <v>0.46300990218312793</v>
      </c>
      <c r="F29" s="227">
        <v>0.01980009175410842</v>
      </c>
      <c r="G29" s="228">
        <f t="shared" si="0"/>
        <v>0.019865326881977886</v>
      </c>
      <c r="H29" s="228">
        <f t="shared" si="1"/>
        <v>175.38398385784916</v>
      </c>
      <c r="I29">
        <f t="shared" si="2"/>
        <v>107.591</v>
      </c>
    </row>
    <row r="30" spans="1:9" ht="15" customHeight="1">
      <c r="A30" s="154" t="s">
        <v>61</v>
      </c>
      <c r="B30" s="219">
        <v>8825.199999999997</v>
      </c>
      <c r="C30" s="219">
        <v>18920.4</v>
      </c>
      <c r="D30" s="209">
        <v>0.46643834168410797</v>
      </c>
      <c r="E30" s="209">
        <v>0.46643834168410797</v>
      </c>
      <c r="F30" s="227">
        <v>0.01979861149780385</v>
      </c>
      <c r="G30" s="228">
        <f t="shared" si="0"/>
        <v>0.01889533771303477</v>
      </c>
      <c r="H30" s="228">
        <f t="shared" si="1"/>
        <v>1468.8516530305892</v>
      </c>
      <c r="I30">
        <f t="shared" si="2"/>
        <v>882.5199999999998</v>
      </c>
    </row>
    <row r="31" spans="1:9" ht="15" customHeight="1">
      <c r="A31" s="167" t="s">
        <v>232</v>
      </c>
      <c r="B31" s="209">
        <v>440.75</v>
      </c>
      <c r="C31" s="209">
        <v>943.47</v>
      </c>
      <c r="D31" s="209">
        <v>0.4671584682077861</v>
      </c>
      <c r="E31" s="209">
        <v>0.4671584682077861</v>
      </c>
      <c r="F31" s="227">
        <v>0.019798300577390505</v>
      </c>
      <c r="G31" s="228">
        <f t="shared" si="0"/>
        <v>0.01994483072304538</v>
      </c>
      <c r="H31" s="228">
        <f t="shared" si="1"/>
        <v>73.67509486258173</v>
      </c>
      <c r="I31">
        <f t="shared" si="2"/>
        <v>44.075</v>
      </c>
    </row>
    <row r="32" spans="1:9" ht="15" customHeight="1">
      <c r="A32" s="229" t="s">
        <v>236</v>
      </c>
      <c r="B32" s="219">
        <v>3477.539999999999</v>
      </c>
      <c r="C32" s="219">
        <v>7272.950000000002</v>
      </c>
      <c r="D32" s="209">
        <v>0.4781471067448557</v>
      </c>
      <c r="E32" s="209">
        <v>0.4781471067448557</v>
      </c>
      <c r="F32" s="227">
        <v>0.01979355614440036</v>
      </c>
      <c r="G32" s="228">
        <f t="shared" si="0"/>
        <v>0.019564711588472436</v>
      </c>
      <c r="H32" s="228">
        <f t="shared" si="1"/>
        <v>619.5136895895055</v>
      </c>
      <c r="I32">
        <f t="shared" si="2"/>
        <v>347.7539999999999</v>
      </c>
    </row>
    <row r="33" spans="1:9" ht="15" customHeight="1">
      <c r="A33" s="226" t="s">
        <v>74</v>
      </c>
      <c r="B33" s="209">
        <v>4736.26</v>
      </c>
      <c r="C33" s="209">
        <v>9890.1</v>
      </c>
      <c r="D33" s="209">
        <v>0.4788889900001011</v>
      </c>
      <c r="E33" s="209">
        <v>0.4788889900001011</v>
      </c>
      <c r="F33" s="227">
        <v>0.01979323583034333</v>
      </c>
      <c r="G33" s="228">
        <f t="shared" si="0"/>
        <v>0.01940715589411436</v>
      </c>
      <c r="H33" s="228">
        <f t="shared" si="1"/>
        <v>847.2647677778789</v>
      </c>
      <c r="I33">
        <f t="shared" si="2"/>
        <v>473.62600000000003</v>
      </c>
    </row>
    <row r="34" spans="1:9" ht="15" customHeight="1">
      <c r="A34" s="167" t="s">
        <v>233</v>
      </c>
      <c r="B34" s="209">
        <v>942.4900000000002</v>
      </c>
      <c r="C34" s="209">
        <v>1841.64</v>
      </c>
      <c r="D34" s="209">
        <v>0.5117666862144612</v>
      </c>
      <c r="E34" s="209">
        <v>0.5117666862144612</v>
      </c>
      <c r="F34" s="227">
        <v>0.01977904062080639</v>
      </c>
      <c r="G34" s="228">
        <f t="shared" si="0"/>
        <v>0.019882027244839565</v>
      </c>
      <c r="H34" s="228">
        <f t="shared" si="1"/>
        <v>199.58798409026758</v>
      </c>
      <c r="I34">
        <f t="shared" si="2"/>
        <v>94.24900000000002</v>
      </c>
    </row>
    <row r="35" spans="1:9" ht="15" customHeight="1">
      <c r="A35" s="169" t="s">
        <v>239</v>
      </c>
      <c r="B35" s="219">
        <v>1910.4999999999995</v>
      </c>
      <c r="C35" s="219">
        <v>3710.24</v>
      </c>
      <c r="D35" s="209">
        <v>0.514926258139635</v>
      </c>
      <c r="E35" s="209">
        <v>0.514926258139635</v>
      </c>
      <c r="F35" s="227">
        <v>0.01977767645023822</v>
      </c>
      <c r="G35" s="228">
        <f t="shared" si="0"/>
        <v>0.019760860116569925</v>
      </c>
      <c r="H35" s="228">
        <f t="shared" si="1"/>
        <v>410.6166161757726</v>
      </c>
      <c r="I35">
        <f t="shared" si="2"/>
        <v>191.04999999999995</v>
      </c>
    </row>
    <row r="36" spans="1:9" ht="15" customHeight="1">
      <c r="A36" s="151" t="s">
        <v>54</v>
      </c>
      <c r="B36" s="209">
        <v>1927.0500000000002</v>
      </c>
      <c r="C36" s="209">
        <v>3491</v>
      </c>
      <c r="D36" s="209">
        <v>0.5520051561157262</v>
      </c>
      <c r="E36" s="209">
        <v>0.5520051561157262</v>
      </c>
      <c r="F36" s="227">
        <v>0.019761667338080914</v>
      </c>
      <c r="G36" s="228">
        <f t="shared" si="0"/>
        <v>0.019758788530560626</v>
      </c>
      <c r="H36" s="228">
        <f t="shared" si="1"/>
        <v>485.6265360928102</v>
      </c>
      <c r="I36">
        <f t="shared" si="2"/>
        <v>192.70500000000004</v>
      </c>
    </row>
    <row r="37" spans="1:9" ht="15" customHeight="1">
      <c r="A37" s="141" t="s">
        <v>42</v>
      </c>
      <c r="B37" s="209">
        <v>1234.4104</v>
      </c>
      <c r="C37" s="209">
        <v>2233.0896</v>
      </c>
      <c r="D37" s="209">
        <v>0.5527814020539078</v>
      </c>
      <c r="E37" s="209">
        <v>0.5527814020539078</v>
      </c>
      <c r="F37" s="227">
        <v>0.019761332187659398</v>
      </c>
      <c r="G37" s="228">
        <f t="shared" si="0"/>
        <v>0.01984548717133689</v>
      </c>
      <c r="H37" s="228">
        <f t="shared" si="1"/>
        <v>312.0359916219252</v>
      </c>
      <c r="I37">
        <f t="shared" si="2"/>
        <v>123.44104</v>
      </c>
    </row>
    <row r="38" spans="1:9" ht="15" customHeight="1">
      <c r="A38" s="151" t="s">
        <v>213</v>
      </c>
      <c r="B38" s="209">
        <v>4315.11</v>
      </c>
      <c r="C38" s="209">
        <v>7563.31</v>
      </c>
      <c r="D38" s="209">
        <v>0.5705319496358076</v>
      </c>
      <c r="E38" s="209">
        <v>0.5705319496358076</v>
      </c>
      <c r="F38" s="227">
        <v>0.019753668246102248</v>
      </c>
      <c r="G38" s="228">
        <f t="shared" si="0"/>
        <v>0.019459871812411444</v>
      </c>
      <c r="H38" s="228">
        <f t="shared" si="1"/>
        <v>1167.3751211929696</v>
      </c>
      <c r="I38">
        <f t="shared" si="2"/>
        <v>431.51099999999997</v>
      </c>
    </row>
    <row r="39" spans="1:9" ht="15" customHeight="1">
      <c r="A39" s="169" t="s">
        <v>118</v>
      </c>
      <c r="B39" s="219">
        <v>9687.319999999998</v>
      </c>
      <c r="C39" s="219">
        <v>16382.71</v>
      </c>
      <c r="D39" s="209">
        <v>0.5913136471316405</v>
      </c>
      <c r="E39" s="209">
        <v>0.5913136471316405</v>
      </c>
      <c r="F39" s="227">
        <v>0.019744695581212248</v>
      </c>
      <c r="G39" s="228">
        <f t="shared" si="0"/>
        <v>0.01878742498008385</v>
      </c>
      <c r="H39" s="228">
        <f t="shared" si="1"/>
        <v>2822.048520131283</v>
      </c>
      <c r="I39">
        <f t="shared" si="2"/>
        <v>968.7319999999999</v>
      </c>
    </row>
    <row r="40" spans="1:9" ht="15" customHeight="1">
      <c r="A40" s="169" t="s">
        <v>125</v>
      </c>
      <c r="B40" s="219">
        <v>4352.807499999999</v>
      </c>
      <c r="C40" s="219">
        <v>7080.432500000001</v>
      </c>
      <c r="D40" s="209">
        <v>0.6147657646619749</v>
      </c>
      <c r="E40" s="209">
        <v>0.6147657646619749</v>
      </c>
      <c r="F40" s="227">
        <v>0.01973456994101357</v>
      </c>
      <c r="G40" s="228">
        <f t="shared" si="0"/>
        <v>0.01945515316506488</v>
      </c>
      <c r="H40" s="228">
        <f t="shared" si="1"/>
        <v>1370.114781163879</v>
      </c>
      <c r="I40">
        <f t="shared" si="2"/>
        <v>435.2807499999999</v>
      </c>
    </row>
    <row r="41" spans="1:9" ht="15" customHeight="1">
      <c r="A41" s="151" t="s">
        <v>106</v>
      </c>
      <c r="B41" s="209">
        <v>3789</v>
      </c>
      <c r="C41" s="209">
        <v>5906</v>
      </c>
      <c r="D41" s="209">
        <v>0.6415509651202167</v>
      </c>
      <c r="E41" s="209">
        <v>0.6415509651202167</v>
      </c>
      <c r="F41" s="227">
        <v>0.019723005215477</v>
      </c>
      <c r="G41" s="228">
        <f t="shared" si="0"/>
        <v>0.01952572571666237</v>
      </c>
      <c r="H41" s="228">
        <f t="shared" si="1"/>
        <v>1294.1366068405011</v>
      </c>
      <c r="I41">
        <f t="shared" si="2"/>
        <v>378.90000000000003</v>
      </c>
    </row>
    <row r="42" spans="1:9" ht="15" customHeight="1">
      <c r="A42" s="224" t="s">
        <v>226</v>
      </c>
      <c r="B42" s="209">
        <v>12047.850000000006</v>
      </c>
      <c r="C42" s="209">
        <v>17945.649999999998</v>
      </c>
      <c r="D42" s="209">
        <v>0.6713521104000137</v>
      </c>
      <c r="E42" s="209">
        <v>0.6713521104000137</v>
      </c>
      <c r="F42" s="227">
        <v>0.019710138331528397</v>
      </c>
      <c r="G42" s="228">
        <f t="shared" si="0"/>
        <v>0.018491954229477626</v>
      </c>
      <c r="H42" s="231">
        <f t="shared" si="1"/>
        <v>4473.994523282808</v>
      </c>
      <c r="I42">
        <f t="shared" si="2"/>
        <v>1204.7850000000005</v>
      </c>
    </row>
    <row r="43" spans="1:9" ht="15" customHeight="1">
      <c r="A43" s="151" t="s">
        <v>108</v>
      </c>
      <c r="B43" s="209">
        <v>812</v>
      </c>
      <c r="C43" s="209">
        <v>1204</v>
      </c>
      <c r="D43" s="209">
        <v>0.6744186046511628</v>
      </c>
      <c r="E43" s="209">
        <v>0.6744186046511628</v>
      </c>
      <c r="F43" s="227">
        <v>0.019708814347993934</v>
      </c>
      <c r="G43" s="228">
        <f t="shared" si="0"/>
        <v>0.019898360855616217</v>
      </c>
      <c r="H43" s="228">
        <f t="shared" si="1"/>
        <v>304.0279069767442</v>
      </c>
      <c r="I43">
        <f t="shared" si="2"/>
        <v>81.2</v>
      </c>
    </row>
    <row r="44" spans="1:9" ht="15" customHeight="1">
      <c r="A44" s="226" t="s">
        <v>55</v>
      </c>
      <c r="B44" s="209">
        <v>2736.3299999999995</v>
      </c>
      <c r="C44" s="209">
        <v>3939.32</v>
      </c>
      <c r="D44" s="209">
        <v>0.6946198836347388</v>
      </c>
      <c r="E44" s="209">
        <v>0.6946198836347388</v>
      </c>
      <c r="F44" s="227">
        <v>0.019700092283460688</v>
      </c>
      <c r="G44" s="228">
        <f t="shared" si="0"/>
        <v>0.019657489852276257</v>
      </c>
      <c r="H44" s="228">
        <f t="shared" si="1"/>
        <v>1079.8102261862446</v>
      </c>
      <c r="I44">
        <f t="shared" si="2"/>
        <v>273.633</v>
      </c>
    </row>
    <row r="45" spans="1:9" ht="15" customHeight="1">
      <c r="A45" s="151" t="s">
        <v>70</v>
      </c>
      <c r="B45" s="209">
        <v>1845.11</v>
      </c>
      <c r="C45" s="209">
        <v>2599.7</v>
      </c>
      <c r="D45" s="209">
        <v>0.7097395853367696</v>
      </c>
      <c r="E45" s="209">
        <v>0.7097395853367696</v>
      </c>
      <c r="F45" s="227">
        <v>0.019693564230752948</v>
      </c>
      <c r="G45" s="228">
        <f t="shared" si="0"/>
        <v>0.019769045071805463</v>
      </c>
      <c r="H45" s="228">
        <f t="shared" si="1"/>
        <v>756.014606300727</v>
      </c>
      <c r="I45">
        <f t="shared" si="2"/>
        <v>184.511</v>
      </c>
    </row>
    <row r="46" spans="1:9" ht="15" customHeight="1">
      <c r="A46" s="167" t="s">
        <v>111</v>
      </c>
      <c r="B46" s="209">
        <v>5339.6500000000015</v>
      </c>
      <c r="C46" s="209">
        <v>7477.369999999999</v>
      </c>
      <c r="D46" s="209">
        <v>0.7141080353118814</v>
      </c>
      <c r="E46" s="209">
        <v>0.7141080353118814</v>
      </c>
      <c r="F46" s="227">
        <v>0.019691678117372494</v>
      </c>
      <c r="G46" s="228">
        <f t="shared" si="0"/>
        <v>0.019331628747156562</v>
      </c>
      <c r="H46" s="228">
        <f t="shared" si="1"/>
        <v>2211.1919707530883</v>
      </c>
      <c r="I46">
        <f t="shared" si="2"/>
        <v>533.9650000000001</v>
      </c>
    </row>
    <row r="47" spans="1:9" ht="15" customHeight="1">
      <c r="A47" s="151" t="s">
        <v>107</v>
      </c>
      <c r="B47" s="209">
        <v>11078.955</v>
      </c>
      <c r="C47" s="209">
        <v>15485.045</v>
      </c>
      <c r="D47" s="209">
        <v>0.7154615953650765</v>
      </c>
      <c r="E47" s="209">
        <v>0.7154615953650765</v>
      </c>
      <c r="F47" s="227">
        <v>0.01969109370694268</v>
      </c>
      <c r="G47" s="228">
        <f t="shared" si="0"/>
        <v>0.018613232134400935</v>
      </c>
      <c r="H47" s="231">
        <f t="shared" si="1"/>
        <v>4602.8803192778905</v>
      </c>
      <c r="I47">
        <f t="shared" si="2"/>
        <v>1107.8955</v>
      </c>
    </row>
    <row r="48" spans="1:9" ht="15" customHeight="1">
      <c r="A48" s="151" t="s">
        <v>105</v>
      </c>
      <c r="B48" s="209">
        <v>5065.28</v>
      </c>
      <c r="C48" s="209">
        <v>6873.36</v>
      </c>
      <c r="D48" s="209">
        <v>0.7369437945924555</v>
      </c>
      <c r="E48" s="209">
        <v>0.7369437945924555</v>
      </c>
      <c r="F48" s="227">
        <v>0.01968181859480104</v>
      </c>
      <c r="G48" s="228">
        <f t="shared" si="0"/>
        <v>0.01936597201322132</v>
      </c>
      <c r="H48" s="228">
        <f t="shared" si="1"/>
        <v>2213.242663873273</v>
      </c>
      <c r="I48">
        <f t="shared" si="2"/>
        <v>506.528</v>
      </c>
    </row>
    <row r="49" spans="1:9" ht="15" customHeight="1">
      <c r="A49" s="151" t="s">
        <v>104</v>
      </c>
      <c r="B49" s="209">
        <v>4028.4399999999996</v>
      </c>
      <c r="C49" s="209">
        <v>5034.53</v>
      </c>
      <c r="D49" s="209">
        <v>0.8001620806708868</v>
      </c>
      <c r="E49" s="209">
        <v>0.8001620806708868</v>
      </c>
      <c r="F49" s="227">
        <v>0.019654523591781402</v>
      </c>
      <c r="G49" s="228">
        <f t="shared" si="0"/>
        <v>0.019495754686205163</v>
      </c>
      <c r="H49" s="228">
        <f t="shared" si="1"/>
        <v>2014.8729322578272</v>
      </c>
      <c r="I49">
        <f t="shared" si="2"/>
        <v>402.844</v>
      </c>
    </row>
    <row r="50" spans="1:9" ht="15" customHeight="1">
      <c r="A50" s="154" t="s">
        <v>210</v>
      </c>
      <c r="B50" s="219">
        <v>2389</v>
      </c>
      <c r="C50" s="219">
        <v>2971</v>
      </c>
      <c r="D50" s="209">
        <v>0.8041063614944464</v>
      </c>
      <c r="E50" s="209">
        <v>0.8041063614944464</v>
      </c>
      <c r="F50" s="227">
        <v>0.01965282061684064</v>
      </c>
      <c r="G50" s="228">
        <f t="shared" si="0"/>
        <v>0.01970096562077234</v>
      </c>
      <c r="H50" s="228">
        <f t="shared" si="1"/>
        <v>1204.3100976102323</v>
      </c>
      <c r="I50">
        <f t="shared" si="2"/>
        <v>238.9</v>
      </c>
    </row>
    <row r="51" spans="1:9" ht="15" customHeight="1">
      <c r="A51" s="167" t="s">
        <v>113</v>
      </c>
      <c r="B51" s="209">
        <v>9250.830000000002</v>
      </c>
      <c r="C51" s="209">
        <v>11404.73</v>
      </c>
      <c r="D51" s="209">
        <v>0.8111397639400496</v>
      </c>
      <c r="E51" s="209">
        <v>0.8111397639400496</v>
      </c>
      <c r="F51" s="227">
        <v>0.01964978388881621</v>
      </c>
      <c r="G51" s="228">
        <f t="shared" si="0"/>
        <v>0.018842061027044537</v>
      </c>
      <c r="H51" s="231">
        <f t="shared" si="1"/>
        <v>4728.46706244953</v>
      </c>
      <c r="I51">
        <f t="shared" si="2"/>
        <v>925.0830000000002</v>
      </c>
    </row>
    <row r="52" spans="1:9" ht="15" customHeight="1">
      <c r="A52" s="151" t="s">
        <v>69</v>
      </c>
      <c r="B52" s="209">
        <v>2699.06</v>
      </c>
      <c r="C52" s="209">
        <v>3298.03</v>
      </c>
      <c r="D52" s="209">
        <v>0.8183855210534773</v>
      </c>
      <c r="E52" s="209">
        <v>0.8183855210534773</v>
      </c>
      <c r="F52" s="227">
        <v>0.019646655474957517</v>
      </c>
      <c r="G52" s="228">
        <f t="shared" si="0"/>
        <v>0.019662154988866386</v>
      </c>
      <c r="H52" s="228">
        <f t="shared" si="1"/>
        <v>1399.1536244545985</v>
      </c>
      <c r="I52">
        <f t="shared" si="2"/>
        <v>269.906</v>
      </c>
    </row>
    <row r="53" spans="1:9" ht="15" customHeight="1">
      <c r="A53" s="223" t="s">
        <v>272</v>
      </c>
      <c r="B53" s="209">
        <v>269</v>
      </c>
      <c r="C53" s="209">
        <v>328</v>
      </c>
      <c r="D53" s="209">
        <v>0.8201219512195121</v>
      </c>
      <c r="E53" s="209">
        <v>0.8201219512195121</v>
      </c>
      <c r="F53" s="227">
        <v>0.01964590575727984</v>
      </c>
      <c r="G53" s="228">
        <f t="shared" si="0"/>
        <v>0.01996632890413887</v>
      </c>
      <c r="H53" s="228">
        <f t="shared" si="1"/>
        <v>139.91280487804875</v>
      </c>
      <c r="I53">
        <f t="shared" si="2"/>
        <v>26.900000000000002</v>
      </c>
    </row>
    <row r="54" spans="1:9" ht="15" customHeight="1">
      <c r="A54" s="151" t="s">
        <v>53</v>
      </c>
      <c r="B54" s="209">
        <v>1875.3999999999996</v>
      </c>
      <c r="C54" s="209">
        <v>2091</v>
      </c>
      <c r="D54" s="209">
        <v>0.8968914395026302</v>
      </c>
      <c r="E54" s="209">
        <v>0.8968914395026302</v>
      </c>
      <c r="F54" s="227">
        <v>0.019612759913814483</v>
      </c>
      <c r="G54" s="228">
        <f t="shared" si="0"/>
        <v>0.019765253631308686</v>
      </c>
      <c r="H54" s="228">
        <f t="shared" si="1"/>
        <v>1119.4102056432323</v>
      </c>
      <c r="I54">
        <f t="shared" si="2"/>
        <v>187.53999999999996</v>
      </c>
    </row>
    <row r="55" spans="1:9" ht="15" customHeight="1">
      <c r="A55" s="223" t="s">
        <v>274</v>
      </c>
      <c r="B55" s="209">
        <v>169.7</v>
      </c>
      <c r="C55" s="209">
        <v>164.85</v>
      </c>
      <c r="D55" s="209">
        <v>1.0294206854716408</v>
      </c>
      <c r="E55" s="209">
        <v>1.0294206854716408</v>
      </c>
      <c r="F55" s="227">
        <v>0.01955553934689771</v>
      </c>
      <c r="G55" s="228">
        <f t="shared" si="0"/>
        <v>0.01997875842019467</v>
      </c>
      <c r="H55" s="228">
        <f>B55-C55*0.3</f>
        <v>120.24499999999999</v>
      </c>
      <c r="I55">
        <f t="shared" si="2"/>
        <v>16.97</v>
      </c>
    </row>
    <row r="56" spans="1:9" ht="15" customHeight="1">
      <c r="A56" s="151" t="s">
        <v>230</v>
      </c>
      <c r="B56" s="209">
        <v>11047.35</v>
      </c>
      <c r="C56" s="209">
        <v>8910.12</v>
      </c>
      <c r="D56" s="209">
        <v>1.23986545635749</v>
      </c>
      <c r="E56" s="209">
        <v>1.23986545635749</v>
      </c>
      <c r="F56" s="227">
        <v>0.019464678125989725</v>
      </c>
      <c r="G56" s="228">
        <f t="shared" si="0"/>
        <v>0.018617188175236218</v>
      </c>
      <c r="H56" s="228">
        <f>B56-C56*0.3</f>
        <v>8374.314</v>
      </c>
      <c r="I56">
        <f t="shared" si="2"/>
        <v>1104.7350000000001</v>
      </c>
    </row>
    <row r="57" spans="1:9" ht="15" customHeight="1">
      <c r="A57" s="226" t="s">
        <v>72</v>
      </c>
      <c r="B57" s="209">
        <v>10408.814278</v>
      </c>
      <c r="C57" s="209">
        <v>8031.91581</v>
      </c>
      <c r="D57" s="209">
        <v>1.2959316960270777</v>
      </c>
      <c r="E57" s="209">
        <v>1.2959316960270777</v>
      </c>
      <c r="F57" s="227">
        <v>0.019440471076479043</v>
      </c>
      <c r="G57" s="228">
        <f t="shared" si="0"/>
        <v>0.0186971145600177</v>
      </c>
      <c r="H57" s="231">
        <f>B57-C57*0.3</f>
        <v>7999.239535</v>
      </c>
      <c r="I57">
        <f t="shared" si="2"/>
        <v>1040.8814278</v>
      </c>
    </row>
    <row r="58" spans="1:9" ht="15" customHeight="1">
      <c r="A58" s="223" t="s">
        <v>275</v>
      </c>
      <c r="B58" s="209">
        <v>137.64000000000001</v>
      </c>
      <c r="C58" s="209">
        <v>27</v>
      </c>
      <c r="D58" s="209">
        <v>5.097777777777778</v>
      </c>
      <c r="E58" s="209">
        <v>5.097777777777778</v>
      </c>
      <c r="F58" s="227">
        <v>0.017798993480062652</v>
      </c>
      <c r="G58" s="228">
        <f t="shared" si="0"/>
        <v>0.019982771413998787</v>
      </c>
      <c r="H58" s="228">
        <f>B58-C58*0.3</f>
        <v>129.54000000000002</v>
      </c>
      <c r="I58">
        <f t="shared" si="2"/>
        <v>13.764000000000003</v>
      </c>
    </row>
    <row r="59" spans="1:9" ht="15" customHeight="1">
      <c r="A59" s="223" t="s">
        <v>276</v>
      </c>
      <c r="B59" s="209">
        <v>1021.89</v>
      </c>
      <c r="C59" s="209">
        <v>106.72</v>
      </c>
      <c r="D59" s="209">
        <v>9.575431034482758</v>
      </c>
      <c r="E59" s="209">
        <v>9.575431034482758</v>
      </c>
      <c r="F59" s="227">
        <v>0.015865730705253645</v>
      </c>
      <c r="G59" s="228">
        <f t="shared" si="0"/>
        <v>0.01987208863884933</v>
      </c>
      <c r="H59" s="228">
        <f>B59-C59*0.3</f>
        <v>989.874</v>
      </c>
      <c r="I59">
        <f t="shared" si="2"/>
        <v>102.18900000000001</v>
      </c>
    </row>
    <row r="60" spans="2:8" ht="15" customHeight="1">
      <c r="B60" s="194">
        <f>SUM(B14:B59)</f>
        <v>159780.95937800006</v>
      </c>
      <c r="H60">
        <f>SUM(H14:H59)</f>
        <v>57708.210408431056</v>
      </c>
    </row>
  </sheetData>
  <sheetProtection/>
  <mergeCells count="6">
    <mergeCell ref="A3:A4"/>
    <mergeCell ref="B3:B4"/>
    <mergeCell ref="C3:C4"/>
    <mergeCell ref="D3:D4"/>
    <mergeCell ref="E3:E4"/>
    <mergeCell ref="F3:F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H63"/>
  <sheetViews>
    <sheetView zoomScaleSheetLayoutView="100" workbookViewId="0" topLeftCell="A1">
      <selection activeCell="D13" sqref="D13"/>
    </sheetView>
  </sheetViews>
  <sheetFormatPr defaultColWidth="9.00390625" defaultRowHeight="14.25"/>
  <cols>
    <col min="1" max="1" width="15.00390625" style="193" customWidth="1"/>
    <col min="2" max="3" width="12.125" style="194" customWidth="1"/>
    <col min="4" max="4" width="12.125" style="195" customWidth="1"/>
    <col min="5" max="7" width="12.625" style="0" bestFit="1" customWidth="1"/>
    <col min="8" max="8" width="13.75390625" style="0" bestFit="1" customWidth="1"/>
    <col min="9" max="10" width="12.625" style="0" bestFit="1" customWidth="1"/>
  </cols>
  <sheetData>
    <row r="1" spans="1:4" ht="22.5">
      <c r="A1" s="196" t="s">
        <v>0</v>
      </c>
      <c r="B1" s="197"/>
      <c r="C1" s="198"/>
      <c r="D1" s="199"/>
    </row>
    <row r="2" spans="1:4" ht="135">
      <c r="A2" s="200" t="s">
        <v>277</v>
      </c>
      <c r="B2" s="201"/>
      <c r="C2" s="202"/>
      <c r="D2" s="203">
        <v>0.27163284914938113</v>
      </c>
    </row>
    <row r="3" spans="1:4" ht="14.25">
      <c r="A3" s="24" t="s">
        <v>278</v>
      </c>
      <c r="B3" s="204" t="s">
        <v>279</v>
      </c>
      <c r="C3" s="205" t="s">
        <v>280</v>
      </c>
      <c r="D3" s="206" t="s">
        <v>281</v>
      </c>
    </row>
    <row r="4" spans="1:4" ht="14.25">
      <c r="A4" s="24"/>
      <c r="B4" s="204"/>
      <c r="C4" s="207"/>
      <c r="D4" s="208"/>
    </row>
    <row r="5" spans="1:4" ht="14.25">
      <c r="A5" s="24" t="s">
        <v>282</v>
      </c>
      <c r="B5" s="209" t="s">
        <v>283</v>
      </c>
      <c r="C5" s="209"/>
      <c r="D5" s="210"/>
    </row>
    <row r="6" spans="1:4" ht="14.25">
      <c r="A6" s="24" t="s">
        <v>284</v>
      </c>
      <c r="B6" s="24">
        <v>30</v>
      </c>
      <c r="C6" s="24"/>
      <c r="D6" s="211"/>
    </row>
    <row r="7" spans="1:4" ht="14.25">
      <c r="A7" s="212" t="s">
        <v>270</v>
      </c>
      <c r="B7" s="213" t="s">
        <v>279</v>
      </c>
      <c r="C7" s="213" t="s">
        <v>280</v>
      </c>
      <c r="D7" s="211" t="s">
        <v>281</v>
      </c>
    </row>
    <row r="8" spans="1:4" ht="14.25">
      <c r="A8" s="212" t="s">
        <v>285</v>
      </c>
      <c r="B8" s="213"/>
      <c r="C8" s="213"/>
      <c r="D8" s="211"/>
    </row>
    <row r="9" spans="1:4" ht="14.25">
      <c r="A9" s="214" t="s">
        <v>286</v>
      </c>
      <c r="B9" s="213"/>
      <c r="C9" s="213"/>
      <c r="D9" s="211"/>
    </row>
    <row r="10" spans="1:4" ht="14.25">
      <c r="A10" s="214" t="s">
        <v>287</v>
      </c>
      <c r="B10" s="213"/>
      <c r="C10" s="213"/>
      <c r="D10" s="211"/>
    </row>
    <row r="11" spans="1:4" ht="14.25">
      <c r="A11" s="214" t="s">
        <v>288</v>
      </c>
      <c r="B11" s="213"/>
      <c r="C11" s="213"/>
      <c r="D11" s="211"/>
    </row>
    <row r="12" spans="1:4" ht="14.25">
      <c r="A12" s="215" t="s">
        <v>289</v>
      </c>
      <c r="B12" s="213"/>
      <c r="C12" s="213"/>
      <c r="D12" s="216">
        <v>16818.3101738</v>
      </c>
    </row>
    <row r="13" spans="1:6" ht="14.25">
      <c r="A13" s="217" t="s">
        <v>270</v>
      </c>
      <c r="B13" s="218">
        <v>221704.94427399998</v>
      </c>
      <c r="C13" s="218">
        <v>847872.502221</v>
      </c>
      <c r="D13" s="211">
        <v>46.32224149815682</v>
      </c>
      <c r="E13">
        <f>SUM(E14:E63)</f>
        <v>154255.46376220125</v>
      </c>
      <c r="F13">
        <f>SUM(F14:F63)</f>
        <v>95515.10772620124</v>
      </c>
    </row>
    <row r="14" spans="1:8" ht="14.25">
      <c r="A14" s="169" t="s">
        <v>123</v>
      </c>
      <c r="B14" s="219">
        <v>-314.9254999999994</v>
      </c>
      <c r="C14" s="219">
        <v>6367.205499999999</v>
      </c>
      <c r="D14" s="210">
        <v>-0.04946055219986215</v>
      </c>
      <c r="E14">
        <f>(C14*$D$2)</f>
        <v>1729.5421710846097</v>
      </c>
      <c r="F14">
        <f>E14</f>
        <v>1729.5421710846097</v>
      </c>
      <c r="G14">
        <f aca="true" t="shared" si="0" ref="G14:G63">F14/$F$13</f>
        <v>0.018107524686486534</v>
      </c>
      <c r="H14" s="220">
        <f>G14*$D$12</f>
        <v>304.53796665707114</v>
      </c>
    </row>
    <row r="15" spans="1:8" ht="14.25">
      <c r="A15" s="221" t="s">
        <v>37</v>
      </c>
      <c r="B15" s="219">
        <v>-40</v>
      </c>
      <c r="C15" s="219">
        <v>8304.19</v>
      </c>
      <c r="D15" s="210">
        <v>-0.004816845471984624</v>
      </c>
      <c r="E15">
        <f>(C15*$D$2)</f>
        <v>2255.6907895777995</v>
      </c>
      <c r="F15">
        <f>E15</f>
        <v>2255.6907895777995</v>
      </c>
      <c r="G15">
        <f t="shared" si="0"/>
        <v>0.02361606287503594</v>
      </c>
      <c r="H15" s="220">
        <f aca="true" t="shared" si="1" ref="H14:H66">G15*$D$12</f>
        <v>397.18227051631743</v>
      </c>
    </row>
    <row r="16" spans="1:8" ht="14.25">
      <c r="A16" s="167" t="s">
        <v>36</v>
      </c>
      <c r="B16" s="219">
        <v>-37.50000000000091</v>
      </c>
      <c r="C16" s="219">
        <v>8146.56</v>
      </c>
      <c r="D16" s="210">
        <v>-0.004603169926938599</v>
      </c>
      <c r="E16">
        <f>(C16*$D$2)</f>
        <v>2212.873303566382</v>
      </c>
      <c r="F16">
        <f>E16</f>
        <v>2212.873303566382</v>
      </c>
      <c r="G16">
        <f t="shared" si="0"/>
        <v>0.02316778315227045</v>
      </c>
      <c r="H16" s="220">
        <f t="shared" si="1"/>
        <v>389.64296309422235</v>
      </c>
    </row>
    <row r="17" spans="1:8" ht="14.25">
      <c r="A17" s="222" t="s">
        <v>83</v>
      </c>
      <c r="B17" s="209">
        <v>-20.087999999999738</v>
      </c>
      <c r="C17" s="209">
        <v>8815.188</v>
      </c>
      <c r="D17" s="210">
        <v>-0.00227879428096142</v>
      </c>
      <c r="E17">
        <f>(C17*$D$2)</f>
        <v>2394.494632227435</v>
      </c>
      <c r="F17">
        <f>E17</f>
        <v>2394.494632227435</v>
      </c>
      <c r="G17">
        <f t="shared" si="0"/>
        <v>0.02506927636088075</v>
      </c>
      <c r="H17" s="220">
        <f t="shared" si="1"/>
        <v>421.62286567000456</v>
      </c>
    </row>
    <row r="18" spans="1:8" ht="14.25">
      <c r="A18" s="154" t="s">
        <v>64</v>
      </c>
      <c r="B18" s="219">
        <v>0</v>
      </c>
      <c r="C18" s="219">
        <v>14364.24</v>
      </c>
      <c r="D18" s="210">
        <v>0</v>
      </c>
      <c r="E18">
        <f>(C18*$D$2)</f>
        <v>3901.7994370655065</v>
      </c>
      <c r="F18">
        <f aca="true" t="shared" si="2" ref="F18:F63">E18-B18</f>
        <v>3901.7994370655065</v>
      </c>
      <c r="G18">
        <f t="shared" si="0"/>
        <v>0.04085007628583958</v>
      </c>
      <c r="H18" s="220">
        <f t="shared" si="1"/>
        <v>687.029253598642</v>
      </c>
    </row>
    <row r="19" spans="1:8" ht="14.25">
      <c r="A19" s="157" t="s">
        <v>77</v>
      </c>
      <c r="B19" s="209">
        <v>0</v>
      </c>
      <c r="C19" s="209">
        <v>22014.183409999994</v>
      </c>
      <c r="D19" s="210">
        <v>0</v>
      </c>
      <c r="E19">
        <f>(C19*$D$2)</f>
        <v>5979.775361355337</v>
      </c>
      <c r="F19">
        <f t="shared" si="2"/>
        <v>5979.775361355337</v>
      </c>
      <c r="G19">
        <f t="shared" si="0"/>
        <v>0.06260554485785283</v>
      </c>
      <c r="H19" s="220">
        <f t="shared" si="1"/>
        <v>1052.9194720191185</v>
      </c>
    </row>
    <row r="20" spans="1:8" ht="14.25">
      <c r="A20" s="160" t="s">
        <v>21</v>
      </c>
      <c r="B20" s="209">
        <v>0.46204799999941315</v>
      </c>
      <c r="C20" s="209">
        <v>12525.937952</v>
      </c>
      <c r="D20" s="210">
        <v>3.68872975237466E-05</v>
      </c>
      <c r="E20">
        <f>(C20*$D$2)</f>
        <v>3402.456214170124</v>
      </c>
      <c r="F20">
        <f t="shared" si="2"/>
        <v>3401.9941661701246</v>
      </c>
      <c r="G20">
        <f t="shared" si="0"/>
        <v>0.035617341038049276</v>
      </c>
      <c r="H20" s="220">
        <f t="shared" si="1"/>
        <v>599.0234891439284</v>
      </c>
    </row>
    <row r="21" spans="1:8" ht="14.25">
      <c r="A21" s="161" t="s">
        <v>87</v>
      </c>
      <c r="B21" s="209">
        <v>0.36390000000073996</v>
      </c>
      <c r="C21" s="209">
        <v>3797.6360999999993</v>
      </c>
      <c r="D21" s="210">
        <v>9.582276722109842E-05</v>
      </c>
      <c r="E21">
        <f>(C21*$D$2)</f>
        <v>1031.562713875544</v>
      </c>
      <c r="F21">
        <f t="shared" si="2"/>
        <v>1031.1988138755432</v>
      </c>
      <c r="G21">
        <f t="shared" si="0"/>
        <v>0.01079618542473433</v>
      </c>
      <c r="H21" s="220">
        <f t="shared" si="1"/>
        <v>181.57359516704068</v>
      </c>
    </row>
    <row r="22" spans="1:8" ht="14.25">
      <c r="A22" s="223" t="s">
        <v>290</v>
      </c>
      <c r="B22" s="209">
        <v>5.600000000000023</v>
      </c>
      <c r="C22" s="209">
        <v>645</v>
      </c>
      <c r="D22" s="210">
        <v>0.008682170542635695</v>
      </c>
      <c r="E22">
        <f>(C22*$D$2)</f>
        <v>175.20318770135083</v>
      </c>
      <c r="F22">
        <f t="shared" si="2"/>
        <v>169.6031877013508</v>
      </c>
      <c r="G22">
        <f t="shared" si="0"/>
        <v>0.0017756687055991884</v>
      </c>
      <c r="H22" s="220">
        <f t="shared" si="1"/>
        <v>29.86374705667711</v>
      </c>
    </row>
    <row r="23" spans="1:8" ht="14.25">
      <c r="A23" s="169" t="s">
        <v>124</v>
      </c>
      <c r="B23" s="219">
        <v>174.03599999999628</v>
      </c>
      <c r="C23" s="219">
        <v>17795.394000000004</v>
      </c>
      <c r="D23" s="210">
        <v>0.009779834040201427</v>
      </c>
      <c r="E23">
        <f>(C23*$D$2)</f>
        <v>4833.813573955803</v>
      </c>
      <c r="F23">
        <f t="shared" si="2"/>
        <v>4659.7775739558065</v>
      </c>
      <c r="G23">
        <f t="shared" si="0"/>
        <v>0.04878576473277179</v>
      </c>
      <c r="H23" s="220">
        <f t="shared" si="1"/>
        <v>820.4941233417891</v>
      </c>
    </row>
    <row r="24" spans="1:8" ht="14.25">
      <c r="A24" s="141" t="s">
        <v>204</v>
      </c>
      <c r="B24" s="209">
        <v>143.60999999999967</v>
      </c>
      <c r="C24" s="209">
        <v>7819.89</v>
      </c>
      <c r="D24" s="210">
        <v>0.018364708454978226</v>
      </c>
      <c r="E24">
        <f>(C24*$D$2)</f>
        <v>2124.139000734754</v>
      </c>
      <c r="F24">
        <f t="shared" si="2"/>
        <v>1980.5290007347544</v>
      </c>
      <c r="G24">
        <f t="shared" si="0"/>
        <v>0.02073524333356811</v>
      </c>
      <c r="H24" s="220">
        <f t="shared" si="1"/>
        <v>348.7317539131672</v>
      </c>
    </row>
    <row r="25" spans="1:8" ht="14.25">
      <c r="A25" s="167" t="s">
        <v>38</v>
      </c>
      <c r="B25" s="219">
        <v>316.9200000000001</v>
      </c>
      <c r="C25" s="219">
        <v>15908.6</v>
      </c>
      <c r="D25" s="210">
        <v>0.019921300428698947</v>
      </c>
      <c r="E25">
        <f>(C25*$D$2)</f>
        <v>4321.2983439778445</v>
      </c>
      <c r="F25">
        <f t="shared" si="2"/>
        <v>4004.3783439778445</v>
      </c>
      <c r="G25">
        <f t="shared" si="0"/>
        <v>0.04192403107010665</v>
      </c>
      <c r="H25" s="220">
        <f t="shared" si="1"/>
        <v>705.091358273082</v>
      </c>
    </row>
    <row r="26" spans="1:8" ht="14.25">
      <c r="A26" s="221" t="s">
        <v>39</v>
      </c>
      <c r="B26" s="219">
        <v>180.4400000000005</v>
      </c>
      <c r="C26" s="219">
        <v>7426</v>
      </c>
      <c r="D26" s="210">
        <v>0.024298410988419138</v>
      </c>
      <c r="E26">
        <f>(C26*$D$2)</f>
        <v>2017.1455377833042</v>
      </c>
      <c r="F26">
        <f t="shared" si="2"/>
        <v>1836.7055377833037</v>
      </c>
      <c r="G26">
        <f t="shared" si="0"/>
        <v>0.019229476692297836</v>
      </c>
      <c r="H26" s="220">
        <f t="shared" si="1"/>
        <v>323.4073034909227</v>
      </c>
    </row>
    <row r="27" spans="1:8" ht="14.25">
      <c r="A27" s="160" t="s">
        <v>23</v>
      </c>
      <c r="B27" s="209">
        <v>222.30672600000025</v>
      </c>
      <c r="C27" s="209">
        <v>6470.824</v>
      </c>
      <c r="D27" s="210">
        <v>0.03435524223808286</v>
      </c>
      <c r="E27">
        <f>(C27*$D$2)</f>
        <v>1757.688359464195</v>
      </c>
      <c r="F27">
        <f t="shared" si="2"/>
        <v>1535.3816334641947</v>
      </c>
      <c r="G27">
        <f t="shared" si="0"/>
        <v>0.016074751628459047</v>
      </c>
      <c r="H27" s="220">
        <f t="shared" si="1"/>
        <v>270.3501588542209</v>
      </c>
    </row>
    <row r="28" spans="1:8" ht="14.25">
      <c r="A28" s="160" t="s">
        <v>22</v>
      </c>
      <c r="B28" s="209">
        <v>285.21099999999933</v>
      </c>
      <c r="C28" s="209">
        <v>6419.789000000001</v>
      </c>
      <c r="D28" s="210">
        <v>0.04442684954287428</v>
      </c>
      <c r="E28">
        <f>(C28*$D$2)</f>
        <v>1743.8255770078565</v>
      </c>
      <c r="F28">
        <f t="shared" si="2"/>
        <v>1458.6145770078572</v>
      </c>
      <c r="G28">
        <f t="shared" si="0"/>
        <v>0.015271035250141242</v>
      </c>
      <c r="H28" s="220">
        <f t="shared" si="1"/>
        <v>256.8330075119089</v>
      </c>
    </row>
    <row r="29" spans="1:8" ht="14.25">
      <c r="A29" s="161" t="s">
        <v>100</v>
      </c>
      <c r="B29" s="209">
        <v>980.716800000002</v>
      </c>
      <c r="C29" s="209">
        <v>21749.900899999997</v>
      </c>
      <c r="D29" s="210">
        <v>0.045090633033643024</v>
      </c>
      <c r="E29">
        <f>(C29*$D$2)</f>
        <v>5907.987550183688</v>
      </c>
      <c r="F29">
        <f t="shared" si="2"/>
        <v>4927.270750183686</v>
      </c>
      <c r="G29">
        <f t="shared" si="0"/>
        <v>0.051586297366778354</v>
      </c>
      <c r="H29" s="220">
        <f t="shared" si="1"/>
        <v>867.5943498323605</v>
      </c>
    </row>
    <row r="30" spans="1:8" ht="14.25">
      <c r="A30" s="157" t="s">
        <v>84</v>
      </c>
      <c r="B30" s="209">
        <v>1039.7513</v>
      </c>
      <c r="C30" s="209">
        <v>18391.6387</v>
      </c>
      <c r="D30" s="210">
        <v>0.056533912880748355</v>
      </c>
      <c r="E30">
        <f>(C30*$D$2)</f>
        <v>4995.7732206070195</v>
      </c>
      <c r="F30">
        <f t="shared" si="2"/>
        <v>3956.0219206070196</v>
      </c>
      <c r="G30">
        <f t="shared" si="0"/>
        <v>0.04141776117708155</v>
      </c>
      <c r="H30" s="220">
        <f t="shared" si="1"/>
        <v>696.5767541805293</v>
      </c>
    </row>
    <row r="31" spans="1:8" ht="14.25">
      <c r="A31" s="151" t="s">
        <v>71</v>
      </c>
      <c r="B31" s="209">
        <v>1008.8694</v>
      </c>
      <c r="C31" s="209">
        <v>16110.3158</v>
      </c>
      <c r="D31" s="210">
        <v>0.06262257130924771</v>
      </c>
      <c r="E31">
        <f>(C31*$D$2)</f>
        <v>4376.090981450291</v>
      </c>
      <c r="F31">
        <f t="shared" si="2"/>
        <v>3367.221581450291</v>
      </c>
      <c r="G31">
        <f t="shared" si="0"/>
        <v>0.03525328779508471</v>
      </c>
      <c r="H31" s="220">
        <f t="shared" si="1"/>
        <v>592.9007287839726</v>
      </c>
    </row>
    <row r="32" spans="1:8" ht="14.25">
      <c r="A32" s="161" t="s">
        <v>223</v>
      </c>
      <c r="B32" s="209">
        <v>110.22000000000025</v>
      </c>
      <c r="C32" s="209">
        <v>1581.2799999999997</v>
      </c>
      <c r="D32" s="210">
        <v>0.06970302539714679</v>
      </c>
      <c r="E32">
        <f>(C32*$D$2)</f>
        <v>429.5275917029333</v>
      </c>
      <c r="F32">
        <f t="shared" si="2"/>
        <v>319.30759170293305</v>
      </c>
      <c r="G32">
        <f t="shared" si="0"/>
        <v>0.0033430061411671543</v>
      </c>
      <c r="H32" s="220">
        <f t="shared" si="1"/>
        <v>56.22371419506743</v>
      </c>
    </row>
    <row r="33" spans="1:8" ht="14.25">
      <c r="A33" s="141" t="s">
        <v>47</v>
      </c>
      <c r="B33" s="209">
        <v>77.72360000000026</v>
      </c>
      <c r="C33" s="209">
        <v>1107.2763999999997</v>
      </c>
      <c r="D33" s="210">
        <v>0.07019349459629075</v>
      </c>
      <c r="E33">
        <f>(C33*$D$2)</f>
        <v>300.77264332786973</v>
      </c>
      <c r="F33">
        <f t="shared" si="2"/>
        <v>223.04904332786947</v>
      </c>
      <c r="G33">
        <f t="shared" si="0"/>
        <v>0.0023352226536481595</v>
      </c>
      <c r="H33" s="220">
        <f t="shared" si="1"/>
        <v>39.27449891393908</v>
      </c>
    </row>
    <row r="34" spans="1:8" ht="14.25">
      <c r="A34" s="224" t="s">
        <v>98</v>
      </c>
      <c r="B34" s="209">
        <v>1464.9837999999982</v>
      </c>
      <c r="C34" s="209">
        <v>19565.4262</v>
      </c>
      <c r="D34" s="210">
        <v>0.07487615066621948</v>
      </c>
      <c r="E34">
        <f>(C34*$D$2)</f>
        <v>5314.612463527949</v>
      </c>
      <c r="F34">
        <f t="shared" si="2"/>
        <v>3849.628663527951</v>
      </c>
      <c r="G34">
        <f t="shared" si="0"/>
        <v>0.04030387187085734</v>
      </c>
      <c r="H34" s="220">
        <f t="shared" si="1"/>
        <v>677.8430183291717</v>
      </c>
    </row>
    <row r="35" spans="1:8" ht="14.25">
      <c r="A35" s="161" t="s">
        <v>88</v>
      </c>
      <c r="B35" s="209">
        <v>77.59</v>
      </c>
      <c r="C35" s="209">
        <v>1033.63</v>
      </c>
      <c r="D35" s="210">
        <v>0.07506554569817052</v>
      </c>
      <c r="E35">
        <f>(C35*$D$2)</f>
        <v>280.76786186627487</v>
      </c>
      <c r="F35">
        <f t="shared" si="2"/>
        <v>203.17786186627487</v>
      </c>
      <c r="G35">
        <f t="shared" si="0"/>
        <v>0.002127180366572943</v>
      </c>
      <c r="H35" s="220">
        <f t="shared" si="1"/>
        <v>35.77557920064134</v>
      </c>
    </row>
    <row r="36" spans="1:8" ht="14.25">
      <c r="A36" s="161" t="s">
        <v>94</v>
      </c>
      <c r="B36" s="209">
        <v>2411.1100000000006</v>
      </c>
      <c r="C36" s="209">
        <v>30515.39</v>
      </c>
      <c r="D36" s="210">
        <v>0.07901291774412847</v>
      </c>
      <c r="E36">
        <f>(C36*$D$2)</f>
        <v>8288.982328604534</v>
      </c>
      <c r="F36">
        <f t="shared" si="2"/>
        <v>5877.872328604533</v>
      </c>
      <c r="G36">
        <f t="shared" si="0"/>
        <v>0.06153866617052607</v>
      </c>
      <c r="H36" s="220">
        <f t="shared" si="1"/>
        <v>1034.9763753378406</v>
      </c>
    </row>
    <row r="37" spans="1:8" ht="14.25">
      <c r="A37" s="157" t="s">
        <v>219</v>
      </c>
      <c r="B37" s="209">
        <v>277.67</v>
      </c>
      <c r="C37" s="209">
        <v>3415.5728</v>
      </c>
      <c r="D37" s="210">
        <v>0.08129529547723299</v>
      </c>
      <c r="E37">
        <f>(C37*$D$2)</f>
        <v>927.7817711411293</v>
      </c>
      <c r="F37">
        <f t="shared" si="2"/>
        <v>650.1117711411293</v>
      </c>
      <c r="G37">
        <f t="shared" si="0"/>
        <v>0.006806376358855258</v>
      </c>
      <c r="H37" s="220">
        <f t="shared" si="1"/>
        <v>114.4717487628472</v>
      </c>
    </row>
    <row r="38" spans="1:8" ht="14.25">
      <c r="A38" s="141" t="s">
        <v>43</v>
      </c>
      <c r="B38" s="209">
        <v>235.51539999999977</v>
      </c>
      <c r="C38" s="209">
        <v>2767.4846000000002</v>
      </c>
      <c r="D38" s="210">
        <v>0.08510088908895816</v>
      </c>
      <c r="E38">
        <f>(C38*$D$2)</f>
        <v>751.7397268750354</v>
      </c>
      <c r="F38">
        <f t="shared" si="2"/>
        <v>516.2243268750357</v>
      </c>
      <c r="G38">
        <f t="shared" si="0"/>
        <v>0.005404635341613372</v>
      </c>
      <c r="H38" s="220">
        <f t="shared" si="1"/>
        <v>90.89683355153521</v>
      </c>
    </row>
    <row r="39" spans="1:8" ht="14.25">
      <c r="A39" s="154" t="s">
        <v>214</v>
      </c>
      <c r="B39" s="209">
        <v>127</v>
      </c>
      <c r="C39" s="209">
        <v>1461.41</v>
      </c>
      <c r="D39" s="210">
        <v>0.08690237510349594</v>
      </c>
      <c r="E39">
        <f>(C39*$D$2)</f>
        <v>396.9669620753971</v>
      </c>
      <c r="F39">
        <f t="shared" si="2"/>
        <v>269.9669620753971</v>
      </c>
      <c r="G39">
        <f t="shared" si="0"/>
        <v>0.0028264320535477034</v>
      </c>
      <c r="H39" s="220">
        <f t="shared" si="1"/>
        <v>47.53581096173577</v>
      </c>
    </row>
    <row r="40" spans="1:8" ht="14.25">
      <c r="A40" s="154" t="s">
        <v>30</v>
      </c>
      <c r="B40" s="209">
        <v>1077</v>
      </c>
      <c r="C40" s="209">
        <v>11822</v>
      </c>
      <c r="D40" s="210">
        <v>0.09110133649128743</v>
      </c>
      <c r="E40">
        <f>(C40*$D$2)</f>
        <v>3211.243542643984</v>
      </c>
      <c r="F40">
        <f t="shared" si="2"/>
        <v>2134.243542643984</v>
      </c>
      <c r="G40">
        <f t="shared" si="0"/>
        <v>0.022344565100234175</v>
      </c>
      <c r="H40" s="220">
        <f t="shared" si="1"/>
        <v>375.7978265544049</v>
      </c>
    </row>
    <row r="41" spans="1:8" ht="14.25">
      <c r="A41" s="161" t="s">
        <v>99</v>
      </c>
      <c r="B41" s="209">
        <v>1699.0000000000036</v>
      </c>
      <c r="C41" s="209">
        <v>18106.499999999996</v>
      </c>
      <c r="D41" s="210">
        <v>0.09383370612763395</v>
      </c>
      <c r="E41">
        <f>(C41*$D$2)</f>
        <v>4918.320183123268</v>
      </c>
      <c r="F41">
        <f t="shared" si="2"/>
        <v>3219.3201831232645</v>
      </c>
      <c r="G41">
        <f t="shared" si="0"/>
        <v>0.03370482701387517</v>
      </c>
      <c r="H41" s="220">
        <f t="shared" si="1"/>
        <v>566.8582350736259</v>
      </c>
    </row>
    <row r="42" spans="1:8" ht="14.25">
      <c r="A42" s="161" t="s">
        <v>86</v>
      </c>
      <c r="B42" s="209">
        <v>519</v>
      </c>
      <c r="C42" s="209">
        <v>5025.18</v>
      </c>
      <c r="D42" s="210">
        <v>0.10327988251167122</v>
      </c>
      <c r="E42">
        <f>(C42*$D$2)</f>
        <v>1365.0039608884872</v>
      </c>
      <c r="F42">
        <f t="shared" si="2"/>
        <v>846.0039608884872</v>
      </c>
      <c r="G42">
        <f t="shared" si="0"/>
        <v>0.008857279031853257</v>
      </c>
      <c r="H42" s="220">
        <f t="shared" si="1"/>
        <v>148.96446605360305</v>
      </c>
    </row>
    <row r="43" spans="1:8" ht="14.25">
      <c r="A43" s="169" t="s">
        <v>117</v>
      </c>
      <c r="B43" s="219">
        <v>2566.5499999999956</v>
      </c>
      <c r="C43" s="219">
        <v>23331.320000000003</v>
      </c>
      <c r="D43" s="210">
        <v>0.1100044918161508</v>
      </c>
      <c r="E43">
        <f>(C43*$D$2)</f>
        <v>6337.55292601594</v>
      </c>
      <c r="F43">
        <f t="shared" si="2"/>
        <v>3771.0029260159445</v>
      </c>
      <c r="G43">
        <f t="shared" si="0"/>
        <v>0.039480695942109074</v>
      </c>
      <c r="H43" s="220">
        <f t="shared" si="1"/>
        <v>663.9985902318774</v>
      </c>
    </row>
    <row r="44" spans="1:8" ht="14.25">
      <c r="A44" s="141" t="s">
        <v>45</v>
      </c>
      <c r="B44" s="209">
        <v>2212.799650000001</v>
      </c>
      <c r="C44" s="209">
        <v>18109.20035</v>
      </c>
      <c r="D44" s="210">
        <v>0.12219201329891968</v>
      </c>
      <c r="E44">
        <f>(C44*$D$2)</f>
        <v>4919.05368688747</v>
      </c>
      <c r="F44">
        <f t="shared" si="2"/>
        <v>2706.254036887469</v>
      </c>
      <c r="G44">
        <f t="shared" si="0"/>
        <v>0.02833325639588953</v>
      </c>
      <c r="H44" s="220">
        <f t="shared" si="1"/>
        <v>476.51749429987285</v>
      </c>
    </row>
    <row r="45" spans="1:8" ht="14.25">
      <c r="A45" s="169" t="s">
        <v>119</v>
      </c>
      <c r="B45" s="219">
        <v>1696.9400000000005</v>
      </c>
      <c r="C45" s="219">
        <v>13135.87</v>
      </c>
      <c r="D45" s="210">
        <v>0.12918367797488867</v>
      </c>
      <c r="E45">
        <f>(C45*$D$2)</f>
        <v>3568.1337941558813</v>
      </c>
      <c r="F45">
        <f t="shared" si="2"/>
        <v>1871.1937941558808</v>
      </c>
      <c r="G45">
        <f t="shared" si="0"/>
        <v>0.019590553145998117</v>
      </c>
      <c r="H45" s="220">
        <f t="shared" si="1"/>
        <v>329.4799992857097</v>
      </c>
    </row>
    <row r="46" spans="1:8" ht="14.25">
      <c r="A46" s="161" t="s">
        <v>222</v>
      </c>
      <c r="B46" s="209">
        <v>542.8299999999999</v>
      </c>
      <c r="C46" s="209">
        <v>4145</v>
      </c>
      <c r="D46" s="210">
        <v>0.1309601930036188</v>
      </c>
      <c r="E46">
        <f>(C46*$D$2)</f>
        <v>1125.9181597241848</v>
      </c>
      <c r="F46">
        <f t="shared" si="2"/>
        <v>583.0881597241848</v>
      </c>
      <c r="G46">
        <f t="shared" si="0"/>
        <v>0.006104669445546099</v>
      </c>
      <c r="H46" s="220">
        <f t="shared" si="1"/>
        <v>102.67022424371397</v>
      </c>
    </row>
    <row r="47" spans="1:8" ht="14.25">
      <c r="A47" s="151" t="s">
        <v>56</v>
      </c>
      <c r="B47" s="209">
        <v>823.1600000000008</v>
      </c>
      <c r="C47" s="209">
        <v>6058.16</v>
      </c>
      <c r="D47" s="210">
        <v>0.135876239650323</v>
      </c>
      <c r="E47">
        <f>(C47*$D$2)</f>
        <v>1645.5952614028147</v>
      </c>
      <c r="F47">
        <f t="shared" si="2"/>
        <v>822.4352614028139</v>
      </c>
      <c r="G47">
        <f t="shared" si="0"/>
        <v>0.008610525402540141</v>
      </c>
      <c r="H47" s="220">
        <f t="shared" si="1"/>
        <v>144.8144869793042</v>
      </c>
    </row>
    <row r="48" spans="1:8" ht="14.25">
      <c r="A48" s="161" t="s">
        <v>91</v>
      </c>
      <c r="B48" s="209">
        <v>1874.66</v>
      </c>
      <c r="C48" s="209">
        <v>13736.6</v>
      </c>
      <c r="D48" s="210">
        <v>0.13647190716771254</v>
      </c>
      <c r="E48">
        <f>(C48*$D$2)</f>
        <v>3731.311795625389</v>
      </c>
      <c r="F48">
        <f t="shared" si="2"/>
        <v>1856.651795625389</v>
      </c>
      <c r="G48">
        <f t="shared" si="0"/>
        <v>0.019438304995138284</v>
      </c>
      <c r="H48" s="220">
        <f t="shared" si="1"/>
        <v>326.91944266116155</v>
      </c>
    </row>
    <row r="49" spans="1:8" ht="14.25">
      <c r="A49" s="161" t="s">
        <v>90</v>
      </c>
      <c r="B49" s="209">
        <v>1963</v>
      </c>
      <c r="C49" s="209">
        <v>14089</v>
      </c>
      <c r="D49" s="210">
        <v>0.139328554191213</v>
      </c>
      <c r="E49">
        <f>(C49*$D$2)</f>
        <v>3827.035211665631</v>
      </c>
      <c r="F49">
        <f t="shared" si="2"/>
        <v>1864.0352116656309</v>
      </c>
      <c r="G49">
        <f t="shared" si="0"/>
        <v>0.019515606023384067</v>
      </c>
      <c r="H49" s="220">
        <f t="shared" si="1"/>
        <v>328.21951533095285</v>
      </c>
    </row>
    <row r="50" spans="1:8" ht="14.25">
      <c r="A50" s="161" t="s">
        <v>93</v>
      </c>
      <c r="B50" s="209">
        <v>3076.4520999999986</v>
      </c>
      <c r="C50" s="209">
        <v>21140</v>
      </c>
      <c r="D50" s="210">
        <v>0.1455275354777672</v>
      </c>
      <c r="E50">
        <f>(C50*$D$2)</f>
        <v>5742.318431017917</v>
      </c>
      <c r="F50">
        <f t="shared" si="2"/>
        <v>2665.866331017918</v>
      </c>
      <c r="G50">
        <f t="shared" si="0"/>
        <v>0.02791041537281992</v>
      </c>
      <c r="H50" s="220">
        <f t="shared" si="1"/>
        <v>469.4060228196812</v>
      </c>
    </row>
    <row r="51" spans="1:8" ht="14.25">
      <c r="A51" s="154" t="s">
        <v>62</v>
      </c>
      <c r="B51" s="219">
        <v>1367.415500000001</v>
      </c>
      <c r="C51" s="219">
        <v>9177.3028</v>
      </c>
      <c r="D51" s="210">
        <v>0.14899971481817087</v>
      </c>
      <c r="E51">
        <f>(C51*$D$2)</f>
        <v>2492.856907070593</v>
      </c>
      <c r="F51">
        <f t="shared" si="2"/>
        <v>1125.441407070592</v>
      </c>
      <c r="G51">
        <f t="shared" si="0"/>
        <v>0.011782862772837207</v>
      </c>
      <c r="H51" s="220">
        <f t="shared" si="1"/>
        <v>198.1678408488973</v>
      </c>
    </row>
    <row r="52" spans="1:8" ht="14.25">
      <c r="A52" s="154" t="s">
        <v>63</v>
      </c>
      <c r="B52" s="219">
        <v>1073</v>
      </c>
      <c r="C52" s="219">
        <v>7165</v>
      </c>
      <c r="D52" s="210">
        <v>0.14975575715282624</v>
      </c>
      <c r="E52">
        <f>(C52*$D$2)</f>
        <v>1946.2493641553158</v>
      </c>
      <c r="F52">
        <f t="shared" si="2"/>
        <v>873.2493641553158</v>
      </c>
      <c r="G52">
        <f t="shared" si="0"/>
        <v>0.009142526087690003</v>
      </c>
      <c r="H52" s="220">
        <f t="shared" si="1"/>
        <v>153.7618395148287</v>
      </c>
    </row>
    <row r="53" spans="1:8" ht="14.25">
      <c r="A53" s="169" t="s">
        <v>115</v>
      </c>
      <c r="B53" s="219">
        <v>514.8499999999999</v>
      </c>
      <c r="C53" s="219">
        <v>2930.31</v>
      </c>
      <c r="D53" s="210">
        <v>0.1756981343270848</v>
      </c>
      <c r="E53">
        <f>(C53*$D$2)</f>
        <v>795.968454190923</v>
      </c>
      <c r="F53">
        <f t="shared" si="2"/>
        <v>281.1184541909231</v>
      </c>
      <c r="G53">
        <f t="shared" si="0"/>
        <v>0.002943183134931523</v>
      </c>
      <c r="H53" s="220">
        <f t="shared" si="1"/>
        <v>49.49936686157541</v>
      </c>
    </row>
    <row r="54" spans="1:8" ht="14.25">
      <c r="A54" s="157" t="s">
        <v>220</v>
      </c>
      <c r="B54" s="209">
        <v>1500.050299999999</v>
      </c>
      <c r="C54" s="209">
        <v>8399.079700000002</v>
      </c>
      <c r="D54" s="210">
        <v>0.17859698366715088</v>
      </c>
      <c r="E54">
        <f>(C54*$D$2)</f>
        <v>2281.4659491437296</v>
      </c>
      <c r="F54">
        <f t="shared" si="2"/>
        <v>781.4156491437307</v>
      </c>
      <c r="G54">
        <f t="shared" si="0"/>
        <v>0.008181068605227323</v>
      </c>
      <c r="H54" s="220">
        <f t="shared" si="1"/>
        <v>137.59174935585045</v>
      </c>
    </row>
    <row r="55" spans="1:8" ht="14.25">
      <c r="A55" s="157" t="s">
        <v>78</v>
      </c>
      <c r="B55" s="209">
        <v>1171.3974000000007</v>
      </c>
      <c r="C55" s="209">
        <v>6302.8574</v>
      </c>
      <c r="D55" s="210">
        <v>0.18585180112118685</v>
      </c>
      <c r="E55">
        <f>(C55*$D$2)</f>
        <v>1712.0631133442605</v>
      </c>
      <c r="F55">
        <f t="shared" si="2"/>
        <v>540.6657133442598</v>
      </c>
      <c r="G55">
        <f t="shared" si="0"/>
        <v>0.005660525609143473</v>
      </c>
      <c r="H55" s="220">
        <f t="shared" si="1"/>
        <v>95.20047544131312</v>
      </c>
    </row>
    <row r="56" spans="1:8" ht="14.25">
      <c r="A56" s="151" t="s">
        <v>57</v>
      </c>
      <c r="B56" s="209">
        <v>517.0799999999999</v>
      </c>
      <c r="C56" s="209">
        <v>2705.78</v>
      </c>
      <c r="D56" s="210">
        <v>0.1911020112499907</v>
      </c>
      <c r="E56">
        <f>(C56*$D$2)</f>
        <v>734.9787305714125</v>
      </c>
      <c r="F56">
        <f t="shared" si="2"/>
        <v>217.89873057141256</v>
      </c>
      <c r="G56">
        <f t="shared" si="0"/>
        <v>0.002281301207302514</v>
      </c>
      <c r="H56" s="220">
        <f t="shared" si="1"/>
        <v>38.3676313042781</v>
      </c>
    </row>
    <row r="57" spans="1:8" ht="14.25">
      <c r="A57" s="225" t="s">
        <v>29</v>
      </c>
      <c r="B57" s="209">
        <v>1503</v>
      </c>
      <c r="C57" s="209">
        <v>7840</v>
      </c>
      <c r="D57" s="210">
        <v>0.1917091836734694</v>
      </c>
      <c r="E57">
        <f>(C57*$D$2)</f>
        <v>2129.601537331148</v>
      </c>
      <c r="F57">
        <f t="shared" si="2"/>
        <v>626.6015373311479</v>
      </c>
      <c r="G57">
        <f t="shared" si="0"/>
        <v>0.006560234838737052</v>
      </c>
      <c r="H57" s="220">
        <f t="shared" si="1"/>
        <v>110.33206433084857</v>
      </c>
    </row>
    <row r="58" spans="1:8" ht="14.25">
      <c r="A58" s="161" t="s">
        <v>92</v>
      </c>
      <c r="B58" s="209">
        <v>7282.5504</v>
      </c>
      <c r="C58" s="209">
        <v>37237.2496</v>
      </c>
      <c r="D58" s="210">
        <v>0.19557165145730848</v>
      </c>
      <c r="E58">
        <f>(C58*$D$2)</f>
        <v>10114.860203334654</v>
      </c>
      <c r="F58">
        <f t="shared" si="2"/>
        <v>2832.309803334654</v>
      </c>
      <c r="G58">
        <f t="shared" si="0"/>
        <v>0.02965300328670109</v>
      </c>
      <c r="H58" s="220">
        <f t="shared" si="1"/>
        <v>498.7134068604498</v>
      </c>
    </row>
    <row r="59" spans="1:8" ht="14.25">
      <c r="A59" s="157" t="s">
        <v>79</v>
      </c>
      <c r="B59" s="209">
        <v>5890.987811999999</v>
      </c>
      <c r="C59" s="209">
        <v>29370.129059</v>
      </c>
      <c r="D59" s="210">
        <v>0.200577525558908</v>
      </c>
      <c r="E59">
        <f>(C59*$D$2)</f>
        <v>7977.891836181202</v>
      </c>
      <c r="F59">
        <f t="shared" si="2"/>
        <v>2086.9040241812027</v>
      </c>
      <c r="G59">
        <f t="shared" si="0"/>
        <v>0.021848941741901353</v>
      </c>
      <c r="H59" s="220">
        <f t="shared" si="1"/>
        <v>367.46227918458305</v>
      </c>
    </row>
    <row r="60" spans="1:8" ht="14.25">
      <c r="A60" s="151" t="s">
        <v>52</v>
      </c>
      <c r="B60" s="209">
        <v>1002.3400000000001</v>
      </c>
      <c r="C60" s="209">
        <v>4465</v>
      </c>
      <c r="D60" s="210">
        <v>0.224488241881299</v>
      </c>
      <c r="E60">
        <f>(C60*$D$2)</f>
        <v>1212.8406714519867</v>
      </c>
      <c r="F60">
        <f t="shared" si="2"/>
        <v>210.5006714519866</v>
      </c>
      <c r="G60">
        <f t="shared" si="0"/>
        <v>0.0022038468726371238</v>
      </c>
      <c r="H60" s="220">
        <f t="shared" si="1"/>
        <v>37.06498027957025</v>
      </c>
    </row>
    <row r="61" spans="1:8" ht="14.25">
      <c r="A61" s="226" t="s">
        <v>73</v>
      </c>
      <c r="B61" s="209">
        <v>4300.3146</v>
      </c>
      <c r="C61" s="209">
        <v>18986.44</v>
      </c>
      <c r="D61" s="210">
        <v>0.22649399255468639</v>
      </c>
      <c r="E61">
        <f>(C61*$D$2)</f>
        <v>5157.340792403776</v>
      </c>
      <c r="F61">
        <f t="shared" si="2"/>
        <v>857.0261924037759</v>
      </c>
      <c r="G61">
        <f t="shared" si="0"/>
        <v>0.008972676813185237</v>
      </c>
      <c r="H61" s="220">
        <f t="shared" si="1"/>
        <v>150.90526173341263</v>
      </c>
    </row>
    <row r="62" spans="1:8" ht="14.25">
      <c r="A62" s="157" t="s">
        <v>216</v>
      </c>
      <c r="B62" s="209">
        <v>619.8783</v>
      </c>
      <c r="C62" s="209">
        <v>2391.2717</v>
      </c>
      <c r="D62" s="210">
        <v>0.25922537367878357</v>
      </c>
      <c r="E62">
        <f>(C62*$D$2)</f>
        <v>649.5479449612841</v>
      </c>
      <c r="F62">
        <f t="shared" si="2"/>
        <v>29.66964496128412</v>
      </c>
      <c r="G62">
        <f t="shared" si="0"/>
        <v>0.00031062777049190607</v>
      </c>
      <c r="H62" s="220">
        <f t="shared" si="1"/>
        <v>5.224234192728836</v>
      </c>
    </row>
    <row r="63" spans="1:8" ht="15" customHeight="1">
      <c r="A63" s="225" t="s">
        <v>28</v>
      </c>
      <c r="B63" s="209">
        <v>4806</v>
      </c>
      <c r="C63" s="209">
        <v>17693</v>
      </c>
      <c r="D63" s="210">
        <v>0.27163284914938113</v>
      </c>
      <c r="E63">
        <f>(C63*$D$2)</f>
        <v>4806</v>
      </c>
      <c r="F63">
        <f t="shared" si="2"/>
        <v>0</v>
      </c>
      <c r="G63">
        <f t="shared" si="0"/>
        <v>0</v>
      </c>
      <c r="H63" s="220">
        <f t="shared" si="1"/>
        <v>0</v>
      </c>
    </row>
  </sheetData>
  <sheetProtection/>
  <mergeCells count="4">
    <mergeCell ref="A3:A4"/>
    <mergeCell ref="B3:B4"/>
    <mergeCell ref="C3:C4"/>
    <mergeCell ref="D3:D4"/>
  </mergeCells>
  <printOptions/>
  <pageMargins left="0.75" right="0.75" top="1" bottom="1" header="0.5" footer="0.5"/>
  <pageSetup orientation="portrait" paperSize="9"/>
  <legacyDrawing r:id="rId2"/>
</worksheet>
</file>

<file path=xl/worksheets/sheet9.xml><?xml version="1.0" encoding="utf-8"?>
<worksheet xmlns="http://schemas.openxmlformats.org/spreadsheetml/2006/main" xmlns:r="http://schemas.openxmlformats.org/officeDocument/2006/relationships">
  <dimension ref="A1:K260"/>
  <sheetViews>
    <sheetView zoomScaleSheetLayoutView="100" workbookViewId="0" topLeftCell="A1">
      <selection activeCell="F17" sqref="F17"/>
    </sheetView>
  </sheetViews>
  <sheetFormatPr defaultColWidth="9.00390625" defaultRowHeight="14.25"/>
  <cols>
    <col min="1" max="2" width="11.00390625" style="192" customWidth="1"/>
    <col min="3" max="3" width="19.25390625" style="192" customWidth="1"/>
    <col min="4" max="4" width="42.125" style="192" customWidth="1"/>
    <col min="5" max="8" width="13.00390625" style="192" customWidth="1"/>
    <col min="9" max="9" width="9.00390625" style="192" customWidth="1"/>
    <col min="10" max="10" width="13.00390625" style="192" customWidth="1"/>
    <col min="11" max="16384" width="9.00390625" style="192" customWidth="1"/>
  </cols>
  <sheetData>
    <row r="1" spans="1:11" s="192" customFormat="1" ht="13.5">
      <c r="A1" s="192" t="s">
        <v>291</v>
      </c>
      <c r="B1" s="192" t="s">
        <v>292</v>
      </c>
      <c r="C1" s="192" t="s">
        <v>293</v>
      </c>
      <c r="D1" s="192" t="s">
        <v>294</v>
      </c>
      <c r="E1" s="192" t="s">
        <v>295</v>
      </c>
      <c r="F1" s="192" t="s">
        <v>296</v>
      </c>
      <c r="G1" s="192" t="s">
        <v>297</v>
      </c>
      <c r="H1" s="192" t="s">
        <v>298</v>
      </c>
      <c r="I1" s="192" t="s">
        <v>299</v>
      </c>
      <c r="J1" s="192" t="s">
        <v>300</v>
      </c>
      <c r="K1" s="192" t="s">
        <v>301</v>
      </c>
    </row>
    <row r="2" spans="1:11" s="192" customFormat="1" ht="13.5">
      <c r="A2" s="192" t="s">
        <v>302</v>
      </c>
      <c r="B2" s="192" t="s">
        <v>9</v>
      </c>
      <c r="C2" s="192" t="s">
        <v>246</v>
      </c>
      <c r="D2" s="192" t="s">
        <v>303</v>
      </c>
      <c r="E2" s="192">
        <v>330</v>
      </c>
      <c r="F2" s="192">
        <v>242</v>
      </c>
      <c r="G2" s="192">
        <f aca="true" t="shared" si="0" ref="G2:G65">SUM(E2,F2)</f>
        <v>572</v>
      </c>
      <c r="H2" s="192">
        <v>156</v>
      </c>
      <c r="J2" s="192">
        <v>30</v>
      </c>
      <c r="K2" s="192">
        <f aca="true" t="shared" si="1" ref="K2:K65">SUM(H2,I2,J2)</f>
        <v>186</v>
      </c>
    </row>
    <row r="3" spans="1:11" s="192" customFormat="1" ht="13.5">
      <c r="A3" s="192" t="s">
        <v>302</v>
      </c>
      <c r="B3" s="192" t="s">
        <v>9</v>
      </c>
      <c r="C3" s="192" t="s">
        <v>245</v>
      </c>
      <c r="D3" s="192" t="s">
        <v>304</v>
      </c>
      <c r="G3" s="192">
        <f t="shared" si="0"/>
        <v>0</v>
      </c>
      <c r="K3" s="192">
        <f t="shared" si="1"/>
        <v>0</v>
      </c>
    </row>
    <row r="4" spans="1:11" s="192" customFormat="1" ht="13.5">
      <c r="A4" s="192" t="s">
        <v>302</v>
      </c>
      <c r="B4" s="192" t="s">
        <v>48</v>
      </c>
      <c r="C4" s="192" t="s">
        <v>208</v>
      </c>
      <c r="D4" s="192" t="s">
        <v>305</v>
      </c>
      <c r="E4" s="192">
        <v>176</v>
      </c>
      <c r="G4" s="192">
        <f t="shared" si="0"/>
        <v>176</v>
      </c>
      <c r="H4" s="192">
        <v>14</v>
      </c>
      <c r="I4" s="192">
        <v>71717</v>
      </c>
      <c r="K4" s="192">
        <f t="shared" si="1"/>
        <v>71731</v>
      </c>
    </row>
    <row r="5" spans="1:11" s="192" customFormat="1" ht="13.5">
      <c r="A5" s="192" t="s">
        <v>302</v>
      </c>
      <c r="B5" s="192" t="s">
        <v>48</v>
      </c>
      <c r="C5" s="192" t="s">
        <v>50</v>
      </c>
      <c r="D5" s="192" t="s">
        <v>306</v>
      </c>
      <c r="F5" s="192">
        <v>1</v>
      </c>
      <c r="G5" s="192">
        <f t="shared" si="0"/>
        <v>1</v>
      </c>
      <c r="J5" s="192">
        <v>20</v>
      </c>
      <c r="K5" s="192">
        <f t="shared" si="1"/>
        <v>20</v>
      </c>
    </row>
    <row r="6" spans="1:11" s="192" customFormat="1" ht="13.5">
      <c r="A6" s="192" t="s">
        <v>302</v>
      </c>
      <c r="B6" s="192" t="s">
        <v>48</v>
      </c>
      <c r="C6" s="192" t="s">
        <v>207</v>
      </c>
      <c r="D6" s="192" t="s">
        <v>307</v>
      </c>
      <c r="E6" s="192">
        <v>22</v>
      </c>
      <c r="F6" s="192">
        <v>14</v>
      </c>
      <c r="G6" s="192">
        <f t="shared" si="0"/>
        <v>36</v>
      </c>
      <c r="H6" s="192">
        <v>40</v>
      </c>
      <c r="I6" s="192">
        <v>12637.71</v>
      </c>
      <c r="J6" s="192">
        <v>151</v>
      </c>
      <c r="K6" s="192">
        <f t="shared" si="1"/>
        <v>12828.71</v>
      </c>
    </row>
    <row r="7" spans="1:11" s="192" customFormat="1" ht="13.5">
      <c r="A7" s="192" t="s">
        <v>302</v>
      </c>
      <c r="B7" s="192" t="s">
        <v>48</v>
      </c>
      <c r="C7" s="192" t="s">
        <v>53</v>
      </c>
      <c r="D7" s="192" t="s">
        <v>308</v>
      </c>
      <c r="G7" s="192">
        <f t="shared" si="0"/>
        <v>0</v>
      </c>
      <c r="K7" s="192">
        <f t="shared" si="1"/>
        <v>0</v>
      </c>
    </row>
    <row r="8" spans="1:11" s="192" customFormat="1" ht="13.5">
      <c r="A8" s="192" t="s">
        <v>302</v>
      </c>
      <c r="B8" s="192" t="s">
        <v>48</v>
      </c>
      <c r="C8" s="192" t="s">
        <v>57</v>
      </c>
      <c r="D8" s="192" t="s">
        <v>309</v>
      </c>
      <c r="E8" s="192">
        <v>82</v>
      </c>
      <c r="G8" s="192">
        <f t="shared" si="0"/>
        <v>82</v>
      </c>
      <c r="H8" s="192">
        <v>298</v>
      </c>
      <c r="K8" s="192">
        <f t="shared" si="1"/>
        <v>298</v>
      </c>
    </row>
    <row r="9" spans="1:11" s="192" customFormat="1" ht="13.5">
      <c r="A9" s="192" t="s">
        <v>302</v>
      </c>
      <c r="B9" s="192" t="s">
        <v>48</v>
      </c>
      <c r="C9" s="192" t="s">
        <v>55</v>
      </c>
      <c r="D9" s="192" t="s">
        <v>310</v>
      </c>
      <c r="E9" s="192">
        <v>110</v>
      </c>
      <c r="F9" s="192">
        <v>2</v>
      </c>
      <c r="G9" s="192">
        <f t="shared" si="0"/>
        <v>112</v>
      </c>
      <c r="H9" s="192">
        <v>20</v>
      </c>
      <c r="K9" s="192">
        <f t="shared" si="1"/>
        <v>20</v>
      </c>
    </row>
    <row r="10" spans="1:11" s="192" customFormat="1" ht="13.5">
      <c r="A10" s="192" t="s">
        <v>302</v>
      </c>
      <c r="B10" s="192" t="s">
        <v>48</v>
      </c>
      <c r="C10" s="192" t="s">
        <v>311</v>
      </c>
      <c r="D10" s="192" t="s">
        <v>312</v>
      </c>
      <c r="E10" s="192">
        <v>11</v>
      </c>
      <c r="F10" s="192">
        <v>23</v>
      </c>
      <c r="G10" s="192">
        <f t="shared" si="0"/>
        <v>34</v>
      </c>
      <c r="J10" s="192">
        <v>440</v>
      </c>
      <c r="K10" s="192">
        <f t="shared" si="1"/>
        <v>440</v>
      </c>
    </row>
    <row r="11" spans="1:11" s="192" customFormat="1" ht="13.5">
      <c r="A11" s="192" t="s">
        <v>302</v>
      </c>
      <c r="B11" s="192" t="s">
        <v>48</v>
      </c>
      <c r="C11" s="192" t="s">
        <v>54</v>
      </c>
      <c r="D11" s="192" t="s">
        <v>313</v>
      </c>
      <c r="E11" s="192">
        <v>11</v>
      </c>
      <c r="F11" s="192">
        <v>105</v>
      </c>
      <c r="G11" s="192">
        <f t="shared" si="0"/>
        <v>116</v>
      </c>
      <c r="I11" s="192">
        <v>1289.12</v>
      </c>
      <c r="K11" s="192">
        <f t="shared" si="1"/>
        <v>1289.12</v>
      </c>
    </row>
    <row r="12" spans="1:11" s="192" customFormat="1" ht="13.5">
      <c r="A12" s="192" t="s">
        <v>302</v>
      </c>
      <c r="B12" s="192" t="s">
        <v>48</v>
      </c>
      <c r="C12" s="192" t="s">
        <v>52</v>
      </c>
      <c r="D12" s="192" t="s">
        <v>314</v>
      </c>
      <c r="E12" s="192">
        <v>97</v>
      </c>
      <c r="F12" s="192">
        <v>4</v>
      </c>
      <c r="G12" s="192">
        <f t="shared" si="0"/>
        <v>101</v>
      </c>
      <c r="H12" s="192">
        <v>1315</v>
      </c>
      <c r="I12" s="192">
        <v>72300.94</v>
      </c>
      <c r="K12" s="192">
        <f t="shared" si="1"/>
        <v>73615.94</v>
      </c>
    </row>
    <row r="13" spans="1:11" s="192" customFormat="1" ht="13.5">
      <c r="A13" s="192" t="s">
        <v>302</v>
      </c>
      <c r="B13" s="192" t="s">
        <v>48</v>
      </c>
      <c r="C13" s="192" t="s">
        <v>56</v>
      </c>
      <c r="D13" s="192" t="s">
        <v>315</v>
      </c>
      <c r="E13" s="192">
        <v>129</v>
      </c>
      <c r="G13" s="192">
        <f t="shared" si="0"/>
        <v>129</v>
      </c>
      <c r="H13" s="192">
        <v>2560</v>
      </c>
      <c r="K13" s="192">
        <f t="shared" si="1"/>
        <v>2560</v>
      </c>
    </row>
    <row r="14" spans="1:11" s="192" customFormat="1" ht="13.5">
      <c r="A14" s="192" t="s">
        <v>302</v>
      </c>
      <c r="B14" s="192" t="s">
        <v>48</v>
      </c>
      <c r="C14" s="192" t="s">
        <v>208</v>
      </c>
      <c r="D14" s="192" t="s">
        <v>316</v>
      </c>
      <c r="E14" s="192">
        <v>1024</v>
      </c>
      <c r="F14" s="192">
        <v>8</v>
      </c>
      <c r="G14" s="192">
        <f t="shared" si="0"/>
        <v>1032</v>
      </c>
      <c r="H14" s="192">
        <v>6010</v>
      </c>
      <c r="K14" s="192">
        <f t="shared" si="1"/>
        <v>6010</v>
      </c>
    </row>
    <row r="15" spans="1:11" s="192" customFormat="1" ht="13.5">
      <c r="A15" s="192" t="s">
        <v>302</v>
      </c>
      <c r="B15" s="192" t="s">
        <v>48</v>
      </c>
      <c r="D15" s="192" t="s">
        <v>317</v>
      </c>
      <c r="G15" s="192">
        <f t="shared" si="0"/>
        <v>0</v>
      </c>
      <c r="K15" s="192">
        <f t="shared" si="1"/>
        <v>0</v>
      </c>
    </row>
    <row r="16" spans="1:11" s="192" customFormat="1" ht="13.5">
      <c r="A16" s="192" t="s">
        <v>302</v>
      </c>
      <c r="B16" s="192" t="s">
        <v>318</v>
      </c>
      <c r="C16" s="192" t="s">
        <v>255</v>
      </c>
      <c r="D16" s="192" t="s">
        <v>319</v>
      </c>
      <c r="E16" s="192">
        <v>1236</v>
      </c>
      <c r="F16" s="192">
        <v>732</v>
      </c>
      <c r="G16" s="192">
        <f t="shared" si="0"/>
        <v>1968</v>
      </c>
      <c r="H16" s="192">
        <v>570</v>
      </c>
      <c r="I16" s="192">
        <v>1</v>
      </c>
      <c r="K16" s="192">
        <f t="shared" si="1"/>
        <v>571</v>
      </c>
    </row>
    <row r="17" spans="1:11" s="192" customFormat="1" ht="13.5">
      <c r="A17" s="192" t="s">
        <v>302</v>
      </c>
      <c r="B17" s="192" t="s">
        <v>318</v>
      </c>
      <c r="C17" s="192" t="s">
        <v>256</v>
      </c>
      <c r="D17" s="192" t="s">
        <v>320</v>
      </c>
      <c r="E17" s="192">
        <v>691</v>
      </c>
      <c r="F17" s="192">
        <v>37</v>
      </c>
      <c r="G17" s="192">
        <f t="shared" si="0"/>
        <v>728</v>
      </c>
      <c r="H17" s="192">
        <v>690</v>
      </c>
      <c r="I17" s="192">
        <v>122395</v>
      </c>
      <c r="J17" s="192">
        <v>40</v>
      </c>
      <c r="K17" s="192">
        <f t="shared" si="1"/>
        <v>123125</v>
      </c>
    </row>
    <row r="18" spans="1:11" s="192" customFormat="1" ht="13.5">
      <c r="A18" s="192" t="s">
        <v>302</v>
      </c>
      <c r="B18" s="192" t="s">
        <v>318</v>
      </c>
      <c r="C18" s="192" t="s">
        <v>257</v>
      </c>
      <c r="D18" s="192" t="s">
        <v>321</v>
      </c>
      <c r="E18" s="192">
        <v>3</v>
      </c>
      <c r="G18" s="192">
        <f t="shared" si="0"/>
        <v>3</v>
      </c>
      <c r="K18" s="192">
        <f t="shared" si="1"/>
        <v>0</v>
      </c>
    </row>
    <row r="19" spans="1:11" s="192" customFormat="1" ht="13.5">
      <c r="A19" s="192" t="s">
        <v>302</v>
      </c>
      <c r="B19" s="192" t="s">
        <v>318</v>
      </c>
      <c r="C19" s="192" t="s">
        <v>252</v>
      </c>
      <c r="D19" s="192" t="s">
        <v>322</v>
      </c>
      <c r="E19" s="192">
        <v>3045</v>
      </c>
      <c r="F19" s="192">
        <v>2154</v>
      </c>
      <c r="G19" s="192">
        <f t="shared" si="0"/>
        <v>5199</v>
      </c>
      <c r="H19" s="192">
        <v>100</v>
      </c>
      <c r="I19" s="192">
        <v>95286747.47</v>
      </c>
      <c r="J19" s="192">
        <v>10</v>
      </c>
      <c r="K19" s="192">
        <f t="shared" si="1"/>
        <v>95286857.47</v>
      </c>
    </row>
    <row r="20" spans="1:11" s="192" customFormat="1" ht="13.5">
      <c r="A20" s="192" t="s">
        <v>302</v>
      </c>
      <c r="B20" s="192" t="s">
        <v>10</v>
      </c>
      <c r="C20" s="192" t="s">
        <v>262</v>
      </c>
      <c r="D20" s="192" t="s">
        <v>323</v>
      </c>
      <c r="E20" s="192">
        <v>230</v>
      </c>
      <c r="F20" s="192">
        <v>50</v>
      </c>
      <c r="G20" s="192">
        <f t="shared" si="0"/>
        <v>280</v>
      </c>
      <c r="H20" s="192">
        <v>3220</v>
      </c>
      <c r="K20" s="192">
        <f t="shared" si="1"/>
        <v>3220</v>
      </c>
    </row>
    <row r="21" spans="1:11" s="192" customFormat="1" ht="13.5">
      <c r="A21" s="192" t="s">
        <v>302</v>
      </c>
      <c r="B21" s="192" t="s">
        <v>10</v>
      </c>
      <c r="C21" s="192" t="s">
        <v>260</v>
      </c>
      <c r="D21" s="192" t="s">
        <v>324</v>
      </c>
      <c r="E21" s="192">
        <v>622</v>
      </c>
      <c r="F21" s="192">
        <v>266</v>
      </c>
      <c r="G21" s="192">
        <f t="shared" si="0"/>
        <v>888</v>
      </c>
      <c r="H21" s="192">
        <v>325</v>
      </c>
      <c r="I21" s="192">
        <v>2526800</v>
      </c>
      <c r="J21" s="192">
        <v>4</v>
      </c>
      <c r="K21" s="192">
        <f t="shared" si="1"/>
        <v>2527129</v>
      </c>
    </row>
    <row r="22" spans="1:11" s="192" customFormat="1" ht="13.5">
      <c r="A22" s="192" t="s">
        <v>302</v>
      </c>
      <c r="B22" s="192" t="s">
        <v>40</v>
      </c>
      <c r="C22" s="192" t="s">
        <v>45</v>
      </c>
      <c r="D22" s="192" t="s">
        <v>325</v>
      </c>
      <c r="E22" s="192">
        <v>94</v>
      </c>
      <c r="F22" s="192">
        <v>34</v>
      </c>
      <c r="G22" s="192">
        <f t="shared" si="0"/>
        <v>128</v>
      </c>
      <c r="H22" s="192">
        <v>1225</v>
      </c>
      <c r="K22" s="192">
        <f t="shared" si="1"/>
        <v>1225</v>
      </c>
    </row>
    <row r="23" spans="1:11" s="192" customFormat="1" ht="13.5">
      <c r="A23" s="192" t="s">
        <v>302</v>
      </c>
      <c r="B23" s="192" t="s">
        <v>40</v>
      </c>
      <c r="C23" s="192" t="s">
        <v>205</v>
      </c>
      <c r="D23" s="192" t="s">
        <v>326</v>
      </c>
      <c r="E23" s="192">
        <v>18</v>
      </c>
      <c r="F23" s="192">
        <v>5</v>
      </c>
      <c r="G23" s="192">
        <f t="shared" si="0"/>
        <v>23</v>
      </c>
      <c r="H23" s="192">
        <v>140</v>
      </c>
      <c r="J23" s="192">
        <v>110</v>
      </c>
      <c r="K23" s="192">
        <f t="shared" si="1"/>
        <v>250</v>
      </c>
    </row>
    <row r="24" spans="1:11" s="192" customFormat="1" ht="13.5">
      <c r="A24" s="192" t="s">
        <v>302</v>
      </c>
      <c r="B24" s="192" t="s">
        <v>40</v>
      </c>
      <c r="C24" s="192" t="s">
        <v>44</v>
      </c>
      <c r="D24" s="192" t="s">
        <v>327</v>
      </c>
      <c r="E24" s="192">
        <v>356</v>
      </c>
      <c r="G24" s="192">
        <f t="shared" si="0"/>
        <v>356</v>
      </c>
      <c r="H24" s="192">
        <v>6700</v>
      </c>
      <c r="K24" s="192">
        <f t="shared" si="1"/>
        <v>6700</v>
      </c>
    </row>
    <row r="25" spans="1:11" s="192" customFormat="1" ht="13.5">
      <c r="A25" s="192" t="s">
        <v>302</v>
      </c>
      <c r="B25" s="192" t="s">
        <v>40</v>
      </c>
      <c r="C25" s="192" t="s">
        <v>47</v>
      </c>
      <c r="D25" s="192" t="s">
        <v>328</v>
      </c>
      <c r="E25" s="192">
        <v>13</v>
      </c>
      <c r="F25" s="192">
        <v>13</v>
      </c>
      <c r="G25" s="192">
        <f t="shared" si="0"/>
        <v>26</v>
      </c>
      <c r="H25" s="192">
        <v>220</v>
      </c>
      <c r="K25" s="192">
        <f t="shared" si="1"/>
        <v>220</v>
      </c>
    </row>
    <row r="26" spans="1:11" s="192" customFormat="1" ht="13.5">
      <c r="A26" s="192" t="s">
        <v>302</v>
      </c>
      <c r="B26" s="192" t="s">
        <v>40</v>
      </c>
      <c r="C26" s="192" t="s">
        <v>42</v>
      </c>
      <c r="D26" s="192" t="s">
        <v>329</v>
      </c>
      <c r="E26" s="192">
        <v>529</v>
      </c>
      <c r="F26" s="192">
        <v>315</v>
      </c>
      <c r="G26" s="192">
        <f t="shared" si="0"/>
        <v>844</v>
      </c>
      <c r="H26" s="192">
        <v>920</v>
      </c>
      <c r="I26" s="192">
        <v>12450.85</v>
      </c>
      <c r="J26" s="192">
        <v>140</v>
      </c>
      <c r="K26" s="192">
        <f t="shared" si="1"/>
        <v>13510.85</v>
      </c>
    </row>
    <row r="27" spans="1:11" s="192" customFormat="1" ht="13.5">
      <c r="A27" s="192" t="s">
        <v>302</v>
      </c>
      <c r="B27" s="192" t="s">
        <v>11</v>
      </c>
      <c r="C27" s="192" t="s">
        <v>265</v>
      </c>
      <c r="D27" s="192" t="s">
        <v>330</v>
      </c>
      <c r="E27" s="192">
        <v>315</v>
      </c>
      <c r="G27" s="192">
        <f t="shared" si="0"/>
        <v>315</v>
      </c>
      <c r="H27" s="192">
        <v>635</v>
      </c>
      <c r="K27" s="192">
        <f t="shared" si="1"/>
        <v>635</v>
      </c>
    </row>
    <row r="28" spans="1:11" s="192" customFormat="1" ht="13.5">
      <c r="A28" s="192" t="s">
        <v>302</v>
      </c>
      <c r="B28" s="192" t="s">
        <v>11</v>
      </c>
      <c r="C28" s="192" t="s">
        <v>264</v>
      </c>
      <c r="D28" s="192" t="s">
        <v>331</v>
      </c>
      <c r="E28" s="192">
        <v>1196</v>
      </c>
      <c r="F28" s="192">
        <v>9</v>
      </c>
      <c r="G28" s="192">
        <f t="shared" si="0"/>
        <v>1205</v>
      </c>
      <c r="H28" s="192">
        <v>2129</v>
      </c>
      <c r="J28" s="192">
        <v>170</v>
      </c>
      <c r="K28" s="192">
        <f t="shared" si="1"/>
        <v>2299</v>
      </c>
    </row>
    <row r="29" spans="1:11" s="192" customFormat="1" ht="13.5">
      <c r="A29" s="192" t="s">
        <v>302</v>
      </c>
      <c r="B29" s="192" t="s">
        <v>15</v>
      </c>
      <c r="C29" s="192" t="s">
        <v>196</v>
      </c>
      <c r="D29" s="192" t="s">
        <v>332</v>
      </c>
      <c r="E29" s="192">
        <v>42</v>
      </c>
      <c r="G29" s="192">
        <f t="shared" si="0"/>
        <v>42</v>
      </c>
      <c r="K29" s="192">
        <f t="shared" si="1"/>
        <v>0</v>
      </c>
    </row>
    <row r="30" spans="1:11" s="192" customFormat="1" ht="13.5">
      <c r="A30" s="192" t="s">
        <v>302</v>
      </c>
      <c r="B30" s="192" t="s">
        <v>15</v>
      </c>
      <c r="C30" s="192" t="s">
        <v>18</v>
      </c>
      <c r="D30" s="192" t="s">
        <v>333</v>
      </c>
      <c r="E30" s="192">
        <v>6</v>
      </c>
      <c r="G30" s="192">
        <f t="shared" si="0"/>
        <v>6</v>
      </c>
      <c r="K30" s="192">
        <f t="shared" si="1"/>
        <v>0</v>
      </c>
    </row>
    <row r="31" spans="1:11" s="192" customFormat="1" ht="13.5">
      <c r="A31" s="192" t="s">
        <v>302</v>
      </c>
      <c r="B31" s="192" t="s">
        <v>15</v>
      </c>
      <c r="C31" s="192" t="s">
        <v>197</v>
      </c>
      <c r="D31" s="192" t="s">
        <v>334</v>
      </c>
      <c r="E31" s="192">
        <v>147</v>
      </c>
      <c r="F31" s="192">
        <v>90</v>
      </c>
      <c r="G31" s="192">
        <f t="shared" si="0"/>
        <v>237</v>
      </c>
      <c r="H31" s="192">
        <v>113</v>
      </c>
      <c r="K31" s="192">
        <f t="shared" si="1"/>
        <v>113</v>
      </c>
    </row>
    <row r="32" spans="1:11" s="192" customFormat="1" ht="13.5">
      <c r="A32" s="192" t="s">
        <v>302</v>
      </c>
      <c r="B32" s="192" t="s">
        <v>15</v>
      </c>
      <c r="C32" s="192" t="s">
        <v>21</v>
      </c>
      <c r="D32" s="192" t="s">
        <v>335</v>
      </c>
      <c r="E32" s="192">
        <v>550</v>
      </c>
      <c r="F32" s="192">
        <v>7</v>
      </c>
      <c r="G32" s="192">
        <f t="shared" si="0"/>
        <v>557</v>
      </c>
      <c r="H32" s="192">
        <v>2900</v>
      </c>
      <c r="K32" s="192">
        <f t="shared" si="1"/>
        <v>2900</v>
      </c>
    </row>
    <row r="33" spans="1:11" s="192" customFormat="1" ht="13.5">
      <c r="A33" s="192" t="s">
        <v>302</v>
      </c>
      <c r="B33" s="192" t="s">
        <v>15</v>
      </c>
      <c r="C33" s="192" t="s">
        <v>22</v>
      </c>
      <c r="D33" s="192" t="s">
        <v>336</v>
      </c>
      <c r="E33" s="192">
        <v>126</v>
      </c>
      <c r="F33" s="192">
        <v>150</v>
      </c>
      <c r="G33" s="192">
        <f t="shared" si="0"/>
        <v>276</v>
      </c>
      <c r="H33" s="192">
        <v>1182</v>
      </c>
      <c r="K33" s="192">
        <f t="shared" si="1"/>
        <v>1182</v>
      </c>
    </row>
    <row r="34" spans="1:11" s="192" customFormat="1" ht="13.5">
      <c r="A34" s="192" t="s">
        <v>302</v>
      </c>
      <c r="B34" s="192" t="s">
        <v>15</v>
      </c>
      <c r="C34" s="192" t="s">
        <v>20</v>
      </c>
      <c r="D34" s="192" t="s">
        <v>337</v>
      </c>
      <c r="E34" s="192">
        <v>123</v>
      </c>
      <c r="F34" s="192">
        <v>33</v>
      </c>
      <c r="G34" s="192">
        <f t="shared" si="0"/>
        <v>156</v>
      </c>
      <c r="K34" s="192">
        <f t="shared" si="1"/>
        <v>0</v>
      </c>
    </row>
    <row r="35" spans="1:11" s="192" customFormat="1" ht="13.5">
      <c r="A35" s="192" t="s">
        <v>302</v>
      </c>
      <c r="B35" s="192" t="s">
        <v>15</v>
      </c>
      <c r="C35" s="192" t="s">
        <v>23</v>
      </c>
      <c r="D35" s="192" t="s">
        <v>338</v>
      </c>
      <c r="E35" s="192">
        <v>463</v>
      </c>
      <c r="F35" s="192">
        <v>3</v>
      </c>
      <c r="G35" s="192">
        <f t="shared" si="0"/>
        <v>466</v>
      </c>
      <c r="H35" s="192">
        <v>9240</v>
      </c>
      <c r="J35" s="192">
        <v>60</v>
      </c>
      <c r="K35" s="192">
        <f t="shared" si="1"/>
        <v>9300</v>
      </c>
    </row>
    <row r="36" spans="1:11" s="192" customFormat="1" ht="13.5">
      <c r="A36" s="192" t="s">
        <v>302</v>
      </c>
      <c r="B36" s="192" t="s">
        <v>15</v>
      </c>
      <c r="C36" s="192" t="s">
        <v>196</v>
      </c>
      <c r="D36" s="192" t="s">
        <v>339</v>
      </c>
      <c r="E36" s="192">
        <v>986</v>
      </c>
      <c r="F36" s="192">
        <v>43</v>
      </c>
      <c r="G36" s="192">
        <f t="shared" si="0"/>
        <v>1029</v>
      </c>
      <c r="H36" s="192">
        <v>8185</v>
      </c>
      <c r="I36" s="192">
        <v>137962.2</v>
      </c>
      <c r="K36" s="192">
        <f t="shared" si="1"/>
        <v>146147.2</v>
      </c>
    </row>
    <row r="37" spans="1:11" s="192" customFormat="1" ht="13.5">
      <c r="A37" s="192" t="s">
        <v>302</v>
      </c>
      <c r="B37" s="192" t="s">
        <v>85</v>
      </c>
      <c r="C37" s="192" t="s">
        <v>88</v>
      </c>
      <c r="D37" s="192" t="s">
        <v>340</v>
      </c>
      <c r="F37" s="192">
        <v>24</v>
      </c>
      <c r="G37" s="192">
        <f t="shared" si="0"/>
        <v>24</v>
      </c>
      <c r="J37" s="192">
        <v>20</v>
      </c>
      <c r="K37" s="192">
        <f t="shared" si="1"/>
        <v>20</v>
      </c>
    </row>
    <row r="38" spans="1:11" s="192" customFormat="1" ht="13.5">
      <c r="A38" s="192" t="s">
        <v>302</v>
      </c>
      <c r="B38" s="192" t="s">
        <v>85</v>
      </c>
      <c r="C38" s="192" t="s">
        <v>223</v>
      </c>
      <c r="D38" s="192" t="s">
        <v>341</v>
      </c>
      <c r="F38" s="192">
        <v>7</v>
      </c>
      <c r="G38" s="192">
        <f t="shared" si="0"/>
        <v>7</v>
      </c>
      <c r="K38" s="192">
        <f t="shared" si="1"/>
        <v>0</v>
      </c>
    </row>
    <row r="39" spans="1:11" s="192" customFormat="1" ht="13.5">
      <c r="A39" s="192" t="s">
        <v>302</v>
      </c>
      <c r="B39" s="192" t="s">
        <v>85</v>
      </c>
      <c r="C39" s="192" t="s">
        <v>86</v>
      </c>
      <c r="D39" s="192" t="s">
        <v>342</v>
      </c>
      <c r="F39" s="192">
        <v>66</v>
      </c>
      <c r="G39" s="192">
        <f t="shared" si="0"/>
        <v>66</v>
      </c>
      <c r="J39" s="192">
        <v>1315</v>
      </c>
      <c r="K39" s="192">
        <f t="shared" si="1"/>
        <v>1315</v>
      </c>
    </row>
    <row r="40" spans="1:11" s="192" customFormat="1" ht="13.5">
      <c r="A40" s="192" t="s">
        <v>302</v>
      </c>
      <c r="B40" s="192" t="s">
        <v>85</v>
      </c>
      <c r="C40" s="192" t="s">
        <v>87</v>
      </c>
      <c r="D40" s="192" t="s">
        <v>343</v>
      </c>
      <c r="F40" s="192">
        <v>128</v>
      </c>
      <c r="G40" s="192">
        <f t="shared" si="0"/>
        <v>128</v>
      </c>
      <c r="J40" s="192">
        <v>2580</v>
      </c>
      <c r="K40" s="192">
        <f t="shared" si="1"/>
        <v>2580</v>
      </c>
    </row>
    <row r="41" spans="1:11" s="192" customFormat="1" ht="13.5">
      <c r="A41" s="192" t="s">
        <v>302</v>
      </c>
      <c r="B41" s="192" t="s">
        <v>85</v>
      </c>
      <c r="C41" s="192" t="s">
        <v>90</v>
      </c>
      <c r="D41" s="192" t="s">
        <v>344</v>
      </c>
      <c r="E41" s="192">
        <v>384</v>
      </c>
      <c r="F41" s="192">
        <v>50</v>
      </c>
      <c r="G41" s="192">
        <f t="shared" si="0"/>
        <v>434</v>
      </c>
      <c r="H41" s="192">
        <v>6575</v>
      </c>
      <c r="J41" s="192">
        <v>75</v>
      </c>
      <c r="K41" s="192">
        <f t="shared" si="1"/>
        <v>6650</v>
      </c>
    </row>
    <row r="42" spans="1:11" s="192" customFormat="1" ht="13.5">
      <c r="A42" s="192" t="s">
        <v>302</v>
      </c>
      <c r="B42" s="192" t="s">
        <v>85</v>
      </c>
      <c r="C42" s="192" t="s">
        <v>93</v>
      </c>
      <c r="D42" s="192" t="s">
        <v>345</v>
      </c>
      <c r="E42" s="192">
        <v>745</v>
      </c>
      <c r="F42" s="192">
        <v>527</v>
      </c>
      <c r="G42" s="192">
        <f t="shared" si="0"/>
        <v>1272</v>
      </c>
      <c r="H42" s="192">
        <v>14500</v>
      </c>
      <c r="K42" s="192">
        <f t="shared" si="1"/>
        <v>14500</v>
      </c>
    </row>
    <row r="43" spans="1:11" s="192" customFormat="1" ht="13.5">
      <c r="A43" s="192" t="s">
        <v>302</v>
      </c>
      <c r="B43" s="192" t="s">
        <v>85</v>
      </c>
      <c r="C43" s="192" t="s">
        <v>94</v>
      </c>
      <c r="D43" s="192" t="s">
        <v>346</v>
      </c>
      <c r="E43" s="192">
        <v>625</v>
      </c>
      <c r="F43" s="192">
        <v>79</v>
      </c>
      <c r="G43" s="192">
        <f t="shared" si="0"/>
        <v>704</v>
      </c>
      <c r="H43" s="192">
        <v>90</v>
      </c>
      <c r="I43" s="192">
        <v>2494</v>
      </c>
      <c r="K43" s="192">
        <f t="shared" si="1"/>
        <v>2584</v>
      </c>
    </row>
    <row r="44" spans="1:11" s="192" customFormat="1" ht="13.5">
      <c r="A44" s="192" t="s">
        <v>302</v>
      </c>
      <c r="B44" s="192" t="s">
        <v>85</v>
      </c>
      <c r="C44" s="192" t="s">
        <v>92</v>
      </c>
      <c r="D44" s="192" t="s">
        <v>347</v>
      </c>
      <c r="E44" s="192">
        <v>578</v>
      </c>
      <c r="F44" s="192">
        <v>14</v>
      </c>
      <c r="G44" s="192">
        <f t="shared" si="0"/>
        <v>592</v>
      </c>
      <c r="H44" s="192">
        <v>7870</v>
      </c>
      <c r="J44" s="192">
        <v>110</v>
      </c>
      <c r="K44" s="192">
        <f t="shared" si="1"/>
        <v>7980</v>
      </c>
    </row>
    <row r="45" spans="1:11" s="192" customFormat="1" ht="13.5">
      <c r="A45" s="192" t="s">
        <v>302</v>
      </c>
      <c r="B45" s="192" t="s">
        <v>85</v>
      </c>
      <c r="C45" s="192" t="s">
        <v>91</v>
      </c>
      <c r="D45" s="192" t="s">
        <v>348</v>
      </c>
      <c r="E45" s="192">
        <v>129</v>
      </c>
      <c r="F45" s="192">
        <v>22</v>
      </c>
      <c r="G45" s="192">
        <f t="shared" si="0"/>
        <v>151</v>
      </c>
      <c r="H45" s="192">
        <v>1310</v>
      </c>
      <c r="K45" s="192">
        <f t="shared" si="1"/>
        <v>1310</v>
      </c>
    </row>
    <row r="46" spans="1:11" s="192" customFormat="1" ht="13.5">
      <c r="A46" s="192" t="s">
        <v>302</v>
      </c>
      <c r="B46" s="192" t="s">
        <v>85</v>
      </c>
      <c r="C46" s="192" t="s">
        <v>349</v>
      </c>
      <c r="D46" s="192" t="s">
        <v>350</v>
      </c>
      <c r="G46" s="192">
        <f t="shared" si="0"/>
        <v>0</v>
      </c>
      <c r="K46" s="192">
        <f t="shared" si="1"/>
        <v>0</v>
      </c>
    </row>
    <row r="47" spans="1:11" s="192" customFormat="1" ht="13.5">
      <c r="A47" s="192" t="s">
        <v>302</v>
      </c>
      <c r="B47" s="192" t="s">
        <v>85</v>
      </c>
      <c r="C47" s="192" t="s">
        <v>351</v>
      </c>
      <c r="D47" s="192" t="s">
        <v>352</v>
      </c>
      <c r="G47" s="192">
        <f t="shared" si="0"/>
        <v>0</v>
      </c>
      <c r="K47" s="192">
        <f t="shared" si="1"/>
        <v>0</v>
      </c>
    </row>
    <row r="48" spans="1:11" s="192" customFormat="1" ht="13.5">
      <c r="A48" s="192" t="s">
        <v>302</v>
      </c>
      <c r="B48" s="192" t="s">
        <v>85</v>
      </c>
      <c r="C48" s="192" t="s">
        <v>223</v>
      </c>
      <c r="D48" s="192" t="s">
        <v>353</v>
      </c>
      <c r="E48" s="192">
        <v>1101</v>
      </c>
      <c r="F48" s="192">
        <v>262</v>
      </c>
      <c r="G48" s="192">
        <f t="shared" si="0"/>
        <v>1363</v>
      </c>
      <c r="H48" s="192">
        <v>0</v>
      </c>
      <c r="I48" s="192">
        <v>829</v>
      </c>
      <c r="K48" s="192">
        <f t="shared" si="1"/>
        <v>829</v>
      </c>
    </row>
    <row r="49" spans="1:11" s="192" customFormat="1" ht="13.5">
      <c r="A49" s="192" t="s">
        <v>302</v>
      </c>
      <c r="B49" s="192" t="s">
        <v>95</v>
      </c>
      <c r="C49" s="192" t="s">
        <v>96</v>
      </c>
      <c r="D49" s="192" t="s">
        <v>354</v>
      </c>
      <c r="F49" s="192">
        <v>14</v>
      </c>
      <c r="G49" s="192">
        <f t="shared" si="0"/>
        <v>14</v>
      </c>
      <c r="J49" s="192">
        <v>240</v>
      </c>
      <c r="K49" s="192">
        <f t="shared" si="1"/>
        <v>240</v>
      </c>
    </row>
    <row r="50" spans="1:11" s="192" customFormat="1" ht="13.5">
      <c r="A50" s="192" t="s">
        <v>302</v>
      </c>
      <c r="B50" s="192" t="s">
        <v>95</v>
      </c>
      <c r="C50" s="192" t="s">
        <v>226</v>
      </c>
      <c r="D50" s="192" t="s">
        <v>355</v>
      </c>
      <c r="E50" s="192">
        <v>170</v>
      </c>
      <c r="G50" s="192">
        <f t="shared" si="0"/>
        <v>170</v>
      </c>
      <c r="H50" s="192">
        <v>1760</v>
      </c>
      <c r="K50" s="192">
        <f t="shared" si="1"/>
        <v>1760</v>
      </c>
    </row>
    <row r="51" spans="1:11" s="192" customFormat="1" ht="13.5">
      <c r="A51" s="192" t="s">
        <v>302</v>
      </c>
      <c r="B51" s="192" t="s">
        <v>95</v>
      </c>
      <c r="C51" s="192" t="s">
        <v>99</v>
      </c>
      <c r="D51" s="192" t="s">
        <v>356</v>
      </c>
      <c r="E51" s="192">
        <v>137</v>
      </c>
      <c r="F51" s="192">
        <v>230</v>
      </c>
      <c r="G51" s="192">
        <f t="shared" si="0"/>
        <v>367</v>
      </c>
      <c r="H51" s="192">
        <v>1520</v>
      </c>
      <c r="K51" s="192">
        <f t="shared" si="1"/>
        <v>1520</v>
      </c>
    </row>
    <row r="52" spans="1:11" s="192" customFormat="1" ht="13.5">
      <c r="A52" s="192" t="s">
        <v>302</v>
      </c>
      <c r="B52" s="192" t="s">
        <v>95</v>
      </c>
      <c r="C52" s="192" t="s">
        <v>100</v>
      </c>
      <c r="D52" s="192" t="s">
        <v>357</v>
      </c>
      <c r="E52" s="192">
        <v>254</v>
      </c>
      <c r="F52" s="192">
        <v>9</v>
      </c>
      <c r="G52" s="192">
        <f t="shared" si="0"/>
        <v>263</v>
      </c>
      <c r="H52" s="192">
        <v>4200</v>
      </c>
      <c r="J52" s="192">
        <v>120</v>
      </c>
      <c r="K52" s="192">
        <f t="shared" si="1"/>
        <v>4320</v>
      </c>
    </row>
    <row r="53" spans="1:11" s="192" customFormat="1" ht="13.5">
      <c r="A53" s="192" t="s">
        <v>302</v>
      </c>
      <c r="B53" s="192" t="s">
        <v>95</v>
      </c>
      <c r="C53" s="192" t="s">
        <v>98</v>
      </c>
      <c r="D53" s="192" t="s">
        <v>358</v>
      </c>
      <c r="E53" s="192">
        <v>153</v>
      </c>
      <c r="F53" s="192">
        <v>97</v>
      </c>
      <c r="G53" s="192">
        <f t="shared" si="0"/>
        <v>250</v>
      </c>
      <c r="H53" s="192">
        <v>1310</v>
      </c>
      <c r="K53" s="192">
        <f t="shared" si="1"/>
        <v>1310</v>
      </c>
    </row>
    <row r="54" spans="1:11" s="192" customFormat="1" ht="13.5">
      <c r="A54" s="192" t="s">
        <v>302</v>
      </c>
      <c r="B54" s="192" t="s">
        <v>95</v>
      </c>
      <c r="C54" s="192" t="s">
        <v>96</v>
      </c>
      <c r="D54" s="192" t="s">
        <v>359</v>
      </c>
      <c r="E54" s="192">
        <v>918</v>
      </c>
      <c r="F54" s="192">
        <v>77</v>
      </c>
      <c r="G54" s="192">
        <f t="shared" si="0"/>
        <v>995</v>
      </c>
      <c r="H54" s="192">
        <v>80</v>
      </c>
      <c r="K54" s="192">
        <f t="shared" si="1"/>
        <v>80</v>
      </c>
    </row>
    <row r="55" spans="1:11" s="192" customFormat="1" ht="13.5">
      <c r="A55" s="192" t="s">
        <v>302</v>
      </c>
      <c r="B55" s="192" t="s">
        <v>31</v>
      </c>
      <c r="C55" s="192" t="s">
        <v>32</v>
      </c>
      <c r="D55" s="192" t="s">
        <v>360</v>
      </c>
      <c r="G55" s="192">
        <f t="shared" si="0"/>
        <v>0</v>
      </c>
      <c r="K55" s="192">
        <f t="shared" si="1"/>
        <v>0</v>
      </c>
    </row>
    <row r="56" spans="1:11" s="192" customFormat="1" ht="13.5">
      <c r="A56" s="192" t="s">
        <v>302</v>
      </c>
      <c r="B56" s="192" t="s">
        <v>31</v>
      </c>
      <c r="C56" s="192" t="s">
        <v>201</v>
      </c>
      <c r="D56" s="192" t="s">
        <v>361</v>
      </c>
      <c r="E56" s="192">
        <v>13</v>
      </c>
      <c r="G56" s="192">
        <f t="shared" si="0"/>
        <v>13</v>
      </c>
      <c r="H56" s="192">
        <v>260</v>
      </c>
      <c r="K56" s="192">
        <f t="shared" si="1"/>
        <v>260</v>
      </c>
    </row>
    <row r="57" spans="1:11" s="192" customFormat="1" ht="13.5">
      <c r="A57" s="192" t="s">
        <v>302</v>
      </c>
      <c r="B57" s="192" t="s">
        <v>31</v>
      </c>
      <c r="C57" s="192" t="s">
        <v>36</v>
      </c>
      <c r="D57" s="192" t="s">
        <v>362</v>
      </c>
      <c r="E57" s="192">
        <v>12</v>
      </c>
      <c r="G57" s="192">
        <f t="shared" si="0"/>
        <v>12</v>
      </c>
      <c r="H57" s="192">
        <v>81</v>
      </c>
      <c r="K57" s="192">
        <f t="shared" si="1"/>
        <v>81</v>
      </c>
    </row>
    <row r="58" spans="1:11" s="192" customFormat="1" ht="13.5">
      <c r="A58" s="192" t="s">
        <v>302</v>
      </c>
      <c r="B58" s="192" t="s">
        <v>31</v>
      </c>
      <c r="C58" s="192" t="s">
        <v>38</v>
      </c>
      <c r="D58" s="192" t="s">
        <v>363</v>
      </c>
      <c r="E58" s="192">
        <v>1</v>
      </c>
      <c r="G58" s="192">
        <f t="shared" si="0"/>
        <v>1</v>
      </c>
      <c r="K58" s="192">
        <f t="shared" si="1"/>
        <v>0</v>
      </c>
    </row>
    <row r="59" spans="1:11" s="192" customFormat="1" ht="13.5">
      <c r="A59" s="192" t="s">
        <v>302</v>
      </c>
      <c r="B59" s="192" t="s">
        <v>31</v>
      </c>
      <c r="C59" s="192" t="s">
        <v>37</v>
      </c>
      <c r="D59" s="192" t="s">
        <v>364</v>
      </c>
      <c r="E59" s="192">
        <v>9</v>
      </c>
      <c r="G59" s="192">
        <f t="shared" si="0"/>
        <v>9</v>
      </c>
      <c r="H59" s="192">
        <v>140</v>
      </c>
      <c r="K59" s="192">
        <f t="shared" si="1"/>
        <v>140</v>
      </c>
    </row>
    <row r="60" spans="1:11" s="192" customFormat="1" ht="13.5">
      <c r="A60" s="192" t="s">
        <v>302</v>
      </c>
      <c r="B60" s="192" t="s">
        <v>31</v>
      </c>
      <c r="C60" s="192" t="s">
        <v>39</v>
      </c>
      <c r="D60" s="192" t="s">
        <v>365</v>
      </c>
      <c r="E60" s="192">
        <v>1</v>
      </c>
      <c r="G60" s="192">
        <f t="shared" si="0"/>
        <v>1</v>
      </c>
      <c r="K60" s="192">
        <f t="shared" si="1"/>
        <v>0</v>
      </c>
    </row>
    <row r="61" spans="1:11" s="192" customFormat="1" ht="13.5">
      <c r="A61" s="192" t="s">
        <v>302</v>
      </c>
      <c r="B61" s="192" t="s">
        <v>31</v>
      </c>
      <c r="C61" s="192" t="s">
        <v>269</v>
      </c>
      <c r="D61" s="192" t="s">
        <v>366</v>
      </c>
      <c r="E61" s="192">
        <v>45</v>
      </c>
      <c r="G61" s="192">
        <f t="shared" si="0"/>
        <v>45</v>
      </c>
      <c r="H61" s="192">
        <v>540</v>
      </c>
      <c r="K61" s="192">
        <f t="shared" si="1"/>
        <v>540</v>
      </c>
    </row>
    <row r="62" spans="1:11" s="192" customFormat="1" ht="13.5">
      <c r="A62" s="192" t="s">
        <v>302</v>
      </c>
      <c r="B62" s="192" t="s">
        <v>31</v>
      </c>
      <c r="C62" s="192" t="s">
        <v>34</v>
      </c>
      <c r="D62" s="192" t="s">
        <v>367</v>
      </c>
      <c r="E62" s="192">
        <v>85</v>
      </c>
      <c r="G62" s="192">
        <f t="shared" si="0"/>
        <v>85</v>
      </c>
      <c r="H62" s="192">
        <v>20</v>
      </c>
      <c r="K62" s="192">
        <f t="shared" si="1"/>
        <v>20</v>
      </c>
    </row>
    <row r="63" spans="1:11" s="192" customFormat="1" ht="13.5">
      <c r="A63" s="192" t="s">
        <v>302</v>
      </c>
      <c r="B63" s="192" t="s">
        <v>31</v>
      </c>
      <c r="C63" s="192" t="s">
        <v>32</v>
      </c>
      <c r="D63" s="192" t="s">
        <v>368</v>
      </c>
      <c r="E63" s="192">
        <v>556</v>
      </c>
      <c r="F63" s="192">
        <v>64</v>
      </c>
      <c r="G63" s="192">
        <f t="shared" si="0"/>
        <v>620</v>
      </c>
      <c r="H63" s="192">
        <v>880</v>
      </c>
      <c r="J63" s="192">
        <v>123.5</v>
      </c>
      <c r="K63" s="192">
        <f t="shared" si="1"/>
        <v>1003.5</v>
      </c>
    </row>
    <row r="64" spans="1:11" s="192" customFormat="1" ht="13.5">
      <c r="A64" s="192" t="s">
        <v>302</v>
      </c>
      <c r="B64" s="192" t="s">
        <v>24</v>
      </c>
      <c r="C64" s="192" t="s">
        <v>199</v>
      </c>
      <c r="D64" s="192" t="s">
        <v>369</v>
      </c>
      <c r="E64" s="192">
        <v>270</v>
      </c>
      <c r="F64" s="192">
        <v>55</v>
      </c>
      <c r="G64" s="192">
        <f t="shared" si="0"/>
        <v>325</v>
      </c>
      <c r="H64" s="192">
        <v>984</v>
      </c>
      <c r="I64" s="192">
        <v>1034494</v>
      </c>
      <c r="K64" s="192">
        <f t="shared" si="1"/>
        <v>1035478</v>
      </c>
    </row>
    <row r="65" spans="1:11" s="192" customFormat="1" ht="13.5">
      <c r="A65" s="192" t="s">
        <v>302</v>
      </c>
      <c r="B65" s="192" t="s">
        <v>24</v>
      </c>
      <c r="C65" s="192" t="s">
        <v>30</v>
      </c>
      <c r="D65" s="192" t="s">
        <v>370</v>
      </c>
      <c r="E65" s="192">
        <v>324</v>
      </c>
      <c r="F65" s="192">
        <v>250</v>
      </c>
      <c r="G65" s="192">
        <f t="shared" si="0"/>
        <v>574</v>
      </c>
      <c r="K65" s="192">
        <f t="shared" si="1"/>
        <v>0</v>
      </c>
    </row>
    <row r="66" spans="1:11" s="192" customFormat="1" ht="13.5">
      <c r="A66" s="192" t="s">
        <v>302</v>
      </c>
      <c r="B66" s="192" t="s">
        <v>24</v>
      </c>
      <c r="C66" s="192" t="s">
        <v>28</v>
      </c>
      <c r="D66" s="192" t="s">
        <v>371</v>
      </c>
      <c r="E66" s="192">
        <v>218</v>
      </c>
      <c r="F66" s="192">
        <v>308</v>
      </c>
      <c r="G66" s="192">
        <f aca="true" t="shared" si="2" ref="G66:G129">SUM(E66,F66)</f>
        <v>526</v>
      </c>
      <c r="H66" s="192">
        <v>1485</v>
      </c>
      <c r="K66" s="192">
        <f aca="true" t="shared" si="3" ref="K66:K129">SUM(H66,I66,J66)</f>
        <v>1485</v>
      </c>
    </row>
    <row r="67" spans="1:11" s="192" customFormat="1" ht="13.5">
      <c r="A67" s="192" t="s">
        <v>302</v>
      </c>
      <c r="B67" s="192" t="s">
        <v>24</v>
      </c>
      <c r="C67" s="192" t="s">
        <v>29</v>
      </c>
      <c r="D67" s="192" t="s">
        <v>372</v>
      </c>
      <c r="E67" s="192">
        <v>210</v>
      </c>
      <c r="F67" s="192">
        <v>5</v>
      </c>
      <c r="G67" s="192">
        <f t="shared" si="2"/>
        <v>215</v>
      </c>
      <c r="H67" s="192">
        <v>3400</v>
      </c>
      <c r="K67" s="192">
        <f t="shared" si="3"/>
        <v>3400</v>
      </c>
    </row>
    <row r="68" spans="1:11" s="192" customFormat="1" ht="13.5">
      <c r="A68" s="192" t="s">
        <v>302</v>
      </c>
      <c r="B68" s="192" t="s">
        <v>24</v>
      </c>
      <c r="C68" s="192" t="s">
        <v>373</v>
      </c>
      <c r="D68" s="192" t="s">
        <v>374</v>
      </c>
      <c r="G68" s="192">
        <f t="shared" si="2"/>
        <v>0</v>
      </c>
      <c r="K68" s="192">
        <f t="shared" si="3"/>
        <v>0</v>
      </c>
    </row>
    <row r="69" spans="1:11" s="192" customFormat="1" ht="13.5">
      <c r="A69" s="192" t="s">
        <v>302</v>
      </c>
      <c r="B69" s="192" t="s">
        <v>24</v>
      </c>
      <c r="C69" s="192" t="s">
        <v>26</v>
      </c>
      <c r="D69" s="192" t="s">
        <v>375</v>
      </c>
      <c r="E69" s="192">
        <v>1687</v>
      </c>
      <c r="F69" s="192">
        <v>266</v>
      </c>
      <c r="G69" s="192">
        <f t="shared" si="2"/>
        <v>1953</v>
      </c>
      <c r="H69" s="192">
        <v>6375</v>
      </c>
      <c r="K69" s="192">
        <f t="shared" si="3"/>
        <v>6375</v>
      </c>
    </row>
    <row r="70" spans="1:11" s="192" customFormat="1" ht="13.5">
      <c r="A70" s="192" t="s">
        <v>302</v>
      </c>
      <c r="B70" s="192" t="s">
        <v>66</v>
      </c>
      <c r="C70" s="192" t="s">
        <v>74</v>
      </c>
      <c r="D70" s="192" t="s">
        <v>376</v>
      </c>
      <c r="E70" s="192">
        <v>181</v>
      </c>
      <c r="F70" s="192">
        <v>14</v>
      </c>
      <c r="G70" s="192">
        <f t="shared" si="2"/>
        <v>195</v>
      </c>
      <c r="H70" s="192">
        <v>2940</v>
      </c>
      <c r="J70" s="192">
        <v>140</v>
      </c>
      <c r="K70" s="192">
        <f t="shared" si="3"/>
        <v>3080</v>
      </c>
    </row>
    <row r="71" spans="1:11" s="192" customFormat="1" ht="13.5">
      <c r="A71" s="192" t="s">
        <v>302</v>
      </c>
      <c r="B71" s="192" t="s">
        <v>66</v>
      </c>
      <c r="C71" s="192" t="s">
        <v>72</v>
      </c>
      <c r="D71" s="192" t="s">
        <v>377</v>
      </c>
      <c r="E71" s="192">
        <v>84</v>
      </c>
      <c r="F71" s="192">
        <v>20</v>
      </c>
      <c r="G71" s="192">
        <f t="shared" si="2"/>
        <v>104</v>
      </c>
      <c r="H71" s="192">
        <v>480</v>
      </c>
      <c r="J71" s="192">
        <v>40</v>
      </c>
      <c r="K71" s="192">
        <f t="shared" si="3"/>
        <v>520</v>
      </c>
    </row>
    <row r="72" spans="1:11" s="192" customFormat="1" ht="13.5">
      <c r="A72" s="192" t="s">
        <v>302</v>
      </c>
      <c r="B72" s="192" t="s">
        <v>66</v>
      </c>
      <c r="C72" s="192" t="s">
        <v>73</v>
      </c>
      <c r="D72" s="192" t="s">
        <v>378</v>
      </c>
      <c r="E72" s="192">
        <v>112</v>
      </c>
      <c r="G72" s="192">
        <f t="shared" si="2"/>
        <v>112</v>
      </c>
      <c r="H72" s="192">
        <v>285</v>
      </c>
      <c r="I72" s="192">
        <v>166600</v>
      </c>
      <c r="K72" s="192">
        <f t="shared" si="3"/>
        <v>166885</v>
      </c>
    </row>
    <row r="73" spans="1:11" s="192" customFormat="1" ht="13.5">
      <c r="A73" s="192" t="s">
        <v>302</v>
      </c>
      <c r="B73" s="192" t="s">
        <v>66</v>
      </c>
      <c r="C73" s="192" t="s">
        <v>69</v>
      </c>
      <c r="D73" s="192" t="s">
        <v>379</v>
      </c>
      <c r="E73" s="192">
        <v>141</v>
      </c>
      <c r="F73" s="192">
        <v>22</v>
      </c>
      <c r="G73" s="192">
        <f t="shared" si="2"/>
        <v>163</v>
      </c>
      <c r="J73" s="192">
        <v>480</v>
      </c>
      <c r="K73" s="192">
        <f t="shared" si="3"/>
        <v>480</v>
      </c>
    </row>
    <row r="74" spans="1:11" s="192" customFormat="1" ht="13.5">
      <c r="A74" s="192" t="s">
        <v>302</v>
      </c>
      <c r="B74" s="192" t="s">
        <v>66</v>
      </c>
      <c r="C74" s="192" t="s">
        <v>70</v>
      </c>
      <c r="D74" s="192" t="s">
        <v>380</v>
      </c>
      <c r="E74" s="192">
        <v>44</v>
      </c>
      <c r="F74" s="192">
        <v>5</v>
      </c>
      <c r="G74" s="192">
        <f t="shared" si="2"/>
        <v>49</v>
      </c>
      <c r="H74" s="192">
        <v>20</v>
      </c>
      <c r="K74" s="192">
        <f t="shared" si="3"/>
        <v>20</v>
      </c>
    </row>
    <row r="75" spans="1:11" s="192" customFormat="1" ht="13.5">
      <c r="A75" s="192" t="s">
        <v>302</v>
      </c>
      <c r="B75" s="192" t="s">
        <v>66</v>
      </c>
      <c r="C75" s="192" t="s">
        <v>71</v>
      </c>
      <c r="D75" s="192" t="s">
        <v>381</v>
      </c>
      <c r="E75" s="192">
        <v>163</v>
      </c>
      <c r="F75" s="192">
        <v>97</v>
      </c>
      <c r="G75" s="192">
        <f t="shared" si="2"/>
        <v>260</v>
      </c>
      <c r="H75" s="192">
        <v>25</v>
      </c>
      <c r="K75" s="192">
        <f t="shared" si="3"/>
        <v>25</v>
      </c>
    </row>
    <row r="76" spans="1:11" s="192" customFormat="1" ht="13.5">
      <c r="A76" s="192" t="s">
        <v>302</v>
      </c>
      <c r="B76" s="192" t="s">
        <v>66</v>
      </c>
      <c r="C76" s="192" t="s">
        <v>212</v>
      </c>
      <c r="D76" s="192" t="s">
        <v>382</v>
      </c>
      <c r="E76" s="192">
        <v>381</v>
      </c>
      <c r="F76" s="192">
        <v>48</v>
      </c>
      <c r="G76" s="192">
        <f t="shared" si="2"/>
        <v>429</v>
      </c>
      <c r="H76" s="192">
        <v>630</v>
      </c>
      <c r="I76" s="192">
        <v>11804</v>
      </c>
      <c r="K76" s="192">
        <f t="shared" si="3"/>
        <v>12434</v>
      </c>
    </row>
    <row r="77" spans="1:11" s="192" customFormat="1" ht="13.5">
      <c r="A77" s="192" t="s">
        <v>302</v>
      </c>
      <c r="B77" s="192" t="s">
        <v>75</v>
      </c>
      <c r="C77" s="192" t="s">
        <v>77</v>
      </c>
      <c r="D77" s="192" t="s">
        <v>383</v>
      </c>
      <c r="E77" s="192">
        <v>311</v>
      </c>
      <c r="F77" s="192">
        <v>228</v>
      </c>
      <c r="G77" s="192">
        <f t="shared" si="2"/>
        <v>539</v>
      </c>
      <c r="H77" s="192">
        <v>5580</v>
      </c>
      <c r="I77" s="192">
        <v>10828720.61</v>
      </c>
      <c r="J77" s="192">
        <v>70</v>
      </c>
      <c r="K77" s="192">
        <f t="shared" si="3"/>
        <v>10834370.61</v>
      </c>
    </row>
    <row r="78" spans="1:11" s="192" customFormat="1" ht="13.5">
      <c r="A78" s="192" t="s">
        <v>302</v>
      </c>
      <c r="B78" s="192" t="s">
        <v>75</v>
      </c>
      <c r="C78" s="192" t="s">
        <v>78</v>
      </c>
      <c r="D78" s="192" t="s">
        <v>384</v>
      </c>
      <c r="E78" s="192">
        <v>156</v>
      </c>
      <c r="G78" s="192">
        <f t="shared" si="2"/>
        <v>156</v>
      </c>
      <c r="H78" s="192">
        <v>3120</v>
      </c>
      <c r="K78" s="192">
        <f t="shared" si="3"/>
        <v>3120</v>
      </c>
    </row>
    <row r="79" spans="1:11" s="192" customFormat="1" ht="13.5">
      <c r="A79" s="192" t="s">
        <v>302</v>
      </c>
      <c r="B79" s="192" t="s">
        <v>75</v>
      </c>
      <c r="C79" s="192" t="s">
        <v>385</v>
      </c>
      <c r="D79" s="192" t="s">
        <v>386</v>
      </c>
      <c r="G79" s="192">
        <f t="shared" si="2"/>
        <v>0</v>
      </c>
      <c r="K79" s="192">
        <f t="shared" si="3"/>
        <v>0</v>
      </c>
    </row>
    <row r="80" spans="1:11" s="192" customFormat="1" ht="13.5">
      <c r="A80" s="192" t="s">
        <v>302</v>
      </c>
      <c r="B80" s="192" t="s">
        <v>75</v>
      </c>
      <c r="C80" s="192" t="s">
        <v>79</v>
      </c>
      <c r="D80" s="192" t="s">
        <v>387</v>
      </c>
      <c r="E80" s="192">
        <v>2549</v>
      </c>
      <c r="F80" s="192">
        <v>478</v>
      </c>
      <c r="G80" s="192">
        <f t="shared" si="2"/>
        <v>3027</v>
      </c>
      <c r="H80" s="192">
        <v>4130</v>
      </c>
      <c r="I80" s="192">
        <v>13800</v>
      </c>
      <c r="K80" s="192">
        <f t="shared" si="3"/>
        <v>17930</v>
      </c>
    </row>
    <row r="81" spans="1:11" s="192" customFormat="1" ht="13.5">
      <c r="A81" s="192" t="s">
        <v>302</v>
      </c>
      <c r="B81" s="192" t="s">
        <v>75</v>
      </c>
      <c r="C81" s="192" t="s">
        <v>268</v>
      </c>
      <c r="D81" s="192" t="s">
        <v>388</v>
      </c>
      <c r="E81" s="192">
        <v>403</v>
      </c>
      <c r="F81" s="192">
        <v>38</v>
      </c>
      <c r="G81" s="192">
        <f t="shared" si="2"/>
        <v>441</v>
      </c>
      <c r="H81" s="192">
        <v>7243</v>
      </c>
      <c r="J81" s="192">
        <v>540</v>
      </c>
      <c r="K81" s="192">
        <f t="shared" si="3"/>
        <v>7783</v>
      </c>
    </row>
    <row r="82" spans="1:11" s="192" customFormat="1" ht="13.5">
      <c r="A82" s="192" t="s">
        <v>302</v>
      </c>
      <c r="B82" s="192" t="s">
        <v>59</v>
      </c>
      <c r="C82" s="192" t="s">
        <v>210</v>
      </c>
      <c r="D82" s="192" t="s">
        <v>389</v>
      </c>
      <c r="G82" s="192">
        <f t="shared" si="2"/>
        <v>0</v>
      </c>
      <c r="K82" s="192">
        <f t="shared" si="3"/>
        <v>0</v>
      </c>
    </row>
    <row r="83" spans="1:11" s="192" customFormat="1" ht="13.5">
      <c r="A83" s="192" t="s">
        <v>302</v>
      </c>
      <c r="B83" s="192" t="s">
        <v>59</v>
      </c>
      <c r="C83" s="192" t="s">
        <v>65</v>
      </c>
      <c r="D83" s="192" t="s">
        <v>390</v>
      </c>
      <c r="G83" s="192">
        <f t="shared" si="2"/>
        <v>0</v>
      </c>
      <c r="K83" s="192">
        <f t="shared" si="3"/>
        <v>0</v>
      </c>
    </row>
    <row r="84" spans="1:11" s="192" customFormat="1" ht="13.5">
      <c r="A84" s="192" t="s">
        <v>302</v>
      </c>
      <c r="B84" s="192" t="s">
        <v>59</v>
      </c>
      <c r="C84" s="192" t="s">
        <v>64</v>
      </c>
      <c r="D84" s="192" t="s">
        <v>391</v>
      </c>
      <c r="E84" s="192">
        <v>17</v>
      </c>
      <c r="G84" s="192">
        <f t="shared" si="2"/>
        <v>17</v>
      </c>
      <c r="H84" s="192">
        <v>103</v>
      </c>
      <c r="K84" s="192">
        <f t="shared" si="3"/>
        <v>103</v>
      </c>
    </row>
    <row r="85" spans="1:11" s="192" customFormat="1" ht="13.5">
      <c r="A85" s="192" t="s">
        <v>302</v>
      </c>
      <c r="B85" s="192" t="s">
        <v>59</v>
      </c>
      <c r="C85" s="192" t="s">
        <v>63</v>
      </c>
      <c r="D85" s="192" t="s">
        <v>392</v>
      </c>
      <c r="F85" s="192">
        <v>12</v>
      </c>
      <c r="G85" s="192">
        <f t="shared" si="2"/>
        <v>12</v>
      </c>
      <c r="J85" s="192">
        <v>250</v>
      </c>
      <c r="K85" s="192">
        <f t="shared" si="3"/>
        <v>250</v>
      </c>
    </row>
    <row r="86" spans="1:11" s="192" customFormat="1" ht="13.5">
      <c r="A86" s="192" t="s">
        <v>302</v>
      </c>
      <c r="B86" s="192" t="s">
        <v>59</v>
      </c>
      <c r="C86" s="192" t="s">
        <v>62</v>
      </c>
      <c r="D86" s="192" t="s">
        <v>393</v>
      </c>
      <c r="E86" s="192">
        <v>69</v>
      </c>
      <c r="G86" s="192">
        <f t="shared" si="2"/>
        <v>69</v>
      </c>
      <c r="H86" s="192">
        <v>435</v>
      </c>
      <c r="I86" s="192">
        <v>77799.99</v>
      </c>
      <c r="K86" s="192">
        <f t="shared" si="3"/>
        <v>78234.99</v>
      </c>
    </row>
    <row r="87" spans="1:11" s="192" customFormat="1" ht="13.5">
      <c r="A87" s="192" t="s">
        <v>302</v>
      </c>
      <c r="B87" s="192" t="s">
        <v>59</v>
      </c>
      <c r="C87" s="192" t="s">
        <v>61</v>
      </c>
      <c r="D87" s="192" t="s">
        <v>394</v>
      </c>
      <c r="G87" s="192">
        <f t="shared" si="2"/>
        <v>0</v>
      </c>
      <c r="K87" s="192">
        <f t="shared" si="3"/>
        <v>0</v>
      </c>
    </row>
    <row r="88" spans="1:11" s="192" customFormat="1" ht="13.5">
      <c r="A88" s="192" t="s">
        <v>302</v>
      </c>
      <c r="B88" s="192" t="s">
        <v>59</v>
      </c>
      <c r="C88" s="192" t="s">
        <v>210</v>
      </c>
      <c r="D88" s="192" t="s">
        <v>395</v>
      </c>
      <c r="E88" s="192">
        <v>1439</v>
      </c>
      <c r="G88" s="192">
        <f t="shared" si="2"/>
        <v>1439</v>
      </c>
      <c r="H88" s="192">
        <v>18142</v>
      </c>
      <c r="K88" s="192">
        <f t="shared" si="3"/>
        <v>18142</v>
      </c>
    </row>
    <row r="89" spans="1:11" s="192" customFormat="1" ht="13.5">
      <c r="A89" s="192" t="s">
        <v>302</v>
      </c>
      <c r="B89" s="192" t="s">
        <v>80</v>
      </c>
      <c r="C89" s="192" t="s">
        <v>220</v>
      </c>
      <c r="D89" s="192" t="s">
        <v>396</v>
      </c>
      <c r="F89" s="192">
        <v>1</v>
      </c>
      <c r="G89" s="192">
        <f t="shared" si="2"/>
        <v>1</v>
      </c>
      <c r="K89" s="192">
        <f t="shared" si="3"/>
        <v>0</v>
      </c>
    </row>
    <row r="90" spans="1:11" s="192" customFormat="1" ht="13.5">
      <c r="A90" s="192" t="s">
        <v>302</v>
      </c>
      <c r="B90" s="192" t="s">
        <v>80</v>
      </c>
      <c r="C90" s="192" t="s">
        <v>83</v>
      </c>
      <c r="D90" s="192" t="s">
        <v>397</v>
      </c>
      <c r="G90" s="192">
        <f t="shared" si="2"/>
        <v>0</v>
      </c>
      <c r="K90" s="192">
        <f t="shared" si="3"/>
        <v>0</v>
      </c>
    </row>
    <row r="91" spans="1:11" s="192" customFormat="1" ht="13.5">
      <c r="A91" s="192" t="s">
        <v>302</v>
      </c>
      <c r="B91" s="192" t="s">
        <v>80</v>
      </c>
      <c r="C91" s="192" t="s">
        <v>81</v>
      </c>
      <c r="D91" s="192" t="s">
        <v>398</v>
      </c>
      <c r="G91" s="192">
        <f t="shared" si="2"/>
        <v>0</v>
      </c>
      <c r="K91" s="192">
        <f t="shared" si="3"/>
        <v>0</v>
      </c>
    </row>
    <row r="92" spans="1:11" s="192" customFormat="1" ht="13.5">
      <c r="A92" s="192" t="s">
        <v>302</v>
      </c>
      <c r="B92" s="192" t="s">
        <v>80</v>
      </c>
      <c r="C92" s="192" t="s">
        <v>399</v>
      </c>
      <c r="D92" s="192" t="s">
        <v>400</v>
      </c>
      <c r="G92" s="192">
        <f t="shared" si="2"/>
        <v>0</v>
      </c>
      <c r="K92" s="192">
        <f t="shared" si="3"/>
        <v>0</v>
      </c>
    </row>
    <row r="93" spans="1:11" s="192" customFormat="1" ht="13.5">
      <c r="A93" s="192" t="s">
        <v>302</v>
      </c>
      <c r="B93" s="192" t="s">
        <v>80</v>
      </c>
      <c r="C93" s="192" t="s">
        <v>84</v>
      </c>
      <c r="D93" s="192" t="s">
        <v>401</v>
      </c>
      <c r="E93" s="192">
        <v>396</v>
      </c>
      <c r="F93" s="192">
        <v>1</v>
      </c>
      <c r="G93" s="192">
        <f t="shared" si="2"/>
        <v>397</v>
      </c>
      <c r="H93" s="192">
        <v>538</v>
      </c>
      <c r="K93" s="192">
        <f t="shared" si="3"/>
        <v>538</v>
      </c>
    </row>
    <row r="94" spans="1:11" s="192" customFormat="1" ht="13.5">
      <c r="A94" s="192" t="s">
        <v>302</v>
      </c>
      <c r="B94" s="192" t="s">
        <v>80</v>
      </c>
      <c r="C94" s="192" t="s">
        <v>220</v>
      </c>
      <c r="D94" s="192" t="s">
        <v>402</v>
      </c>
      <c r="E94" s="192">
        <v>587</v>
      </c>
      <c r="F94" s="192">
        <v>14</v>
      </c>
      <c r="G94" s="192">
        <f t="shared" si="2"/>
        <v>601</v>
      </c>
      <c r="H94" s="192">
        <v>5496</v>
      </c>
      <c r="K94" s="192">
        <f t="shared" si="3"/>
        <v>5496</v>
      </c>
    </row>
    <row r="95" spans="1:11" s="192" customFormat="1" ht="13.5">
      <c r="A95" s="192" t="s">
        <v>302</v>
      </c>
      <c r="B95" s="192" t="s">
        <v>101</v>
      </c>
      <c r="C95" s="192" t="s">
        <v>229</v>
      </c>
      <c r="D95" s="192" t="s">
        <v>403</v>
      </c>
      <c r="G95" s="192">
        <f t="shared" si="2"/>
        <v>0</v>
      </c>
      <c r="K95" s="192">
        <f t="shared" si="3"/>
        <v>0</v>
      </c>
    </row>
    <row r="96" spans="1:11" s="192" customFormat="1" ht="13.5">
      <c r="A96" s="192" t="s">
        <v>302</v>
      </c>
      <c r="B96" s="192" t="s">
        <v>101</v>
      </c>
      <c r="C96" s="192" t="s">
        <v>107</v>
      </c>
      <c r="D96" s="192" t="s">
        <v>404</v>
      </c>
      <c r="E96" s="192">
        <v>245</v>
      </c>
      <c r="F96" s="192">
        <v>92</v>
      </c>
      <c r="G96" s="192">
        <f t="shared" si="2"/>
        <v>337</v>
      </c>
      <c r="H96" s="192">
        <v>2047</v>
      </c>
      <c r="K96" s="192">
        <f t="shared" si="3"/>
        <v>2047</v>
      </c>
    </row>
    <row r="97" spans="1:11" s="192" customFormat="1" ht="13.5">
      <c r="A97" s="192" t="s">
        <v>302</v>
      </c>
      <c r="B97" s="192" t="s">
        <v>101</v>
      </c>
      <c r="C97" s="192" t="s">
        <v>105</v>
      </c>
      <c r="D97" s="192" t="s">
        <v>405</v>
      </c>
      <c r="E97" s="192">
        <v>168</v>
      </c>
      <c r="F97" s="192">
        <v>87</v>
      </c>
      <c r="G97" s="192">
        <f t="shared" si="2"/>
        <v>255</v>
      </c>
      <c r="H97" s="192">
        <v>20</v>
      </c>
      <c r="I97" s="192">
        <v>982.08</v>
      </c>
      <c r="K97" s="192">
        <f t="shared" si="3"/>
        <v>1002.08</v>
      </c>
    </row>
    <row r="98" spans="1:11" s="192" customFormat="1" ht="13.5">
      <c r="A98" s="192" t="s">
        <v>302</v>
      </c>
      <c r="B98" s="192" t="s">
        <v>101</v>
      </c>
      <c r="C98" s="192" t="s">
        <v>229</v>
      </c>
      <c r="D98" s="192" t="s">
        <v>406</v>
      </c>
      <c r="E98" s="192">
        <v>963</v>
      </c>
      <c r="F98" s="192">
        <v>6</v>
      </c>
      <c r="G98" s="192">
        <f t="shared" si="2"/>
        <v>969</v>
      </c>
      <c r="H98" s="192">
        <v>6083</v>
      </c>
      <c r="I98" s="192">
        <v>892838.8</v>
      </c>
      <c r="K98" s="192">
        <f t="shared" si="3"/>
        <v>898921.8</v>
      </c>
    </row>
    <row r="99" spans="1:11" s="192" customFormat="1" ht="13.5">
      <c r="A99" s="192" t="s">
        <v>302</v>
      </c>
      <c r="B99" s="192" t="s">
        <v>12</v>
      </c>
      <c r="C99" s="192" t="s">
        <v>407</v>
      </c>
      <c r="D99" s="192" t="s">
        <v>408</v>
      </c>
      <c r="E99" s="192">
        <v>4476</v>
      </c>
      <c r="F99" s="192">
        <v>734</v>
      </c>
      <c r="G99" s="192">
        <f t="shared" si="2"/>
        <v>5210</v>
      </c>
      <c r="H99" s="192">
        <v>0</v>
      </c>
      <c r="K99" s="192">
        <f t="shared" si="3"/>
        <v>0</v>
      </c>
    </row>
    <row r="100" spans="1:11" s="192" customFormat="1" ht="13.5">
      <c r="A100" s="192" t="s">
        <v>302</v>
      </c>
      <c r="B100" s="192" t="s">
        <v>13</v>
      </c>
      <c r="C100" s="192" t="s">
        <v>409</v>
      </c>
      <c r="D100" s="192" t="s">
        <v>410</v>
      </c>
      <c r="E100" s="192">
        <v>831</v>
      </c>
      <c r="F100" s="192">
        <v>634</v>
      </c>
      <c r="G100" s="192">
        <f t="shared" si="2"/>
        <v>1465</v>
      </c>
      <c r="H100" s="192">
        <v>1140</v>
      </c>
      <c r="I100" s="192">
        <v>172534.99</v>
      </c>
      <c r="J100" s="192">
        <v>12780</v>
      </c>
      <c r="K100" s="192">
        <f t="shared" si="3"/>
        <v>186454.99</v>
      </c>
    </row>
    <row r="101" spans="1:11" s="192" customFormat="1" ht="13.5">
      <c r="A101" s="192" t="s">
        <v>302</v>
      </c>
      <c r="B101" s="192" t="s">
        <v>110</v>
      </c>
      <c r="C101" s="192" t="s">
        <v>113</v>
      </c>
      <c r="D101" s="192" t="s">
        <v>411</v>
      </c>
      <c r="E101" s="192">
        <v>259</v>
      </c>
      <c r="G101" s="192">
        <f t="shared" si="2"/>
        <v>259</v>
      </c>
      <c r="H101" s="192">
        <v>4880</v>
      </c>
      <c r="I101" s="192">
        <v>7600</v>
      </c>
      <c r="K101" s="192">
        <f t="shared" si="3"/>
        <v>12480</v>
      </c>
    </row>
    <row r="102" spans="1:11" s="192" customFormat="1" ht="13.5">
      <c r="A102" s="192" t="s">
        <v>302</v>
      </c>
      <c r="B102" s="192" t="s">
        <v>110</v>
      </c>
      <c r="C102" s="192" t="s">
        <v>233</v>
      </c>
      <c r="D102" s="192" t="s">
        <v>412</v>
      </c>
      <c r="E102" s="192">
        <v>615</v>
      </c>
      <c r="F102" s="192">
        <v>42</v>
      </c>
      <c r="G102" s="192">
        <f t="shared" si="2"/>
        <v>657</v>
      </c>
      <c r="K102" s="192">
        <f t="shared" si="3"/>
        <v>0</v>
      </c>
    </row>
    <row r="103" spans="1:11" s="192" customFormat="1" ht="13.5">
      <c r="A103" s="192" t="s">
        <v>302</v>
      </c>
      <c r="B103" s="192" t="s">
        <v>114</v>
      </c>
      <c r="C103" s="192" t="s">
        <v>236</v>
      </c>
      <c r="D103" s="192" t="s">
        <v>413</v>
      </c>
      <c r="E103" s="192">
        <v>141</v>
      </c>
      <c r="G103" s="192">
        <f t="shared" si="2"/>
        <v>141</v>
      </c>
      <c r="H103" s="192">
        <v>2820</v>
      </c>
      <c r="K103" s="192">
        <f t="shared" si="3"/>
        <v>2820</v>
      </c>
    </row>
    <row r="104" spans="1:11" s="192" customFormat="1" ht="13.5">
      <c r="A104" s="192" t="s">
        <v>302</v>
      </c>
      <c r="B104" s="192" t="s">
        <v>114</v>
      </c>
      <c r="C104" s="192" t="s">
        <v>119</v>
      </c>
      <c r="D104" s="192" t="s">
        <v>414</v>
      </c>
      <c r="E104" s="192">
        <v>171</v>
      </c>
      <c r="F104" s="192">
        <v>29</v>
      </c>
      <c r="G104" s="192">
        <f t="shared" si="2"/>
        <v>200</v>
      </c>
      <c r="H104" s="192">
        <v>2970</v>
      </c>
      <c r="J104" s="192">
        <v>20</v>
      </c>
      <c r="K104" s="192">
        <f t="shared" si="3"/>
        <v>2990</v>
      </c>
    </row>
    <row r="105" spans="1:11" s="192" customFormat="1" ht="13.5">
      <c r="A105" s="192" t="s">
        <v>302</v>
      </c>
      <c r="B105" s="192" t="s">
        <v>114</v>
      </c>
      <c r="C105" s="192" t="s">
        <v>117</v>
      </c>
      <c r="D105" s="192" t="s">
        <v>415</v>
      </c>
      <c r="E105" s="192">
        <v>301</v>
      </c>
      <c r="F105" s="192">
        <v>51</v>
      </c>
      <c r="G105" s="192">
        <f t="shared" si="2"/>
        <v>352</v>
      </c>
      <c r="H105" s="192">
        <v>5175</v>
      </c>
      <c r="J105" s="192">
        <v>635</v>
      </c>
      <c r="K105" s="192">
        <f t="shared" si="3"/>
        <v>5810</v>
      </c>
    </row>
    <row r="106" spans="1:11" s="192" customFormat="1" ht="13.5">
      <c r="A106" s="192" t="s">
        <v>302</v>
      </c>
      <c r="B106" s="192" t="s">
        <v>114</v>
      </c>
      <c r="C106" s="192" t="s">
        <v>118</v>
      </c>
      <c r="D106" s="192" t="s">
        <v>416</v>
      </c>
      <c r="E106" s="192">
        <v>301</v>
      </c>
      <c r="G106" s="192">
        <f t="shared" si="2"/>
        <v>301</v>
      </c>
      <c r="H106" s="192">
        <v>3660</v>
      </c>
      <c r="I106" s="192">
        <v>3100</v>
      </c>
      <c r="K106" s="192">
        <f t="shared" si="3"/>
        <v>6760</v>
      </c>
    </row>
    <row r="107" spans="1:11" s="192" customFormat="1" ht="13.5">
      <c r="A107" s="192" t="s">
        <v>302</v>
      </c>
      <c r="B107" s="192" t="s">
        <v>114</v>
      </c>
      <c r="C107" s="192" t="s">
        <v>115</v>
      </c>
      <c r="D107" s="192" t="s">
        <v>417</v>
      </c>
      <c r="E107" s="192">
        <v>636</v>
      </c>
      <c r="G107" s="192">
        <f t="shared" si="2"/>
        <v>636</v>
      </c>
      <c r="H107" s="192">
        <v>7041</v>
      </c>
      <c r="K107" s="192">
        <f t="shared" si="3"/>
        <v>7041</v>
      </c>
    </row>
    <row r="108" spans="1:11" s="192" customFormat="1" ht="13.5">
      <c r="A108" s="192" t="s">
        <v>302</v>
      </c>
      <c r="B108" s="192" t="s">
        <v>120</v>
      </c>
      <c r="C108" s="192" t="s">
        <v>125</v>
      </c>
      <c r="D108" s="192" t="s">
        <v>418</v>
      </c>
      <c r="E108" s="192">
        <v>95</v>
      </c>
      <c r="F108" s="192">
        <v>6</v>
      </c>
      <c r="G108" s="192">
        <f t="shared" si="2"/>
        <v>101</v>
      </c>
      <c r="H108" s="192">
        <v>1580</v>
      </c>
      <c r="K108" s="192">
        <f t="shared" si="3"/>
        <v>1580</v>
      </c>
    </row>
    <row r="109" spans="1:11" s="192" customFormat="1" ht="13.5">
      <c r="A109" s="192" t="s">
        <v>302</v>
      </c>
      <c r="B109" s="192" t="s">
        <v>120</v>
      </c>
      <c r="C109" s="192" t="s">
        <v>123</v>
      </c>
      <c r="D109" s="192" t="s">
        <v>419</v>
      </c>
      <c r="E109" s="192">
        <v>10</v>
      </c>
      <c r="F109" s="192">
        <v>15</v>
      </c>
      <c r="G109" s="192">
        <f t="shared" si="2"/>
        <v>25</v>
      </c>
      <c r="K109" s="192">
        <f t="shared" si="3"/>
        <v>0</v>
      </c>
    </row>
    <row r="110" spans="1:11" s="192" customFormat="1" ht="13.5">
      <c r="A110" s="192" t="s">
        <v>302</v>
      </c>
      <c r="B110" s="192" t="s">
        <v>120</v>
      </c>
      <c r="C110" s="192" t="s">
        <v>239</v>
      </c>
      <c r="D110" s="192" t="s">
        <v>420</v>
      </c>
      <c r="E110" s="192">
        <v>4</v>
      </c>
      <c r="G110" s="192">
        <f t="shared" si="2"/>
        <v>4</v>
      </c>
      <c r="H110" s="192">
        <v>80</v>
      </c>
      <c r="K110" s="192">
        <f t="shared" si="3"/>
        <v>80</v>
      </c>
    </row>
    <row r="111" spans="1:11" s="192" customFormat="1" ht="13.5">
      <c r="A111" s="192" t="s">
        <v>302</v>
      </c>
      <c r="B111" s="192" t="s">
        <v>120</v>
      </c>
      <c r="C111" s="192" t="s">
        <v>124</v>
      </c>
      <c r="D111" s="192" t="s">
        <v>421</v>
      </c>
      <c r="E111" s="192">
        <v>40</v>
      </c>
      <c r="F111" s="192">
        <v>20</v>
      </c>
      <c r="G111" s="192">
        <f t="shared" si="2"/>
        <v>60</v>
      </c>
      <c r="H111" s="192">
        <v>760</v>
      </c>
      <c r="J111" s="192">
        <v>440</v>
      </c>
      <c r="K111" s="192">
        <f t="shared" si="3"/>
        <v>1200</v>
      </c>
    </row>
    <row r="112" spans="1:11" s="192" customFormat="1" ht="13.5">
      <c r="A112" s="192" t="s">
        <v>302</v>
      </c>
      <c r="B112" s="192" t="s">
        <v>120</v>
      </c>
      <c r="C112" s="192" t="s">
        <v>121</v>
      </c>
      <c r="D112" s="192" t="s">
        <v>422</v>
      </c>
      <c r="E112" s="192">
        <v>300</v>
      </c>
      <c r="F112" s="192">
        <v>1013</v>
      </c>
      <c r="G112" s="192">
        <f t="shared" si="2"/>
        <v>1313</v>
      </c>
      <c r="H112" s="192">
        <v>30</v>
      </c>
      <c r="K112" s="192">
        <f t="shared" si="3"/>
        <v>30</v>
      </c>
    </row>
    <row r="113" spans="1:11" s="192" customFormat="1" ht="13.5">
      <c r="A113" s="192" t="s">
        <v>302</v>
      </c>
      <c r="B113" s="192" t="s">
        <v>9</v>
      </c>
      <c r="C113" s="192" t="s">
        <v>240</v>
      </c>
      <c r="D113" s="192" t="s">
        <v>423</v>
      </c>
      <c r="G113" s="192">
        <f t="shared" si="2"/>
        <v>0</v>
      </c>
      <c r="K113" s="192">
        <f t="shared" si="3"/>
        <v>0</v>
      </c>
    </row>
    <row r="114" spans="1:11" s="192" customFormat="1" ht="13.5">
      <c r="A114" s="192" t="s">
        <v>302</v>
      </c>
      <c r="B114" s="192" t="s">
        <v>24</v>
      </c>
      <c r="C114" s="192" t="s">
        <v>30</v>
      </c>
      <c r="D114" s="192" t="s">
        <v>424</v>
      </c>
      <c r="E114" s="192">
        <v>443</v>
      </c>
      <c r="G114" s="192">
        <f t="shared" si="2"/>
        <v>443</v>
      </c>
      <c r="H114" s="192">
        <v>1120</v>
      </c>
      <c r="I114" s="192">
        <v>4159.9</v>
      </c>
      <c r="K114" s="192">
        <f t="shared" si="3"/>
        <v>5279.9</v>
      </c>
    </row>
    <row r="115" spans="1:11" s="192" customFormat="1" ht="13.5">
      <c r="A115" s="192" t="s">
        <v>302</v>
      </c>
      <c r="B115" s="192" t="s">
        <v>11</v>
      </c>
      <c r="C115" s="192" t="s">
        <v>14</v>
      </c>
      <c r="D115" s="192" t="s">
        <v>425</v>
      </c>
      <c r="E115" s="192">
        <v>225</v>
      </c>
      <c r="G115" s="192">
        <f t="shared" si="2"/>
        <v>225</v>
      </c>
      <c r="H115" s="192">
        <v>20</v>
      </c>
      <c r="I115" s="192">
        <v>321.27</v>
      </c>
      <c r="K115" s="192">
        <f t="shared" si="3"/>
        <v>341.27</v>
      </c>
    </row>
    <row r="116" spans="1:11" s="192" customFormat="1" ht="13.5">
      <c r="A116" s="192" t="s">
        <v>302</v>
      </c>
      <c r="B116" s="192" t="s">
        <v>12</v>
      </c>
      <c r="C116" s="192" t="s">
        <v>426</v>
      </c>
      <c r="D116" s="192" t="s">
        <v>427</v>
      </c>
      <c r="E116" s="192">
        <v>241</v>
      </c>
      <c r="G116" s="192">
        <f t="shared" si="2"/>
        <v>241</v>
      </c>
      <c r="I116" s="192">
        <v>46026.58</v>
      </c>
      <c r="K116" s="192">
        <f t="shared" si="3"/>
        <v>46026.58</v>
      </c>
    </row>
    <row r="117" spans="1:11" s="192" customFormat="1" ht="13.5">
      <c r="A117" s="192" t="s">
        <v>302</v>
      </c>
      <c r="B117" s="192" t="s">
        <v>9</v>
      </c>
      <c r="C117" s="192" t="s">
        <v>245</v>
      </c>
      <c r="D117" s="192" t="s">
        <v>428</v>
      </c>
      <c r="E117" s="192">
        <v>1292</v>
      </c>
      <c r="F117" s="192">
        <v>370</v>
      </c>
      <c r="G117" s="192">
        <f t="shared" si="2"/>
        <v>1662</v>
      </c>
      <c r="H117" s="192">
        <v>8313</v>
      </c>
      <c r="J117" s="192">
        <v>781</v>
      </c>
      <c r="K117" s="192">
        <f t="shared" si="3"/>
        <v>9094</v>
      </c>
    </row>
    <row r="118" spans="1:11" s="192" customFormat="1" ht="13.5">
      <c r="A118" s="192" t="s">
        <v>302</v>
      </c>
      <c r="B118" s="192" t="s">
        <v>9</v>
      </c>
      <c r="C118" s="192" t="s">
        <v>247</v>
      </c>
      <c r="D118" s="192" t="s">
        <v>429</v>
      </c>
      <c r="E118" s="192">
        <v>899</v>
      </c>
      <c r="F118" s="192">
        <v>116</v>
      </c>
      <c r="G118" s="192">
        <f t="shared" si="2"/>
        <v>1015</v>
      </c>
      <c r="H118" s="192">
        <v>3143</v>
      </c>
      <c r="I118" s="192">
        <v>12650</v>
      </c>
      <c r="J118" s="192">
        <v>630</v>
      </c>
      <c r="K118" s="192">
        <f t="shared" si="3"/>
        <v>16423</v>
      </c>
    </row>
    <row r="119" spans="1:11" s="192" customFormat="1" ht="13.5">
      <c r="A119" s="192" t="s">
        <v>302</v>
      </c>
      <c r="B119" s="192" t="s">
        <v>9</v>
      </c>
      <c r="C119" s="192" t="s">
        <v>240</v>
      </c>
      <c r="D119" s="192" t="s">
        <v>430</v>
      </c>
      <c r="G119" s="192">
        <f t="shared" si="2"/>
        <v>0</v>
      </c>
      <c r="K119" s="192">
        <f t="shared" si="3"/>
        <v>0</v>
      </c>
    </row>
    <row r="120" spans="1:11" s="192" customFormat="1" ht="13.5">
      <c r="A120" s="192" t="s">
        <v>302</v>
      </c>
      <c r="B120" s="192" t="s">
        <v>318</v>
      </c>
      <c r="C120" s="192" t="s">
        <v>252</v>
      </c>
      <c r="D120" s="192" t="s">
        <v>431</v>
      </c>
      <c r="G120" s="192">
        <f t="shared" si="2"/>
        <v>0</v>
      </c>
      <c r="K120" s="192">
        <f t="shared" si="3"/>
        <v>0</v>
      </c>
    </row>
    <row r="121" spans="1:11" s="192" customFormat="1" ht="13.5">
      <c r="A121" s="192" t="s">
        <v>302</v>
      </c>
      <c r="B121" s="192" t="s">
        <v>10</v>
      </c>
      <c r="C121" s="192" t="s">
        <v>260</v>
      </c>
      <c r="D121" s="192" t="s">
        <v>432</v>
      </c>
      <c r="G121" s="192">
        <f t="shared" si="2"/>
        <v>0</v>
      </c>
      <c r="K121" s="192">
        <f t="shared" si="3"/>
        <v>0</v>
      </c>
    </row>
    <row r="122" spans="1:11" s="192" customFormat="1" ht="13.5">
      <c r="A122" s="192" t="s">
        <v>302</v>
      </c>
      <c r="B122" s="192" t="s">
        <v>40</v>
      </c>
      <c r="C122" s="192" t="s">
        <v>204</v>
      </c>
      <c r="D122" s="192" t="s">
        <v>433</v>
      </c>
      <c r="G122" s="192">
        <f t="shared" si="2"/>
        <v>0</v>
      </c>
      <c r="K122" s="192">
        <f t="shared" si="3"/>
        <v>0</v>
      </c>
    </row>
    <row r="123" spans="1:11" s="192" customFormat="1" ht="13.5">
      <c r="A123" s="192" t="s">
        <v>302</v>
      </c>
      <c r="B123" s="192" t="s">
        <v>11</v>
      </c>
      <c r="C123" s="192" t="s">
        <v>264</v>
      </c>
      <c r="D123" s="192" t="s">
        <v>434</v>
      </c>
      <c r="G123" s="192">
        <f t="shared" si="2"/>
        <v>0</v>
      </c>
      <c r="K123" s="192">
        <f t="shared" si="3"/>
        <v>0</v>
      </c>
    </row>
    <row r="124" spans="1:11" s="192" customFormat="1" ht="13.5">
      <c r="A124" s="192" t="s">
        <v>302</v>
      </c>
      <c r="B124" s="192" t="s">
        <v>48</v>
      </c>
      <c r="C124" s="192" t="s">
        <v>208</v>
      </c>
      <c r="D124" s="192" t="s">
        <v>435</v>
      </c>
      <c r="G124" s="192">
        <f t="shared" si="2"/>
        <v>0</v>
      </c>
      <c r="K124" s="192">
        <f t="shared" si="3"/>
        <v>0</v>
      </c>
    </row>
    <row r="125" spans="1:11" s="192" customFormat="1" ht="13.5">
      <c r="A125" s="192" t="s">
        <v>302</v>
      </c>
      <c r="B125" s="192" t="s">
        <v>59</v>
      </c>
      <c r="C125" s="192" t="s">
        <v>210</v>
      </c>
      <c r="D125" s="192" t="s">
        <v>436</v>
      </c>
      <c r="F125" s="192">
        <v>385</v>
      </c>
      <c r="G125" s="192">
        <f t="shared" si="2"/>
        <v>385</v>
      </c>
      <c r="J125" s="192">
        <v>8140</v>
      </c>
      <c r="K125" s="192">
        <f t="shared" si="3"/>
        <v>8140</v>
      </c>
    </row>
    <row r="126" spans="1:11" s="192" customFormat="1" ht="13.5">
      <c r="A126" s="192" t="s">
        <v>302</v>
      </c>
      <c r="B126" s="192" t="s">
        <v>66</v>
      </c>
      <c r="C126" s="192" t="s">
        <v>212</v>
      </c>
      <c r="D126" s="192" t="s">
        <v>437</v>
      </c>
      <c r="G126" s="192">
        <f t="shared" si="2"/>
        <v>0</v>
      </c>
      <c r="K126" s="192">
        <f t="shared" si="3"/>
        <v>0</v>
      </c>
    </row>
    <row r="127" spans="1:11" s="192" customFormat="1" ht="13.5">
      <c r="A127" s="192" t="s">
        <v>302</v>
      </c>
      <c r="B127" s="192" t="s">
        <v>24</v>
      </c>
      <c r="C127" s="192" t="s">
        <v>26</v>
      </c>
      <c r="D127" s="192" t="s">
        <v>438</v>
      </c>
      <c r="G127" s="192">
        <f t="shared" si="2"/>
        <v>0</v>
      </c>
      <c r="K127" s="192">
        <f t="shared" si="3"/>
        <v>0</v>
      </c>
    </row>
    <row r="128" spans="1:11" s="192" customFormat="1" ht="13.5">
      <c r="A128" s="192" t="s">
        <v>302</v>
      </c>
      <c r="B128" s="192" t="s">
        <v>75</v>
      </c>
      <c r="C128" s="192" t="s">
        <v>268</v>
      </c>
      <c r="D128" s="192" t="s">
        <v>439</v>
      </c>
      <c r="G128" s="192">
        <f t="shared" si="2"/>
        <v>0</v>
      </c>
      <c r="K128" s="192">
        <f t="shared" si="3"/>
        <v>0</v>
      </c>
    </row>
    <row r="129" spans="1:11" s="192" customFormat="1" ht="13.5">
      <c r="A129" s="192" t="s">
        <v>302</v>
      </c>
      <c r="B129" s="192" t="s">
        <v>12</v>
      </c>
      <c r="C129" s="192" t="s">
        <v>440</v>
      </c>
      <c r="D129" s="192" t="s">
        <v>441</v>
      </c>
      <c r="G129" s="192">
        <f t="shared" si="2"/>
        <v>0</v>
      </c>
      <c r="K129" s="192">
        <f t="shared" si="3"/>
        <v>0</v>
      </c>
    </row>
    <row r="130" spans="1:11" s="192" customFormat="1" ht="13.5">
      <c r="A130" s="192" t="s">
        <v>302</v>
      </c>
      <c r="B130" s="192" t="s">
        <v>13</v>
      </c>
      <c r="C130" s="192" t="s">
        <v>409</v>
      </c>
      <c r="D130" s="192" t="s">
        <v>442</v>
      </c>
      <c r="G130" s="192">
        <f aca="true" t="shared" si="4" ref="G130:G193">SUM(E130,F130)</f>
        <v>0</v>
      </c>
      <c r="K130" s="192">
        <f aca="true" t="shared" si="5" ref="K130:K193">SUM(H130,I130,J130)</f>
        <v>0</v>
      </c>
    </row>
    <row r="131" spans="1:11" s="192" customFormat="1" ht="13.5">
      <c r="A131" s="192" t="s">
        <v>302</v>
      </c>
      <c r="B131" s="192" t="s">
        <v>15</v>
      </c>
      <c r="C131" s="192" t="s">
        <v>196</v>
      </c>
      <c r="D131" s="192" t="s">
        <v>443</v>
      </c>
      <c r="G131" s="192">
        <f t="shared" si="4"/>
        <v>0</v>
      </c>
      <c r="K131" s="192">
        <f t="shared" si="5"/>
        <v>0</v>
      </c>
    </row>
    <row r="132" spans="1:11" s="192" customFormat="1" ht="13.5">
      <c r="A132" s="192" t="s">
        <v>302</v>
      </c>
      <c r="B132" s="192" t="s">
        <v>80</v>
      </c>
      <c r="C132" s="192" t="s">
        <v>220</v>
      </c>
      <c r="D132" s="192" t="s">
        <v>444</v>
      </c>
      <c r="G132" s="192">
        <f t="shared" si="4"/>
        <v>0</v>
      </c>
      <c r="K132" s="192">
        <f t="shared" si="5"/>
        <v>0</v>
      </c>
    </row>
    <row r="133" spans="1:11" s="192" customFormat="1" ht="13.5">
      <c r="A133" s="192" t="s">
        <v>302</v>
      </c>
      <c r="B133" s="192" t="s">
        <v>85</v>
      </c>
      <c r="C133" s="192" t="s">
        <v>88</v>
      </c>
      <c r="D133" s="192" t="s">
        <v>445</v>
      </c>
      <c r="G133" s="192">
        <f t="shared" si="4"/>
        <v>0</v>
      </c>
      <c r="K133" s="192">
        <f t="shared" si="5"/>
        <v>0</v>
      </c>
    </row>
    <row r="134" spans="1:11" s="192" customFormat="1" ht="13.5">
      <c r="A134" s="192" t="s">
        <v>302</v>
      </c>
      <c r="B134" s="192" t="s">
        <v>95</v>
      </c>
      <c r="C134" s="192" t="s">
        <v>96</v>
      </c>
      <c r="D134" s="192" t="s">
        <v>446</v>
      </c>
      <c r="G134" s="192">
        <f t="shared" si="4"/>
        <v>0</v>
      </c>
      <c r="K134" s="192">
        <f t="shared" si="5"/>
        <v>0</v>
      </c>
    </row>
    <row r="135" spans="1:11" s="192" customFormat="1" ht="13.5">
      <c r="A135" s="192" t="s">
        <v>302</v>
      </c>
      <c r="B135" s="192" t="s">
        <v>31</v>
      </c>
      <c r="C135" s="192" t="s">
        <v>32</v>
      </c>
      <c r="D135" s="192" t="s">
        <v>447</v>
      </c>
      <c r="G135" s="192">
        <f t="shared" si="4"/>
        <v>0</v>
      </c>
      <c r="K135" s="192">
        <f t="shared" si="5"/>
        <v>0</v>
      </c>
    </row>
    <row r="136" spans="1:11" s="192" customFormat="1" ht="13.5">
      <c r="A136" s="192" t="s">
        <v>302</v>
      </c>
      <c r="B136" s="192" t="s">
        <v>101</v>
      </c>
      <c r="C136" s="192" t="s">
        <v>229</v>
      </c>
      <c r="D136" s="192" t="s">
        <v>448</v>
      </c>
      <c r="G136" s="192">
        <f t="shared" si="4"/>
        <v>0</v>
      </c>
      <c r="K136" s="192">
        <f t="shared" si="5"/>
        <v>0</v>
      </c>
    </row>
    <row r="137" spans="1:11" s="192" customFormat="1" ht="13.5">
      <c r="A137" s="192" t="s">
        <v>302</v>
      </c>
      <c r="B137" s="192" t="s">
        <v>110</v>
      </c>
      <c r="C137" s="192" t="s">
        <v>233</v>
      </c>
      <c r="D137" s="192" t="s">
        <v>449</v>
      </c>
      <c r="G137" s="192">
        <f t="shared" si="4"/>
        <v>0</v>
      </c>
      <c r="K137" s="192">
        <f t="shared" si="5"/>
        <v>0</v>
      </c>
    </row>
    <row r="138" spans="1:11" s="192" customFormat="1" ht="13.5">
      <c r="A138" s="192" t="s">
        <v>302</v>
      </c>
      <c r="B138" s="192" t="s">
        <v>114</v>
      </c>
      <c r="C138" s="192" t="s">
        <v>115</v>
      </c>
      <c r="D138" s="192" t="s">
        <v>450</v>
      </c>
      <c r="G138" s="192">
        <f t="shared" si="4"/>
        <v>0</v>
      </c>
      <c r="K138" s="192">
        <f t="shared" si="5"/>
        <v>0</v>
      </c>
    </row>
    <row r="139" spans="1:11" s="192" customFormat="1" ht="13.5">
      <c r="A139" s="192" t="s">
        <v>302</v>
      </c>
      <c r="B139" s="192" t="s">
        <v>120</v>
      </c>
      <c r="C139" s="192" t="s">
        <v>121</v>
      </c>
      <c r="D139" s="192" t="s">
        <v>451</v>
      </c>
      <c r="G139" s="192">
        <f t="shared" si="4"/>
        <v>0</v>
      </c>
      <c r="K139" s="192">
        <f t="shared" si="5"/>
        <v>0</v>
      </c>
    </row>
    <row r="140" spans="1:11" s="192" customFormat="1" ht="13.5">
      <c r="A140" s="192" t="s">
        <v>302</v>
      </c>
      <c r="B140" s="192" t="s">
        <v>9</v>
      </c>
      <c r="C140" s="192" t="s">
        <v>243</v>
      </c>
      <c r="D140" s="192" t="s">
        <v>452</v>
      </c>
      <c r="E140" s="192">
        <v>6403</v>
      </c>
      <c r="F140" s="192">
        <v>2199</v>
      </c>
      <c r="G140" s="192">
        <f t="shared" si="4"/>
        <v>8602</v>
      </c>
      <c r="H140" s="192">
        <v>7669</v>
      </c>
      <c r="K140" s="192">
        <f t="shared" si="5"/>
        <v>7669</v>
      </c>
    </row>
    <row r="141" spans="1:11" s="192" customFormat="1" ht="13.5">
      <c r="A141" s="192" t="s">
        <v>302</v>
      </c>
      <c r="B141" s="192" t="s">
        <v>9</v>
      </c>
      <c r="C141" s="192" t="s">
        <v>249</v>
      </c>
      <c r="D141" s="192" t="s">
        <v>453</v>
      </c>
      <c r="E141" s="192">
        <v>110</v>
      </c>
      <c r="F141" s="192">
        <v>45</v>
      </c>
      <c r="G141" s="192">
        <f t="shared" si="4"/>
        <v>155</v>
      </c>
      <c r="H141" s="192">
        <v>55</v>
      </c>
      <c r="K141" s="192">
        <f t="shared" si="5"/>
        <v>55</v>
      </c>
    </row>
    <row r="142" spans="1:11" s="192" customFormat="1" ht="13.5">
      <c r="A142" s="192" t="s">
        <v>302</v>
      </c>
      <c r="B142" s="192" t="s">
        <v>9</v>
      </c>
      <c r="C142" s="192" t="s">
        <v>250</v>
      </c>
      <c r="D142" s="192" t="s">
        <v>454</v>
      </c>
      <c r="E142" s="192">
        <v>215</v>
      </c>
      <c r="G142" s="192">
        <f t="shared" si="4"/>
        <v>215</v>
      </c>
      <c r="I142" s="192">
        <v>8329.85</v>
      </c>
      <c r="K142" s="192">
        <f t="shared" si="5"/>
        <v>8329.85</v>
      </c>
    </row>
    <row r="143" spans="1:11" s="192" customFormat="1" ht="13.5">
      <c r="A143" s="192" t="s">
        <v>302</v>
      </c>
      <c r="B143" s="192" t="s">
        <v>75</v>
      </c>
      <c r="C143" s="192" t="s">
        <v>268</v>
      </c>
      <c r="D143" s="192" t="s">
        <v>455</v>
      </c>
      <c r="G143" s="192">
        <f t="shared" si="4"/>
        <v>0</v>
      </c>
      <c r="K143" s="192">
        <f t="shared" si="5"/>
        <v>0</v>
      </c>
    </row>
    <row r="144" spans="1:11" s="192" customFormat="1" ht="13.5">
      <c r="A144" s="192" t="s">
        <v>302</v>
      </c>
      <c r="B144" s="192" t="s">
        <v>75</v>
      </c>
      <c r="C144" s="192" t="s">
        <v>77</v>
      </c>
      <c r="D144" s="192" t="s">
        <v>456</v>
      </c>
      <c r="G144" s="192">
        <f t="shared" si="4"/>
        <v>0</v>
      </c>
      <c r="K144" s="192">
        <f t="shared" si="5"/>
        <v>0</v>
      </c>
    </row>
    <row r="145" spans="1:11" s="192" customFormat="1" ht="13.5">
      <c r="A145" s="192" t="s">
        <v>302</v>
      </c>
      <c r="B145" s="192" t="s">
        <v>9</v>
      </c>
      <c r="C145" s="192" t="s">
        <v>247</v>
      </c>
      <c r="D145" s="192" t="s">
        <v>457</v>
      </c>
      <c r="G145" s="192">
        <f t="shared" si="4"/>
        <v>0</v>
      </c>
      <c r="K145" s="192">
        <f t="shared" si="5"/>
        <v>0</v>
      </c>
    </row>
    <row r="146" spans="1:11" s="192" customFormat="1" ht="13.5">
      <c r="A146" s="192" t="s">
        <v>302</v>
      </c>
      <c r="B146" s="192" t="s">
        <v>66</v>
      </c>
      <c r="C146" s="192" t="s">
        <v>71</v>
      </c>
      <c r="D146" s="192" t="s">
        <v>458</v>
      </c>
      <c r="G146" s="192">
        <f t="shared" si="4"/>
        <v>0</v>
      </c>
      <c r="K146" s="192">
        <f t="shared" si="5"/>
        <v>0</v>
      </c>
    </row>
    <row r="147" spans="1:11" s="192" customFormat="1" ht="13.5">
      <c r="A147" s="192" t="s">
        <v>302</v>
      </c>
      <c r="B147" s="192" t="s">
        <v>75</v>
      </c>
      <c r="C147" s="192" t="s">
        <v>79</v>
      </c>
      <c r="D147" s="192" t="s">
        <v>459</v>
      </c>
      <c r="G147" s="192">
        <f t="shared" si="4"/>
        <v>0</v>
      </c>
      <c r="K147" s="192">
        <f t="shared" si="5"/>
        <v>0</v>
      </c>
    </row>
    <row r="148" spans="1:11" s="192" customFormat="1" ht="13.5">
      <c r="A148" s="192" t="s">
        <v>302</v>
      </c>
      <c r="B148" s="192" t="s">
        <v>85</v>
      </c>
      <c r="C148" s="192" t="s">
        <v>93</v>
      </c>
      <c r="D148" s="192" t="s">
        <v>460</v>
      </c>
      <c r="G148" s="192">
        <f t="shared" si="4"/>
        <v>0</v>
      </c>
      <c r="K148" s="192">
        <f t="shared" si="5"/>
        <v>0</v>
      </c>
    </row>
    <row r="149" spans="1:11" s="192" customFormat="1" ht="13.5">
      <c r="A149" s="192" t="s">
        <v>302</v>
      </c>
      <c r="B149" s="192" t="s">
        <v>75</v>
      </c>
      <c r="C149" s="192" t="s">
        <v>78</v>
      </c>
      <c r="D149" s="192" t="s">
        <v>461</v>
      </c>
      <c r="G149" s="192">
        <f t="shared" si="4"/>
        <v>0</v>
      </c>
      <c r="K149" s="192">
        <f t="shared" si="5"/>
        <v>0</v>
      </c>
    </row>
    <row r="150" spans="1:11" s="192" customFormat="1" ht="13.5">
      <c r="A150" s="192" t="s">
        <v>302</v>
      </c>
      <c r="B150" s="192" t="s">
        <v>75</v>
      </c>
      <c r="C150" s="192" t="s">
        <v>385</v>
      </c>
      <c r="D150" s="192" t="s">
        <v>462</v>
      </c>
      <c r="G150" s="192">
        <f t="shared" si="4"/>
        <v>0</v>
      </c>
      <c r="K150" s="192">
        <f t="shared" si="5"/>
        <v>0</v>
      </c>
    </row>
    <row r="151" spans="1:11" s="192" customFormat="1" ht="13.5">
      <c r="A151" s="192" t="s">
        <v>302</v>
      </c>
      <c r="B151" s="192" t="s">
        <v>9</v>
      </c>
      <c r="C151" s="192" t="s">
        <v>250</v>
      </c>
      <c r="D151" s="192" t="s">
        <v>463</v>
      </c>
      <c r="G151" s="192">
        <f t="shared" si="4"/>
        <v>0</v>
      </c>
      <c r="K151" s="192">
        <f t="shared" si="5"/>
        <v>0</v>
      </c>
    </row>
    <row r="152" spans="1:11" s="192" customFormat="1" ht="13.5">
      <c r="A152" s="192" t="s">
        <v>302</v>
      </c>
      <c r="B152" s="192" t="s">
        <v>66</v>
      </c>
      <c r="C152" s="192" t="s">
        <v>70</v>
      </c>
      <c r="D152" s="192" t="s">
        <v>464</v>
      </c>
      <c r="G152" s="192">
        <f t="shared" si="4"/>
        <v>0</v>
      </c>
      <c r="K152" s="192">
        <f t="shared" si="5"/>
        <v>0</v>
      </c>
    </row>
    <row r="153" spans="1:11" s="192" customFormat="1" ht="13.5">
      <c r="A153" s="192" t="s">
        <v>302</v>
      </c>
      <c r="B153" s="192" t="s">
        <v>85</v>
      </c>
      <c r="C153" s="192" t="s">
        <v>92</v>
      </c>
      <c r="D153" s="192" t="s">
        <v>465</v>
      </c>
      <c r="G153" s="192">
        <f t="shared" si="4"/>
        <v>0</v>
      </c>
      <c r="K153" s="192">
        <f t="shared" si="5"/>
        <v>0</v>
      </c>
    </row>
    <row r="154" spans="1:11" s="192" customFormat="1" ht="13.5">
      <c r="A154" s="192" t="s">
        <v>302</v>
      </c>
      <c r="B154" s="192" t="s">
        <v>9</v>
      </c>
      <c r="C154" s="192" t="s">
        <v>249</v>
      </c>
      <c r="D154" s="192" t="s">
        <v>466</v>
      </c>
      <c r="G154" s="192">
        <f t="shared" si="4"/>
        <v>0</v>
      </c>
      <c r="K154" s="192">
        <f t="shared" si="5"/>
        <v>0</v>
      </c>
    </row>
    <row r="155" spans="1:11" s="192" customFormat="1" ht="13.5">
      <c r="A155" s="192" t="s">
        <v>302</v>
      </c>
      <c r="B155" s="192" t="s">
        <v>10</v>
      </c>
      <c r="C155" s="192" t="s">
        <v>262</v>
      </c>
      <c r="D155" s="192" t="s">
        <v>467</v>
      </c>
      <c r="G155" s="192">
        <f t="shared" si="4"/>
        <v>0</v>
      </c>
      <c r="K155" s="192">
        <f t="shared" si="5"/>
        <v>0</v>
      </c>
    </row>
    <row r="156" spans="1:11" s="192" customFormat="1" ht="13.5">
      <c r="A156" s="192" t="s">
        <v>302</v>
      </c>
      <c r="B156" s="192" t="s">
        <v>85</v>
      </c>
      <c r="C156" s="192" t="s">
        <v>90</v>
      </c>
      <c r="D156" s="192" t="s">
        <v>468</v>
      </c>
      <c r="G156" s="192">
        <f t="shared" si="4"/>
        <v>0</v>
      </c>
      <c r="K156" s="192">
        <f t="shared" si="5"/>
        <v>0</v>
      </c>
    </row>
    <row r="157" spans="1:11" s="192" customFormat="1" ht="13.5">
      <c r="A157" s="192" t="s">
        <v>302</v>
      </c>
      <c r="B157" s="192" t="s">
        <v>66</v>
      </c>
      <c r="C157" s="192" t="s">
        <v>69</v>
      </c>
      <c r="D157" s="192" t="s">
        <v>469</v>
      </c>
      <c r="G157" s="192">
        <f t="shared" si="4"/>
        <v>0</v>
      </c>
      <c r="K157" s="192">
        <f t="shared" si="5"/>
        <v>0</v>
      </c>
    </row>
    <row r="158" spans="1:11" s="192" customFormat="1" ht="13.5">
      <c r="A158" s="192" t="s">
        <v>302</v>
      </c>
      <c r="B158" s="192" t="s">
        <v>85</v>
      </c>
      <c r="C158" s="192" t="s">
        <v>94</v>
      </c>
      <c r="D158" s="192" t="s">
        <v>470</v>
      </c>
      <c r="G158" s="192">
        <f t="shared" si="4"/>
        <v>0</v>
      </c>
      <c r="K158" s="192">
        <f t="shared" si="5"/>
        <v>0</v>
      </c>
    </row>
    <row r="159" spans="1:11" s="192" customFormat="1" ht="13.5">
      <c r="A159" s="192" t="s">
        <v>302</v>
      </c>
      <c r="B159" s="192" t="s">
        <v>66</v>
      </c>
      <c r="C159" s="192" t="s">
        <v>74</v>
      </c>
      <c r="D159" s="192" t="s">
        <v>471</v>
      </c>
      <c r="G159" s="192">
        <f t="shared" si="4"/>
        <v>0</v>
      </c>
      <c r="K159" s="192">
        <f t="shared" si="5"/>
        <v>0</v>
      </c>
    </row>
    <row r="160" spans="1:11" s="192" customFormat="1" ht="13.5">
      <c r="A160" s="192" t="s">
        <v>302</v>
      </c>
      <c r="B160" s="192" t="s">
        <v>85</v>
      </c>
      <c r="C160" s="192" t="s">
        <v>91</v>
      </c>
      <c r="D160" s="192" t="s">
        <v>472</v>
      </c>
      <c r="G160" s="192">
        <f t="shared" si="4"/>
        <v>0</v>
      </c>
      <c r="K160" s="192">
        <f t="shared" si="5"/>
        <v>0</v>
      </c>
    </row>
    <row r="161" spans="1:11" s="192" customFormat="1" ht="13.5">
      <c r="A161" s="192" t="s">
        <v>302</v>
      </c>
      <c r="B161" s="192" t="s">
        <v>85</v>
      </c>
      <c r="C161" s="192" t="s">
        <v>88</v>
      </c>
      <c r="D161" s="192" t="s">
        <v>473</v>
      </c>
      <c r="F161" s="192">
        <v>81</v>
      </c>
      <c r="G161" s="192">
        <f t="shared" si="4"/>
        <v>81</v>
      </c>
      <c r="J161" s="192">
        <v>1580</v>
      </c>
      <c r="K161" s="192">
        <f t="shared" si="5"/>
        <v>1580</v>
      </c>
    </row>
    <row r="162" spans="1:11" s="192" customFormat="1" ht="13.5">
      <c r="A162" s="192" t="s">
        <v>302</v>
      </c>
      <c r="B162" s="192" t="s">
        <v>85</v>
      </c>
      <c r="C162" s="192" t="s">
        <v>223</v>
      </c>
      <c r="D162" s="192" t="s">
        <v>474</v>
      </c>
      <c r="G162" s="192">
        <f t="shared" si="4"/>
        <v>0</v>
      </c>
      <c r="K162" s="192">
        <f t="shared" si="5"/>
        <v>0</v>
      </c>
    </row>
    <row r="163" spans="1:11" s="192" customFormat="1" ht="13.5">
      <c r="A163" s="192" t="s">
        <v>302</v>
      </c>
      <c r="B163" s="192" t="s">
        <v>85</v>
      </c>
      <c r="C163" s="192" t="s">
        <v>86</v>
      </c>
      <c r="D163" s="192" t="s">
        <v>475</v>
      </c>
      <c r="G163" s="192">
        <f t="shared" si="4"/>
        <v>0</v>
      </c>
      <c r="K163" s="192">
        <f t="shared" si="5"/>
        <v>0</v>
      </c>
    </row>
    <row r="164" spans="1:11" s="192" customFormat="1" ht="13.5">
      <c r="A164" s="192" t="s">
        <v>302</v>
      </c>
      <c r="B164" s="192" t="s">
        <v>66</v>
      </c>
      <c r="C164" s="192" t="s">
        <v>72</v>
      </c>
      <c r="D164" s="192" t="s">
        <v>476</v>
      </c>
      <c r="G164" s="192">
        <f t="shared" si="4"/>
        <v>0</v>
      </c>
      <c r="K164" s="192">
        <f t="shared" si="5"/>
        <v>0</v>
      </c>
    </row>
    <row r="165" spans="1:11" s="192" customFormat="1" ht="13.5">
      <c r="A165" s="192" t="s">
        <v>302</v>
      </c>
      <c r="B165" s="192" t="s">
        <v>85</v>
      </c>
      <c r="C165" s="192" t="s">
        <v>87</v>
      </c>
      <c r="D165" s="192" t="s">
        <v>477</v>
      </c>
      <c r="G165" s="192">
        <f t="shared" si="4"/>
        <v>0</v>
      </c>
      <c r="K165" s="192">
        <f t="shared" si="5"/>
        <v>0</v>
      </c>
    </row>
    <row r="166" spans="1:11" s="192" customFormat="1" ht="13.5">
      <c r="A166" s="192" t="s">
        <v>302</v>
      </c>
      <c r="B166" s="192" t="s">
        <v>85</v>
      </c>
      <c r="C166" s="192" t="s">
        <v>351</v>
      </c>
      <c r="D166" s="192" t="s">
        <v>478</v>
      </c>
      <c r="G166" s="192">
        <f t="shared" si="4"/>
        <v>0</v>
      </c>
      <c r="K166" s="192">
        <f t="shared" si="5"/>
        <v>0</v>
      </c>
    </row>
    <row r="167" spans="1:11" s="192" customFormat="1" ht="13.5">
      <c r="A167" s="192" t="s">
        <v>302</v>
      </c>
      <c r="B167" s="192" t="s">
        <v>66</v>
      </c>
      <c r="C167" s="192" t="s">
        <v>73</v>
      </c>
      <c r="D167" s="192" t="s">
        <v>479</v>
      </c>
      <c r="G167" s="192">
        <f t="shared" si="4"/>
        <v>0</v>
      </c>
      <c r="K167" s="192">
        <f t="shared" si="5"/>
        <v>0</v>
      </c>
    </row>
    <row r="168" spans="1:11" s="192" customFormat="1" ht="13.5">
      <c r="A168" s="192" t="s">
        <v>302</v>
      </c>
      <c r="B168" s="192" t="s">
        <v>85</v>
      </c>
      <c r="C168" s="192" t="s">
        <v>349</v>
      </c>
      <c r="D168" s="192" t="s">
        <v>480</v>
      </c>
      <c r="G168" s="192">
        <f t="shared" si="4"/>
        <v>0</v>
      </c>
      <c r="K168" s="192">
        <f t="shared" si="5"/>
        <v>0</v>
      </c>
    </row>
    <row r="169" spans="1:11" s="192" customFormat="1" ht="13.5">
      <c r="A169" s="192" t="s">
        <v>302</v>
      </c>
      <c r="B169" s="192" t="s">
        <v>11</v>
      </c>
      <c r="C169" s="192" t="s">
        <v>264</v>
      </c>
      <c r="D169" s="192" t="s">
        <v>481</v>
      </c>
      <c r="G169" s="192">
        <f t="shared" si="4"/>
        <v>0</v>
      </c>
      <c r="K169" s="192">
        <f t="shared" si="5"/>
        <v>0</v>
      </c>
    </row>
    <row r="170" spans="1:11" s="192" customFormat="1" ht="13.5">
      <c r="A170" s="192" t="s">
        <v>302</v>
      </c>
      <c r="B170" s="192" t="s">
        <v>11</v>
      </c>
      <c r="C170" s="192" t="s">
        <v>265</v>
      </c>
      <c r="D170" s="192" t="s">
        <v>482</v>
      </c>
      <c r="F170" s="192">
        <v>91</v>
      </c>
      <c r="G170" s="192">
        <f t="shared" si="4"/>
        <v>91</v>
      </c>
      <c r="J170" s="192">
        <v>972</v>
      </c>
      <c r="K170" s="192">
        <f t="shared" si="5"/>
        <v>972</v>
      </c>
    </row>
    <row r="171" spans="1:11" s="192" customFormat="1" ht="13.5">
      <c r="A171" s="192" t="s">
        <v>302</v>
      </c>
      <c r="B171" s="192" t="s">
        <v>11</v>
      </c>
      <c r="C171" s="192" t="s">
        <v>14</v>
      </c>
      <c r="D171" s="192" t="s">
        <v>483</v>
      </c>
      <c r="F171" s="192">
        <v>6</v>
      </c>
      <c r="G171" s="192">
        <f t="shared" si="4"/>
        <v>6</v>
      </c>
      <c r="J171" s="192">
        <v>60</v>
      </c>
      <c r="K171" s="192">
        <f t="shared" si="5"/>
        <v>60</v>
      </c>
    </row>
    <row r="172" spans="1:11" s="192" customFormat="1" ht="13.5">
      <c r="A172" s="192" t="s">
        <v>302</v>
      </c>
      <c r="B172" s="192" t="s">
        <v>11</v>
      </c>
      <c r="C172" s="192" t="s">
        <v>266</v>
      </c>
      <c r="D172" s="192" t="s">
        <v>484</v>
      </c>
      <c r="E172" s="192">
        <v>15</v>
      </c>
      <c r="F172" s="192">
        <v>47</v>
      </c>
      <c r="G172" s="192">
        <f t="shared" si="4"/>
        <v>62</v>
      </c>
      <c r="J172" s="192">
        <v>60</v>
      </c>
      <c r="K172" s="192">
        <f t="shared" si="5"/>
        <v>60</v>
      </c>
    </row>
    <row r="173" spans="1:11" s="192" customFormat="1" ht="13.5">
      <c r="A173" s="192" t="s">
        <v>302</v>
      </c>
      <c r="B173" s="192" t="s">
        <v>11</v>
      </c>
      <c r="C173" s="192" t="s">
        <v>267</v>
      </c>
      <c r="D173" s="192" t="s">
        <v>485</v>
      </c>
      <c r="E173" s="192">
        <v>1</v>
      </c>
      <c r="F173" s="192">
        <v>97</v>
      </c>
      <c r="G173" s="192">
        <f t="shared" si="4"/>
        <v>98</v>
      </c>
      <c r="J173" s="192">
        <v>2910</v>
      </c>
      <c r="K173" s="192">
        <f t="shared" si="5"/>
        <v>2910</v>
      </c>
    </row>
    <row r="174" spans="1:11" s="192" customFormat="1" ht="13.5">
      <c r="A174" s="192" t="s">
        <v>302</v>
      </c>
      <c r="B174" s="192" t="s">
        <v>59</v>
      </c>
      <c r="C174" s="192" t="s">
        <v>210</v>
      </c>
      <c r="D174" s="192" t="s">
        <v>486</v>
      </c>
      <c r="F174" s="192">
        <v>436</v>
      </c>
      <c r="G174" s="192">
        <f t="shared" si="4"/>
        <v>436</v>
      </c>
      <c r="J174" s="192">
        <v>6420</v>
      </c>
      <c r="K174" s="192">
        <f t="shared" si="5"/>
        <v>6420</v>
      </c>
    </row>
    <row r="175" spans="1:11" s="192" customFormat="1" ht="13.5">
      <c r="A175" s="192" t="s">
        <v>302</v>
      </c>
      <c r="B175" s="192" t="s">
        <v>59</v>
      </c>
      <c r="C175" s="192" t="s">
        <v>65</v>
      </c>
      <c r="D175" s="192" t="s">
        <v>487</v>
      </c>
      <c r="E175" s="192">
        <v>20</v>
      </c>
      <c r="G175" s="192">
        <f t="shared" si="4"/>
        <v>20</v>
      </c>
      <c r="K175" s="192">
        <f t="shared" si="5"/>
        <v>0</v>
      </c>
    </row>
    <row r="176" spans="1:11" s="192" customFormat="1" ht="13.5">
      <c r="A176" s="192" t="s">
        <v>302</v>
      </c>
      <c r="B176" s="192" t="s">
        <v>24</v>
      </c>
      <c r="C176" s="192" t="s">
        <v>30</v>
      </c>
      <c r="D176" s="192" t="s">
        <v>488</v>
      </c>
      <c r="G176" s="192">
        <f t="shared" si="4"/>
        <v>0</v>
      </c>
      <c r="K176" s="192">
        <f t="shared" si="5"/>
        <v>0</v>
      </c>
    </row>
    <row r="177" spans="1:11" s="192" customFormat="1" ht="13.5">
      <c r="A177" s="192" t="s">
        <v>302</v>
      </c>
      <c r="B177" s="192" t="s">
        <v>59</v>
      </c>
      <c r="C177" s="192" t="s">
        <v>64</v>
      </c>
      <c r="D177" s="192" t="s">
        <v>489</v>
      </c>
      <c r="E177" s="192">
        <v>115</v>
      </c>
      <c r="G177" s="192">
        <f t="shared" si="4"/>
        <v>115</v>
      </c>
      <c r="H177" s="192">
        <v>849</v>
      </c>
      <c r="K177" s="192">
        <f t="shared" si="5"/>
        <v>849</v>
      </c>
    </row>
    <row r="178" spans="1:11" s="192" customFormat="1" ht="13.5">
      <c r="A178" s="192" t="s">
        <v>302</v>
      </c>
      <c r="B178" s="192" t="s">
        <v>59</v>
      </c>
      <c r="C178" s="192" t="s">
        <v>63</v>
      </c>
      <c r="D178" s="192" t="s">
        <v>490</v>
      </c>
      <c r="E178" s="192">
        <v>1</v>
      </c>
      <c r="F178" s="192">
        <v>78</v>
      </c>
      <c r="G178" s="192">
        <f t="shared" si="4"/>
        <v>79</v>
      </c>
      <c r="J178" s="192">
        <v>1580</v>
      </c>
      <c r="K178" s="192">
        <f t="shared" si="5"/>
        <v>1580</v>
      </c>
    </row>
    <row r="179" spans="1:11" s="192" customFormat="1" ht="13.5">
      <c r="A179" s="192" t="s">
        <v>302</v>
      </c>
      <c r="B179" s="192" t="s">
        <v>24</v>
      </c>
      <c r="C179" s="192" t="s">
        <v>28</v>
      </c>
      <c r="D179" s="192" t="s">
        <v>491</v>
      </c>
      <c r="G179" s="192">
        <f t="shared" si="4"/>
        <v>0</v>
      </c>
      <c r="K179" s="192">
        <f t="shared" si="5"/>
        <v>0</v>
      </c>
    </row>
    <row r="180" spans="1:11" s="192" customFormat="1" ht="13.5">
      <c r="A180" s="192" t="s">
        <v>302</v>
      </c>
      <c r="B180" s="192" t="s">
        <v>59</v>
      </c>
      <c r="C180" s="192" t="s">
        <v>62</v>
      </c>
      <c r="D180" s="192" t="s">
        <v>492</v>
      </c>
      <c r="G180" s="192">
        <f t="shared" si="4"/>
        <v>0</v>
      </c>
      <c r="K180" s="192">
        <f t="shared" si="5"/>
        <v>0</v>
      </c>
    </row>
    <row r="181" spans="1:11" s="192" customFormat="1" ht="13.5">
      <c r="A181" s="192" t="s">
        <v>302</v>
      </c>
      <c r="B181" s="192" t="s">
        <v>24</v>
      </c>
      <c r="C181" s="192" t="s">
        <v>199</v>
      </c>
      <c r="D181" s="192" t="s">
        <v>493</v>
      </c>
      <c r="G181" s="192">
        <f t="shared" si="4"/>
        <v>0</v>
      </c>
      <c r="K181" s="192">
        <f t="shared" si="5"/>
        <v>0</v>
      </c>
    </row>
    <row r="182" spans="1:11" s="192" customFormat="1" ht="13.5">
      <c r="A182" s="192" t="s">
        <v>302</v>
      </c>
      <c r="B182" s="192" t="s">
        <v>59</v>
      </c>
      <c r="C182" s="192" t="s">
        <v>61</v>
      </c>
      <c r="D182" s="192" t="s">
        <v>494</v>
      </c>
      <c r="E182" s="192">
        <v>570</v>
      </c>
      <c r="G182" s="192">
        <f t="shared" si="4"/>
        <v>570</v>
      </c>
      <c r="H182" s="192">
        <v>11042</v>
      </c>
      <c r="K182" s="192">
        <f t="shared" si="5"/>
        <v>11042</v>
      </c>
    </row>
    <row r="183" spans="1:11" s="192" customFormat="1" ht="13.5">
      <c r="A183" s="192" t="s">
        <v>302</v>
      </c>
      <c r="B183" s="192" t="s">
        <v>59</v>
      </c>
      <c r="C183" s="192" t="s">
        <v>210</v>
      </c>
      <c r="D183" s="192" t="s">
        <v>495</v>
      </c>
      <c r="G183" s="192">
        <f t="shared" si="4"/>
        <v>0</v>
      </c>
      <c r="K183" s="192">
        <f t="shared" si="5"/>
        <v>0</v>
      </c>
    </row>
    <row r="184" spans="1:11" s="192" customFormat="1" ht="13.5">
      <c r="A184" s="192" t="s">
        <v>302</v>
      </c>
      <c r="B184" s="192" t="s">
        <v>24</v>
      </c>
      <c r="C184" s="192" t="s">
        <v>29</v>
      </c>
      <c r="D184" s="192" t="s">
        <v>496</v>
      </c>
      <c r="G184" s="192">
        <f t="shared" si="4"/>
        <v>0</v>
      </c>
      <c r="K184" s="192">
        <f t="shared" si="5"/>
        <v>0</v>
      </c>
    </row>
    <row r="185" spans="1:11" s="192" customFormat="1" ht="13.5">
      <c r="A185" s="192" t="s">
        <v>302</v>
      </c>
      <c r="B185" s="192" t="s">
        <v>80</v>
      </c>
      <c r="C185" s="192" t="s">
        <v>220</v>
      </c>
      <c r="D185" s="192" t="s">
        <v>497</v>
      </c>
      <c r="F185" s="192">
        <v>166</v>
      </c>
      <c r="G185" s="192">
        <f t="shared" si="4"/>
        <v>166</v>
      </c>
      <c r="J185" s="192">
        <v>3640</v>
      </c>
      <c r="K185" s="192">
        <f t="shared" si="5"/>
        <v>3640</v>
      </c>
    </row>
    <row r="186" spans="1:11" s="192" customFormat="1" ht="13.5">
      <c r="A186" s="192" t="s">
        <v>302</v>
      </c>
      <c r="B186" s="192" t="s">
        <v>80</v>
      </c>
      <c r="C186" s="192" t="s">
        <v>81</v>
      </c>
      <c r="D186" s="192" t="s">
        <v>498</v>
      </c>
      <c r="E186" s="192">
        <v>1</v>
      </c>
      <c r="F186" s="192">
        <v>140</v>
      </c>
      <c r="G186" s="192">
        <f t="shared" si="4"/>
        <v>141</v>
      </c>
      <c r="J186" s="192">
        <v>2800</v>
      </c>
      <c r="K186" s="192">
        <f t="shared" si="5"/>
        <v>2800</v>
      </c>
    </row>
    <row r="187" spans="1:11" s="192" customFormat="1" ht="13.5">
      <c r="A187" s="192" t="s">
        <v>302</v>
      </c>
      <c r="B187" s="192" t="s">
        <v>80</v>
      </c>
      <c r="C187" s="192" t="s">
        <v>84</v>
      </c>
      <c r="D187" s="192" t="s">
        <v>499</v>
      </c>
      <c r="G187" s="192">
        <f t="shared" si="4"/>
        <v>0</v>
      </c>
      <c r="K187" s="192">
        <f t="shared" si="5"/>
        <v>0</v>
      </c>
    </row>
    <row r="188" spans="1:11" s="192" customFormat="1" ht="13.5">
      <c r="A188" s="192" t="s">
        <v>302</v>
      </c>
      <c r="B188" s="192" t="s">
        <v>80</v>
      </c>
      <c r="C188" s="192" t="s">
        <v>83</v>
      </c>
      <c r="D188" s="192" t="s">
        <v>500</v>
      </c>
      <c r="F188" s="192">
        <v>44</v>
      </c>
      <c r="G188" s="192">
        <f t="shared" si="4"/>
        <v>44</v>
      </c>
      <c r="J188" s="192">
        <v>304</v>
      </c>
      <c r="K188" s="192">
        <f t="shared" si="5"/>
        <v>304</v>
      </c>
    </row>
    <row r="189" spans="1:11" s="192" customFormat="1" ht="13.5">
      <c r="A189" s="192" t="s">
        <v>302</v>
      </c>
      <c r="B189" s="192" t="s">
        <v>80</v>
      </c>
      <c r="C189" s="192" t="s">
        <v>399</v>
      </c>
      <c r="D189" s="192" t="s">
        <v>501</v>
      </c>
      <c r="F189" s="192">
        <v>6</v>
      </c>
      <c r="G189" s="192">
        <f t="shared" si="4"/>
        <v>6</v>
      </c>
      <c r="K189" s="192">
        <f t="shared" si="5"/>
        <v>0</v>
      </c>
    </row>
    <row r="190" spans="1:11" s="192" customFormat="1" ht="13.5">
      <c r="A190" s="192" t="s">
        <v>302</v>
      </c>
      <c r="B190" s="192" t="s">
        <v>80</v>
      </c>
      <c r="C190" s="192" t="s">
        <v>220</v>
      </c>
      <c r="D190" s="192" t="s">
        <v>502</v>
      </c>
      <c r="F190" s="192">
        <v>3</v>
      </c>
      <c r="G190" s="192">
        <f t="shared" si="4"/>
        <v>3</v>
      </c>
      <c r="J190" s="192">
        <v>65</v>
      </c>
      <c r="K190" s="192">
        <f t="shared" si="5"/>
        <v>65</v>
      </c>
    </row>
    <row r="191" spans="1:11" s="192" customFormat="1" ht="13.5">
      <c r="A191" s="192" t="s">
        <v>302</v>
      </c>
      <c r="B191" s="192" t="s">
        <v>31</v>
      </c>
      <c r="C191" s="192" t="s">
        <v>32</v>
      </c>
      <c r="D191" s="192" t="s">
        <v>503</v>
      </c>
      <c r="G191" s="192">
        <f t="shared" si="4"/>
        <v>0</v>
      </c>
      <c r="K191" s="192">
        <f t="shared" si="5"/>
        <v>0</v>
      </c>
    </row>
    <row r="192" spans="1:11" s="192" customFormat="1" ht="13.5">
      <c r="A192" s="192" t="s">
        <v>302</v>
      </c>
      <c r="B192" s="192" t="s">
        <v>31</v>
      </c>
      <c r="C192" s="192" t="s">
        <v>201</v>
      </c>
      <c r="D192" s="192" t="s">
        <v>504</v>
      </c>
      <c r="E192" s="192">
        <v>138</v>
      </c>
      <c r="G192" s="192">
        <f t="shared" si="4"/>
        <v>138</v>
      </c>
      <c r="H192" s="192">
        <v>2510</v>
      </c>
      <c r="K192" s="192">
        <f t="shared" si="5"/>
        <v>2510</v>
      </c>
    </row>
    <row r="193" spans="1:11" s="192" customFormat="1" ht="13.5">
      <c r="A193" s="192" t="s">
        <v>302</v>
      </c>
      <c r="B193" s="192" t="s">
        <v>110</v>
      </c>
      <c r="C193" s="192" t="s">
        <v>113</v>
      </c>
      <c r="D193" s="192" t="s">
        <v>505</v>
      </c>
      <c r="G193" s="192">
        <f t="shared" si="4"/>
        <v>0</v>
      </c>
      <c r="K193" s="192">
        <f t="shared" si="5"/>
        <v>0</v>
      </c>
    </row>
    <row r="194" spans="1:11" s="192" customFormat="1" ht="13.5">
      <c r="A194" s="192" t="s">
        <v>302</v>
      </c>
      <c r="B194" s="192" t="s">
        <v>31</v>
      </c>
      <c r="C194" s="192" t="s">
        <v>269</v>
      </c>
      <c r="D194" s="192" t="s">
        <v>506</v>
      </c>
      <c r="G194" s="192">
        <f aca="true" t="shared" si="6" ref="G194:G257">SUM(E194,F194)</f>
        <v>0</v>
      </c>
      <c r="K194" s="192">
        <f aca="true" t="shared" si="7" ref="K194:K257">SUM(H194,I194,J194)</f>
        <v>0</v>
      </c>
    </row>
    <row r="195" spans="1:11" s="192" customFormat="1" ht="13.5">
      <c r="A195" s="192" t="s">
        <v>302</v>
      </c>
      <c r="B195" s="192" t="s">
        <v>31</v>
      </c>
      <c r="C195" s="192" t="s">
        <v>36</v>
      </c>
      <c r="D195" s="192" t="s">
        <v>507</v>
      </c>
      <c r="G195" s="192">
        <f t="shared" si="6"/>
        <v>0</v>
      </c>
      <c r="K195" s="192">
        <f t="shared" si="7"/>
        <v>0</v>
      </c>
    </row>
    <row r="196" spans="1:11" s="192" customFormat="1" ht="13.5">
      <c r="A196" s="192" t="s">
        <v>302</v>
      </c>
      <c r="B196" s="192" t="s">
        <v>31</v>
      </c>
      <c r="C196" s="192" t="s">
        <v>508</v>
      </c>
      <c r="D196" s="192" t="s">
        <v>509</v>
      </c>
      <c r="E196" s="192">
        <v>21</v>
      </c>
      <c r="G196" s="192">
        <f t="shared" si="6"/>
        <v>21</v>
      </c>
      <c r="H196" s="192">
        <v>85</v>
      </c>
      <c r="K196" s="192">
        <f t="shared" si="7"/>
        <v>85</v>
      </c>
    </row>
    <row r="197" spans="1:11" s="192" customFormat="1" ht="13.5">
      <c r="A197" s="192" t="s">
        <v>302</v>
      </c>
      <c r="B197" s="192" t="s">
        <v>31</v>
      </c>
      <c r="C197" s="192" t="s">
        <v>34</v>
      </c>
      <c r="D197" s="192" t="s">
        <v>510</v>
      </c>
      <c r="G197" s="192">
        <f t="shared" si="6"/>
        <v>0</v>
      </c>
      <c r="K197" s="192">
        <f t="shared" si="7"/>
        <v>0</v>
      </c>
    </row>
    <row r="198" spans="1:11" s="192" customFormat="1" ht="13.5">
      <c r="A198" s="192" t="s">
        <v>302</v>
      </c>
      <c r="B198" s="192" t="s">
        <v>31</v>
      </c>
      <c r="C198" s="192" t="s">
        <v>37</v>
      </c>
      <c r="D198" s="192" t="s">
        <v>511</v>
      </c>
      <c r="G198" s="192">
        <f t="shared" si="6"/>
        <v>0</v>
      </c>
      <c r="K198" s="192">
        <f t="shared" si="7"/>
        <v>0</v>
      </c>
    </row>
    <row r="199" spans="1:11" s="192" customFormat="1" ht="13.5">
      <c r="A199" s="192" t="s">
        <v>302</v>
      </c>
      <c r="B199" s="192" t="s">
        <v>31</v>
      </c>
      <c r="C199" s="192" t="s">
        <v>38</v>
      </c>
      <c r="D199" s="192" t="s">
        <v>512</v>
      </c>
      <c r="E199" s="192">
        <v>65</v>
      </c>
      <c r="G199" s="192">
        <f t="shared" si="6"/>
        <v>65</v>
      </c>
      <c r="H199" s="192">
        <v>190</v>
      </c>
      <c r="K199" s="192">
        <f t="shared" si="7"/>
        <v>190</v>
      </c>
    </row>
    <row r="200" spans="1:11" s="192" customFormat="1" ht="13.5">
      <c r="A200" s="192" t="s">
        <v>302</v>
      </c>
      <c r="B200" s="192" t="s">
        <v>31</v>
      </c>
      <c r="C200" s="192" t="s">
        <v>39</v>
      </c>
      <c r="D200" s="192" t="s">
        <v>513</v>
      </c>
      <c r="E200" s="192">
        <v>15</v>
      </c>
      <c r="G200" s="192">
        <f t="shared" si="6"/>
        <v>15</v>
      </c>
      <c r="H200" s="192">
        <v>40</v>
      </c>
      <c r="K200" s="192">
        <f t="shared" si="7"/>
        <v>40</v>
      </c>
    </row>
    <row r="201" spans="1:11" s="192" customFormat="1" ht="13.5">
      <c r="A201" s="192" t="s">
        <v>302</v>
      </c>
      <c r="B201" s="192" t="s">
        <v>101</v>
      </c>
      <c r="C201" s="192" t="s">
        <v>107</v>
      </c>
      <c r="D201" s="192" t="s">
        <v>514</v>
      </c>
      <c r="G201" s="192">
        <f t="shared" si="6"/>
        <v>0</v>
      </c>
      <c r="K201" s="192">
        <f t="shared" si="7"/>
        <v>0</v>
      </c>
    </row>
    <row r="202" spans="1:11" s="192" customFormat="1" ht="13.5">
      <c r="A202" s="192" t="s">
        <v>302</v>
      </c>
      <c r="B202" s="192" t="s">
        <v>101</v>
      </c>
      <c r="C202" s="192" t="s">
        <v>105</v>
      </c>
      <c r="D202" s="192" t="s">
        <v>515</v>
      </c>
      <c r="G202" s="192">
        <f t="shared" si="6"/>
        <v>0</v>
      </c>
      <c r="K202" s="192">
        <f t="shared" si="7"/>
        <v>0</v>
      </c>
    </row>
    <row r="203" spans="1:11" s="192" customFormat="1" ht="13.5">
      <c r="A203" s="192" t="s">
        <v>302</v>
      </c>
      <c r="B203" s="192" t="s">
        <v>318</v>
      </c>
      <c r="C203" s="192" t="s">
        <v>251</v>
      </c>
      <c r="D203" s="192" t="s">
        <v>516</v>
      </c>
      <c r="G203" s="192">
        <f t="shared" si="6"/>
        <v>0</v>
      </c>
      <c r="K203" s="192">
        <f t="shared" si="7"/>
        <v>0</v>
      </c>
    </row>
    <row r="204" spans="1:11" s="192" customFormat="1" ht="13.5">
      <c r="A204" s="192" t="s">
        <v>302</v>
      </c>
      <c r="B204" s="192" t="s">
        <v>95</v>
      </c>
      <c r="C204" s="192" t="s">
        <v>98</v>
      </c>
      <c r="D204" s="192" t="s">
        <v>517</v>
      </c>
      <c r="G204" s="192">
        <f t="shared" si="6"/>
        <v>0</v>
      </c>
      <c r="K204" s="192">
        <f t="shared" si="7"/>
        <v>0</v>
      </c>
    </row>
    <row r="205" spans="1:11" s="192" customFormat="1" ht="13.5">
      <c r="A205" s="192" t="s">
        <v>302</v>
      </c>
      <c r="B205" s="192" t="s">
        <v>318</v>
      </c>
      <c r="C205" s="192" t="s">
        <v>254</v>
      </c>
      <c r="D205" s="192" t="s">
        <v>518</v>
      </c>
      <c r="G205" s="192">
        <f t="shared" si="6"/>
        <v>0</v>
      </c>
      <c r="K205" s="192">
        <f t="shared" si="7"/>
        <v>0</v>
      </c>
    </row>
    <row r="206" spans="1:11" s="192" customFormat="1" ht="13.5">
      <c r="A206" s="192" t="s">
        <v>302</v>
      </c>
      <c r="B206" s="192" t="s">
        <v>95</v>
      </c>
      <c r="C206" s="192" t="s">
        <v>99</v>
      </c>
      <c r="D206" s="192" t="s">
        <v>519</v>
      </c>
      <c r="G206" s="192">
        <f t="shared" si="6"/>
        <v>0</v>
      </c>
      <c r="K206" s="192">
        <f t="shared" si="7"/>
        <v>0</v>
      </c>
    </row>
    <row r="207" spans="1:11" s="192" customFormat="1" ht="13.5">
      <c r="A207" s="192" t="s">
        <v>302</v>
      </c>
      <c r="B207" s="192" t="s">
        <v>318</v>
      </c>
      <c r="C207" s="192" t="s">
        <v>255</v>
      </c>
      <c r="D207" s="192" t="s">
        <v>520</v>
      </c>
      <c r="G207" s="192">
        <f t="shared" si="6"/>
        <v>0</v>
      </c>
      <c r="K207" s="192">
        <f t="shared" si="7"/>
        <v>0</v>
      </c>
    </row>
    <row r="208" spans="1:11" s="192" customFormat="1" ht="13.5">
      <c r="A208" s="192" t="s">
        <v>302</v>
      </c>
      <c r="B208" s="192" t="s">
        <v>95</v>
      </c>
      <c r="C208" s="192" t="s">
        <v>100</v>
      </c>
      <c r="D208" s="192" t="s">
        <v>521</v>
      </c>
      <c r="G208" s="192">
        <f t="shared" si="6"/>
        <v>0</v>
      </c>
      <c r="K208" s="192">
        <f t="shared" si="7"/>
        <v>0</v>
      </c>
    </row>
    <row r="209" spans="1:11" s="192" customFormat="1" ht="13.5">
      <c r="A209" s="192" t="s">
        <v>302</v>
      </c>
      <c r="B209" s="192" t="s">
        <v>40</v>
      </c>
      <c r="C209" s="192" t="s">
        <v>45</v>
      </c>
      <c r="D209" s="192" t="s">
        <v>522</v>
      </c>
      <c r="G209" s="192">
        <f t="shared" si="6"/>
        <v>0</v>
      </c>
      <c r="K209" s="192">
        <f t="shared" si="7"/>
        <v>0</v>
      </c>
    </row>
    <row r="210" spans="1:11" s="192" customFormat="1" ht="13.5">
      <c r="A210" s="192" t="s">
        <v>302</v>
      </c>
      <c r="B210" s="192" t="s">
        <v>95</v>
      </c>
      <c r="C210" s="192" t="s">
        <v>96</v>
      </c>
      <c r="D210" s="192" t="s">
        <v>96</v>
      </c>
      <c r="G210" s="192">
        <f t="shared" si="6"/>
        <v>0</v>
      </c>
      <c r="K210" s="192">
        <f t="shared" si="7"/>
        <v>0</v>
      </c>
    </row>
    <row r="211" spans="1:11" s="192" customFormat="1" ht="13.5">
      <c r="A211" s="192" t="s">
        <v>302</v>
      </c>
      <c r="B211" s="192" t="s">
        <v>40</v>
      </c>
      <c r="C211" s="192" t="s">
        <v>44</v>
      </c>
      <c r="D211" s="192" t="s">
        <v>523</v>
      </c>
      <c r="G211" s="192">
        <f t="shared" si="6"/>
        <v>0</v>
      </c>
      <c r="K211" s="192">
        <f t="shared" si="7"/>
        <v>0</v>
      </c>
    </row>
    <row r="212" spans="1:11" s="192" customFormat="1" ht="13.5">
      <c r="A212" s="192" t="s">
        <v>302</v>
      </c>
      <c r="B212" s="192" t="s">
        <v>318</v>
      </c>
      <c r="C212" s="192" t="s">
        <v>257</v>
      </c>
      <c r="D212" s="192" t="s">
        <v>524</v>
      </c>
      <c r="G212" s="192">
        <f t="shared" si="6"/>
        <v>0</v>
      </c>
      <c r="K212" s="192">
        <f t="shared" si="7"/>
        <v>0</v>
      </c>
    </row>
    <row r="213" spans="1:11" s="192" customFormat="1" ht="13.5">
      <c r="A213" s="192" t="s">
        <v>302</v>
      </c>
      <c r="B213" s="192" t="s">
        <v>40</v>
      </c>
      <c r="C213" s="192" t="s">
        <v>47</v>
      </c>
      <c r="D213" s="192" t="s">
        <v>525</v>
      </c>
      <c r="G213" s="192">
        <f t="shared" si="6"/>
        <v>0</v>
      </c>
      <c r="K213" s="192">
        <f t="shared" si="7"/>
        <v>0</v>
      </c>
    </row>
    <row r="214" spans="1:11" s="192" customFormat="1" ht="13.5">
      <c r="A214" s="192" t="s">
        <v>302</v>
      </c>
      <c r="B214" s="192" t="s">
        <v>40</v>
      </c>
      <c r="C214" s="192" t="s">
        <v>205</v>
      </c>
      <c r="D214" s="192" t="s">
        <v>526</v>
      </c>
      <c r="G214" s="192">
        <f t="shared" si="6"/>
        <v>0</v>
      </c>
      <c r="K214" s="192">
        <f t="shared" si="7"/>
        <v>0</v>
      </c>
    </row>
    <row r="215" spans="1:11" s="192" customFormat="1" ht="13.5">
      <c r="A215" s="192" t="s">
        <v>302</v>
      </c>
      <c r="B215" s="192" t="s">
        <v>114</v>
      </c>
      <c r="C215" s="192" t="s">
        <v>236</v>
      </c>
      <c r="D215" s="192" t="s">
        <v>527</v>
      </c>
      <c r="G215" s="192">
        <f t="shared" si="6"/>
        <v>0</v>
      </c>
      <c r="K215" s="192">
        <f t="shared" si="7"/>
        <v>0</v>
      </c>
    </row>
    <row r="216" spans="1:11" s="192" customFormat="1" ht="13.5">
      <c r="A216" s="192" t="s">
        <v>302</v>
      </c>
      <c r="B216" s="192" t="s">
        <v>114</v>
      </c>
      <c r="C216" s="192" t="s">
        <v>118</v>
      </c>
      <c r="D216" s="192" t="s">
        <v>528</v>
      </c>
      <c r="G216" s="192">
        <f t="shared" si="6"/>
        <v>0</v>
      </c>
      <c r="K216" s="192">
        <f t="shared" si="7"/>
        <v>0</v>
      </c>
    </row>
    <row r="217" spans="1:11" s="192" customFormat="1" ht="13.5">
      <c r="A217" s="192" t="s">
        <v>302</v>
      </c>
      <c r="B217" s="192" t="s">
        <v>114</v>
      </c>
      <c r="C217" s="192" t="s">
        <v>119</v>
      </c>
      <c r="D217" s="192" t="s">
        <v>529</v>
      </c>
      <c r="G217" s="192">
        <f t="shared" si="6"/>
        <v>0</v>
      </c>
      <c r="K217" s="192">
        <f t="shared" si="7"/>
        <v>0</v>
      </c>
    </row>
    <row r="218" spans="1:11" s="192" customFormat="1" ht="13.5">
      <c r="A218" s="192" t="s">
        <v>302</v>
      </c>
      <c r="B218" s="192" t="s">
        <v>114</v>
      </c>
      <c r="C218" s="192" t="s">
        <v>117</v>
      </c>
      <c r="D218" s="192" t="s">
        <v>530</v>
      </c>
      <c r="G218" s="192">
        <f t="shared" si="6"/>
        <v>0</v>
      </c>
      <c r="K218" s="192">
        <f t="shared" si="7"/>
        <v>0</v>
      </c>
    </row>
    <row r="219" spans="1:11" s="192" customFormat="1" ht="13.5">
      <c r="A219" s="192" t="s">
        <v>302</v>
      </c>
      <c r="B219" s="192" t="s">
        <v>95</v>
      </c>
      <c r="C219" s="192" t="s">
        <v>508</v>
      </c>
      <c r="D219" s="192" t="s">
        <v>531</v>
      </c>
      <c r="F219" s="192">
        <v>6</v>
      </c>
      <c r="G219" s="192">
        <f t="shared" si="6"/>
        <v>6</v>
      </c>
      <c r="K219" s="192">
        <f t="shared" si="7"/>
        <v>0</v>
      </c>
    </row>
    <row r="220" spans="1:11" s="192" customFormat="1" ht="13.5">
      <c r="A220" s="192" t="s">
        <v>302</v>
      </c>
      <c r="B220" s="192" t="s">
        <v>95</v>
      </c>
      <c r="C220" s="192" t="s">
        <v>532</v>
      </c>
      <c r="D220" s="192" t="s">
        <v>533</v>
      </c>
      <c r="G220" s="192">
        <f t="shared" si="6"/>
        <v>0</v>
      </c>
      <c r="K220" s="192">
        <f t="shared" si="7"/>
        <v>0</v>
      </c>
    </row>
    <row r="221" spans="1:11" s="192" customFormat="1" ht="13.5">
      <c r="A221" s="192" t="s">
        <v>302</v>
      </c>
      <c r="B221" s="192" t="s">
        <v>318</v>
      </c>
      <c r="C221" s="192" t="s">
        <v>258</v>
      </c>
      <c r="D221" s="192" t="s">
        <v>534</v>
      </c>
      <c r="F221" s="192">
        <v>2</v>
      </c>
      <c r="G221" s="192">
        <f t="shared" si="6"/>
        <v>2</v>
      </c>
      <c r="J221" s="192">
        <v>20</v>
      </c>
      <c r="K221" s="192">
        <f t="shared" si="7"/>
        <v>20</v>
      </c>
    </row>
    <row r="222" spans="1:11" s="192" customFormat="1" ht="13.5">
      <c r="A222" s="192" t="s">
        <v>302</v>
      </c>
      <c r="B222" s="192" t="s">
        <v>318</v>
      </c>
      <c r="C222" s="192" t="s">
        <v>535</v>
      </c>
      <c r="D222" s="192" t="s">
        <v>536</v>
      </c>
      <c r="G222" s="192">
        <f t="shared" si="6"/>
        <v>0</v>
      </c>
      <c r="K222" s="192">
        <f t="shared" si="7"/>
        <v>0</v>
      </c>
    </row>
    <row r="223" spans="1:11" s="192" customFormat="1" ht="13.5">
      <c r="A223" s="192" t="s">
        <v>302</v>
      </c>
      <c r="B223" s="192" t="s">
        <v>318</v>
      </c>
      <c r="C223" s="192" t="s">
        <v>537</v>
      </c>
      <c r="D223" s="192" t="s">
        <v>538</v>
      </c>
      <c r="G223" s="192">
        <f t="shared" si="6"/>
        <v>0</v>
      </c>
      <c r="K223" s="192">
        <f t="shared" si="7"/>
        <v>0</v>
      </c>
    </row>
    <row r="224" spans="1:11" s="192" customFormat="1" ht="13.5">
      <c r="A224" s="192" t="s">
        <v>302</v>
      </c>
      <c r="B224" s="192" t="s">
        <v>15</v>
      </c>
      <c r="C224" s="192" t="s">
        <v>21</v>
      </c>
      <c r="D224" s="192" t="s">
        <v>539</v>
      </c>
      <c r="G224" s="192">
        <f t="shared" si="6"/>
        <v>0</v>
      </c>
      <c r="K224" s="192">
        <f t="shared" si="7"/>
        <v>0</v>
      </c>
    </row>
    <row r="225" spans="1:11" s="192" customFormat="1" ht="13.5">
      <c r="A225" s="192" t="s">
        <v>302</v>
      </c>
      <c r="B225" s="192" t="s">
        <v>48</v>
      </c>
      <c r="C225" s="192" t="s">
        <v>207</v>
      </c>
      <c r="D225" s="192" t="s">
        <v>540</v>
      </c>
      <c r="G225" s="192">
        <f t="shared" si="6"/>
        <v>0</v>
      </c>
      <c r="K225" s="192">
        <f t="shared" si="7"/>
        <v>0</v>
      </c>
    </row>
    <row r="226" spans="1:11" s="192" customFormat="1" ht="13.5">
      <c r="A226" s="192" t="s">
        <v>302</v>
      </c>
      <c r="B226" s="192" t="s">
        <v>9</v>
      </c>
      <c r="C226" s="192" t="s">
        <v>243</v>
      </c>
      <c r="D226" s="192" t="s">
        <v>541</v>
      </c>
      <c r="G226" s="192">
        <f t="shared" si="6"/>
        <v>0</v>
      </c>
      <c r="K226" s="192">
        <f t="shared" si="7"/>
        <v>0</v>
      </c>
    </row>
    <row r="227" spans="1:11" s="192" customFormat="1" ht="13.5">
      <c r="A227" s="192" t="s">
        <v>302</v>
      </c>
      <c r="B227" s="192" t="s">
        <v>48</v>
      </c>
      <c r="C227" s="192" t="s">
        <v>57</v>
      </c>
      <c r="D227" s="192" t="s">
        <v>542</v>
      </c>
      <c r="G227" s="192">
        <f t="shared" si="6"/>
        <v>0</v>
      </c>
      <c r="K227" s="192">
        <f t="shared" si="7"/>
        <v>0</v>
      </c>
    </row>
    <row r="228" spans="1:11" s="192" customFormat="1" ht="13.5">
      <c r="A228" s="192" t="s">
        <v>302</v>
      </c>
      <c r="B228" s="192" t="s">
        <v>48</v>
      </c>
      <c r="C228" s="192" t="s">
        <v>55</v>
      </c>
      <c r="D228" s="192" t="s">
        <v>543</v>
      </c>
      <c r="G228" s="192">
        <f t="shared" si="6"/>
        <v>0</v>
      </c>
      <c r="K228" s="192">
        <f t="shared" si="7"/>
        <v>0</v>
      </c>
    </row>
    <row r="229" spans="1:11" s="192" customFormat="1" ht="13.5">
      <c r="A229" s="192" t="s">
        <v>302</v>
      </c>
      <c r="B229" s="192" t="s">
        <v>15</v>
      </c>
      <c r="C229" s="192" t="s">
        <v>22</v>
      </c>
      <c r="D229" s="192" t="s">
        <v>544</v>
      </c>
      <c r="G229" s="192">
        <f t="shared" si="6"/>
        <v>0</v>
      </c>
      <c r="K229" s="192">
        <f t="shared" si="7"/>
        <v>0</v>
      </c>
    </row>
    <row r="230" spans="1:11" s="192" customFormat="1" ht="13.5">
      <c r="A230" s="192" t="s">
        <v>302</v>
      </c>
      <c r="B230" s="192" t="s">
        <v>9</v>
      </c>
      <c r="C230" s="192" t="s">
        <v>246</v>
      </c>
      <c r="D230" s="192" t="s">
        <v>545</v>
      </c>
      <c r="G230" s="192">
        <f t="shared" si="6"/>
        <v>0</v>
      </c>
      <c r="K230" s="192">
        <f t="shared" si="7"/>
        <v>0</v>
      </c>
    </row>
    <row r="231" spans="1:11" s="192" customFormat="1" ht="13.5">
      <c r="A231" s="192" t="s">
        <v>302</v>
      </c>
      <c r="B231" s="192" t="s">
        <v>48</v>
      </c>
      <c r="C231" s="192" t="s">
        <v>54</v>
      </c>
      <c r="D231" s="192" t="s">
        <v>546</v>
      </c>
      <c r="E231" s="192">
        <v>1</v>
      </c>
      <c r="G231" s="192">
        <f t="shared" si="6"/>
        <v>1</v>
      </c>
      <c r="K231" s="192">
        <f t="shared" si="7"/>
        <v>0</v>
      </c>
    </row>
    <row r="232" spans="1:11" s="192" customFormat="1" ht="13.5">
      <c r="A232" s="192" t="s">
        <v>302</v>
      </c>
      <c r="B232" s="192" t="s">
        <v>15</v>
      </c>
      <c r="C232" s="192" t="s">
        <v>20</v>
      </c>
      <c r="D232" s="192" t="s">
        <v>547</v>
      </c>
      <c r="G232" s="192">
        <f t="shared" si="6"/>
        <v>0</v>
      </c>
      <c r="K232" s="192">
        <f t="shared" si="7"/>
        <v>0</v>
      </c>
    </row>
    <row r="233" spans="1:11" s="192" customFormat="1" ht="13.5">
      <c r="A233" s="192" t="s">
        <v>302</v>
      </c>
      <c r="B233" s="192" t="s">
        <v>48</v>
      </c>
      <c r="C233" s="192" t="s">
        <v>52</v>
      </c>
      <c r="D233" s="192" t="s">
        <v>548</v>
      </c>
      <c r="G233" s="192">
        <f t="shared" si="6"/>
        <v>0</v>
      </c>
      <c r="K233" s="192">
        <f t="shared" si="7"/>
        <v>0</v>
      </c>
    </row>
    <row r="234" spans="1:11" s="192" customFormat="1" ht="13.5">
      <c r="A234" s="192" t="s">
        <v>302</v>
      </c>
      <c r="B234" s="192" t="s">
        <v>15</v>
      </c>
      <c r="C234" s="192" t="s">
        <v>23</v>
      </c>
      <c r="D234" s="192" t="s">
        <v>549</v>
      </c>
      <c r="G234" s="192">
        <f t="shared" si="6"/>
        <v>0</v>
      </c>
      <c r="K234" s="192">
        <f t="shared" si="7"/>
        <v>0</v>
      </c>
    </row>
    <row r="235" spans="1:11" s="192" customFormat="1" ht="13.5">
      <c r="A235" s="192" t="s">
        <v>302</v>
      </c>
      <c r="B235" s="192" t="s">
        <v>48</v>
      </c>
      <c r="C235" s="192" t="s">
        <v>56</v>
      </c>
      <c r="D235" s="192" t="s">
        <v>550</v>
      </c>
      <c r="E235" s="192">
        <v>110</v>
      </c>
      <c r="G235" s="192">
        <f t="shared" si="6"/>
        <v>110</v>
      </c>
      <c r="H235" s="192">
        <v>2160</v>
      </c>
      <c r="K235" s="192">
        <f t="shared" si="7"/>
        <v>2160</v>
      </c>
    </row>
    <row r="236" spans="1:11" s="192" customFormat="1" ht="13.5">
      <c r="A236" s="192" t="s">
        <v>302</v>
      </c>
      <c r="B236" s="192" t="s">
        <v>101</v>
      </c>
      <c r="C236" s="192" t="s">
        <v>229</v>
      </c>
      <c r="D236" s="192" t="s">
        <v>551</v>
      </c>
      <c r="G236" s="192">
        <f t="shared" si="6"/>
        <v>0</v>
      </c>
      <c r="K236" s="192">
        <f t="shared" si="7"/>
        <v>0</v>
      </c>
    </row>
    <row r="237" spans="1:11" s="192" customFormat="1" ht="13.5">
      <c r="A237" s="192" t="s">
        <v>302</v>
      </c>
      <c r="B237" s="192" t="s">
        <v>48</v>
      </c>
      <c r="C237" s="192" t="s">
        <v>208</v>
      </c>
      <c r="D237" s="192" t="s">
        <v>552</v>
      </c>
      <c r="G237" s="192">
        <f t="shared" si="6"/>
        <v>0</v>
      </c>
      <c r="K237" s="192">
        <f t="shared" si="7"/>
        <v>0</v>
      </c>
    </row>
    <row r="238" spans="1:11" s="192" customFormat="1" ht="13.5">
      <c r="A238" s="192" t="s">
        <v>302</v>
      </c>
      <c r="B238" s="192" t="s">
        <v>120</v>
      </c>
      <c r="C238" s="192" t="s">
        <v>239</v>
      </c>
      <c r="D238" s="192" t="s">
        <v>553</v>
      </c>
      <c r="G238" s="192">
        <f t="shared" si="6"/>
        <v>0</v>
      </c>
      <c r="K238" s="192">
        <f t="shared" si="7"/>
        <v>0</v>
      </c>
    </row>
    <row r="239" spans="1:11" s="192" customFormat="1" ht="13.5">
      <c r="A239" s="192" t="s">
        <v>302</v>
      </c>
      <c r="B239" s="192" t="s">
        <v>120</v>
      </c>
      <c r="C239" s="192" t="s">
        <v>124</v>
      </c>
      <c r="D239" s="192" t="s">
        <v>554</v>
      </c>
      <c r="G239" s="192">
        <f t="shared" si="6"/>
        <v>0</v>
      </c>
      <c r="K239" s="192">
        <f t="shared" si="7"/>
        <v>0</v>
      </c>
    </row>
    <row r="240" spans="1:11" s="192" customFormat="1" ht="13.5">
      <c r="A240" s="192" t="s">
        <v>302</v>
      </c>
      <c r="B240" s="192" t="s">
        <v>120</v>
      </c>
      <c r="C240" s="192" t="s">
        <v>125</v>
      </c>
      <c r="D240" s="192" t="s">
        <v>555</v>
      </c>
      <c r="G240" s="192">
        <f t="shared" si="6"/>
        <v>0</v>
      </c>
      <c r="K240" s="192">
        <f t="shared" si="7"/>
        <v>0</v>
      </c>
    </row>
    <row r="241" spans="1:11" s="192" customFormat="1" ht="13.5">
      <c r="A241" s="192" t="s">
        <v>302</v>
      </c>
      <c r="B241" s="192" t="s">
        <v>120</v>
      </c>
      <c r="C241" s="192" t="s">
        <v>123</v>
      </c>
      <c r="D241" s="192" t="s">
        <v>556</v>
      </c>
      <c r="G241" s="192">
        <f t="shared" si="6"/>
        <v>0</v>
      </c>
      <c r="K241" s="192">
        <f t="shared" si="7"/>
        <v>0</v>
      </c>
    </row>
    <row r="242" spans="1:11" s="192" customFormat="1" ht="13.5">
      <c r="A242" s="192" t="s">
        <v>302</v>
      </c>
      <c r="B242" s="192" t="s">
        <v>15</v>
      </c>
      <c r="C242" s="192" t="s">
        <v>197</v>
      </c>
      <c r="D242" s="192" t="s">
        <v>557</v>
      </c>
      <c r="G242" s="192">
        <f t="shared" si="6"/>
        <v>0</v>
      </c>
      <c r="K242" s="192">
        <f t="shared" si="7"/>
        <v>0</v>
      </c>
    </row>
    <row r="243" spans="1:11" s="192" customFormat="1" ht="13.5">
      <c r="A243" s="192" t="s">
        <v>302</v>
      </c>
      <c r="B243" s="192" t="s">
        <v>101</v>
      </c>
      <c r="C243" s="192" t="s">
        <v>104</v>
      </c>
      <c r="D243" s="192" t="s">
        <v>558</v>
      </c>
      <c r="G243" s="192">
        <f t="shared" si="6"/>
        <v>0</v>
      </c>
      <c r="K243" s="192">
        <f t="shared" si="7"/>
        <v>0</v>
      </c>
    </row>
    <row r="244" spans="1:11" s="192" customFormat="1" ht="13.5">
      <c r="A244" s="192" t="s">
        <v>302</v>
      </c>
      <c r="B244" s="192" t="s">
        <v>101</v>
      </c>
      <c r="C244" s="192" t="s">
        <v>106</v>
      </c>
      <c r="D244" s="192" t="s">
        <v>559</v>
      </c>
      <c r="G244" s="192">
        <f t="shared" si="6"/>
        <v>0</v>
      </c>
      <c r="K244" s="192">
        <f t="shared" si="7"/>
        <v>0</v>
      </c>
    </row>
    <row r="245" spans="1:11" s="192" customFormat="1" ht="13.5">
      <c r="A245" s="192" t="s">
        <v>302</v>
      </c>
      <c r="B245" s="192" t="s">
        <v>101</v>
      </c>
      <c r="C245" s="192" t="s">
        <v>560</v>
      </c>
      <c r="D245" s="192" t="s">
        <v>561</v>
      </c>
      <c r="G245" s="192">
        <f t="shared" si="6"/>
        <v>0</v>
      </c>
      <c r="K245" s="192">
        <f t="shared" si="7"/>
        <v>0</v>
      </c>
    </row>
    <row r="246" spans="1:11" s="192" customFormat="1" ht="13.5">
      <c r="A246" s="192" t="s">
        <v>302</v>
      </c>
      <c r="B246" s="192" t="s">
        <v>101</v>
      </c>
      <c r="C246" s="192" t="s">
        <v>562</v>
      </c>
      <c r="D246" s="192" t="s">
        <v>563</v>
      </c>
      <c r="G246" s="192">
        <f t="shared" si="6"/>
        <v>0</v>
      </c>
      <c r="K246" s="192">
        <f t="shared" si="7"/>
        <v>0</v>
      </c>
    </row>
    <row r="247" spans="1:11" s="192" customFormat="1" ht="13.5">
      <c r="A247" s="192" t="s">
        <v>302</v>
      </c>
      <c r="B247" s="192" t="s">
        <v>101</v>
      </c>
      <c r="C247" s="192" t="s">
        <v>104</v>
      </c>
      <c r="D247" s="192" t="s">
        <v>564</v>
      </c>
      <c r="E247" s="192">
        <v>63</v>
      </c>
      <c r="F247" s="192">
        <v>29</v>
      </c>
      <c r="G247" s="192">
        <f t="shared" si="6"/>
        <v>92</v>
      </c>
      <c r="H247" s="192">
        <v>20</v>
      </c>
      <c r="I247" s="192">
        <v>1873.84</v>
      </c>
      <c r="J247" s="192">
        <v>40</v>
      </c>
      <c r="K247" s="192">
        <f t="shared" si="7"/>
        <v>1933.84</v>
      </c>
    </row>
    <row r="248" spans="1:11" s="192" customFormat="1" ht="13.5">
      <c r="A248" s="192" t="s">
        <v>302</v>
      </c>
      <c r="B248" s="192" t="s">
        <v>9</v>
      </c>
      <c r="C248" s="192" t="s">
        <v>247</v>
      </c>
      <c r="D248" s="192" t="s">
        <v>565</v>
      </c>
      <c r="G248" s="192">
        <f t="shared" si="6"/>
        <v>0</v>
      </c>
      <c r="K248" s="192">
        <f t="shared" si="7"/>
        <v>0</v>
      </c>
    </row>
    <row r="249" spans="1:11" s="192" customFormat="1" ht="13.5">
      <c r="A249" s="192" t="s">
        <v>302</v>
      </c>
      <c r="B249" s="192" t="s">
        <v>31</v>
      </c>
      <c r="C249" s="192" t="s">
        <v>32</v>
      </c>
      <c r="D249" s="192" t="s">
        <v>566</v>
      </c>
      <c r="G249" s="192">
        <f t="shared" si="6"/>
        <v>0</v>
      </c>
      <c r="K249" s="192">
        <f t="shared" si="7"/>
        <v>0</v>
      </c>
    </row>
    <row r="250" spans="1:11" s="192" customFormat="1" ht="13.5">
      <c r="A250" s="192" t="s">
        <v>302</v>
      </c>
      <c r="B250" s="192" t="s">
        <v>101</v>
      </c>
      <c r="C250" s="192" t="s">
        <v>106</v>
      </c>
      <c r="D250" s="192" t="s">
        <v>567</v>
      </c>
      <c r="G250" s="192">
        <f t="shared" si="6"/>
        <v>0</v>
      </c>
      <c r="K250" s="192">
        <f t="shared" si="7"/>
        <v>0</v>
      </c>
    </row>
    <row r="251" spans="1:11" s="192" customFormat="1" ht="13.5">
      <c r="A251" s="192" t="s">
        <v>302</v>
      </c>
      <c r="B251" s="192" t="s">
        <v>101</v>
      </c>
      <c r="C251" s="192" t="s">
        <v>562</v>
      </c>
      <c r="D251" s="192" t="s">
        <v>568</v>
      </c>
      <c r="G251" s="192">
        <f t="shared" si="6"/>
        <v>0</v>
      </c>
      <c r="K251" s="192">
        <f t="shared" si="7"/>
        <v>0</v>
      </c>
    </row>
    <row r="252" spans="1:11" s="192" customFormat="1" ht="13.5">
      <c r="A252" s="192" t="s">
        <v>302</v>
      </c>
      <c r="B252" s="192" t="s">
        <v>114</v>
      </c>
      <c r="C252" s="192" t="s">
        <v>115</v>
      </c>
      <c r="D252" s="192" t="s">
        <v>569</v>
      </c>
      <c r="G252" s="192">
        <f t="shared" si="6"/>
        <v>0</v>
      </c>
      <c r="K252" s="192">
        <f t="shared" si="7"/>
        <v>0</v>
      </c>
    </row>
    <row r="253" spans="1:11" s="192" customFormat="1" ht="13.5">
      <c r="A253" s="192" t="s">
        <v>302</v>
      </c>
      <c r="B253" s="192" t="s">
        <v>114</v>
      </c>
      <c r="C253" s="192" t="s">
        <v>115</v>
      </c>
      <c r="D253" s="192" t="s">
        <v>570</v>
      </c>
      <c r="G253" s="192">
        <f t="shared" si="6"/>
        <v>0</v>
      </c>
      <c r="K253" s="192">
        <f t="shared" si="7"/>
        <v>0</v>
      </c>
    </row>
    <row r="254" spans="1:11" s="192" customFormat="1" ht="13.5">
      <c r="A254" s="192" t="s">
        <v>302</v>
      </c>
      <c r="B254" s="192" t="s">
        <v>48</v>
      </c>
      <c r="C254" s="192" t="s">
        <v>311</v>
      </c>
      <c r="D254" s="192" t="s">
        <v>571</v>
      </c>
      <c r="E254" s="192">
        <v>1</v>
      </c>
      <c r="F254" s="192">
        <v>3</v>
      </c>
      <c r="G254" s="192">
        <f t="shared" si="6"/>
        <v>4</v>
      </c>
      <c r="J254" s="192">
        <v>60</v>
      </c>
      <c r="K254" s="192">
        <f t="shared" si="7"/>
        <v>60</v>
      </c>
    </row>
    <row r="255" spans="1:11" s="192" customFormat="1" ht="13.5">
      <c r="A255" s="192" t="s">
        <v>302</v>
      </c>
      <c r="B255" s="192" t="s">
        <v>48</v>
      </c>
      <c r="C255" s="192" t="s">
        <v>53</v>
      </c>
      <c r="D255" s="192" t="s">
        <v>572</v>
      </c>
      <c r="E255" s="192">
        <v>1</v>
      </c>
      <c r="G255" s="192">
        <f t="shared" si="6"/>
        <v>1</v>
      </c>
      <c r="K255" s="192">
        <f t="shared" si="7"/>
        <v>0</v>
      </c>
    </row>
    <row r="256" spans="1:11" s="192" customFormat="1" ht="13.5">
      <c r="A256" s="192" t="s">
        <v>302</v>
      </c>
      <c r="B256" s="192" t="s">
        <v>120</v>
      </c>
      <c r="C256" s="192" t="s">
        <v>121</v>
      </c>
      <c r="D256" s="192" t="s">
        <v>573</v>
      </c>
      <c r="G256" s="192">
        <f t="shared" si="6"/>
        <v>0</v>
      </c>
      <c r="K256" s="192">
        <f t="shared" si="7"/>
        <v>0</v>
      </c>
    </row>
    <row r="257" spans="1:11" s="192" customFormat="1" ht="13.5">
      <c r="A257" s="192" t="s">
        <v>302</v>
      </c>
      <c r="B257" s="192" t="s">
        <v>318</v>
      </c>
      <c r="C257" s="192" t="s">
        <v>256</v>
      </c>
      <c r="D257" s="192" t="s">
        <v>574</v>
      </c>
      <c r="G257" s="192">
        <f t="shared" si="6"/>
        <v>0</v>
      </c>
      <c r="K257" s="192">
        <f t="shared" si="7"/>
        <v>0</v>
      </c>
    </row>
    <row r="258" spans="1:11" s="192" customFormat="1" ht="13.5">
      <c r="A258" s="192" t="s">
        <v>302</v>
      </c>
      <c r="B258" s="192" t="s">
        <v>24</v>
      </c>
      <c r="C258" s="192" t="s">
        <v>373</v>
      </c>
      <c r="D258" s="192" t="s">
        <v>575</v>
      </c>
      <c r="E258" s="192">
        <v>18</v>
      </c>
      <c r="G258" s="192">
        <f aca="true" t="shared" si="8" ref="G258:G260">SUM(E258,F258)</f>
        <v>18</v>
      </c>
      <c r="H258" s="192">
        <v>100</v>
      </c>
      <c r="K258" s="192">
        <f aca="true" t="shared" si="9" ref="K258:K260">SUM(H258,I258,J258)</f>
        <v>100</v>
      </c>
    </row>
    <row r="259" spans="1:11" s="192" customFormat="1" ht="13.5">
      <c r="A259" s="192" t="s">
        <v>302</v>
      </c>
      <c r="B259" s="192" t="s">
        <v>95</v>
      </c>
      <c r="C259" s="192" t="s">
        <v>226</v>
      </c>
      <c r="D259" s="192" t="s">
        <v>576</v>
      </c>
      <c r="G259" s="192">
        <f t="shared" si="8"/>
        <v>0</v>
      </c>
      <c r="K259" s="192">
        <f t="shared" si="9"/>
        <v>0</v>
      </c>
    </row>
    <row r="260" spans="1:11" s="192" customFormat="1" ht="13.5">
      <c r="A260" s="192" t="s">
        <v>302</v>
      </c>
      <c r="B260" s="192" t="s">
        <v>66</v>
      </c>
      <c r="C260" s="192" t="s">
        <v>213</v>
      </c>
      <c r="D260" s="192" t="s">
        <v>577</v>
      </c>
      <c r="E260" s="192">
        <v>15</v>
      </c>
      <c r="G260" s="192">
        <f t="shared" si="8"/>
        <v>15</v>
      </c>
      <c r="K260" s="192">
        <f t="shared" si="9"/>
        <v>0</v>
      </c>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万忠明</dc:creator>
  <cp:keywords/>
  <dc:description/>
  <cp:lastModifiedBy>朱钢涛</cp:lastModifiedBy>
  <cp:lastPrinted>2011-09-22T08:32:33Z</cp:lastPrinted>
  <dcterms:created xsi:type="dcterms:W3CDTF">2004-03-03T08:08:05Z</dcterms:created>
  <dcterms:modified xsi:type="dcterms:W3CDTF">2020-12-09T05:19:15Z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2052-11.8.2.8950</vt:lpwstr>
  </property>
  <property fmtid="{D5CDD505-2E9C-101B-9397-08002B2CF9AE}" pid="4" name="KSOReadingLayo">
    <vt:bool>true</vt:bool>
  </property>
</Properties>
</file>