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3" firstSheet="1" activeTab="1"/>
  </bookViews>
  <sheets>
    <sheet name="1" sheetId="1" state="hidden" r:id="rId1"/>
    <sheet name="下达表" sheetId="2" r:id="rId2"/>
    <sheet name="分配表" sheetId="3" state="hidden" r:id="rId3"/>
    <sheet name="Sheet6" sheetId="4" state="hidden" r:id="rId4"/>
    <sheet name="Sheet8" sheetId="5" state="hidden" r:id="rId5"/>
    <sheet name="调减" sheetId="6" state="hidden" r:id="rId6"/>
    <sheet name="30%" sheetId="7" state="hidden" r:id="rId7"/>
    <sheet name="Sheet12" sheetId="8" state="hidden" r:id="rId8"/>
    <sheet name="Sheet4" sheetId="9" state="hidden" r:id="rId9"/>
    <sheet name="Sheet3" sheetId="10" state="hidden" r:id="rId10"/>
    <sheet name="Sheet5" sheetId="11" state="hidden" r:id="rId11"/>
    <sheet name="省本级" sheetId="12" state="hidden" r:id="rId12"/>
    <sheet name="Sheet1" sheetId="13" state="hidden" r:id="rId13"/>
    <sheet name="Sheet2" sheetId="14" state="hidden" r:id="rId14"/>
    <sheet name="预计下达资金占比" sheetId="15" state="hidden" r:id="rId15"/>
  </sheets>
  <definedNames>
    <definedName name="_xlnm.Print_Titles" localSheetId="0">'1'!$3:$5</definedName>
    <definedName name="_xlnm.Print_Titles" localSheetId="2">'分配表'!$3:$5</definedName>
    <definedName name="_xlnm.Print_Titles" localSheetId="1">'下达表'!$3:$5</definedName>
  </definedNames>
  <calcPr fullCalcOnLoad="1"/>
</workbook>
</file>

<file path=xl/comments8.xml><?xml version="1.0" encoding="utf-8"?>
<comments xmlns="http://schemas.openxmlformats.org/spreadsheetml/2006/main">
  <authors>
    <author>谢雨婷</author>
  </authors>
  <commentList>
    <comment ref="B46" authorId="0">
      <text>
        <r>
          <rPr>
            <b/>
            <sz val="9"/>
            <rFont val="宋体"/>
            <family val="0"/>
          </rPr>
          <t>谢雨婷:</t>
        </r>
        <r>
          <rPr>
            <sz val="9"/>
            <rFont val="宋体"/>
            <family val="0"/>
          </rPr>
          <t xml:space="preserve">
无南山
</t>
        </r>
      </text>
    </comment>
    <comment ref="B42" authorId="0">
      <text>
        <r>
          <rPr>
            <b/>
            <sz val="9"/>
            <rFont val="宋体"/>
            <family val="0"/>
          </rPr>
          <t>谢雨婷:</t>
        </r>
        <r>
          <rPr>
            <sz val="9"/>
            <rFont val="宋体"/>
            <family val="0"/>
          </rPr>
          <t xml:space="preserve">
含南山
</t>
        </r>
      </text>
    </comment>
  </commentList>
</comments>
</file>

<file path=xl/sharedStrings.xml><?xml version="1.0" encoding="utf-8"?>
<sst xmlns="http://schemas.openxmlformats.org/spreadsheetml/2006/main" count="2817" uniqueCount="566">
  <si>
    <t>附件1</t>
  </si>
  <si>
    <t>2016年中央财政下达困难群众基本生活救助                补助资金分配表</t>
  </si>
  <si>
    <t>单位：万元</t>
  </si>
  <si>
    <t>地     区</t>
  </si>
  <si>
    <t>本次下达小计</t>
  </si>
  <si>
    <t>其中</t>
  </si>
  <si>
    <t>低保、特困人员</t>
  </si>
  <si>
    <t>临时救助</t>
  </si>
  <si>
    <t xml:space="preserve">  合   计</t>
  </si>
  <si>
    <t>广州市</t>
  </si>
  <si>
    <t>珠海市</t>
  </si>
  <si>
    <t>佛山市</t>
  </si>
  <si>
    <t>东莞市</t>
  </si>
  <si>
    <t>中山市</t>
  </si>
  <si>
    <t>顺德区</t>
  </si>
  <si>
    <t>江门市</t>
  </si>
  <si>
    <t>市辖区</t>
  </si>
  <si>
    <t>其中：（蓬江区</t>
  </si>
  <si>
    <t>江海区</t>
  </si>
  <si>
    <t>新会区）</t>
  </si>
  <si>
    <t>鹤山市</t>
  </si>
  <si>
    <t>台山市</t>
  </si>
  <si>
    <t>开平市</t>
  </si>
  <si>
    <t>恩平市</t>
  </si>
  <si>
    <t>惠州市</t>
  </si>
  <si>
    <t>其中：（市本级</t>
  </si>
  <si>
    <t>惠城区</t>
  </si>
  <si>
    <t>惠阳区）</t>
  </si>
  <si>
    <t>惠东县</t>
  </si>
  <si>
    <t>龙门县</t>
  </si>
  <si>
    <t>博罗县</t>
  </si>
  <si>
    <t>肇庆市</t>
  </si>
  <si>
    <t>端州区</t>
  </si>
  <si>
    <t>鼎湖区）</t>
  </si>
  <si>
    <t>四会市</t>
  </si>
  <si>
    <t>高要市</t>
  </si>
  <si>
    <t>广宁县</t>
  </si>
  <si>
    <t>封开县</t>
  </si>
  <si>
    <t>怀集县</t>
  </si>
  <si>
    <t>德庆县</t>
  </si>
  <si>
    <t>汕头市</t>
  </si>
  <si>
    <t>其中：（金平区</t>
  </si>
  <si>
    <t>龙湖区</t>
  </si>
  <si>
    <t>濠江区</t>
  </si>
  <si>
    <t>澄海区</t>
  </si>
  <si>
    <t>潮阳区</t>
  </si>
  <si>
    <t>潮南区）</t>
  </si>
  <si>
    <t>南澳县</t>
  </si>
  <si>
    <t>韶关市</t>
  </si>
  <si>
    <t>其中：（曲江区</t>
  </si>
  <si>
    <t>浈江区</t>
  </si>
  <si>
    <t>武江区）</t>
  </si>
  <si>
    <t>乐昌市</t>
  </si>
  <si>
    <t>始兴县</t>
  </si>
  <si>
    <t>新丰县</t>
  </si>
  <si>
    <t>翁源县</t>
  </si>
  <si>
    <t>南雄市</t>
  </si>
  <si>
    <t>仁化县</t>
  </si>
  <si>
    <t>乳源县</t>
  </si>
  <si>
    <t>河源市</t>
  </si>
  <si>
    <t>其中：源城区</t>
  </si>
  <si>
    <t>东源县</t>
  </si>
  <si>
    <t>和平县</t>
  </si>
  <si>
    <t>连平县</t>
  </si>
  <si>
    <t>龙川县</t>
  </si>
  <si>
    <t>紫金县</t>
  </si>
  <si>
    <t>梅州市</t>
  </si>
  <si>
    <t>其中：（梅江区</t>
  </si>
  <si>
    <t>梅县区）</t>
  </si>
  <si>
    <t>平远县</t>
  </si>
  <si>
    <t>蕉岭县</t>
  </si>
  <si>
    <t>兴宁市</t>
  </si>
  <si>
    <t>丰顺县</t>
  </si>
  <si>
    <t>五华县</t>
  </si>
  <si>
    <t>大埔县</t>
  </si>
  <si>
    <t>汕尾市</t>
  </si>
  <si>
    <t>市城区）</t>
  </si>
  <si>
    <t>海丰县</t>
  </si>
  <si>
    <t>陆河县</t>
  </si>
  <si>
    <t>陆丰市</t>
  </si>
  <si>
    <t>阳江市</t>
  </si>
  <si>
    <t>阳东区</t>
  </si>
  <si>
    <t>江城区）</t>
  </si>
  <si>
    <t>阳西县</t>
  </si>
  <si>
    <t>阳春市</t>
  </si>
  <si>
    <t>湛江市</t>
  </si>
  <si>
    <t>坡头区</t>
  </si>
  <si>
    <t>麻章区</t>
  </si>
  <si>
    <t>赤坎区</t>
  </si>
  <si>
    <t>霞山区）</t>
  </si>
  <si>
    <t>遂溪县</t>
  </si>
  <si>
    <t>吴川市</t>
  </si>
  <si>
    <t>雷州市</t>
  </si>
  <si>
    <t>徐闻县</t>
  </si>
  <si>
    <t>廉江市</t>
  </si>
  <si>
    <t>茂名市</t>
  </si>
  <si>
    <t>茂南区</t>
  </si>
  <si>
    <t>电白区）</t>
  </si>
  <si>
    <t>信宜市</t>
  </si>
  <si>
    <t>高州市</t>
  </si>
  <si>
    <t>化州市</t>
  </si>
  <si>
    <t>清远市</t>
  </si>
  <si>
    <t>其中：（清城区</t>
  </si>
  <si>
    <t>清新区）</t>
  </si>
  <si>
    <t>佛冈县</t>
  </si>
  <si>
    <t>连州市</t>
  </si>
  <si>
    <t>阳山县</t>
  </si>
  <si>
    <t>英德市</t>
  </si>
  <si>
    <t>连山县</t>
  </si>
  <si>
    <t>连南县</t>
  </si>
  <si>
    <t>潮州市</t>
  </si>
  <si>
    <t>潮安区</t>
  </si>
  <si>
    <t>湘桥区）</t>
  </si>
  <si>
    <t>饶平县</t>
  </si>
  <si>
    <t>揭阳市</t>
  </si>
  <si>
    <t>榕城区</t>
  </si>
  <si>
    <t>揭东区）</t>
  </si>
  <si>
    <t>惠来县</t>
  </si>
  <si>
    <t>普宁市</t>
  </si>
  <si>
    <t>揭西县</t>
  </si>
  <si>
    <t>云浮市</t>
  </si>
  <si>
    <t>云城区</t>
  </si>
  <si>
    <t>云安区）</t>
  </si>
  <si>
    <t>郁南县</t>
  </si>
  <si>
    <t>罗定市</t>
  </si>
  <si>
    <t>新兴县</t>
  </si>
  <si>
    <t>附件2</t>
  </si>
  <si>
    <t>提前下达中央财政2021年困难群众救助补助预算资金明细补充表</t>
  </si>
  <si>
    <t>地    区</t>
  </si>
  <si>
    <t>中央下达补助资金</t>
  </si>
  <si>
    <t xml:space="preserve"> 合   计</t>
  </si>
  <si>
    <t>江门市合计</t>
  </si>
  <si>
    <t>江门市本级</t>
  </si>
  <si>
    <t>蓬江区</t>
  </si>
  <si>
    <t>新会区</t>
  </si>
  <si>
    <t>惠州市合计</t>
  </si>
  <si>
    <t>惠州市本级</t>
  </si>
  <si>
    <t>惠阳区</t>
  </si>
  <si>
    <t>肇庆市合计</t>
  </si>
  <si>
    <t>肇庆市本级</t>
  </si>
  <si>
    <t>鼎湖区</t>
  </si>
  <si>
    <t>高要区</t>
  </si>
  <si>
    <t>汕头市合计</t>
  </si>
  <si>
    <t>汕头市本级</t>
  </si>
  <si>
    <t>金平区</t>
  </si>
  <si>
    <t>潮南区</t>
  </si>
  <si>
    <t>韶关市合计</t>
  </si>
  <si>
    <t>韶关市本级</t>
  </si>
  <si>
    <t>曲江区</t>
  </si>
  <si>
    <t>武江区</t>
  </si>
  <si>
    <t>河源市合计</t>
  </si>
  <si>
    <t>河源市本级</t>
  </si>
  <si>
    <t>源城区</t>
  </si>
  <si>
    <t>梅州市合计</t>
  </si>
  <si>
    <t>梅州市本级</t>
  </si>
  <si>
    <t>梅江区</t>
  </si>
  <si>
    <t>梅县区</t>
  </si>
  <si>
    <t>汕尾市合计</t>
  </si>
  <si>
    <t>汕尾市本级</t>
  </si>
  <si>
    <t>市城区</t>
  </si>
  <si>
    <t>阳江市合计</t>
  </si>
  <si>
    <t>阳江市本级</t>
  </si>
  <si>
    <t>江城区</t>
  </si>
  <si>
    <t>湛江市合计</t>
  </si>
  <si>
    <t>湛江市本级</t>
  </si>
  <si>
    <t>霞山区</t>
  </si>
  <si>
    <t>茂名市合计</t>
  </si>
  <si>
    <t>茂名市本级</t>
  </si>
  <si>
    <t>电白区</t>
  </si>
  <si>
    <t>清远市合计</t>
  </si>
  <si>
    <t>清远市本级</t>
  </si>
  <si>
    <t>清城区</t>
  </si>
  <si>
    <t>清新区</t>
  </si>
  <si>
    <t>潮州市合计</t>
  </si>
  <si>
    <t>潮州市本级</t>
  </si>
  <si>
    <t>湘桥区</t>
  </si>
  <si>
    <t>揭阳市合计</t>
  </si>
  <si>
    <t>揭阳市本级</t>
  </si>
  <si>
    <t>揭东区</t>
  </si>
  <si>
    <t>云浮市合计</t>
  </si>
  <si>
    <t>云浮市本级</t>
  </si>
  <si>
    <t>云安区</t>
  </si>
  <si>
    <t>2017年中央财政提前下达困难群众基本生活救助补助资金分配表</t>
  </si>
  <si>
    <t>发达地区合计</t>
  </si>
  <si>
    <t>欠发达地区合计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</si>
  <si>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</si>
  <si>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</si>
  <si>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</si>
  <si>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</si>
  <si>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</si>
  <si>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</si>
  <si>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</si>
  <si>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</si>
  <si>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</si>
  <si>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</si>
  <si>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</si>
  <si>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</si>
  <si>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</si>
  <si>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</si>
  <si>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</si>
  <si>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</si>
  <si>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</si>
  <si>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</si>
  <si>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</si>
  <si>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</si>
  <si>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香洲区</t>
  </si>
  <si>
    <t>金湾区</t>
  </si>
  <si>
    <t>斗门区</t>
  </si>
  <si>
    <t>财政直管</t>
  </si>
  <si>
    <t>禅城区</t>
  </si>
  <si>
    <t>南海区</t>
  </si>
  <si>
    <t>高明区</t>
  </si>
  <si>
    <t>三水区</t>
  </si>
  <si>
    <t>城区</t>
  </si>
  <si>
    <t>合计</t>
  </si>
  <si>
    <t>结余占比</t>
  </si>
  <si>
    <t>2021年省财政提前下达困难群众基本生活救助补助资金分配表</t>
  </si>
  <si>
    <t>市县区别</t>
  </si>
  <si>
    <t>2019年资金结余</t>
  </si>
  <si>
    <t>2019年支出数</t>
  </si>
  <si>
    <t>结余占支出比例</t>
  </si>
  <si>
    <t>单位</t>
  </si>
  <si>
    <t>万元</t>
  </si>
  <si>
    <t>栏目</t>
  </si>
  <si>
    <t>省本级</t>
  </si>
  <si>
    <t>杨村福利院</t>
  </si>
  <si>
    <t>省第一救助安置中心</t>
  </si>
  <si>
    <t>省第二救助安置中心</t>
  </si>
  <si>
    <t>省少年儿童救助保护中心</t>
  </si>
  <si>
    <t>机构所在省</t>
  </si>
  <si>
    <t>机构所在市</t>
  </si>
  <si>
    <t>机构所在区/县</t>
  </si>
  <si>
    <t>机构名称</t>
  </si>
  <si>
    <t>入站救助人次</t>
  </si>
  <si>
    <t>站外救助人次</t>
  </si>
  <si>
    <t>合计救助人次</t>
  </si>
  <si>
    <t>提供公交费用</t>
  </si>
  <si>
    <t>医疗费用</t>
  </si>
  <si>
    <t>站外提供费用</t>
  </si>
  <si>
    <t>合计费用</t>
  </si>
  <si>
    <t>广东省</t>
  </si>
  <si>
    <t>广州市花都区救助管理站</t>
  </si>
  <si>
    <t>广州市未成年人救助保护中心</t>
  </si>
  <si>
    <t>韶关市武江区救助站</t>
  </si>
  <si>
    <t>浈江区民政局</t>
  </si>
  <si>
    <t>曲江区流浪乞讨人员救助安置中心</t>
  </si>
  <si>
    <t>始兴县民政局</t>
  </si>
  <si>
    <t>仁化县流浪乞讨人员救助安置中心</t>
  </si>
  <si>
    <t>翁源县流浪乞讨人员救助安置中心</t>
  </si>
  <si>
    <t>乳源瑶族自治县</t>
  </si>
  <si>
    <t>乳源县民政局</t>
  </si>
  <si>
    <t>新丰县流浪乞讨人员救助安置中心</t>
  </si>
  <si>
    <t>乐昌市流浪乞讨人员救助安置中心</t>
  </si>
  <si>
    <t>南雄市流浪乞讨人员救助安置中心</t>
  </si>
  <si>
    <t>韶关市救助管理站</t>
  </si>
  <si>
    <t>韶关市流浪未成年人救助保护中心</t>
  </si>
  <si>
    <t>深圳市</t>
  </si>
  <si>
    <t>深圳市宝安区社会救助综合服务中心</t>
  </si>
  <si>
    <t>深圳市龙岗区救助管理站</t>
  </si>
  <si>
    <t>龙华区救助服务点</t>
  </si>
  <si>
    <t>深圳市救助管理站</t>
  </si>
  <si>
    <t>珠海市斗门区救助管理站</t>
  </si>
  <si>
    <t>珠海市救助管理站</t>
  </si>
  <si>
    <t>汕头市潮阳区救助管理站</t>
  </si>
  <si>
    <t>潮南区民政局</t>
  </si>
  <si>
    <t>汕头市澄海区救助管理站</t>
  </si>
  <si>
    <t>汕头市南澳县救助管理站</t>
  </si>
  <si>
    <t>汕头市救助站</t>
  </si>
  <si>
    <t>佛山市南海区救助站</t>
  </si>
  <si>
    <t>佛山市救助管理站</t>
  </si>
  <si>
    <t>蓬江区民政局</t>
  </si>
  <si>
    <t>江海区民政局</t>
  </si>
  <si>
    <t>江门市新会区救助管理站</t>
  </si>
  <si>
    <t>江门市台山市救助管理站</t>
  </si>
  <si>
    <t>开平市救助管理站</t>
  </si>
  <si>
    <t>江门市鹤山市救助管理站</t>
  </si>
  <si>
    <t>恩平市救助管理站</t>
  </si>
  <si>
    <t>江门市救助管理站</t>
  </si>
  <si>
    <t>赤坎区救助站</t>
  </si>
  <si>
    <t>霞山区救助站</t>
  </si>
  <si>
    <t>坡头区救助站</t>
  </si>
  <si>
    <t>麻章区救助站</t>
  </si>
  <si>
    <t>遂溪县救助管理站</t>
  </si>
  <si>
    <t>徐闻县救助管理站</t>
  </si>
  <si>
    <t>廉江市救助管理站</t>
  </si>
  <si>
    <t>雷州市救助管理站</t>
  </si>
  <si>
    <t>吴川市救助管理站</t>
  </si>
  <si>
    <t>南三岛</t>
  </si>
  <si>
    <t>滨海区救助站</t>
  </si>
  <si>
    <t>湛江开发区</t>
  </si>
  <si>
    <t>湛江开发区救助站</t>
  </si>
  <si>
    <t>湛江市救助管理站</t>
  </si>
  <si>
    <t>茂南区民政局</t>
  </si>
  <si>
    <t>茂名市电白区救助管理所</t>
  </si>
  <si>
    <t>高州市救助管理所</t>
  </si>
  <si>
    <t>化州市救助管理所</t>
  </si>
  <si>
    <t>信宜市救助管理站</t>
  </si>
  <si>
    <t>茂名市救助管理站</t>
  </si>
  <si>
    <t>端州区救助站</t>
  </si>
  <si>
    <t>鼎湖区救助管理咨询点</t>
  </si>
  <si>
    <t>广宁县救助管理站</t>
  </si>
  <si>
    <t>怀集县救助管理站</t>
  </si>
  <si>
    <t>封开县救助管理站</t>
  </si>
  <si>
    <t>德庆县救助管理站</t>
  </si>
  <si>
    <t>肇庆市高要区救助服务站</t>
  </si>
  <si>
    <t>肇庆市四会市救助管理站</t>
  </si>
  <si>
    <t>肇庆市救助管理站</t>
  </si>
  <si>
    <t>惠州市惠阳区救助管理站</t>
  </si>
  <si>
    <t>惠州市博罗县救助管理站</t>
  </si>
  <si>
    <t>惠州市惠东县救助管理站</t>
  </si>
  <si>
    <t>惠州市龙门县救助管理站</t>
  </si>
  <si>
    <t>大亚湾经济开发区</t>
  </si>
  <si>
    <t>大亚湾经济开发区救助站</t>
  </si>
  <si>
    <t>惠州市救助管理站</t>
  </si>
  <si>
    <t>大埔县救助服务站</t>
  </si>
  <si>
    <t>丰顺县救助管理站</t>
  </si>
  <si>
    <t>五华县救助站</t>
  </si>
  <si>
    <t>平远县救助站</t>
  </si>
  <si>
    <t>蕉岭县救助管理站</t>
  </si>
  <si>
    <t>兴宁市救助管理站</t>
  </si>
  <si>
    <t>梅州市救助管理站</t>
  </si>
  <si>
    <t>海丰县救助管理站</t>
  </si>
  <si>
    <t>陆河县救助管理站</t>
  </si>
  <si>
    <t>红海湾</t>
  </si>
  <si>
    <t>广东汕尾红海湾经济开发区救助管理站</t>
  </si>
  <si>
    <t>陆丰市救助管理站</t>
  </si>
  <si>
    <t>汕尾市救助管理站</t>
  </si>
  <si>
    <t>源城区救助站</t>
  </si>
  <si>
    <t>紫金县救助站</t>
  </si>
  <si>
    <t>龙川县救助站</t>
  </si>
  <si>
    <t>连平县救助站</t>
  </si>
  <si>
    <t>河源市和平县社会救助站</t>
  </si>
  <si>
    <t>东源县救助站</t>
  </si>
  <si>
    <t>河源市救助管理站</t>
  </si>
  <si>
    <t>江城区救助站</t>
  </si>
  <si>
    <t>阳西县救助站</t>
  </si>
  <si>
    <t>阳东区救助站</t>
  </si>
  <si>
    <t>海陵区</t>
  </si>
  <si>
    <t>海陵区救助站</t>
  </si>
  <si>
    <t>阳春市救助管理站</t>
  </si>
  <si>
    <t>阳江市救助管理站</t>
  </si>
  <si>
    <t>清远市清城区流浪乞讨人员救助管理站</t>
  </si>
  <si>
    <t>英德市救助管理站</t>
  </si>
  <si>
    <t>清远市连州市救助管理站</t>
  </si>
  <si>
    <t>清远市救助管理站</t>
  </si>
  <si>
    <t>东城街道办事处</t>
  </si>
  <si>
    <t>东莞市救助管理站</t>
  </si>
  <si>
    <t>东区街道办事处</t>
  </si>
  <si>
    <t>中山市救助管理站</t>
  </si>
  <si>
    <t>潮州市饶平县救助管理站</t>
  </si>
  <si>
    <t>潮州市救助管理站</t>
  </si>
  <si>
    <t>揭东区救助管理站</t>
  </si>
  <si>
    <t>揭阳市揭西县救助管理站</t>
  </si>
  <si>
    <t>惠来县救助管理站</t>
  </si>
  <si>
    <t>揭阳市普宁市救助管理站</t>
  </si>
  <si>
    <t>揭阳市救助管理站</t>
  </si>
  <si>
    <t>新兴县救助管理站</t>
  </si>
  <si>
    <t>郁南县救助管理站</t>
  </si>
  <si>
    <t>云安区救助管理站</t>
  </si>
  <si>
    <t>罗定市救助管理站</t>
  </si>
  <si>
    <t>云浮市救助管理站</t>
  </si>
  <si>
    <t>广东省民政厅</t>
  </si>
  <si>
    <t>广东省第一救助安置中心</t>
  </si>
  <si>
    <t>广东省第二救助安置中心</t>
  </si>
  <si>
    <t>樟木头镇</t>
  </si>
  <si>
    <t>广东省少年儿童救助保护中心</t>
  </si>
  <si>
    <t>广州市救助管理站</t>
  </si>
  <si>
    <t>广州市番禺区救助管理站</t>
  </si>
  <si>
    <t>广州市民政局</t>
  </si>
  <si>
    <t>深圳市民政局</t>
  </si>
  <si>
    <t>珠海市民政局</t>
  </si>
  <si>
    <t>汕头市民政局</t>
  </si>
  <si>
    <t>佛山市民政局</t>
  </si>
  <si>
    <t>韶关市民政局</t>
  </si>
  <si>
    <t>河源市民政局</t>
  </si>
  <si>
    <t>梅州市民政局</t>
  </si>
  <si>
    <t>惠州市民政局</t>
  </si>
  <si>
    <t>汕尾市民政局</t>
  </si>
  <si>
    <t>莞城街道办事处</t>
  </si>
  <si>
    <t>东莞市民政局</t>
  </si>
  <si>
    <t>中山市民政局</t>
  </si>
  <si>
    <t>江门市民政局</t>
  </si>
  <si>
    <t>阳江市民政局</t>
  </si>
  <si>
    <t>湛江市民政局</t>
  </si>
  <si>
    <t>茂名市民政局</t>
  </si>
  <si>
    <t>肇庆市民政局</t>
  </si>
  <si>
    <t>清远市民政局</t>
  </si>
  <si>
    <t>潮州市民政局</t>
  </si>
  <si>
    <t>揭阳市民政局</t>
  </si>
  <si>
    <t>云浮市民政局</t>
  </si>
  <si>
    <t>广州市救助管理站市区分站</t>
  </si>
  <si>
    <t>广州市从化区救助管理站</t>
  </si>
  <si>
    <t>广州市增城区救助管理站</t>
  </si>
  <si>
    <t>汕尾市城区民政局</t>
  </si>
  <si>
    <t>海丰县民政局</t>
  </si>
  <si>
    <t>番禺区民政局</t>
  </si>
  <si>
    <t>兴宁市民政局</t>
  </si>
  <si>
    <t>陆丰市民政局</t>
  </si>
  <si>
    <t>徐闻县民政局</t>
  </si>
  <si>
    <t>陆河县民政局</t>
  </si>
  <si>
    <t>汕尾红海湾经济开发区民政局</t>
  </si>
  <si>
    <t>增城区民政局</t>
  </si>
  <si>
    <t>蕉岭县民政局</t>
  </si>
  <si>
    <t>雷州市民政局</t>
  </si>
  <si>
    <t>从化区民政局</t>
  </si>
  <si>
    <t>斗门区民政局</t>
  </si>
  <si>
    <t>遂溪县民政局</t>
  </si>
  <si>
    <t>平远县民政局</t>
  </si>
  <si>
    <t>廉江市民政局</t>
  </si>
  <si>
    <t>大埔县民政局</t>
  </si>
  <si>
    <t>吴川市民政局</t>
  </si>
  <si>
    <t>赤坎区民政局</t>
  </si>
  <si>
    <t>霞山区民政局</t>
  </si>
  <si>
    <t>坡头区民政局</t>
  </si>
  <si>
    <t>丰顺县民政局</t>
  </si>
  <si>
    <t>麻章区民政局</t>
  </si>
  <si>
    <t>开发区人口和社会事务管理局</t>
  </si>
  <si>
    <t>五华县民政局</t>
  </si>
  <si>
    <t>南三岛滨海旅游示范区社会事务局</t>
  </si>
  <si>
    <t>禅城区民政局</t>
  </si>
  <si>
    <t>南海区民政局</t>
  </si>
  <si>
    <t>顺德区民政和人力资源社会保障局</t>
  </si>
  <si>
    <t>高明区民政局</t>
  </si>
  <si>
    <t>三水区民政局</t>
  </si>
  <si>
    <t>源城区民政局</t>
  </si>
  <si>
    <t>紫金县民政局</t>
  </si>
  <si>
    <t>博罗县民政局</t>
  </si>
  <si>
    <t>龙川县民政局</t>
  </si>
  <si>
    <t>连平县民政局</t>
  </si>
  <si>
    <t>惠东县民政局</t>
  </si>
  <si>
    <t>和平县民政局</t>
  </si>
  <si>
    <t>惠阳区民政局</t>
  </si>
  <si>
    <t>东源县民政局</t>
  </si>
  <si>
    <t>江东新区社会事务局</t>
  </si>
  <si>
    <t>龙门县民政局</t>
  </si>
  <si>
    <t>江城区民政局</t>
  </si>
  <si>
    <t>阳东区民政局</t>
  </si>
  <si>
    <t>阳春市民政局</t>
  </si>
  <si>
    <t>阳西县民政局</t>
  </si>
  <si>
    <t>阳江市海陵岛经济开发试验区社会事务管理局</t>
  </si>
  <si>
    <t>阳江高新技术产业开发区社会事务管理局</t>
  </si>
  <si>
    <t>端州区民政局</t>
  </si>
  <si>
    <t>鼎湖区民政局</t>
  </si>
  <si>
    <t>饶平县民政局</t>
  </si>
  <si>
    <t>高要区民政局</t>
  </si>
  <si>
    <t>广宁县民政局</t>
  </si>
  <si>
    <t>高新区</t>
  </si>
  <si>
    <t>肇庆高新区社会工作局</t>
  </si>
  <si>
    <t>四会市民政局</t>
  </si>
  <si>
    <t>封开县民政局</t>
  </si>
  <si>
    <t>怀集县民政局</t>
  </si>
  <si>
    <t>德庆县民政局</t>
  </si>
  <si>
    <t>英德市民政局</t>
  </si>
  <si>
    <t>连州市民政局</t>
  </si>
  <si>
    <t>福田区民政局</t>
  </si>
  <si>
    <t>信宜市民政局</t>
  </si>
  <si>
    <t>南山区民政局</t>
  </si>
  <si>
    <t>高州市民政局</t>
  </si>
  <si>
    <t>宝安区民政局</t>
  </si>
  <si>
    <t>化州市民政局</t>
  </si>
  <si>
    <t>潮阳区民政局</t>
  </si>
  <si>
    <t>澄海区民政局</t>
  </si>
  <si>
    <t>龙华区民政局</t>
  </si>
  <si>
    <t>南澳县民政局</t>
  </si>
  <si>
    <t>潮南区社会福利中心</t>
  </si>
  <si>
    <t>揭东区民政局</t>
  </si>
  <si>
    <t>普宁市民政局</t>
  </si>
  <si>
    <t>揭西县民政局</t>
  </si>
  <si>
    <t>惠来县民政局</t>
  </si>
  <si>
    <t>茂名高新区社会事务管理局</t>
  </si>
  <si>
    <t>滨海新区</t>
  </si>
  <si>
    <t>茂名滨海新区社会事务管理局</t>
  </si>
  <si>
    <t>坪山区民政局社会福利中心</t>
  </si>
  <si>
    <t>大鹏新区</t>
  </si>
  <si>
    <t>大鹏新区统战和社会建设局</t>
  </si>
  <si>
    <t>光明新区</t>
  </si>
  <si>
    <t>光明区民政局</t>
  </si>
  <si>
    <t>台山市民政局</t>
  </si>
  <si>
    <t>曲江区民政局</t>
  </si>
  <si>
    <t>天河区民政局</t>
  </si>
  <si>
    <t>仁化县民政局</t>
  </si>
  <si>
    <t>翁源县民政局</t>
  </si>
  <si>
    <t>开平市民政局</t>
  </si>
  <si>
    <t>花都区民政局</t>
  </si>
  <si>
    <t>新丰县民政局</t>
  </si>
  <si>
    <t>鹤山市民政局</t>
  </si>
  <si>
    <t>乐昌市民政局</t>
  </si>
  <si>
    <t>恩平市民政局</t>
  </si>
  <si>
    <t>南雄市民政局</t>
  </si>
  <si>
    <t>清城区民政局</t>
  </si>
  <si>
    <t>武江区民政局</t>
  </si>
  <si>
    <t>云安区民政局</t>
  </si>
  <si>
    <t>罗定市民政局</t>
  </si>
  <si>
    <t>新兴县民政局</t>
  </si>
  <si>
    <t>郁南县民政局</t>
  </si>
  <si>
    <t>新会区民政局</t>
  </si>
  <si>
    <t>佛冈县民政局</t>
  </si>
  <si>
    <t>阳山县民政局</t>
  </si>
  <si>
    <t>连南瑶族自治县</t>
  </si>
  <si>
    <t>连南瑶族自治县民政局</t>
  </si>
  <si>
    <t>连山壮族瑶族自治县</t>
  </si>
  <si>
    <t>连山壮族瑶族自治县民政局</t>
  </si>
  <si>
    <t>佛冈县救助管理站</t>
  </si>
  <si>
    <t>广州市番禺区救助安置中心</t>
  </si>
  <si>
    <t>肇庆市救助安置中心</t>
  </si>
  <si>
    <t>阳山县救助管理站</t>
  </si>
  <si>
    <t>连山壮族瑶族自治县流浪乞讨人员救助管理站</t>
  </si>
  <si>
    <t>榕城区民政局</t>
  </si>
  <si>
    <t>榕城区救助管理站</t>
  </si>
  <si>
    <t>乳源县流浪乞讨人员救助安置中心</t>
  </si>
  <si>
    <t>始兴县流浪乞讨人员救助安置中心</t>
  </si>
  <si>
    <t>云城区民政局</t>
  </si>
  <si>
    <t>龙岗区民政局</t>
  </si>
  <si>
    <t>大亚湾区民政局</t>
  </si>
  <si>
    <t>电白区民政局</t>
  </si>
  <si>
    <t>梅县区民政和人力资源社会保障局</t>
  </si>
  <si>
    <t>地市</t>
  </si>
  <si>
    <t>区县</t>
  </si>
  <si>
    <t>户数</t>
  </si>
  <si>
    <t>人数</t>
  </si>
  <si>
    <t>金额</t>
  </si>
  <si>
    <t>万山区</t>
  </si>
  <si>
    <t>高栏港区</t>
  </si>
  <si>
    <t>横琴区</t>
  </si>
  <si>
    <t>湛江市经济开发区</t>
  </si>
  <si>
    <t>南三区</t>
  </si>
  <si>
    <t>肇庆国家高新区</t>
  </si>
  <si>
    <t>仲恺高新区</t>
  </si>
  <si>
    <t>大亚湾开发区</t>
  </si>
  <si>
    <t>红海湾经济开发区</t>
  </si>
  <si>
    <t>华侨管理区</t>
  </si>
  <si>
    <t>江东新区</t>
  </si>
  <si>
    <t>阳东县</t>
  </si>
  <si>
    <t>东莞区</t>
  </si>
  <si>
    <t>中山市本级</t>
  </si>
  <si>
    <t>枫溪区</t>
  </si>
  <si>
    <t>揭阳产业园</t>
  </si>
  <si>
    <t>空港区</t>
  </si>
  <si>
    <t>普侨区</t>
  </si>
  <si>
    <t>大南山侨区</t>
  </si>
  <si>
    <t>大南海石化工业区</t>
  </si>
  <si>
    <t>凤泉湖高新区</t>
  </si>
  <si>
    <t>厅直救助管理机构2017年中央财政补助资金申报统计表</t>
  </si>
  <si>
    <t>申请资金
（万元）</t>
  </si>
  <si>
    <t>提前下达金额
（万元）</t>
  </si>
  <si>
    <t>本次拟下达           （万元）</t>
  </si>
  <si>
    <t>备注</t>
  </si>
  <si>
    <t>2014年中央、省最低生活保障资金决算表（县级）</t>
  </si>
  <si>
    <t>城镇低保情况</t>
  </si>
  <si>
    <t>农村低保情况</t>
  </si>
  <si>
    <t>2014年中央、省预计补助资金测算（按提前下达人数测算）</t>
  </si>
  <si>
    <t>五六七划分比例及金额</t>
  </si>
  <si>
    <t>2014年6月低保对象数</t>
  </si>
  <si>
    <t>2014年6月补差</t>
  </si>
  <si>
    <t>2014年所需资金</t>
  </si>
  <si>
    <t>分配测算资金占比</t>
  </si>
  <si>
    <t>中央农村资金</t>
  </si>
  <si>
    <t>省城镇资金</t>
  </si>
  <si>
    <t>省农村资金</t>
  </si>
  <si>
    <t>比例</t>
  </si>
  <si>
    <t>人</t>
  </si>
  <si>
    <t>元</t>
  </si>
  <si>
    <t>经济发达地区</t>
  </si>
  <si>
    <t xml:space="preserve">                                                                                                                                                          </t>
  </si>
  <si>
    <t>市本级</t>
  </si>
  <si>
    <t>云安县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</si>
</sst>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  <numFmt numFmtId="180" formatCode="0.00000_ "/>
  </numFmts>
  <fonts count="7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7"/>
      <name val="宋体"/>
      <family val="0"/>
    </font>
    <font>
      <sz val="18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0" fillId="0" borderId="0">
      <alignment vertical="center"/>
      <protection/>
    </xf>
    <xf numFmtId="0" fontId="60" fillId="0" borderId="3" applyNumberFormat="0" applyFill="0" applyAlignment="0" applyProtection="0"/>
    <xf numFmtId="0" fontId="53" fillId="9" borderId="0" applyNumberFormat="0" applyBorder="0" applyAlignment="0" applyProtection="0"/>
    <xf numFmtId="0" fontId="55" fillId="0" borderId="4" applyNumberFormat="0" applyFill="0" applyAlignment="0" applyProtection="0"/>
    <xf numFmtId="0" fontId="61" fillId="10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11" borderId="0" applyNumberFormat="0" applyBorder="0" applyAlignment="0" applyProtection="0"/>
    <xf numFmtId="0" fontId="62" fillId="10" borderId="1" applyNumberFormat="0" applyAlignment="0" applyProtection="0"/>
    <xf numFmtId="0" fontId="0" fillId="0" borderId="0">
      <alignment/>
      <protection/>
    </xf>
    <xf numFmtId="0" fontId="63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0" fillId="0" borderId="0">
      <alignment vertical="center"/>
      <protection/>
    </xf>
    <xf numFmtId="0" fontId="53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 applyNumberFormat="0" applyFill="0" applyBorder="0" applyProtection="0">
      <alignment horizontal="center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5" fillId="0" borderId="9" xfId="93" applyFont="1" applyFill="1" applyBorder="1" applyAlignment="1">
      <alignment horizontal="center" vertical="center" wrapText="1"/>
      <protection/>
    </xf>
    <xf numFmtId="0" fontId="5" fillId="35" borderId="9" xfId="93" applyFont="1" applyFill="1" applyBorder="1" applyAlignment="1">
      <alignment horizontal="center" vertical="center" wrapText="1"/>
      <protection/>
    </xf>
    <xf numFmtId="0" fontId="5" fillId="0" borderId="9" xfId="9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35" borderId="9" xfId="0" applyNumberFormat="1" applyFont="1" applyFill="1" applyBorder="1" applyAlignment="1">
      <alignment horizontal="center" vertical="center"/>
    </xf>
    <xf numFmtId="176" fontId="5" fillId="0" borderId="9" xfId="93" applyNumberFormat="1" applyFont="1" applyFill="1" applyBorder="1" applyAlignment="1">
      <alignment horizontal="center" vertical="center"/>
      <protection/>
    </xf>
    <xf numFmtId="0" fontId="5" fillId="35" borderId="9" xfId="93" applyFont="1" applyFill="1" applyBorder="1" applyAlignment="1">
      <alignment horizontal="center" vertical="center"/>
      <protection/>
    </xf>
    <xf numFmtId="0" fontId="6" fillId="0" borderId="9" xfId="110" applyFont="1" applyFill="1" applyBorder="1" applyAlignment="1">
      <alignment horizontal="center" vertical="center"/>
      <protection/>
    </xf>
    <xf numFmtId="176" fontId="7" fillId="0" borderId="10" xfId="95" applyNumberFormat="1" applyFont="1" applyBorder="1" applyAlignment="1">
      <alignment horizontal="center" vertical="center" wrapText="1"/>
      <protection/>
    </xf>
    <xf numFmtId="176" fontId="3" fillId="0" borderId="9" xfId="93" applyNumberFormat="1" applyFont="1" applyFill="1" applyBorder="1" applyAlignment="1">
      <alignment horizontal="center" vertical="center" wrapText="1"/>
      <protection/>
    </xf>
    <xf numFmtId="176" fontId="8" fillId="0" borderId="9" xfId="122" applyNumberFormat="1" applyFont="1" applyFill="1" applyBorder="1" applyAlignment="1">
      <alignment horizontal="center" vertical="center"/>
      <protection/>
    </xf>
    <xf numFmtId="0" fontId="3" fillId="35" borderId="9" xfId="93" applyFont="1" applyFill="1" applyBorder="1" applyAlignment="1">
      <alignment horizontal="center" vertical="center" wrapText="1"/>
      <protection/>
    </xf>
    <xf numFmtId="0" fontId="3" fillId="0" borderId="9" xfId="93" applyFont="1" applyFill="1" applyBorder="1" applyAlignment="1">
      <alignment horizontal="center" vertical="center" wrapText="1"/>
      <protection/>
    </xf>
    <xf numFmtId="0" fontId="9" fillId="0" borderId="9" xfId="0" applyFill="1" applyBorder="1" applyAlignment="1">
      <alignment horizontal="center" vertical="center"/>
    </xf>
    <xf numFmtId="0" fontId="9" fillId="35" borderId="9" xfId="0" applyFill="1" applyBorder="1" applyAlignment="1">
      <alignment horizontal="center" vertical="center"/>
    </xf>
    <xf numFmtId="176" fontId="10" fillId="0" borderId="9" xfId="122" applyNumberFormat="1" applyFont="1" applyFill="1" applyBorder="1" applyAlignment="1">
      <alignment horizontal="center" vertical="center"/>
      <protection/>
    </xf>
    <xf numFmtId="0" fontId="5" fillId="0" borderId="9" xfId="105" applyFont="1" applyFill="1" applyBorder="1" applyAlignment="1">
      <alignment horizontal="center" vertical="center"/>
      <protection/>
    </xf>
    <xf numFmtId="0" fontId="5" fillId="35" borderId="9" xfId="105" applyFont="1" applyFill="1" applyBorder="1" applyAlignment="1">
      <alignment horizontal="center" vertical="center"/>
      <protection/>
    </xf>
    <xf numFmtId="176" fontId="11" fillId="0" borderId="9" xfId="105" applyNumberFormat="1" applyFont="1" applyFill="1" applyBorder="1" applyAlignment="1">
      <alignment horizontal="center" vertical="center"/>
      <protection/>
    </xf>
    <xf numFmtId="176" fontId="11" fillId="35" borderId="9" xfId="105" applyNumberFormat="1" applyFont="1" applyFill="1" applyBorder="1" applyAlignment="1">
      <alignment horizontal="center" vertical="center"/>
      <protection/>
    </xf>
    <xf numFmtId="0" fontId="5" fillId="33" borderId="9" xfId="107" applyNumberFormat="1" applyFont="1" applyFill="1" applyBorder="1" applyAlignment="1">
      <alignment horizontal="center" vertical="center"/>
      <protection/>
    </xf>
    <xf numFmtId="0" fontId="3" fillId="33" borderId="9" xfId="83" applyFont="1" applyFill="1" applyBorder="1" applyAlignment="1">
      <alignment horizontal="center" vertical="center"/>
      <protection/>
    </xf>
    <xf numFmtId="176" fontId="11" fillId="33" borderId="9" xfId="106" applyNumberFormat="1" applyFont="1" applyFill="1" applyBorder="1" applyAlignment="1">
      <alignment horizontal="center" vertical="center"/>
      <protection/>
    </xf>
    <xf numFmtId="176" fontId="11" fillId="33" borderId="9" xfId="119" applyNumberFormat="1" applyFont="1" applyFill="1" applyBorder="1" applyAlignment="1">
      <alignment horizontal="center" vertical="center"/>
      <protection/>
    </xf>
    <xf numFmtId="176" fontId="11" fillId="33" borderId="9" xfId="28" applyNumberFormat="1" applyFont="1" applyFill="1" applyBorder="1" applyAlignment="1">
      <alignment horizontal="center" vertical="center"/>
      <protection/>
    </xf>
    <xf numFmtId="176" fontId="3" fillId="33" borderId="9" xfId="0" applyNumberFormat="1" applyFont="1" applyFill="1" applyBorder="1" applyAlignment="1">
      <alignment horizontal="center" vertical="center"/>
    </xf>
    <xf numFmtId="0" fontId="3" fillId="0" borderId="9" xfId="107" applyNumberFormat="1" applyFont="1" applyFill="1" applyBorder="1" applyAlignment="1">
      <alignment horizontal="center" vertical="center"/>
      <protection/>
    </xf>
    <xf numFmtId="176" fontId="3" fillId="35" borderId="9" xfId="0" applyNumberFormat="1" applyFont="1" applyFill="1" applyBorder="1" applyAlignment="1">
      <alignment horizontal="center" vertical="center"/>
    </xf>
    <xf numFmtId="0" fontId="3" fillId="0" borderId="9" xfId="107" applyNumberFormat="1" applyFont="1" applyFill="1" applyBorder="1" applyAlignment="1">
      <alignment horizontal="center" vertical="center" wrapText="1"/>
      <protection/>
    </xf>
    <xf numFmtId="0" fontId="5" fillId="34" borderId="9" xfId="107" applyNumberFormat="1" applyFont="1" applyFill="1" applyBorder="1" applyAlignment="1">
      <alignment horizontal="left" vertical="center" wrapText="1"/>
      <protection/>
    </xf>
    <xf numFmtId="176" fontId="7" fillId="34" borderId="10" xfId="95" applyNumberFormat="1" applyFont="1" applyFill="1" applyBorder="1" applyAlignment="1">
      <alignment horizontal="center" vertical="center" wrapText="1"/>
      <protection/>
    </xf>
    <xf numFmtId="176" fontId="3" fillId="34" borderId="9" xfId="93" applyNumberFormat="1" applyFont="1" applyFill="1" applyBorder="1" applyAlignment="1">
      <alignment horizontal="center" vertical="center" wrapText="1"/>
      <protection/>
    </xf>
    <xf numFmtId="176" fontId="10" fillId="34" borderId="9" xfId="122" applyNumberFormat="1" applyFont="1" applyFill="1" applyBorder="1" applyAlignment="1">
      <alignment horizontal="center" vertical="center"/>
      <protection/>
    </xf>
    <xf numFmtId="176" fontId="3" fillId="34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/>
    </xf>
    <xf numFmtId="0" fontId="3" fillId="0" borderId="9" xfId="122" applyNumberFormat="1" applyFont="1" applyFill="1" applyBorder="1" applyAlignment="1">
      <alignment horizontal="center" vertical="center" wrapText="1"/>
      <protection/>
    </xf>
    <xf numFmtId="176" fontId="3" fillId="0" borderId="9" xfId="122" applyNumberFormat="1" applyFont="1" applyFill="1" applyBorder="1" applyAlignment="1">
      <alignment horizontal="center" vertical="center"/>
      <protection/>
    </xf>
    <xf numFmtId="0" fontId="3" fillId="0" borderId="9" xfId="122" applyNumberFormat="1" applyFont="1" applyFill="1" applyBorder="1" applyAlignment="1">
      <alignment horizontal="center" vertical="center" wrapText="1"/>
      <protection/>
    </xf>
    <xf numFmtId="0" fontId="5" fillId="34" borderId="9" xfId="122" applyNumberFormat="1" applyFont="1" applyFill="1" applyBorder="1" applyAlignment="1">
      <alignment horizontal="left" vertical="center" wrapText="1"/>
      <protection/>
    </xf>
    <xf numFmtId="176" fontId="3" fillId="34" borderId="9" xfId="122" applyNumberFormat="1" applyFont="1" applyFill="1" applyBorder="1" applyAlignment="1">
      <alignment horizontal="center" vertical="center"/>
      <protection/>
    </xf>
    <xf numFmtId="0" fontId="3" fillId="33" borderId="11" xfId="83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4" borderId="9" xfId="107" applyNumberFormat="1" applyFont="1" applyFill="1" applyBorder="1" applyAlignment="1">
      <alignment horizontal="left" vertical="center" wrapText="1"/>
      <protection/>
    </xf>
    <xf numFmtId="0" fontId="3" fillId="0" borderId="9" xfId="122" applyNumberFormat="1" applyFont="1" applyFill="1" applyBorder="1" applyAlignment="1">
      <alignment horizontal="center" vertical="center"/>
      <protection/>
    </xf>
    <xf numFmtId="0" fontId="5" fillId="34" borderId="9" xfId="122" applyNumberFormat="1" applyFont="1" applyFill="1" applyBorder="1" applyAlignment="1">
      <alignment horizontal="left" vertical="center"/>
      <protection/>
    </xf>
    <xf numFmtId="0" fontId="3" fillId="0" borderId="9" xfId="107" applyNumberFormat="1" applyFont="1" applyFill="1" applyBorder="1" applyAlignment="1">
      <alignment horizontal="center" vertical="center"/>
      <protection/>
    </xf>
    <xf numFmtId="0" fontId="3" fillId="0" borderId="11" xfId="122" applyFont="1" applyBorder="1" applyAlignment="1">
      <alignment horizontal="center" vertical="center"/>
      <protection/>
    </xf>
    <xf numFmtId="0" fontId="3" fillId="34" borderId="9" xfId="107" applyNumberFormat="1" applyFont="1" applyFill="1" applyBorder="1" applyAlignment="1">
      <alignment horizontal="left" vertical="center"/>
      <protection/>
    </xf>
    <xf numFmtId="0" fontId="4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6" borderId="9" xfId="93" applyFont="1" applyFill="1" applyBorder="1" applyAlignment="1">
      <alignment horizontal="center" vertical="center" wrapText="1"/>
      <protection/>
    </xf>
    <xf numFmtId="49" fontId="5" fillId="36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36" borderId="9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6" borderId="9" xfId="93" applyFont="1" applyFill="1" applyBorder="1" applyAlignment="1">
      <alignment horizontal="center" vertical="center"/>
      <protection/>
    </xf>
    <xf numFmtId="0" fontId="3" fillId="36" borderId="9" xfId="93" applyFont="1" applyFill="1" applyBorder="1" applyAlignment="1">
      <alignment horizontal="center" vertical="center" wrapText="1"/>
      <protection/>
    </xf>
    <xf numFmtId="176" fontId="3" fillId="36" borderId="9" xfId="93" applyNumberFormat="1" applyFont="1" applyFill="1" applyBorder="1" applyAlignment="1">
      <alignment horizontal="center" vertical="center" wrapText="1"/>
      <protection/>
    </xf>
    <xf numFmtId="176" fontId="3" fillId="35" borderId="9" xfId="93" applyNumberFormat="1" applyFont="1" applyFill="1" applyBorder="1" applyAlignment="1">
      <alignment horizontal="center" vertical="center" wrapText="1"/>
      <protection/>
    </xf>
    <xf numFmtId="0" fontId="9" fillId="36" borderId="9" xfId="0" applyFill="1" applyBorder="1" applyAlignment="1">
      <alignment horizontal="center" vertical="center"/>
    </xf>
    <xf numFmtId="0" fontId="9" fillId="0" borderId="9" xfId="0" applyBorder="1" applyAlignment="1">
      <alignment horizontal="center" vertical="center"/>
    </xf>
    <xf numFmtId="0" fontId="9" fillId="0" borderId="0" xfId="0" applyFill="1" applyAlignment="1">
      <alignment horizontal="center" vertical="center"/>
    </xf>
    <xf numFmtId="0" fontId="5" fillId="36" borderId="9" xfId="105" applyFont="1" applyFill="1" applyBorder="1" applyAlignment="1">
      <alignment horizontal="center" vertical="center"/>
      <protection/>
    </xf>
    <xf numFmtId="176" fontId="11" fillId="36" borderId="9" xfId="105" applyNumberFormat="1" applyFont="1" applyFill="1" applyBorder="1" applyAlignment="1">
      <alignment horizontal="center" vertical="center"/>
      <protection/>
    </xf>
    <xf numFmtId="9" fontId="3" fillId="36" borderId="9" xfId="27" applyFont="1" applyFill="1" applyBorder="1" applyAlignment="1">
      <alignment horizontal="center" vertical="center"/>
    </xf>
    <xf numFmtId="176" fontId="3" fillId="0" borderId="9" xfId="27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9" fontId="3" fillId="36" borderId="9" xfId="27" applyFont="1" applyFill="1" applyBorder="1" applyAlignment="1">
      <alignment horizontal="center" vertical="center" wrapText="1"/>
    </xf>
    <xf numFmtId="176" fontId="3" fillId="35" borderId="9" xfId="27" applyNumberFormat="1" applyFont="1" applyFill="1" applyBorder="1" applyAlignment="1">
      <alignment horizontal="center" vertical="center" wrapText="1"/>
    </xf>
    <xf numFmtId="9" fontId="3" fillId="34" borderId="9" xfId="27" applyFont="1" applyFill="1" applyBorder="1" applyAlignment="1">
      <alignment horizontal="center" vertical="center"/>
    </xf>
    <xf numFmtId="176" fontId="3" fillId="34" borderId="9" xfId="27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 wrapText="1"/>
    </xf>
    <xf numFmtId="9" fontId="3" fillId="34" borderId="9" xfId="27" applyFont="1" applyFill="1" applyBorder="1" applyAlignment="1">
      <alignment horizontal="center" vertical="center" wrapText="1"/>
    </xf>
    <xf numFmtId="176" fontId="3" fillId="34" borderId="9" xfId="2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9" fontId="3" fillId="33" borderId="9" xfId="27" applyFont="1" applyFill="1" applyBorder="1" applyAlignment="1">
      <alignment horizontal="center" vertical="center"/>
    </xf>
    <xf numFmtId="176" fontId="3" fillId="33" borderId="9" xfId="27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9" fontId="3" fillId="36" borderId="9" xfId="2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2" fillId="0" borderId="9" xfId="104" applyFont="1" applyFill="1" applyBorder="1" applyAlignment="1">
      <alignment horizontal="center" vertical="center" wrapText="1"/>
      <protection/>
    </xf>
    <xf numFmtId="0" fontId="3" fillId="0" borderId="11" xfId="112" applyFont="1" applyBorder="1" applyAlignment="1">
      <alignment horizontal="center" vertical="center"/>
      <protection/>
    </xf>
    <xf numFmtId="0" fontId="3" fillId="0" borderId="9" xfId="108" applyNumberFormat="1" applyFont="1" applyBorder="1" applyAlignment="1">
      <alignment horizontal="center" vertical="center"/>
      <protection/>
    </xf>
    <xf numFmtId="0" fontId="3" fillId="0" borderId="9" xfId="112" applyNumberFormat="1" applyFont="1" applyBorder="1" applyAlignment="1">
      <alignment horizontal="center" vertical="center"/>
      <protection/>
    </xf>
    <xf numFmtId="0" fontId="7" fillId="0" borderId="9" xfId="104" applyFont="1" applyFill="1" applyBorder="1" applyAlignment="1">
      <alignment horizontal="center" vertical="center" wrapText="1"/>
      <protection/>
    </xf>
    <xf numFmtId="0" fontId="3" fillId="0" borderId="9" xfId="108" applyNumberFormat="1" applyFont="1" applyFill="1" applyBorder="1" applyAlignment="1">
      <alignment horizontal="center" vertical="center"/>
      <protection/>
    </xf>
    <xf numFmtId="0" fontId="3" fillId="0" borderId="11" xfId="112" applyNumberFormat="1" applyFont="1" applyFill="1" applyBorder="1" applyAlignment="1">
      <alignment horizontal="center" vertical="center"/>
      <protection/>
    </xf>
    <xf numFmtId="0" fontId="3" fillId="0" borderId="11" xfId="108" applyNumberFormat="1" applyFont="1" applyFill="1" applyBorder="1" applyAlignment="1">
      <alignment horizontal="center" vertical="center"/>
      <protection/>
    </xf>
    <xf numFmtId="0" fontId="13" fillId="0" borderId="9" xfId="104" applyFont="1" applyFill="1" applyBorder="1" applyAlignment="1">
      <alignment horizontal="center" vertical="center" wrapText="1"/>
      <protection/>
    </xf>
    <xf numFmtId="0" fontId="3" fillId="34" borderId="9" xfId="122" applyNumberFormat="1" applyFont="1" applyFill="1" applyBorder="1" applyAlignment="1">
      <alignment horizontal="left" vertical="center"/>
      <protection/>
    </xf>
    <xf numFmtId="176" fontId="3" fillId="0" borderId="11" xfId="122" applyNumberFormat="1" applyFont="1" applyFill="1" applyBorder="1" applyAlignment="1">
      <alignment horizontal="center" vertical="center"/>
      <protection/>
    </xf>
    <xf numFmtId="177" fontId="3" fillId="0" borderId="11" xfId="108" applyNumberFormat="1" applyFont="1" applyFill="1" applyBorder="1" applyAlignment="1">
      <alignment horizontal="center" vertical="center"/>
      <protection/>
    </xf>
    <xf numFmtId="177" fontId="3" fillId="0" borderId="11" xfId="112" applyNumberFormat="1" applyFont="1" applyFill="1" applyBorder="1" applyAlignment="1">
      <alignment horizontal="center" vertical="center"/>
      <protection/>
    </xf>
    <xf numFmtId="178" fontId="3" fillId="0" borderId="11" xfId="108" applyNumberFormat="1" applyFont="1" applyFill="1" applyBorder="1" applyAlignment="1">
      <alignment horizontal="center" vertical="center"/>
      <protection/>
    </xf>
    <xf numFmtId="176" fontId="3" fillId="0" borderId="11" xfId="112" applyNumberFormat="1" applyFont="1" applyFill="1" applyBorder="1" applyAlignment="1">
      <alignment horizontal="center" vertical="center"/>
      <protection/>
    </xf>
    <xf numFmtId="0" fontId="12" fillId="36" borderId="9" xfId="104" applyFont="1" applyFill="1" applyBorder="1" applyAlignment="1">
      <alignment horizontal="center" vertical="center" wrapText="1"/>
      <protection/>
    </xf>
    <xf numFmtId="176" fontId="12" fillId="35" borderId="9" xfId="104" applyNumberFormat="1" applyFont="1" applyFill="1" applyBorder="1" applyAlignment="1">
      <alignment horizontal="center" vertical="center" wrapText="1"/>
      <protection/>
    </xf>
    <xf numFmtId="0" fontId="7" fillId="36" borderId="9" xfId="104" applyFont="1" applyFill="1" applyBorder="1" applyAlignment="1">
      <alignment horizontal="center" vertical="center" wrapText="1"/>
      <protection/>
    </xf>
    <xf numFmtId="176" fontId="7" fillId="35" borderId="9" xfId="104" applyNumberFormat="1" applyFont="1" applyFill="1" applyBorder="1" applyAlignment="1">
      <alignment horizontal="center" vertical="center" wrapText="1"/>
      <protection/>
    </xf>
    <xf numFmtId="0" fontId="13" fillId="36" borderId="9" xfId="104" applyFont="1" applyFill="1" applyBorder="1" applyAlignment="1">
      <alignment horizontal="center" vertical="center" wrapText="1"/>
      <protection/>
    </xf>
    <xf numFmtId="176" fontId="13" fillId="35" borderId="9" xfId="104" applyNumberFormat="1" applyFont="1" applyFill="1" applyBorder="1" applyAlignment="1">
      <alignment horizontal="center" vertical="center" wrapText="1"/>
      <protection/>
    </xf>
    <xf numFmtId="0" fontId="3" fillId="34" borderId="9" xfId="107" applyNumberFormat="1" applyFont="1" applyFill="1" applyBorder="1" applyAlignment="1">
      <alignment horizontal="center" vertical="center" wrapText="1"/>
      <protection/>
    </xf>
    <xf numFmtId="0" fontId="5" fillId="0" borderId="9" xfId="194" applyFont="1" applyFill="1" applyBorder="1" applyAlignment="1">
      <alignment horizontal="center" vertical="center" wrapText="1"/>
      <protection/>
    </xf>
    <xf numFmtId="178" fontId="3" fillId="0" borderId="9" xfId="93" applyNumberFormat="1" applyFont="1" applyFill="1" applyBorder="1" applyAlignment="1">
      <alignment horizontal="center" vertical="center" wrapText="1"/>
      <protection/>
    </xf>
    <xf numFmtId="0" fontId="3" fillId="0" borderId="9" xfId="93" applyFont="1" applyFill="1" applyBorder="1" applyAlignment="1">
      <alignment horizontal="center" vertical="center" wrapText="1"/>
      <protection/>
    </xf>
    <xf numFmtId="176" fontId="3" fillId="0" borderId="9" xfId="9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9" xfId="93" applyNumberFormat="1" applyFont="1" applyFill="1" applyBorder="1" applyAlignment="1">
      <alignment horizontal="center" vertical="center" wrapText="1"/>
      <protection/>
    </xf>
    <xf numFmtId="0" fontId="3" fillId="0" borderId="9" xfId="93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80" applyNumberFormat="1" applyFont="1" applyFill="1" applyBorder="1" applyAlignment="1">
      <alignment horizontal="center" vertical="center" wrapText="1"/>
      <protection/>
    </xf>
    <xf numFmtId="0" fontId="3" fillId="0" borderId="9" xfId="80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93" applyNumberFormat="1" applyFont="1" applyFill="1" applyBorder="1" applyAlignment="1">
      <alignment horizontal="center" vertical="center" wrapText="1"/>
      <protection/>
    </xf>
    <xf numFmtId="179" fontId="3" fillId="0" borderId="9" xfId="194" applyNumberFormat="1" applyFont="1" applyFill="1" applyBorder="1" applyAlignment="1">
      <alignment horizontal="center" vertical="center" wrapText="1"/>
      <protection/>
    </xf>
    <xf numFmtId="0" fontId="5" fillId="33" borderId="9" xfId="79" applyFont="1" applyFill="1" applyBorder="1" applyAlignment="1">
      <alignment horizontal="center" vertical="center" wrapText="1"/>
      <protection/>
    </xf>
    <xf numFmtId="0" fontId="3" fillId="33" borderId="9" xfId="83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170" applyNumberFormat="1" applyFont="1" applyFill="1" applyBorder="1" applyAlignment="1">
      <alignment horizontal="center" vertical="center" wrapText="1"/>
      <protection/>
    </xf>
    <xf numFmtId="176" fontId="7" fillId="0" borderId="9" xfId="95" applyNumberFormat="1" applyFont="1" applyBorder="1" applyAlignment="1">
      <alignment horizontal="center" vertical="center" wrapText="1"/>
      <protection/>
    </xf>
    <xf numFmtId="179" fontId="3" fillId="0" borderId="9" xfId="22" applyNumberFormat="1" applyFont="1" applyBorder="1" applyAlignment="1">
      <alignment horizontal="center" vertical="center" wrapText="1"/>
      <protection/>
    </xf>
    <xf numFmtId="0" fontId="3" fillId="37" borderId="9" xfId="170" applyNumberFormat="1" applyFont="1" applyFill="1" applyBorder="1" applyAlignment="1">
      <alignment horizontal="center" vertical="center" wrapText="1"/>
      <protection/>
    </xf>
    <xf numFmtId="176" fontId="7" fillId="37" borderId="9" xfId="95" applyNumberFormat="1" applyFont="1" applyFill="1" applyBorder="1" applyAlignment="1">
      <alignment horizontal="center" vertical="center" wrapText="1"/>
      <protection/>
    </xf>
    <xf numFmtId="179" fontId="3" fillId="37" borderId="9" xfId="22" applyNumberFormat="1" applyFont="1" applyFill="1" applyBorder="1" applyAlignment="1">
      <alignment horizontal="center" vertical="center" wrapText="1"/>
      <protection/>
    </xf>
    <xf numFmtId="176" fontId="3" fillId="37" borderId="9" xfId="93" applyNumberFormat="1" applyFont="1" applyFill="1" applyBorder="1" applyAlignment="1">
      <alignment horizontal="center" vertical="center" wrapText="1"/>
      <protection/>
    </xf>
    <xf numFmtId="176" fontId="3" fillId="33" borderId="9" xfId="83" applyNumberFormat="1" applyFont="1" applyFill="1" applyBorder="1" applyAlignment="1">
      <alignment horizontal="center" vertical="center" wrapText="1"/>
      <protection/>
    </xf>
    <xf numFmtId="179" fontId="3" fillId="33" borderId="9" xfId="22" applyNumberFormat="1" applyFont="1" applyFill="1" applyBorder="1" applyAlignment="1">
      <alignment horizontal="center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79" applyNumberFormat="1" applyFont="1" applyFill="1" applyBorder="1" applyAlignment="1">
      <alignment horizontal="center" vertical="center" wrapText="1"/>
      <protection/>
    </xf>
    <xf numFmtId="0" fontId="3" fillId="0" borderId="9" xfId="79" applyNumberFormat="1" applyFont="1" applyBorder="1" applyAlignment="1">
      <alignment horizontal="center" vertical="center" wrapText="1"/>
      <protection/>
    </xf>
    <xf numFmtId="0" fontId="3" fillId="37" borderId="9" xfId="79" applyNumberFormat="1" applyFont="1" applyFill="1" applyBorder="1" applyAlignment="1">
      <alignment horizontal="center" vertical="center" wrapText="1"/>
      <protection/>
    </xf>
    <xf numFmtId="0" fontId="3" fillId="0" borderId="9" xfId="171" applyNumberFormat="1" applyFont="1" applyFill="1" applyBorder="1" applyAlignment="1">
      <alignment horizontal="center" vertical="center" wrapText="1"/>
      <protection/>
    </xf>
    <xf numFmtId="0" fontId="3" fillId="37" borderId="9" xfId="171" applyNumberFormat="1" applyFont="1" applyFill="1" applyBorder="1" applyAlignment="1">
      <alignment horizontal="center" vertical="center" wrapText="1"/>
      <protection/>
    </xf>
    <xf numFmtId="0" fontId="3" fillId="0" borderId="9" xfId="171" applyNumberFormat="1" applyFont="1" applyBorder="1" applyAlignment="1">
      <alignment horizontal="center" vertical="center" wrapText="1"/>
      <protection/>
    </xf>
    <xf numFmtId="0" fontId="3" fillId="0" borderId="9" xfId="172" applyNumberFormat="1" applyFont="1" applyFill="1" applyBorder="1" applyAlignment="1">
      <alignment horizontal="center" vertical="center" wrapText="1"/>
      <protection/>
    </xf>
    <xf numFmtId="0" fontId="3" fillId="0" borderId="9" xfId="172" applyNumberFormat="1" applyFont="1" applyBorder="1" applyAlignment="1">
      <alignment horizontal="center" vertical="center" wrapText="1"/>
      <protection/>
    </xf>
    <xf numFmtId="0" fontId="3" fillId="37" borderId="9" xfId="172" applyNumberFormat="1" applyFont="1" applyFill="1" applyBorder="1" applyAlignment="1">
      <alignment horizontal="center" vertical="center" wrapText="1"/>
      <protection/>
    </xf>
    <xf numFmtId="179" fontId="3" fillId="0" borderId="9" xfId="79" applyNumberFormat="1" applyFont="1" applyFill="1" applyBorder="1" applyAlignment="1">
      <alignment horizontal="center" vertical="center" wrapText="1"/>
      <protection/>
    </xf>
    <xf numFmtId="0" fontId="3" fillId="0" borderId="9" xfId="173" applyNumberFormat="1" applyFont="1" applyFill="1" applyBorder="1" applyAlignment="1">
      <alignment horizontal="center" vertical="center" wrapText="1"/>
      <protection/>
    </xf>
    <xf numFmtId="0" fontId="3" fillId="37" borderId="9" xfId="173" applyNumberFormat="1" applyFont="1" applyFill="1" applyBorder="1" applyAlignment="1">
      <alignment horizontal="center" vertical="center" wrapText="1"/>
      <protection/>
    </xf>
    <xf numFmtId="0" fontId="3" fillId="0" borderId="9" xfId="173" applyNumberFormat="1" applyFont="1" applyBorder="1" applyAlignment="1">
      <alignment horizontal="center" vertical="center" wrapText="1"/>
      <protection/>
    </xf>
    <xf numFmtId="179" fontId="7" fillId="33" borderId="9" xfId="83" applyNumberFormat="1" applyFont="1" applyFill="1" applyBorder="1" applyAlignment="1">
      <alignment horizontal="center" vertical="center" wrapText="1"/>
      <protection/>
    </xf>
    <xf numFmtId="0" fontId="3" fillId="37" borderId="9" xfId="174" applyNumberFormat="1" applyFont="1" applyFill="1" applyBorder="1" applyAlignment="1">
      <alignment horizontal="center" vertical="center" wrapText="1"/>
      <protection/>
    </xf>
    <xf numFmtId="179" fontId="3" fillId="33" borderId="9" xfId="176" applyNumberFormat="1" applyFont="1" applyFill="1" applyBorder="1" applyAlignment="1">
      <alignment horizontal="center" vertical="center" wrapText="1"/>
      <protection/>
    </xf>
    <xf numFmtId="0" fontId="3" fillId="0" borderId="9" xfId="174" applyNumberFormat="1" applyFont="1" applyFill="1" applyBorder="1" applyAlignment="1">
      <alignment horizontal="center" vertical="center" wrapText="1"/>
      <protection/>
    </xf>
    <xf numFmtId="0" fontId="3" fillId="0" borderId="9" xfId="175" applyNumberFormat="1" applyFont="1" applyBorder="1" applyAlignment="1">
      <alignment horizontal="center" vertical="center" wrapText="1"/>
      <protection/>
    </xf>
    <xf numFmtId="0" fontId="3" fillId="0" borderId="9" xfId="175" applyNumberFormat="1" applyFont="1" applyFill="1" applyBorder="1" applyAlignment="1">
      <alignment horizontal="center" vertical="center" wrapText="1"/>
      <protection/>
    </xf>
    <xf numFmtId="0" fontId="3" fillId="37" borderId="9" xfId="1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178" fontId="68" fillId="0" borderId="0" xfId="0" applyNumberFormat="1" applyFont="1" applyFill="1" applyBorder="1" applyAlignment="1">
      <alignment/>
    </xf>
    <xf numFmtId="0" fontId="69" fillId="0" borderId="0" xfId="0" applyNumberFormat="1" applyFont="1" applyFill="1" applyBorder="1" applyAlignment="1">
      <alignment/>
    </xf>
    <xf numFmtId="178" fontId="69" fillId="0" borderId="0" xfId="0" applyNumberFormat="1" applyFont="1" applyFill="1" applyBorder="1" applyAlignment="1">
      <alignment/>
    </xf>
    <xf numFmtId="0" fontId="69" fillId="0" borderId="0" xfId="0" applyNumberFormat="1" applyFont="1" applyFill="1" applyAlignment="1">
      <alignment/>
    </xf>
    <xf numFmtId="178" fontId="69" fillId="0" borderId="0" xfId="0" applyNumberFormat="1" applyFont="1" applyFill="1" applyAlignment="1">
      <alignment/>
    </xf>
    <xf numFmtId="178" fontId="68" fillId="0" borderId="0" xfId="0" applyNumberFormat="1" applyFont="1" applyFill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0" fontId="3" fillId="0" borderId="0" xfId="27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0" fontId="3" fillId="0" borderId="0" xfId="27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9" fontId="21" fillId="0" borderId="0" xfId="0" applyNumberFormat="1" applyFont="1" applyFill="1" applyBorder="1" applyAlignment="1">
      <alignment horizontal="center" vertical="center" wrapText="1"/>
    </xf>
    <xf numFmtId="179" fontId="21" fillId="0" borderId="0" xfId="0" applyNumberFormat="1" applyFont="1" applyFill="1" applyAlignment="1">
      <alignment horizontal="center" vertical="center" wrapText="1"/>
    </xf>
    <xf numFmtId="10" fontId="21" fillId="0" borderId="0" xfId="27" applyNumberFormat="1" applyFont="1" applyFill="1" applyAlignment="1">
      <alignment horizontal="center" vertical="center" wrapText="1"/>
    </xf>
    <xf numFmtId="179" fontId="3" fillId="0" borderId="9" xfId="93" applyNumberFormat="1" applyFont="1" applyFill="1" applyBorder="1" applyAlignment="1">
      <alignment horizontal="center" vertical="center" wrapText="1"/>
      <protection/>
    </xf>
    <xf numFmtId="179" fontId="3" fillId="0" borderId="12" xfId="93" applyNumberFormat="1" applyFont="1" applyFill="1" applyBorder="1" applyAlignment="1">
      <alignment horizontal="center" vertical="center" wrapText="1"/>
      <protection/>
    </xf>
    <xf numFmtId="10" fontId="3" fillId="0" borderId="12" xfId="27" applyNumberFormat="1" applyFont="1" applyFill="1" applyBorder="1" applyAlignment="1" applyProtection="1">
      <alignment horizontal="center" vertical="center" wrapText="1"/>
      <protection/>
    </xf>
    <xf numFmtId="179" fontId="3" fillId="0" borderId="11" xfId="93" applyNumberFormat="1" applyFont="1" applyFill="1" applyBorder="1" applyAlignment="1">
      <alignment horizontal="center" vertical="center" wrapText="1"/>
      <protection/>
    </xf>
    <xf numFmtId="10" fontId="3" fillId="0" borderId="11" xfId="27" applyNumberFormat="1" applyFont="1" applyFill="1" applyBorder="1" applyAlignment="1" applyProtection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center" vertical="center" wrapText="1"/>
    </xf>
    <xf numFmtId="10" fontId="3" fillId="0" borderId="9" xfId="27" applyNumberFormat="1" applyFont="1" applyFill="1" applyBorder="1" applyAlignment="1">
      <alignment horizontal="center" vertical="center" wrapText="1"/>
    </xf>
    <xf numFmtId="1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>
      <alignment horizontal="center" vertical="center" wrapText="1"/>
      <protection/>
    </xf>
    <xf numFmtId="179" fontId="3" fillId="0" borderId="9" xfId="93" applyNumberFormat="1" applyFont="1" applyFill="1" applyBorder="1" applyAlignment="1">
      <alignment horizontal="center" vertical="center" wrapText="1"/>
      <protection/>
    </xf>
    <xf numFmtId="0" fontId="10" fillId="0" borderId="13" xfId="193" applyFont="1" applyFill="1" applyBorder="1" applyAlignment="1">
      <alignment horizontal="right" vertical="center" wrapText="1"/>
      <protection/>
    </xf>
    <xf numFmtId="0" fontId="22" fillId="0" borderId="13" xfId="193" applyFont="1" applyFill="1" applyBorder="1" applyAlignment="1">
      <alignment horizontal="right" vertical="center" wrapText="1"/>
      <protection/>
    </xf>
    <xf numFmtId="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5" fillId="0" borderId="9" xfId="105" applyFont="1" applyFill="1" applyBorder="1" applyAlignment="1">
      <alignment horizontal="center" vertical="center" wrapText="1"/>
      <protection/>
    </xf>
    <xf numFmtId="179" fontId="3" fillId="0" borderId="9" xfId="105" applyNumberFormat="1" applyFont="1" applyFill="1" applyBorder="1" applyAlignment="1">
      <alignment horizontal="center" vertical="center" wrapText="1"/>
      <protection/>
    </xf>
    <xf numFmtId="179" fontId="3" fillId="38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3" fillId="0" borderId="9" xfId="174" applyNumberFormat="1" applyFont="1" applyFill="1" applyBorder="1" applyAlignment="1">
      <alignment horizontal="center" vertical="center" wrapText="1"/>
      <protection/>
    </xf>
    <xf numFmtId="0" fontId="3" fillId="0" borderId="9" xfId="172" applyNumberFormat="1" applyFont="1" applyFill="1" applyBorder="1" applyAlignment="1">
      <alignment horizontal="center" vertical="center" wrapText="1"/>
      <protection/>
    </xf>
    <xf numFmtId="0" fontId="3" fillId="0" borderId="9" xfId="79" applyFont="1" applyFill="1" applyBorder="1" applyAlignment="1">
      <alignment horizontal="center" vertical="center" wrapText="1"/>
      <protection/>
    </xf>
    <xf numFmtId="0" fontId="3" fillId="0" borderId="9" xfId="173" applyNumberFormat="1" applyFont="1" applyFill="1" applyBorder="1" applyAlignment="1">
      <alignment horizontal="center" vertical="center" wrapText="1"/>
      <protection/>
    </xf>
    <xf numFmtId="0" fontId="3" fillId="0" borderId="9" xfId="171" applyNumberFormat="1" applyFont="1" applyFill="1" applyBorder="1" applyAlignment="1">
      <alignment horizontal="center" vertical="center" wrapText="1"/>
      <protection/>
    </xf>
    <xf numFmtId="0" fontId="3" fillId="0" borderId="9" xfId="79" applyNumberFormat="1" applyFont="1" applyFill="1" applyBorder="1" applyAlignment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9" xfId="175" applyNumberFormat="1" applyFont="1" applyFill="1" applyBorder="1" applyAlignment="1">
      <alignment horizontal="center" vertical="center" wrapText="1"/>
      <protection/>
    </xf>
    <xf numFmtId="0" fontId="3" fillId="0" borderId="9" xfId="79" applyNumberFormat="1" applyFont="1" applyFill="1" applyBorder="1" applyAlignment="1">
      <alignment horizontal="center" vertical="center" wrapText="1"/>
      <protection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3" fillId="4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9" xfId="105" applyFont="1" applyFill="1" applyBorder="1" applyAlignment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13" xfId="193" applyFont="1" applyFill="1" applyBorder="1" applyAlignment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center" vertical="center"/>
    </xf>
    <xf numFmtId="0" fontId="0" fillId="0" borderId="13" xfId="193" applyFont="1" applyFill="1" applyBorder="1" applyAlignment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13" xfId="193" applyFont="1" applyFill="1" applyBorder="1" applyAlignment="1">
      <alignment horizontal="center" vertical="center" wrapText="1"/>
      <protection/>
    </xf>
    <xf numFmtId="0" fontId="0" fillId="0" borderId="13" xfId="193" applyFont="1" applyFill="1" applyBorder="1" applyAlignment="1">
      <alignment horizontal="right" vertical="center" wrapText="1"/>
      <protection/>
    </xf>
    <xf numFmtId="0" fontId="25" fillId="0" borderId="13" xfId="83" applyFont="1" applyFill="1" applyBorder="1" applyAlignment="1">
      <alignment horizontal="center" vertical="center" wrapText="1"/>
      <protection/>
    </xf>
    <xf numFmtId="176" fontId="2" fillId="0" borderId="9" xfId="142" applyNumberFormat="1" applyFont="1" applyFill="1" applyBorder="1" applyAlignment="1">
      <alignment horizontal="center" vertical="center" wrapText="1"/>
      <protection/>
    </xf>
    <xf numFmtId="0" fontId="2" fillId="0" borderId="15" xfId="193" applyNumberFormat="1" applyFont="1" applyFill="1" applyBorder="1" applyAlignment="1">
      <alignment horizontal="center" vertical="center"/>
      <protection/>
    </xf>
    <xf numFmtId="0" fontId="0" fillId="0" borderId="15" xfId="193" applyNumberFormat="1" applyFont="1" applyFill="1" applyBorder="1" applyAlignment="1">
      <alignment horizontal="right" vertical="center"/>
      <protection/>
    </xf>
    <xf numFmtId="0" fontId="0" fillId="0" borderId="15" xfId="193" applyNumberFormat="1" applyFont="1" applyFill="1" applyBorder="1" applyAlignment="1">
      <alignment horizontal="right" vertical="center" wrapText="1"/>
      <protection/>
    </xf>
    <xf numFmtId="0" fontId="2" fillId="0" borderId="15" xfId="193" applyNumberFormat="1" applyFont="1" applyFill="1" applyBorder="1" applyAlignment="1">
      <alignment horizontal="center" vertical="center" wrapText="1"/>
      <protection/>
    </xf>
    <xf numFmtId="0" fontId="0" fillId="0" borderId="15" xfId="79" applyNumberFormat="1" applyFont="1" applyBorder="1" applyAlignment="1">
      <alignment horizontal="right" vertical="center" wrapText="1"/>
      <protection/>
    </xf>
    <xf numFmtId="0" fontId="0" fillId="41" borderId="15" xfId="79" applyNumberFormat="1" applyFont="1" applyFill="1" applyBorder="1" applyAlignment="1">
      <alignment horizontal="right" vertical="center" wrapText="1"/>
      <protection/>
    </xf>
    <xf numFmtId="0" fontId="2" fillId="0" borderId="15" xfId="79" applyNumberFormat="1" applyFont="1" applyBorder="1" applyAlignment="1">
      <alignment horizontal="center" vertical="center" wrapText="1"/>
      <protection/>
    </xf>
    <xf numFmtId="0" fontId="2" fillId="41" borderId="15" xfId="79" applyNumberFormat="1" applyFont="1" applyFill="1" applyBorder="1" applyAlignment="1">
      <alignment horizontal="center" vertical="center" wrapText="1"/>
      <protection/>
    </xf>
    <xf numFmtId="0" fontId="25" fillId="0" borderId="0" xfId="97" applyFont="1" applyFill="1" applyBorder="1" applyAlignment="1">
      <alignment horizontal="center" vertical="center" wrapText="1"/>
      <protection/>
    </xf>
    <xf numFmtId="0" fontId="2" fillId="0" borderId="15" xfId="79" applyNumberFormat="1" applyFont="1" applyFill="1" applyBorder="1" applyAlignment="1">
      <alignment horizontal="center" vertical="center" wrapText="1"/>
      <protection/>
    </xf>
    <xf numFmtId="0" fontId="2" fillId="0" borderId="13" xfId="193" applyNumberFormat="1" applyFont="1" applyFill="1" applyBorder="1" applyAlignment="1">
      <alignment horizontal="center" vertical="center"/>
      <protection/>
    </xf>
    <xf numFmtId="0" fontId="0" fillId="0" borderId="15" xfId="79" applyNumberFormat="1" applyFont="1" applyFill="1" applyBorder="1" applyAlignment="1">
      <alignment horizontal="right" vertical="center"/>
      <protection/>
    </xf>
    <xf numFmtId="0" fontId="2" fillId="0" borderId="15" xfId="7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5" xfId="193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5" xfId="193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193" applyFont="1" applyFill="1" applyBorder="1" applyAlignment="1">
      <alignment horizontal="center" vertical="center" wrapText="1"/>
      <protection/>
    </xf>
    <xf numFmtId="0" fontId="0" fillId="0" borderId="9" xfId="193" applyFont="1" applyFill="1" applyBorder="1" applyAlignment="1">
      <alignment horizontal="right" vertical="center" wrapText="1"/>
      <protection/>
    </xf>
    <xf numFmtId="0" fontId="0" fillId="0" borderId="9" xfId="193" applyNumberFormat="1" applyFont="1" applyFill="1" applyBorder="1" applyAlignment="1">
      <alignment horizontal="right" vertical="center" wrapText="1"/>
      <protection/>
    </xf>
    <xf numFmtId="0" fontId="0" fillId="0" borderId="9" xfId="193" applyNumberFormat="1" applyFont="1" applyBorder="1" applyAlignment="1">
      <alignment horizontal="right" vertical="center"/>
      <protection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193" applyNumberFormat="1" applyFont="1" applyFill="1" applyBorder="1" applyAlignment="1">
      <alignment horizontal="center" vertical="center" wrapText="1"/>
      <protection/>
    </xf>
    <xf numFmtId="0" fontId="2" fillId="0" borderId="9" xfId="193" applyNumberFormat="1" applyFont="1" applyFill="1" applyBorder="1" applyAlignment="1">
      <alignment horizontal="center" vertical="center"/>
      <protection/>
    </xf>
    <xf numFmtId="0" fontId="0" fillId="0" borderId="9" xfId="193" applyNumberFormat="1" applyFont="1" applyFill="1" applyBorder="1" applyAlignment="1">
      <alignment horizontal="right" vertical="center"/>
      <protection/>
    </xf>
    <xf numFmtId="0" fontId="0" fillId="0" borderId="9" xfId="79" applyNumberFormat="1" applyFont="1" applyBorder="1" applyAlignment="1">
      <alignment horizontal="right" vertical="center" wrapText="1"/>
      <protection/>
    </xf>
    <xf numFmtId="0" fontId="0" fillId="41" borderId="9" xfId="79" applyNumberFormat="1" applyFont="1" applyFill="1" applyBorder="1" applyAlignment="1">
      <alignment horizontal="right" vertical="center" wrapText="1"/>
      <protection/>
    </xf>
    <xf numFmtId="0" fontId="2" fillId="0" borderId="9" xfId="79" applyNumberFormat="1" applyFont="1" applyBorder="1" applyAlignment="1">
      <alignment horizontal="center" vertical="center" wrapText="1"/>
      <protection/>
    </xf>
    <xf numFmtId="0" fontId="2" fillId="41" borderId="9" xfId="79" applyNumberFormat="1" applyFont="1" applyFill="1" applyBorder="1" applyAlignment="1">
      <alignment horizontal="center" vertical="center" wrapText="1"/>
      <protection/>
    </xf>
    <xf numFmtId="0" fontId="0" fillId="0" borderId="9" xfId="79" applyNumberFormat="1" applyFont="1" applyFill="1" applyBorder="1" applyAlignment="1">
      <alignment horizontal="right" vertical="center"/>
      <protection/>
    </xf>
    <xf numFmtId="0" fontId="2" fillId="0" borderId="9" xfId="79" applyNumberFormat="1" applyFont="1" applyFill="1" applyBorder="1" applyAlignment="1">
      <alignment horizontal="center" vertical="center"/>
      <protection/>
    </xf>
    <xf numFmtId="0" fontId="2" fillId="0" borderId="9" xfId="193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105" applyFont="1" applyFill="1" applyBorder="1" applyAlignment="1">
      <alignment horizontal="center" vertical="center" wrapText="1"/>
      <protection/>
    </xf>
    <xf numFmtId="177" fontId="28" fillId="0" borderId="16" xfId="0" applyNumberFormat="1" applyFont="1" applyFill="1" applyBorder="1" applyAlignment="1">
      <alignment horizontal="center" vertical="center"/>
    </xf>
    <xf numFmtId="177" fontId="28" fillId="0" borderId="11" xfId="0" applyNumberFormat="1" applyFont="1" applyFill="1" applyBorder="1" applyAlignment="1">
      <alignment horizontal="center" vertical="center"/>
    </xf>
    <xf numFmtId="0" fontId="28" fillId="0" borderId="13" xfId="193" applyFont="1" applyFill="1" applyBorder="1" applyAlignment="1">
      <alignment horizontal="center" vertical="center" wrapText="1"/>
      <protection/>
    </xf>
    <xf numFmtId="177" fontId="28" fillId="0" borderId="11" xfId="0" applyNumberFormat="1" applyFont="1" applyFill="1" applyBorder="1" applyAlignment="1">
      <alignment horizontal="center" vertical="center"/>
    </xf>
    <xf numFmtId="0" fontId="29" fillId="0" borderId="13" xfId="193" applyFont="1" applyFill="1" applyBorder="1" applyAlignment="1">
      <alignment horizontal="right" vertical="center" wrapText="1"/>
      <protection/>
    </xf>
    <xf numFmtId="177" fontId="29" fillId="0" borderId="11" xfId="0" applyNumberFormat="1" applyFont="1" applyFill="1" applyBorder="1" applyAlignment="1">
      <alignment horizontal="center" vertical="center"/>
    </xf>
    <xf numFmtId="0" fontId="29" fillId="0" borderId="15" xfId="193" applyNumberFormat="1" applyFont="1" applyFill="1" applyBorder="1" applyAlignment="1">
      <alignment horizontal="right" vertical="center" wrapText="1"/>
      <protection/>
    </xf>
    <xf numFmtId="0" fontId="29" fillId="0" borderId="15" xfId="193" applyNumberFormat="1" applyFont="1" applyBorder="1" applyAlignment="1">
      <alignment horizontal="right" vertical="center"/>
      <protection/>
    </xf>
    <xf numFmtId="0" fontId="28" fillId="0" borderId="15" xfId="79" applyNumberFormat="1" applyFont="1" applyFill="1" applyBorder="1" applyAlignment="1">
      <alignment horizontal="center" vertical="center" wrapText="1"/>
      <protection/>
    </xf>
    <xf numFmtId="0" fontId="28" fillId="0" borderId="13" xfId="193" applyFont="1" applyFill="1" applyBorder="1" applyAlignment="1">
      <alignment horizontal="center" vertical="center" wrapText="1"/>
      <protection/>
    </xf>
    <xf numFmtId="0" fontId="29" fillId="0" borderId="13" xfId="193" applyFont="1" applyFill="1" applyBorder="1" applyAlignment="1">
      <alignment horizontal="right" vertical="center" wrapText="1"/>
      <protection/>
    </xf>
    <xf numFmtId="0" fontId="28" fillId="0" borderId="15" xfId="193" applyNumberFormat="1" applyFont="1" applyFill="1" applyBorder="1" applyAlignment="1">
      <alignment horizontal="center" vertical="center" wrapText="1"/>
      <protection/>
    </xf>
    <xf numFmtId="0" fontId="28" fillId="0" borderId="15" xfId="193" applyNumberFormat="1" applyFont="1" applyFill="1" applyBorder="1" applyAlignment="1">
      <alignment horizontal="center" vertical="center"/>
      <protection/>
    </xf>
    <xf numFmtId="177" fontId="28" fillId="0" borderId="9" xfId="0" applyNumberFormat="1" applyFont="1" applyFill="1" applyBorder="1" applyAlignment="1">
      <alignment horizontal="center" vertical="center"/>
    </xf>
    <xf numFmtId="0" fontId="29" fillId="0" borderId="15" xfId="193" applyNumberFormat="1" applyFont="1" applyFill="1" applyBorder="1" applyAlignment="1">
      <alignment horizontal="right" vertical="center"/>
      <protection/>
    </xf>
    <xf numFmtId="0" fontId="29" fillId="41" borderId="15" xfId="79" applyNumberFormat="1" applyFont="1" applyFill="1" applyBorder="1" applyAlignment="1">
      <alignment horizontal="right" vertical="center" wrapText="1"/>
      <protection/>
    </xf>
    <xf numFmtId="0" fontId="29" fillId="0" borderId="15" xfId="79" applyNumberFormat="1" applyFont="1" applyBorder="1" applyAlignment="1">
      <alignment horizontal="right" vertical="center" wrapText="1"/>
      <protection/>
    </xf>
    <xf numFmtId="0" fontId="28" fillId="0" borderId="15" xfId="79" applyNumberFormat="1" applyFont="1" applyBorder="1" applyAlignment="1">
      <alignment horizontal="center" vertical="center" wrapText="1"/>
      <protection/>
    </xf>
    <xf numFmtId="0" fontId="28" fillId="41" borderId="15" xfId="79" applyNumberFormat="1" applyFont="1" applyFill="1" applyBorder="1" applyAlignment="1">
      <alignment horizontal="center" vertical="center" wrapText="1"/>
      <protection/>
    </xf>
    <xf numFmtId="0" fontId="25" fillId="0" borderId="0" xfId="97" applyFont="1" applyFill="1" applyBorder="1" applyAlignment="1">
      <alignment horizontal="center" vertical="center" wrapText="1"/>
      <protection/>
    </xf>
    <xf numFmtId="0" fontId="28" fillId="0" borderId="13" xfId="193" applyNumberFormat="1" applyFont="1" applyFill="1" applyBorder="1" applyAlignment="1">
      <alignment horizontal="center" vertical="center"/>
      <protection/>
    </xf>
    <xf numFmtId="0" fontId="29" fillId="0" borderId="15" xfId="79" applyNumberFormat="1" applyFont="1" applyFill="1" applyBorder="1" applyAlignment="1">
      <alignment horizontal="right" vertical="center"/>
      <protection/>
    </xf>
    <xf numFmtId="0" fontId="28" fillId="0" borderId="15" xfId="79" applyNumberFormat="1" applyFont="1" applyFill="1" applyBorder="1" applyAlignment="1">
      <alignment horizontal="center" vertical="center"/>
      <protection/>
    </xf>
    <xf numFmtId="0" fontId="28" fillId="0" borderId="15" xfId="193" applyNumberFormat="1" applyFont="1" applyBorder="1" applyAlignment="1">
      <alignment horizontal="center" vertical="center"/>
      <protection/>
    </xf>
  </cellXfs>
  <cellStyles count="1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测算表_11" xfId="20"/>
    <cellStyle name="Comma" xfId="21"/>
    <cellStyle name="常规_测算表2_8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常规_省预拨测算_3" xfId="28"/>
    <cellStyle name="常规_中央、省全年下达数_7" xfId="29"/>
    <cellStyle name="常规_中央、省本次下达数测算_4" xfId="30"/>
    <cellStyle name="常规 10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常规_测算表2_23" xfId="38"/>
    <cellStyle name="常规_测算表2_18" xfId="39"/>
    <cellStyle name="_ET_STYLE_NoName_00_" xfId="40"/>
    <cellStyle name="解释性文本" xfId="41"/>
    <cellStyle name="标题 1" xfId="42"/>
    <cellStyle name="常规 76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测算表" xfId="66"/>
    <cellStyle name="强调文字颜色 3" xfId="67"/>
    <cellStyle name="常规_Sheet1_测算表2" xfId="68"/>
    <cellStyle name="@ET_Style?v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0" xfId="79"/>
    <cellStyle name="常规 2 25" xfId="80"/>
    <cellStyle name="常规_测算表_10" xfId="81"/>
    <cellStyle name="@ET_Style?strong" xfId="82"/>
    <cellStyle name="常规_以奖代补资金测算_50" xfId="83"/>
    <cellStyle name="常规 129" xfId="84"/>
    <cellStyle name="常规_测算表2_15" xfId="85"/>
    <cellStyle name="常规_测算表2_20" xfId="86"/>
    <cellStyle name="常规 3" xfId="87"/>
    <cellStyle name="常规 80" xfId="88"/>
    <cellStyle name="常规 87" xfId="89"/>
    <cellStyle name="常规 92" xfId="90"/>
    <cellStyle name="常规 89" xfId="91"/>
    <cellStyle name="常规 94" xfId="92"/>
    <cellStyle name="常规_Sheet1" xfId="93"/>
    <cellStyle name="@ET_Style?@page" xfId="94"/>
    <cellStyle name="常规_中央、省全年下达数" xfId="95"/>
    <cellStyle name="常规 91" xfId="96"/>
    <cellStyle name="常规_中央、省全年下达数_1" xfId="97"/>
    <cellStyle name="常规 98" xfId="98"/>
    <cellStyle name="常规_2007年总人数" xfId="99"/>
    <cellStyle name="@ET_Style?i" xfId="100"/>
    <cellStyle name="@ET_Style?h1" xfId="101"/>
    <cellStyle name="常规_测算表_5" xfId="102"/>
    <cellStyle name="常规_9月城乡_21" xfId="103"/>
    <cellStyle name="常规_Sheet6_6" xfId="104"/>
    <cellStyle name="常规_省预拨测算" xfId="105"/>
    <cellStyle name="常规_省预拨测算_1" xfId="106"/>
    <cellStyle name="常规_省预拨测算_15" xfId="107"/>
    <cellStyle name="常规_省预拨测算_16" xfId="108"/>
    <cellStyle name="常规_省预拨测算_21" xfId="109"/>
    <cellStyle name="常规_中央、省本次下达数测算_9" xfId="110"/>
    <cellStyle name="常规_中央、省本次下达数测算_24" xfId="111"/>
    <cellStyle name="常规_省预拨测算_17" xfId="112"/>
    <cellStyle name="@ET_Style?b" xfId="113"/>
    <cellStyle name="常规_省预拨测算_18" xfId="114"/>
    <cellStyle name="常规_中央、省本次下达数测算_25" xfId="115"/>
    <cellStyle name="常规_省预拨测算_19" xfId="116"/>
    <cellStyle name="@ET_Style?@font-face" xfId="117"/>
    <cellStyle name="@ET_Style?s" xfId="118"/>
    <cellStyle name="常规_省预拨测算_2" xfId="119"/>
    <cellStyle name="@ET_Style?u" xfId="120"/>
    <cellStyle name="常规_省预拨测算_62" xfId="121"/>
    <cellStyle name="常规_以奖代补资金测算_18" xfId="122"/>
    <cellStyle name="常规_中央、省本次下达数测算_5" xfId="123"/>
    <cellStyle name="@ET_Style?th" xfId="124"/>
    <cellStyle name="常规_中央、省本次下达数测算_14" xfId="125"/>
    <cellStyle name="常规_中央、省全年下达数_2" xfId="126"/>
    <cellStyle name="常规_中央、省本次下达数测算_1" xfId="127"/>
    <cellStyle name="常规_中央、省全年下达数_4" xfId="128"/>
    <cellStyle name="@ET_Style?strike" xfId="129"/>
    <cellStyle name="@ET_Style?address" xfId="130"/>
    <cellStyle name="常规_依照提前下达人数测算" xfId="131"/>
    <cellStyle name="@ET_Style?center" xfId="132"/>
    <cellStyle name="@ET_Style?ol" xfId="133"/>
    <cellStyle name="@ET_Style?sub" xfId="134"/>
    <cellStyle name="@ET_Style?p.p0" xfId="135"/>
    <cellStyle name="常规_中央、省本次下达数测算" xfId="136"/>
    <cellStyle name="@ET_Style?h2" xfId="137"/>
    <cellStyle name="@ET_Style?sup" xfId="138"/>
    <cellStyle name="常规_中央、省本次下达数测算_2" xfId="139"/>
    <cellStyle name="常规_中央、省全年下达数_5" xfId="140"/>
    <cellStyle name="常规_中央、省本次下达数测算_3" xfId="141"/>
    <cellStyle name="常规_中央、省全年下达数_6" xfId="142"/>
    <cellStyle name="@ET_Style?h3" xfId="143"/>
    <cellStyle name="@ET_Style?del" xfId="144"/>
    <cellStyle name="@ET_Style?h4" xfId="145"/>
    <cellStyle name="@ET_Style?cite" xfId="146"/>
    <cellStyle name="常规_中央、省本次下达数测算_6" xfId="147"/>
    <cellStyle name="@ET_Style?h5" xfId="148"/>
    <cellStyle name="@ET_Style?em" xfId="149"/>
    <cellStyle name="常规_中央、省本次下达数测算_7" xfId="150"/>
    <cellStyle name="常规_Sheet4" xfId="151"/>
    <cellStyle name="百分比_Sheet4" xfId="152"/>
    <cellStyle name="常规_依照提前下达人数测算_1" xfId="153"/>
    <cellStyle name="常规_依照提前下达人数测算_2" xfId="154"/>
    <cellStyle name="常规_排序表" xfId="155"/>
    <cellStyle name="常规_2006月报格式通知的附件（修改）" xfId="156"/>
    <cellStyle name="常规_测算表_1" xfId="157"/>
    <cellStyle name="常规_测算表_2" xfId="158"/>
    <cellStyle name="常规_测算表_3" xfId="159"/>
    <cellStyle name="常规_测算表_4" xfId="160"/>
    <cellStyle name="常规_测算表_6" xfId="161"/>
    <cellStyle name="常规_测算表_7" xfId="162"/>
    <cellStyle name="百分比_测算表" xfId="163"/>
    <cellStyle name="百分比_测算表_1" xfId="164"/>
    <cellStyle name="常规_测算表_8" xfId="165"/>
    <cellStyle name="常规_测算表_9" xfId="166"/>
    <cellStyle name="常规_测算表_12" xfId="167"/>
    <cellStyle name="常规_测算表2" xfId="168"/>
    <cellStyle name="常规_测算表2_1" xfId="169"/>
    <cellStyle name="常规_测算表2_2" xfId="170"/>
    <cellStyle name="常规_测算表2_3" xfId="171"/>
    <cellStyle name="常规_测算表2_4" xfId="172"/>
    <cellStyle name="常规_测算表2_5" xfId="173"/>
    <cellStyle name="常规_测算表2_6" xfId="174"/>
    <cellStyle name="常规_测算表2_7" xfId="175"/>
    <cellStyle name="常规_测算表2_9" xfId="176"/>
    <cellStyle name="常规_测算表2_10" xfId="177"/>
    <cellStyle name="常规_测算表2_11" xfId="178"/>
    <cellStyle name="常规_测算表2_12" xfId="179"/>
    <cellStyle name="常规_测算表2_13" xfId="180"/>
    <cellStyle name="常规_测算表2_14" xfId="181"/>
    <cellStyle name="常规_测算表2_16" xfId="182"/>
    <cellStyle name="常规_测算表2_21" xfId="183"/>
    <cellStyle name="常规_测算表2_17" xfId="184"/>
    <cellStyle name="常规_测算表2_22" xfId="185"/>
    <cellStyle name="常规_测算表2_19" xfId="186"/>
    <cellStyle name="常规_测算表2_24" xfId="187"/>
    <cellStyle name="常规_测算表2_25" xfId="188"/>
    <cellStyle name="常规_测算表2_26" xfId="189"/>
    <cellStyle name="常规_测算表1" xfId="190"/>
    <cellStyle name="常规_测算表1_1" xfId="191"/>
    <cellStyle name="常规_测算表2_27" xfId="192"/>
    <cellStyle name="常规_中央、省全年下达数_3" xfId="193"/>
    <cellStyle name="常规_Sheet1_1" xfId="194"/>
    <cellStyle name="常规_以奖代补资金测算_40" xfId="195"/>
    <cellStyle name="常规_Sheet1_5" xfId="196"/>
    <cellStyle name="常规 38" xfId="197"/>
    <cellStyle name="常规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45"/>
  <sheetViews>
    <sheetView workbookViewId="0" topLeftCell="A1">
      <pane ySplit="6" topLeftCell="A7" activePane="bottomLeft" state="frozen"/>
      <selection pane="bottomLeft" activeCell="A2" sqref="A2:D2"/>
    </sheetView>
  </sheetViews>
  <sheetFormatPr defaultColWidth="9.00390625" defaultRowHeight="14.25"/>
  <cols>
    <col min="1" max="1" width="22.00390625" style="8" customWidth="1"/>
    <col min="2" max="2" width="18.00390625" style="238" customWidth="1"/>
    <col min="3" max="3" width="20.00390625" style="238" customWidth="1"/>
    <col min="4" max="4" width="18.75390625" style="238" customWidth="1"/>
    <col min="5" max="5" width="18.75390625" style="8" customWidth="1"/>
    <col min="6" max="247" width="9.00390625" style="8" customWidth="1"/>
  </cols>
  <sheetData>
    <row r="1" ht="24.75" customHeight="1">
      <c r="A1" s="300" t="s">
        <v>0</v>
      </c>
    </row>
    <row r="2" spans="1:247" s="237" customFormat="1" ht="57" customHeight="1">
      <c r="A2" s="240" t="s">
        <v>1</v>
      </c>
      <c r="B2" s="240"/>
      <c r="C2" s="241"/>
      <c r="D2" s="241"/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</row>
    <row r="3" spans="1:5" ht="22.5" customHeight="1">
      <c r="A3" s="244" t="s">
        <v>2</v>
      </c>
      <c r="B3" s="244"/>
      <c r="C3" s="244"/>
      <c r="D3" s="244"/>
      <c r="E3" s="244"/>
    </row>
    <row r="4" spans="1:5" ht="21.75" customHeight="1">
      <c r="A4" s="301" t="s">
        <v>3</v>
      </c>
      <c r="B4" s="302" t="s">
        <v>4</v>
      </c>
      <c r="C4" s="303" t="s">
        <v>5</v>
      </c>
      <c r="D4" s="303"/>
      <c r="E4" s="247"/>
    </row>
    <row r="5" spans="1:5" ht="39.75" customHeight="1">
      <c r="A5" s="301"/>
      <c r="B5" s="302"/>
      <c r="C5" s="303" t="s">
        <v>6</v>
      </c>
      <c r="D5" s="302" t="s">
        <v>7</v>
      </c>
      <c r="E5" s="249"/>
    </row>
    <row r="6" spans="1:5" ht="21.75" customHeight="1">
      <c r="A6" s="304" t="s">
        <v>8</v>
      </c>
      <c r="B6" s="305">
        <f>B7+B8+B9+B10+B11+B12+B13+B22+B29+B30+B37+B38+B39+B40+B41+B49+B50+B58+B59+B60+B61+B62+B67+B68+B69+B70+B76+B77+B78+B79+B80+B84+B85+B86+B87+B93+B94+B103+B104+B105+B106+B112+B113+B114+B121+B122+B123+B124+B129+B130+B135+B136+B137+B138+B144+B145</f>
        <v>86848</v>
      </c>
      <c r="C6" s="306">
        <f>C7+C8+C9+C10+C11+C12+C13+C22+C29+C30+C37+C38+C39+C40+C41+C49+C50+C58+C59+C60+C61+C62+C67+C68+C69+C70+C76+C77+C78+C79+C80+C84+C85+C86+C87+C93+C94+C103+C104+C105+C106+C112+C113+C114+C121+C122+C123+C124+C129+C130+C135+C136+C137+C138+C144+C145</f>
        <v>82708</v>
      </c>
      <c r="D6" s="306">
        <f>D7+D8+D9+D10+D11+D12+D13+D22+D29+D30+D37+D38+D39+D40+D41+D49+D50+D58+D59+D60+D61+D62+D67+D68+D69+D70+D76+D77+D78+D79+D80+D84+D85+D86+D87+D93+D94+D103+D104+D105+D106+D112+D113+D114+D121+D122+D123+D124+D129+D130+D135+D136+D137+D138+D144+D145</f>
        <v>4140</v>
      </c>
      <c r="E6" s="252"/>
    </row>
    <row r="7" spans="1:5" ht="21.75" customHeight="1">
      <c r="A7" s="307" t="s">
        <v>9</v>
      </c>
      <c r="B7" s="308">
        <f>C7+D7</f>
        <v>5315</v>
      </c>
      <c r="C7" s="308">
        <v>4135</v>
      </c>
      <c r="D7" s="308">
        <v>1180</v>
      </c>
      <c r="E7" s="252"/>
    </row>
    <row r="8" spans="1:5" ht="21.75" customHeight="1">
      <c r="A8" s="307" t="s">
        <v>10</v>
      </c>
      <c r="B8" s="308">
        <f>C8+D8</f>
        <v>681</v>
      </c>
      <c r="C8" s="308">
        <v>613</v>
      </c>
      <c r="D8" s="308">
        <v>68</v>
      </c>
      <c r="E8" s="252"/>
    </row>
    <row r="9" spans="1:5" ht="21.75" customHeight="1">
      <c r="A9" s="307" t="s">
        <v>11</v>
      </c>
      <c r="B9" s="308">
        <f aca="true" t="shared" si="0" ref="B9:B21">C9+D9</f>
        <v>1561</v>
      </c>
      <c r="C9" s="308">
        <v>1377</v>
      </c>
      <c r="D9" s="308">
        <v>184</v>
      </c>
      <c r="E9" s="252"/>
    </row>
    <row r="10" spans="1:5" ht="21.75" customHeight="1">
      <c r="A10" s="307" t="s">
        <v>12</v>
      </c>
      <c r="B10" s="308">
        <f t="shared" si="0"/>
        <v>1465</v>
      </c>
      <c r="C10" s="308">
        <v>1147</v>
      </c>
      <c r="D10" s="308">
        <v>318</v>
      </c>
      <c r="E10" s="252"/>
    </row>
    <row r="11" spans="1:5" ht="21.75" customHeight="1">
      <c r="A11" s="307" t="s">
        <v>13</v>
      </c>
      <c r="B11" s="308">
        <f t="shared" si="0"/>
        <v>821</v>
      </c>
      <c r="C11" s="308">
        <v>702</v>
      </c>
      <c r="D11" s="308">
        <v>119</v>
      </c>
      <c r="E11" s="252"/>
    </row>
    <row r="12" spans="1:5" ht="21.75" customHeight="1">
      <c r="A12" s="307" t="s">
        <v>14</v>
      </c>
      <c r="B12" s="308">
        <f t="shared" si="0"/>
        <v>551</v>
      </c>
      <c r="C12" s="308">
        <v>477</v>
      </c>
      <c r="D12" s="308">
        <v>74</v>
      </c>
      <c r="E12" s="252"/>
    </row>
    <row r="13" spans="1:5" ht="21.75" customHeight="1">
      <c r="A13" s="307" t="s">
        <v>15</v>
      </c>
      <c r="B13" s="308">
        <f>SUM(B15:B21)</f>
        <v>3387</v>
      </c>
      <c r="C13" s="308">
        <f>SUM(C15:C21)</f>
        <v>3174</v>
      </c>
      <c r="D13" s="308">
        <f>SUM(D15:D21)</f>
        <v>213</v>
      </c>
      <c r="E13" s="252"/>
    </row>
    <row r="14" spans="1:5" ht="21.75" customHeight="1">
      <c r="A14" s="309" t="s">
        <v>16</v>
      </c>
      <c r="B14" s="310">
        <f t="shared" si="0"/>
        <v>1127</v>
      </c>
      <c r="C14" s="310">
        <f>SUM(C15:C17)</f>
        <v>1010</v>
      </c>
      <c r="D14" s="310">
        <f>SUM(D15:D17)</f>
        <v>117</v>
      </c>
      <c r="E14" s="252"/>
    </row>
    <row r="15" spans="1:5" ht="21.75" customHeight="1">
      <c r="A15" s="309" t="s">
        <v>17</v>
      </c>
      <c r="B15" s="310">
        <f t="shared" si="0"/>
        <v>212</v>
      </c>
      <c r="C15" s="310">
        <v>190</v>
      </c>
      <c r="D15" s="310">
        <v>22</v>
      </c>
      <c r="E15" s="257"/>
    </row>
    <row r="16" spans="1:5" ht="21.75" customHeight="1">
      <c r="A16" s="309" t="s">
        <v>18</v>
      </c>
      <c r="B16" s="310">
        <f t="shared" si="0"/>
        <v>167</v>
      </c>
      <c r="C16" s="310">
        <v>151</v>
      </c>
      <c r="D16" s="310">
        <v>16</v>
      </c>
      <c r="E16" s="257"/>
    </row>
    <row r="17" spans="1:5" ht="21.75" customHeight="1">
      <c r="A17" s="309" t="s">
        <v>19</v>
      </c>
      <c r="B17" s="310">
        <f t="shared" si="0"/>
        <v>748</v>
      </c>
      <c r="C17" s="310">
        <v>669</v>
      </c>
      <c r="D17" s="310">
        <v>79</v>
      </c>
      <c r="E17" s="257"/>
    </row>
    <row r="18" spans="1:5" ht="21.75" customHeight="1">
      <c r="A18" s="309" t="s">
        <v>20</v>
      </c>
      <c r="B18" s="310">
        <f t="shared" si="0"/>
        <v>572</v>
      </c>
      <c r="C18" s="310">
        <v>515</v>
      </c>
      <c r="D18" s="310">
        <v>57</v>
      </c>
      <c r="E18" s="257"/>
    </row>
    <row r="19" spans="1:5" ht="21.75" customHeight="1">
      <c r="A19" s="311" t="s">
        <v>21</v>
      </c>
      <c r="B19" s="310">
        <f t="shared" si="0"/>
        <v>798</v>
      </c>
      <c r="C19" s="310">
        <v>779</v>
      </c>
      <c r="D19" s="310">
        <v>19</v>
      </c>
      <c r="E19" s="257"/>
    </row>
    <row r="20" spans="1:5" ht="21.75" customHeight="1">
      <c r="A20" s="311" t="s">
        <v>22</v>
      </c>
      <c r="B20" s="310">
        <f t="shared" si="0"/>
        <v>469</v>
      </c>
      <c r="C20" s="310">
        <v>458</v>
      </c>
      <c r="D20" s="310">
        <v>11</v>
      </c>
      <c r="E20" s="257"/>
    </row>
    <row r="21" spans="1:5" ht="21.75" customHeight="1">
      <c r="A21" s="311" t="s">
        <v>23</v>
      </c>
      <c r="B21" s="310">
        <f t="shared" si="0"/>
        <v>421</v>
      </c>
      <c r="C21" s="310">
        <v>412</v>
      </c>
      <c r="D21" s="310">
        <v>9</v>
      </c>
      <c r="E21" s="257"/>
    </row>
    <row r="22" spans="1:5" ht="21.75" customHeight="1">
      <c r="A22" s="307" t="s">
        <v>24</v>
      </c>
      <c r="B22" s="308">
        <f>SUM(B24:B28)</f>
        <v>3391</v>
      </c>
      <c r="C22" s="308">
        <f>SUM(C24:C28)</f>
        <v>3192</v>
      </c>
      <c r="D22" s="308">
        <f>SUM(D24:D28)</f>
        <v>199</v>
      </c>
      <c r="E22" s="252"/>
    </row>
    <row r="23" spans="1:5" ht="21.75" customHeight="1">
      <c r="A23" s="309" t="s">
        <v>16</v>
      </c>
      <c r="B23" s="310">
        <f aca="true" t="shared" si="1" ref="B23:B29">C23+D23</f>
        <v>1575</v>
      </c>
      <c r="C23" s="310">
        <f>SUM(C24:C26)</f>
        <v>1416</v>
      </c>
      <c r="D23" s="310">
        <f>SUM(D24:D26)</f>
        <v>159</v>
      </c>
      <c r="E23" s="252"/>
    </row>
    <row r="24" spans="1:5" ht="21.75" customHeight="1">
      <c r="A24" s="312" t="s">
        <v>25</v>
      </c>
      <c r="B24" s="310">
        <f t="shared" si="1"/>
        <v>182</v>
      </c>
      <c r="C24" s="310">
        <v>179</v>
      </c>
      <c r="D24" s="310">
        <v>3</v>
      </c>
      <c r="E24" s="252"/>
    </row>
    <row r="25" spans="1:5" ht="21.75" customHeight="1">
      <c r="A25" s="309" t="s">
        <v>26</v>
      </c>
      <c r="B25" s="310">
        <f t="shared" si="1"/>
        <v>1045</v>
      </c>
      <c r="C25" s="310">
        <v>925</v>
      </c>
      <c r="D25" s="310">
        <v>120</v>
      </c>
      <c r="E25" s="257"/>
    </row>
    <row r="26" spans="1:5" ht="21.75" customHeight="1">
      <c r="A26" s="309" t="s">
        <v>27</v>
      </c>
      <c r="B26" s="310">
        <f t="shared" si="1"/>
        <v>348</v>
      </c>
      <c r="C26" s="310">
        <v>312</v>
      </c>
      <c r="D26" s="310">
        <v>36</v>
      </c>
      <c r="E26" s="257"/>
    </row>
    <row r="27" spans="1:5" ht="21.75" customHeight="1">
      <c r="A27" s="312" t="s">
        <v>28</v>
      </c>
      <c r="B27" s="310">
        <f t="shared" si="1"/>
        <v>1097</v>
      </c>
      <c r="C27" s="310">
        <v>1071</v>
      </c>
      <c r="D27" s="310">
        <v>26</v>
      </c>
      <c r="E27" s="257"/>
    </row>
    <row r="28" spans="1:5" ht="21.75" customHeight="1">
      <c r="A28" s="312" t="s">
        <v>29</v>
      </c>
      <c r="B28" s="310">
        <f t="shared" si="1"/>
        <v>719</v>
      </c>
      <c r="C28" s="310">
        <v>705</v>
      </c>
      <c r="D28" s="310">
        <v>14</v>
      </c>
      <c r="E28" s="257"/>
    </row>
    <row r="29" spans="1:5" ht="21.75" customHeight="1">
      <c r="A29" s="313" t="s">
        <v>30</v>
      </c>
      <c r="B29" s="308">
        <f t="shared" si="1"/>
        <v>613</v>
      </c>
      <c r="C29" s="308">
        <v>598</v>
      </c>
      <c r="D29" s="308">
        <v>15</v>
      </c>
      <c r="E29" s="257"/>
    </row>
    <row r="30" spans="1:5" ht="21.75" customHeight="1">
      <c r="A30" s="314" t="s">
        <v>31</v>
      </c>
      <c r="B30" s="308">
        <f>SUM(B32:B36)</f>
        <v>1676</v>
      </c>
      <c r="C30" s="308">
        <f>SUM(C32:C36)</f>
        <v>1508</v>
      </c>
      <c r="D30" s="308">
        <f>SUM(D32:D36)</f>
        <v>168</v>
      </c>
      <c r="E30" s="252"/>
    </row>
    <row r="31" spans="1:5" ht="21.75" customHeight="1">
      <c r="A31" s="309" t="s">
        <v>16</v>
      </c>
      <c r="B31" s="310">
        <f aca="true" t="shared" si="2" ref="B31:B37">C31+D31</f>
        <v>308</v>
      </c>
      <c r="C31" s="310">
        <f>SUM(C32:C34)</f>
        <v>279</v>
      </c>
      <c r="D31" s="310">
        <f>SUM(D32:D34)</f>
        <v>29</v>
      </c>
      <c r="E31" s="252"/>
    </row>
    <row r="32" spans="1:5" ht="21.75" customHeight="1">
      <c r="A32" s="311" t="s">
        <v>25</v>
      </c>
      <c r="B32" s="310">
        <f t="shared" si="2"/>
        <v>14</v>
      </c>
      <c r="C32" s="310">
        <v>13</v>
      </c>
      <c r="D32" s="310">
        <v>1</v>
      </c>
      <c r="E32" s="252"/>
    </row>
    <row r="33" spans="1:5" ht="21.75" customHeight="1">
      <c r="A33" s="315" t="s">
        <v>32</v>
      </c>
      <c r="B33" s="310">
        <f t="shared" si="2"/>
        <v>165</v>
      </c>
      <c r="C33" s="310">
        <v>149</v>
      </c>
      <c r="D33" s="310">
        <v>16</v>
      </c>
      <c r="E33" s="257"/>
    </row>
    <row r="34" spans="1:5" ht="21.75" customHeight="1">
      <c r="A34" s="315" t="s">
        <v>33</v>
      </c>
      <c r="B34" s="310">
        <f t="shared" si="2"/>
        <v>129</v>
      </c>
      <c r="C34" s="310">
        <v>117</v>
      </c>
      <c r="D34" s="310">
        <v>12</v>
      </c>
      <c r="E34" s="257"/>
    </row>
    <row r="35" spans="1:5" ht="21.75" customHeight="1">
      <c r="A35" s="309" t="s">
        <v>34</v>
      </c>
      <c r="B35" s="310">
        <f t="shared" si="2"/>
        <v>556</v>
      </c>
      <c r="C35" s="310">
        <v>500</v>
      </c>
      <c r="D35" s="310">
        <v>56</v>
      </c>
      <c r="E35" s="257"/>
    </row>
    <row r="36" spans="1:5" ht="21.75" customHeight="1">
      <c r="A36" s="309" t="s">
        <v>35</v>
      </c>
      <c r="B36" s="310">
        <f t="shared" si="2"/>
        <v>812</v>
      </c>
      <c r="C36" s="310">
        <v>729</v>
      </c>
      <c r="D36" s="310">
        <v>83</v>
      </c>
      <c r="E36" s="257"/>
    </row>
    <row r="37" spans="1:5" ht="21.75" customHeight="1">
      <c r="A37" s="316" t="s">
        <v>36</v>
      </c>
      <c r="B37" s="308">
        <f t="shared" si="2"/>
        <v>413</v>
      </c>
      <c r="C37" s="308">
        <v>405</v>
      </c>
      <c r="D37" s="308">
        <v>8</v>
      </c>
      <c r="E37" s="257"/>
    </row>
    <row r="38" spans="1:5" ht="21.75" customHeight="1">
      <c r="A38" s="316" t="s">
        <v>37</v>
      </c>
      <c r="B38" s="308">
        <f aca="true" t="shared" si="3" ref="B38:B49">C38+D38</f>
        <v>452</v>
      </c>
      <c r="C38" s="308">
        <v>443</v>
      </c>
      <c r="D38" s="308">
        <v>9</v>
      </c>
      <c r="E38" s="257"/>
    </row>
    <row r="39" spans="1:5" ht="21.75" customHeight="1">
      <c r="A39" s="316" t="s">
        <v>38</v>
      </c>
      <c r="B39" s="308">
        <f t="shared" si="3"/>
        <v>840</v>
      </c>
      <c r="C39" s="308">
        <v>820</v>
      </c>
      <c r="D39" s="308">
        <v>20</v>
      </c>
      <c r="E39" s="257"/>
    </row>
    <row r="40" spans="1:5" ht="21.75" customHeight="1">
      <c r="A40" s="313" t="s">
        <v>39</v>
      </c>
      <c r="B40" s="308">
        <f t="shared" si="3"/>
        <v>317</v>
      </c>
      <c r="C40" s="308">
        <v>311</v>
      </c>
      <c r="D40" s="308">
        <v>6</v>
      </c>
      <c r="E40" s="257"/>
    </row>
    <row r="41" spans="1:5" ht="21.75" customHeight="1">
      <c r="A41" s="317" t="s">
        <v>40</v>
      </c>
      <c r="B41" s="318">
        <f>SUM(B43:B48)</f>
        <v>4332</v>
      </c>
      <c r="C41" s="308">
        <f>SUM(C43:C48)</f>
        <v>4223</v>
      </c>
      <c r="D41" s="308">
        <f>SUM(D43:D48)</f>
        <v>109</v>
      </c>
      <c r="E41" s="252"/>
    </row>
    <row r="42" spans="1:5" ht="21.75" customHeight="1">
      <c r="A42" s="309" t="s">
        <v>16</v>
      </c>
      <c r="B42" s="310">
        <f>C42+D42</f>
        <v>4332</v>
      </c>
      <c r="C42" s="310">
        <f>SUM(C43:C48)</f>
        <v>4223</v>
      </c>
      <c r="D42" s="310">
        <f>SUM(D43:D48)</f>
        <v>109</v>
      </c>
      <c r="E42" s="252"/>
    </row>
    <row r="43" spans="1:5" ht="21.75" customHeight="1">
      <c r="A43" s="319" t="s">
        <v>41</v>
      </c>
      <c r="B43" s="310">
        <f t="shared" si="3"/>
        <v>531</v>
      </c>
      <c r="C43" s="310">
        <v>519</v>
      </c>
      <c r="D43" s="310">
        <v>12</v>
      </c>
      <c r="E43" s="238"/>
    </row>
    <row r="44" spans="1:5" ht="21.75" customHeight="1">
      <c r="A44" s="311" t="s">
        <v>42</v>
      </c>
      <c r="B44" s="310">
        <f t="shared" si="3"/>
        <v>335</v>
      </c>
      <c r="C44" s="310">
        <v>328</v>
      </c>
      <c r="D44" s="310">
        <v>7</v>
      </c>
      <c r="E44" s="238"/>
    </row>
    <row r="45" spans="1:5" ht="21.75" customHeight="1">
      <c r="A45" s="311" t="s">
        <v>43</v>
      </c>
      <c r="B45" s="310">
        <f t="shared" si="3"/>
        <v>278</v>
      </c>
      <c r="C45" s="310">
        <v>273</v>
      </c>
      <c r="D45" s="310">
        <v>5</v>
      </c>
      <c r="E45" s="238"/>
    </row>
    <row r="46" spans="1:5" ht="21.75" customHeight="1">
      <c r="A46" s="311" t="s">
        <v>44</v>
      </c>
      <c r="B46" s="310">
        <f t="shared" si="3"/>
        <v>672</v>
      </c>
      <c r="C46" s="310">
        <v>657</v>
      </c>
      <c r="D46" s="310">
        <v>15</v>
      </c>
      <c r="E46" s="238"/>
    </row>
    <row r="47" spans="1:5" ht="21.75" customHeight="1">
      <c r="A47" s="311" t="s">
        <v>45</v>
      </c>
      <c r="B47" s="310">
        <f t="shared" si="3"/>
        <v>1382</v>
      </c>
      <c r="C47" s="310">
        <v>1342</v>
      </c>
      <c r="D47" s="310">
        <v>40</v>
      </c>
      <c r="E47" s="238"/>
    </row>
    <row r="48" spans="1:5" ht="21.75" customHeight="1">
      <c r="A48" s="311" t="s">
        <v>46</v>
      </c>
      <c r="B48" s="310">
        <f t="shared" si="3"/>
        <v>1134</v>
      </c>
      <c r="C48" s="310">
        <v>1104</v>
      </c>
      <c r="D48" s="310">
        <v>30</v>
      </c>
      <c r="E48" s="238"/>
    </row>
    <row r="49" spans="1:247" s="1" customFormat="1" ht="21.75" customHeight="1">
      <c r="A49" s="316" t="s">
        <v>47</v>
      </c>
      <c r="B49" s="308">
        <f t="shared" si="3"/>
        <v>96</v>
      </c>
      <c r="C49" s="308">
        <v>94</v>
      </c>
      <c r="D49" s="308">
        <v>2</v>
      </c>
      <c r="E49" s="247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</row>
    <row r="50" spans="1:5" ht="21.75" customHeight="1">
      <c r="A50" s="317" t="s">
        <v>48</v>
      </c>
      <c r="B50" s="318">
        <f>SUM(B52:B57)</f>
        <v>1679</v>
      </c>
      <c r="C50" s="318">
        <f>SUM(C52:C57)</f>
        <v>1645</v>
      </c>
      <c r="D50" s="318">
        <f>SUM(D52:D57)</f>
        <v>34</v>
      </c>
      <c r="E50" s="252"/>
    </row>
    <row r="51" spans="1:5" ht="21.75" customHeight="1">
      <c r="A51" s="309" t="s">
        <v>16</v>
      </c>
      <c r="B51" s="310">
        <f aca="true" t="shared" si="4" ref="B51:B58">C51+D51</f>
        <v>632</v>
      </c>
      <c r="C51" s="310">
        <f>SUM(C52:C54)</f>
        <v>619</v>
      </c>
      <c r="D51" s="310">
        <f>SUM(D52:D54)</f>
        <v>13</v>
      </c>
      <c r="E51" s="252"/>
    </row>
    <row r="52" spans="1:5" ht="21.75" customHeight="1">
      <c r="A52" s="320" t="s">
        <v>49</v>
      </c>
      <c r="B52" s="310">
        <f t="shared" si="4"/>
        <v>296</v>
      </c>
      <c r="C52" s="310">
        <v>290</v>
      </c>
      <c r="D52" s="310">
        <v>6</v>
      </c>
      <c r="E52" s="238"/>
    </row>
    <row r="53" spans="1:5" ht="21.75" customHeight="1">
      <c r="A53" s="321" t="s">
        <v>50</v>
      </c>
      <c r="B53" s="310">
        <f t="shared" si="4"/>
        <v>223</v>
      </c>
      <c r="C53" s="310">
        <v>218</v>
      </c>
      <c r="D53" s="310">
        <v>5</v>
      </c>
      <c r="E53" s="238"/>
    </row>
    <row r="54" spans="1:5" ht="21.75" customHeight="1">
      <c r="A54" s="320" t="s">
        <v>51</v>
      </c>
      <c r="B54" s="310">
        <f t="shared" si="4"/>
        <v>113</v>
      </c>
      <c r="C54" s="310">
        <v>111</v>
      </c>
      <c r="D54" s="310">
        <v>2</v>
      </c>
      <c r="E54" s="238"/>
    </row>
    <row r="55" spans="1:5" ht="21.75" customHeight="1">
      <c r="A55" s="321" t="s">
        <v>52</v>
      </c>
      <c r="B55" s="310">
        <f t="shared" si="4"/>
        <v>400</v>
      </c>
      <c r="C55" s="310">
        <v>392</v>
      </c>
      <c r="D55" s="310">
        <v>8</v>
      </c>
      <c r="E55" s="238"/>
    </row>
    <row r="56" spans="1:5" ht="21.75" customHeight="1">
      <c r="A56" s="320" t="s">
        <v>53</v>
      </c>
      <c r="B56" s="310">
        <f t="shared" si="4"/>
        <v>351</v>
      </c>
      <c r="C56" s="310">
        <v>344</v>
      </c>
      <c r="D56" s="310">
        <v>7</v>
      </c>
      <c r="E56" s="238"/>
    </row>
    <row r="57" spans="1:5" ht="21.75" customHeight="1">
      <c r="A57" s="321" t="s">
        <v>54</v>
      </c>
      <c r="B57" s="310">
        <f t="shared" si="4"/>
        <v>296</v>
      </c>
      <c r="C57" s="310">
        <v>290</v>
      </c>
      <c r="D57" s="310">
        <v>6</v>
      </c>
      <c r="E57" s="238"/>
    </row>
    <row r="58" spans="1:5" ht="21.75" customHeight="1">
      <c r="A58" s="322" t="s">
        <v>55</v>
      </c>
      <c r="B58" s="308">
        <f t="shared" si="4"/>
        <v>459</v>
      </c>
      <c r="C58" s="308">
        <v>450</v>
      </c>
      <c r="D58" s="308">
        <v>9</v>
      </c>
      <c r="E58" s="238"/>
    </row>
    <row r="59" spans="1:10" ht="21.75" customHeight="1">
      <c r="A59" s="323" t="s">
        <v>56</v>
      </c>
      <c r="B59" s="308">
        <f aca="true" t="shared" si="5" ref="B59:B69">C59+D59</f>
        <v>371</v>
      </c>
      <c r="C59" s="308">
        <v>364</v>
      </c>
      <c r="D59" s="308">
        <v>7</v>
      </c>
      <c r="E59" s="247"/>
      <c r="H59" s="324"/>
      <c r="I59" s="324"/>
      <c r="J59" s="324"/>
    </row>
    <row r="60" spans="1:5" ht="21.75" customHeight="1">
      <c r="A60" s="313" t="s">
        <v>57</v>
      </c>
      <c r="B60" s="308">
        <f t="shared" si="5"/>
        <v>300</v>
      </c>
      <c r="C60" s="308">
        <v>294</v>
      </c>
      <c r="D60" s="308">
        <v>6</v>
      </c>
      <c r="E60" s="247"/>
    </row>
    <row r="61" spans="1:5" ht="21.75" customHeight="1">
      <c r="A61" s="313" t="s">
        <v>58</v>
      </c>
      <c r="B61" s="308">
        <f t="shared" si="5"/>
        <v>253</v>
      </c>
      <c r="C61" s="308">
        <v>248</v>
      </c>
      <c r="D61" s="308">
        <v>5</v>
      </c>
      <c r="E61" s="247"/>
    </row>
    <row r="62" spans="1:5" ht="21.75" customHeight="1">
      <c r="A62" s="325" t="s">
        <v>59</v>
      </c>
      <c r="B62" s="318">
        <f>SUM(B64:B66)</f>
        <v>2001</v>
      </c>
      <c r="C62" s="308">
        <f>SUM(C64:C66)</f>
        <v>1960</v>
      </c>
      <c r="D62" s="308">
        <f>SUM(D64:D66)</f>
        <v>41</v>
      </c>
      <c r="E62" s="252"/>
    </row>
    <row r="63" spans="1:5" ht="21.75" customHeight="1">
      <c r="A63" s="309" t="s">
        <v>16</v>
      </c>
      <c r="B63" s="310">
        <f t="shared" si="5"/>
        <v>316</v>
      </c>
      <c r="C63" s="310">
        <f>C64</f>
        <v>310</v>
      </c>
      <c r="D63" s="310">
        <f>D64</f>
        <v>6</v>
      </c>
      <c r="E63" s="252"/>
    </row>
    <row r="64" spans="1:5" ht="21.75" customHeight="1">
      <c r="A64" s="311" t="s">
        <v>60</v>
      </c>
      <c r="B64" s="310">
        <f t="shared" si="5"/>
        <v>316</v>
      </c>
      <c r="C64" s="310">
        <v>310</v>
      </c>
      <c r="D64" s="310">
        <v>6</v>
      </c>
      <c r="E64" s="238"/>
    </row>
    <row r="65" spans="1:5" ht="21.75" customHeight="1">
      <c r="A65" s="311" t="s">
        <v>61</v>
      </c>
      <c r="B65" s="310">
        <f t="shared" si="5"/>
        <v>938</v>
      </c>
      <c r="C65" s="310">
        <v>918</v>
      </c>
      <c r="D65" s="310">
        <v>20</v>
      </c>
      <c r="E65" s="238"/>
    </row>
    <row r="66" spans="1:5" ht="21.75" customHeight="1">
      <c r="A66" s="311" t="s">
        <v>62</v>
      </c>
      <c r="B66" s="310">
        <f t="shared" si="5"/>
        <v>747</v>
      </c>
      <c r="C66" s="310">
        <v>732</v>
      </c>
      <c r="D66" s="310">
        <v>15</v>
      </c>
      <c r="E66" s="238"/>
    </row>
    <row r="67" spans="1:5" ht="21.75" customHeight="1">
      <c r="A67" s="316" t="s">
        <v>63</v>
      </c>
      <c r="B67" s="308">
        <f t="shared" si="5"/>
        <v>1039</v>
      </c>
      <c r="C67" s="308">
        <v>1018</v>
      </c>
      <c r="D67" s="308">
        <v>21</v>
      </c>
      <c r="E67" s="238"/>
    </row>
    <row r="68" spans="1:5" ht="21.75" customHeight="1">
      <c r="A68" s="313" t="s">
        <v>64</v>
      </c>
      <c r="B68" s="308">
        <f t="shared" si="5"/>
        <v>1902</v>
      </c>
      <c r="C68" s="308">
        <v>1859</v>
      </c>
      <c r="D68" s="308">
        <v>43</v>
      </c>
      <c r="E68" s="247"/>
    </row>
    <row r="69" spans="1:5" ht="21.75" customHeight="1">
      <c r="A69" s="313" t="s">
        <v>65</v>
      </c>
      <c r="B69" s="308">
        <f t="shared" si="5"/>
        <v>1863</v>
      </c>
      <c r="C69" s="308">
        <v>1821</v>
      </c>
      <c r="D69" s="308">
        <v>42</v>
      </c>
      <c r="E69" s="247"/>
    </row>
    <row r="70" spans="1:5" ht="21.75" customHeight="1">
      <c r="A70" s="317" t="s">
        <v>66</v>
      </c>
      <c r="B70" s="318">
        <f>SUM(B72:B75)</f>
        <v>1817</v>
      </c>
      <c r="C70" s="308">
        <f>SUM(C72:C75)</f>
        <v>1780</v>
      </c>
      <c r="D70" s="308">
        <f>SUM(D72:D75)</f>
        <v>37</v>
      </c>
      <c r="E70" s="252"/>
    </row>
    <row r="71" spans="1:5" ht="21.75" customHeight="1">
      <c r="A71" s="309" t="s">
        <v>16</v>
      </c>
      <c r="B71" s="310">
        <f>C71+D71</f>
        <v>1107</v>
      </c>
      <c r="C71" s="310">
        <f>C72+C73</f>
        <v>1084</v>
      </c>
      <c r="D71" s="310">
        <f>D72+D73</f>
        <v>23</v>
      </c>
      <c r="E71" s="252"/>
    </row>
    <row r="72" spans="1:5" ht="21.75" customHeight="1">
      <c r="A72" s="326" t="s">
        <v>67</v>
      </c>
      <c r="B72" s="310">
        <f aca="true" t="shared" si="6" ref="B72:B79">C72+D72</f>
        <v>299</v>
      </c>
      <c r="C72" s="310">
        <v>293</v>
      </c>
      <c r="D72" s="310">
        <v>6</v>
      </c>
      <c r="E72" s="238"/>
    </row>
    <row r="73" spans="1:5" ht="21.75" customHeight="1">
      <c r="A73" s="326" t="s">
        <v>68</v>
      </c>
      <c r="B73" s="310">
        <f t="shared" si="6"/>
        <v>808</v>
      </c>
      <c r="C73" s="310">
        <v>791</v>
      </c>
      <c r="D73" s="310">
        <v>17</v>
      </c>
      <c r="E73" s="238"/>
    </row>
    <row r="74" spans="1:5" ht="21.75" customHeight="1">
      <c r="A74" s="326" t="s">
        <v>69</v>
      </c>
      <c r="B74" s="310">
        <f t="shared" si="6"/>
        <v>410</v>
      </c>
      <c r="C74" s="310">
        <v>402</v>
      </c>
      <c r="D74" s="310">
        <v>8</v>
      </c>
      <c r="E74" s="238"/>
    </row>
    <row r="75" spans="1:5" ht="21.75" customHeight="1">
      <c r="A75" s="326" t="s">
        <v>70</v>
      </c>
      <c r="B75" s="310">
        <f t="shared" si="6"/>
        <v>300</v>
      </c>
      <c r="C75" s="310">
        <v>294</v>
      </c>
      <c r="D75" s="310">
        <v>6</v>
      </c>
      <c r="E75" s="238"/>
    </row>
    <row r="76" spans="1:10" ht="21.75" customHeight="1">
      <c r="A76" s="327" t="s">
        <v>71</v>
      </c>
      <c r="B76" s="308">
        <f t="shared" si="6"/>
        <v>1640</v>
      </c>
      <c r="C76" s="308">
        <v>1600</v>
      </c>
      <c r="D76" s="308">
        <v>40</v>
      </c>
      <c r="E76" s="247"/>
      <c r="H76" s="324"/>
      <c r="I76" s="324"/>
      <c r="J76" s="324"/>
    </row>
    <row r="77" spans="1:10" ht="21.75" customHeight="1">
      <c r="A77" s="327" t="s">
        <v>72</v>
      </c>
      <c r="B77" s="308">
        <f t="shared" si="6"/>
        <v>1179</v>
      </c>
      <c r="C77" s="308">
        <v>1154</v>
      </c>
      <c r="D77" s="308">
        <v>25</v>
      </c>
      <c r="E77" s="247"/>
      <c r="H77" s="324"/>
      <c r="I77" s="324"/>
      <c r="J77" s="324"/>
    </row>
    <row r="78" spans="1:10" ht="21.75" customHeight="1">
      <c r="A78" s="313" t="s">
        <v>73</v>
      </c>
      <c r="B78" s="308">
        <f t="shared" si="6"/>
        <v>2855</v>
      </c>
      <c r="C78" s="308">
        <v>2783</v>
      </c>
      <c r="D78" s="308">
        <v>72</v>
      </c>
      <c r="E78" s="247"/>
      <c r="H78" s="324"/>
      <c r="I78" s="324"/>
      <c r="J78" s="324"/>
    </row>
    <row r="79" spans="1:10" ht="21.75" customHeight="1">
      <c r="A79" s="313" t="s">
        <v>74</v>
      </c>
      <c r="B79" s="308">
        <f t="shared" si="6"/>
        <v>774</v>
      </c>
      <c r="C79" s="308">
        <v>758</v>
      </c>
      <c r="D79" s="308">
        <v>16</v>
      </c>
      <c r="E79" s="247"/>
      <c r="H79" s="324"/>
      <c r="I79" s="324"/>
      <c r="J79" s="324"/>
    </row>
    <row r="80" spans="1:5" ht="21.75" customHeight="1">
      <c r="A80" s="317" t="s">
        <v>75</v>
      </c>
      <c r="B80" s="318">
        <f>SUM(B82:B83)</f>
        <v>602</v>
      </c>
      <c r="C80" s="308">
        <f>SUM(C82:C83)</f>
        <v>590</v>
      </c>
      <c r="D80" s="308">
        <f>SUM(D82:D83)</f>
        <v>12</v>
      </c>
      <c r="E80" s="252"/>
    </row>
    <row r="81" spans="1:5" ht="21.75" customHeight="1">
      <c r="A81" s="309" t="s">
        <v>16</v>
      </c>
      <c r="B81" s="310">
        <f aca="true" t="shared" si="7" ref="B81:B86">C81+D81</f>
        <v>602</v>
      </c>
      <c r="C81" s="310">
        <f>C82+C83</f>
        <v>590</v>
      </c>
      <c r="D81" s="310">
        <f>D82+D83</f>
        <v>12</v>
      </c>
      <c r="E81" s="252"/>
    </row>
    <row r="82" spans="1:5" ht="21.75" customHeight="1">
      <c r="A82" s="312" t="s">
        <v>25</v>
      </c>
      <c r="B82" s="310">
        <f t="shared" si="7"/>
        <v>187</v>
      </c>
      <c r="C82" s="310">
        <v>184</v>
      </c>
      <c r="D82" s="310">
        <v>3</v>
      </c>
      <c r="E82" s="277"/>
    </row>
    <row r="83" spans="1:5" ht="21.75" customHeight="1">
      <c r="A83" s="312" t="s">
        <v>76</v>
      </c>
      <c r="B83" s="310">
        <f t="shared" si="7"/>
        <v>415</v>
      </c>
      <c r="C83" s="310">
        <v>406</v>
      </c>
      <c r="D83" s="310">
        <v>9</v>
      </c>
      <c r="E83" s="277"/>
    </row>
    <row r="84" spans="1:5" ht="21.75" customHeight="1">
      <c r="A84" s="328" t="s">
        <v>77</v>
      </c>
      <c r="B84" s="308">
        <f t="shared" si="7"/>
        <v>1417</v>
      </c>
      <c r="C84" s="308">
        <v>1384</v>
      </c>
      <c r="D84" s="308">
        <v>33</v>
      </c>
      <c r="E84" s="277"/>
    </row>
    <row r="85" spans="1:5" ht="21.75" customHeight="1">
      <c r="A85" s="328" t="s">
        <v>78</v>
      </c>
      <c r="B85" s="308">
        <f t="shared" si="7"/>
        <v>471</v>
      </c>
      <c r="C85" s="308">
        <v>462</v>
      </c>
      <c r="D85" s="308">
        <v>9</v>
      </c>
      <c r="E85" s="278"/>
    </row>
    <row r="86" spans="1:5" ht="21.75" customHeight="1">
      <c r="A86" s="317" t="s">
        <v>79</v>
      </c>
      <c r="B86" s="308">
        <f t="shared" si="7"/>
        <v>1902</v>
      </c>
      <c r="C86" s="308">
        <v>1850</v>
      </c>
      <c r="D86" s="308">
        <v>52</v>
      </c>
      <c r="E86" s="278"/>
    </row>
    <row r="87" spans="1:5" ht="21.75" customHeight="1">
      <c r="A87" s="317" t="s">
        <v>80</v>
      </c>
      <c r="B87" s="318">
        <f>SUM(B89:B92)</f>
        <v>2077</v>
      </c>
      <c r="C87" s="318">
        <f>SUM(C89:C92)</f>
        <v>2033</v>
      </c>
      <c r="D87" s="318">
        <f>SUM(D89:D92)</f>
        <v>44</v>
      </c>
      <c r="E87" s="252"/>
    </row>
    <row r="88" spans="1:5" ht="21.75" customHeight="1">
      <c r="A88" s="309" t="s">
        <v>16</v>
      </c>
      <c r="B88" s="310">
        <f aca="true" t="shared" si="8" ref="B88:B93">C88+D88</f>
        <v>1521</v>
      </c>
      <c r="C88" s="310">
        <f>SUM(C89:C91)</f>
        <v>1489</v>
      </c>
      <c r="D88" s="310">
        <f>SUM(D89:D91)</f>
        <v>32</v>
      </c>
      <c r="E88" s="252"/>
    </row>
    <row r="89" spans="1:5" ht="21.75" customHeight="1">
      <c r="A89" s="312" t="s">
        <v>25</v>
      </c>
      <c r="B89" s="310">
        <f t="shared" si="8"/>
        <v>358</v>
      </c>
      <c r="C89" s="310">
        <v>352</v>
      </c>
      <c r="D89" s="310">
        <v>6</v>
      </c>
      <c r="E89" s="277"/>
    </row>
    <row r="90" spans="1:5" ht="21.75" customHeight="1">
      <c r="A90" s="312" t="s">
        <v>81</v>
      </c>
      <c r="B90" s="310">
        <f t="shared" si="8"/>
        <v>651</v>
      </c>
      <c r="C90" s="310">
        <v>637</v>
      </c>
      <c r="D90" s="310">
        <v>14</v>
      </c>
      <c r="E90" s="277"/>
    </row>
    <row r="91" spans="1:5" ht="21.75" customHeight="1">
      <c r="A91" s="312" t="s">
        <v>82</v>
      </c>
      <c r="B91" s="310">
        <f t="shared" si="8"/>
        <v>512</v>
      </c>
      <c r="C91" s="310">
        <v>500</v>
      </c>
      <c r="D91" s="310">
        <v>12</v>
      </c>
      <c r="E91" s="277"/>
    </row>
    <row r="92" spans="1:5" ht="21.75" customHeight="1">
      <c r="A92" s="312" t="s">
        <v>83</v>
      </c>
      <c r="B92" s="310">
        <f t="shared" si="8"/>
        <v>556</v>
      </c>
      <c r="C92" s="310">
        <v>544</v>
      </c>
      <c r="D92" s="310">
        <v>12</v>
      </c>
      <c r="E92" s="277"/>
    </row>
    <row r="93" spans="1:5" ht="21.75" customHeight="1">
      <c r="A93" s="313" t="s">
        <v>84</v>
      </c>
      <c r="B93" s="308">
        <f t="shared" si="8"/>
        <v>1467</v>
      </c>
      <c r="C93" s="308">
        <v>1432</v>
      </c>
      <c r="D93" s="308">
        <v>35</v>
      </c>
      <c r="E93" s="278"/>
    </row>
    <row r="94" spans="1:5" ht="21.75" customHeight="1">
      <c r="A94" s="317" t="s">
        <v>85</v>
      </c>
      <c r="B94" s="318">
        <f>SUM(B96:B102)</f>
        <v>3781</v>
      </c>
      <c r="C94" s="308">
        <f>SUM(C96:C102)</f>
        <v>3694</v>
      </c>
      <c r="D94" s="308">
        <f>SUM(D96:D102)</f>
        <v>87</v>
      </c>
      <c r="E94" s="252"/>
    </row>
    <row r="95" spans="1:5" ht="21.75" customHeight="1">
      <c r="A95" s="309" t="s">
        <v>16</v>
      </c>
      <c r="B95" s="310">
        <f aca="true" t="shared" si="9" ref="B95:B98">C95+D95</f>
        <v>1300</v>
      </c>
      <c r="C95" s="310">
        <f>SUM(C96:C100)</f>
        <v>1274</v>
      </c>
      <c r="D95" s="310">
        <f>SUM(D96:D100)</f>
        <v>26</v>
      </c>
      <c r="E95" s="252"/>
    </row>
    <row r="96" spans="1:5" ht="21.75" customHeight="1">
      <c r="A96" s="311" t="s">
        <v>25</v>
      </c>
      <c r="B96" s="310">
        <f t="shared" si="9"/>
        <v>361</v>
      </c>
      <c r="C96" s="310">
        <v>354</v>
      </c>
      <c r="D96" s="310">
        <v>7</v>
      </c>
      <c r="E96" s="277"/>
    </row>
    <row r="97" spans="1:5" ht="21.75" customHeight="1">
      <c r="A97" s="311" t="s">
        <v>86</v>
      </c>
      <c r="B97" s="310">
        <f t="shared" si="9"/>
        <v>349</v>
      </c>
      <c r="C97" s="310">
        <v>342</v>
      </c>
      <c r="D97" s="310">
        <v>7</v>
      </c>
      <c r="E97" s="277"/>
    </row>
    <row r="98" spans="1:5" ht="21.75" customHeight="1">
      <c r="A98" s="311" t="s">
        <v>87</v>
      </c>
      <c r="B98" s="310">
        <f t="shared" si="9"/>
        <v>247</v>
      </c>
      <c r="C98" s="310">
        <v>242</v>
      </c>
      <c r="D98" s="310">
        <v>5</v>
      </c>
      <c r="E98" s="277"/>
    </row>
    <row r="99" spans="1:5" ht="21.75" customHeight="1">
      <c r="A99" s="311" t="s">
        <v>88</v>
      </c>
      <c r="B99" s="310">
        <f aca="true" t="shared" si="10" ref="B98:B103">C99+D99</f>
        <v>159</v>
      </c>
      <c r="C99" s="310">
        <v>156</v>
      </c>
      <c r="D99" s="310">
        <v>3</v>
      </c>
      <c r="E99" s="277"/>
    </row>
    <row r="100" spans="1:5" ht="21.75" customHeight="1">
      <c r="A100" s="311" t="s">
        <v>89</v>
      </c>
      <c r="B100" s="310">
        <f t="shared" si="10"/>
        <v>184</v>
      </c>
      <c r="C100" s="310">
        <v>180</v>
      </c>
      <c r="D100" s="310">
        <v>4</v>
      </c>
      <c r="E100" s="277"/>
    </row>
    <row r="101" spans="1:5" ht="21.75" customHeight="1">
      <c r="A101" s="311" t="s">
        <v>90</v>
      </c>
      <c r="B101" s="310">
        <f t="shared" si="10"/>
        <v>1341</v>
      </c>
      <c r="C101" s="310">
        <v>1308</v>
      </c>
      <c r="D101" s="310">
        <v>33</v>
      </c>
      <c r="E101" s="277"/>
    </row>
    <row r="102" spans="1:5" ht="21.75" customHeight="1">
      <c r="A102" s="311" t="s">
        <v>91</v>
      </c>
      <c r="B102" s="310">
        <f t="shared" si="10"/>
        <v>1140</v>
      </c>
      <c r="C102" s="310">
        <v>1112</v>
      </c>
      <c r="D102" s="310">
        <v>28</v>
      </c>
      <c r="E102" s="277"/>
    </row>
    <row r="103" spans="1:5" ht="21.75" customHeight="1">
      <c r="A103" s="316" t="s">
        <v>92</v>
      </c>
      <c r="B103" s="308">
        <f t="shared" si="10"/>
        <v>2455</v>
      </c>
      <c r="C103" s="308">
        <v>2386</v>
      </c>
      <c r="D103" s="308">
        <v>69</v>
      </c>
      <c r="E103" s="277"/>
    </row>
    <row r="104" spans="1:5" ht="21.75" customHeight="1">
      <c r="A104" s="316" t="s">
        <v>93</v>
      </c>
      <c r="B104" s="308">
        <f aca="true" t="shared" si="11" ref="B104:B113">C104+D104</f>
        <v>1037</v>
      </c>
      <c r="C104" s="308">
        <v>1013</v>
      </c>
      <c r="D104" s="308">
        <v>24</v>
      </c>
      <c r="E104" s="278"/>
    </row>
    <row r="105" spans="1:5" ht="21.75" customHeight="1">
      <c r="A105" s="313" t="s">
        <v>94</v>
      </c>
      <c r="B105" s="308">
        <f t="shared" si="11"/>
        <v>2300</v>
      </c>
      <c r="C105" s="308">
        <v>2235</v>
      </c>
      <c r="D105" s="308">
        <v>65</v>
      </c>
      <c r="E105" s="278"/>
    </row>
    <row r="106" spans="1:5" ht="21.75" customHeight="1">
      <c r="A106" s="317" t="s">
        <v>95</v>
      </c>
      <c r="B106" s="318">
        <f>SUM(B108:B111)</f>
        <v>5038</v>
      </c>
      <c r="C106" s="318">
        <f>SUM(C108:C111)</f>
        <v>4912</v>
      </c>
      <c r="D106" s="318">
        <f>SUM(D108:D111)</f>
        <v>126</v>
      </c>
      <c r="E106" s="252"/>
    </row>
    <row r="107" spans="1:5" ht="21.75" customHeight="1">
      <c r="A107" s="309" t="s">
        <v>16</v>
      </c>
      <c r="B107" s="310">
        <f t="shared" si="11"/>
        <v>3225</v>
      </c>
      <c r="C107" s="310">
        <f>SUM(C108:C110)</f>
        <v>3143</v>
      </c>
      <c r="D107" s="310">
        <f>SUM(D108:D110)</f>
        <v>82</v>
      </c>
      <c r="E107" s="252"/>
    </row>
    <row r="108" spans="1:5" ht="21.75" customHeight="1">
      <c r="A108" s="312" t="s">
        <v>25</v>
      </c>
      <c r="B108" s="310">
        <f t="shared" si="11"/>
        <v>707</v>
      </c>
      <c r="C108" s="310">
        <v>695</v>
      </c>
      <c r="D108" s="310">
        <v>12</v>
      </c>
      <c r="E108" s="277"/>
    </row>
    <row r="109" spans="1:5" ht="21.75" customHeight="1">
      <c r="A109" s="312" t="s">
        <v>96</v>
      </c>
      <c r="B109" s="310">
        <f t="shared" si="11"/>
        <v>679</v>
      </c>
      <c r="C109" s="310">
        <v>663</v>
      </c>
      <c r="D109" s="310">
        <v>16</v>
      </c>
      <c r="E109" s="277"/>
    </row>
    <row r="110" spans="1:5" ht="21.75" customHeight="1">
      <c r="A110" s="312" t="s">
        <v>97</v>
      </c>
      <c r="B110" s="310">
        <f t="shared" si="11"/>
        <v>1839</v>
      </c>
      <c r="C110" s="310">
        <v>1785</v>
      </c>
      <c r="D110" s="310">
        <v>54</v>
      </c>
      <c r="E110" s="277"/>
    </row>
    <row r="111" spans="1:5" ht="21.75" customHeight="1">
      <c r="A111" s="312" t="s">
        <v>98</v>
      </c>
      <c r="B111" s="310">
        <f t="shared" si="11"/>
        <v>1813</v>
      </c>
      <c r="C111" s="310">
        <v>1769</v>
      </c>
      <c r="D111" s="310">
        <v>44</v>
      </c>
      <c r="E111" s="277"/>
    </row>
    <row r="112" spans="1:5" ht="21.75" customHeight="1">
      <c r="A112" s="328" t="s">
        <v>99</v>
      </c>
      <c r="B112" s="308">
        <f t="shared" si="11"/>
        <v>1657</v>
      </c>
      <c r="C112" s="308">
        <v>1612</v>
      </c>
      <c r="D112" s="308">
        <v>45</v>
      </c>
      <c r="E112" s="278"/>
    </row>
    <row r="113" spans="1:5" ht="21.75" customHeight="1">
      <c r="A113" s="313" t="s">
        <v>100</v>
      </c>
      <c r="B113" s="308">
        <f t="shared" si="11"/>
        <v>1890</v>
      </c>
      <c r="C113" s="308">
        <v>1840</v>
      </c>
      <c r="D113" s="308">
        <v>50</v>
      </c>
      <c r="E113" s="278"/>
    </row>
    <row r="114" spans="1:5" ht="21.75" customHeight="1">
      <c r="A114" s="325" t="s">
        <v>101</v>
      </c>
      <c r="B114" s="318">
        <f>SUM(B116:B120)</f>
        <v>2835</v>
      </c>
      <c r="C114" s="308">
        <f>SUM(C116:C120)</f>
        <v>2774</v>
      </c>
      <c r="D114" s="308">
        <f>SUM(D116:D120)</f>
        <v>61</v>
      </c>
      <c r="E114" s="252"/>
    </row>
    <row r="115" spans="1:5" ht="21.75" customHeight="1">
      <c r="A115" s="309" t="s">
        <v>16</v>
      </c>
      <c r="B115" s="310">
        <f>C115+D115</f>
        <v>1086</v>
      </c>
      <c r="C115" s="310">
        <f>C116+C117</f>
        <v>1061</v>
      </c>
      <c r="D115" s="310">
        <f>D116+D117</f>
        <v>25</v>
      </c>
      <c r="E115" s="252"/>
    </row>
    <row r="116" spans="1:5" ht="21.75" customHeight="1">
      <c r="A116" s="326" t="s">
        <v>102</v>
      </c>
      <c r="B116" s="310">
        <f aca="true" t="shared" si="12" ref="B116:B123">C116+D116</f>
        <v>345</v>
      </c>
      <c r="C116" s="310">
        <v>337</v>
      </c>
      <c r="D116" s="310">
        <v>8</v>
      </c>
      <c r="E116" s="238"/>
    </row>
    <row r="117" spans="1:5" ht="21.75" customHeight="1">
      <c r="A117" s="326" t="s">
        <v>103</v>
      </c>
      <c r="B117" s="310">
        <f t="shared" si="12"/>
        <v>741</v>
      </c>
      <c r="C117" s="310">
        <v>724</v>
      </c>
      <c r="D117" s="310">
        <v>17</v>
      </c>
      <c r="E117" s="238"/>
    </row>
    <row r="118" spans="1:5" ht="21.75" customHeight="1">
      <c r="A118" s="326" t="s">
        <v>104</v>
      </c>
      <c r="B118" s="310">
        <f t="shared" si="12"/>
        <v>498</v>
      </c>
      <c r="C118" s="310">
        <v>488</v>
      </c>
      <c r="D118" s="310">
        <v>10</v>
      </c>
      <c r="E118" s="238"/>
    </row>
    <row r="119" spans="1:5" ht="21.75" customHeight="1">
      <c r="A119" s="326" t="s">
        <v>105</v>
      </c>
      <c r="B119" s="310">
        <f t="shared" si="12"/>
        <v>666</v>
      </c>
      <c r="C119" s="310">
        <v>652</v>
      </c>
      <c r="D119" s="310">
        <v>14</v>
      </c>
      <c r="E119" s="238"/>
    </row>
    <row r="120" spans="1:5" ht="21.75" customHeight="1">
      <c r="A120" s="326" t="s">
        <v>106</v>
      </c>
      <c r="B120" s="310">
        <f t="shared" si="12"/>
        <v>585</v>
      </c>
      <c r="C120" s="310">
        <v>573</v>
      </c>
      <c r="D120" s="310">
        <v>12</v>
      </c>
      <c r="E120" s="238"/>
    </row>
    <row r="121" spans="1:5" ht="21.75" customHeight="1">
      <c r="A121" s="327" t="s">
        <v>107</v>
      </c>
      <c r="B121" s="308">
        <f t="shared" si="12"/>
        <v>1523</v>
      </c>
      <c r="C121" s="308">
        <v>1486</v>
      </c>
      <c r="D121" s="308">
        <v>37</v>
      </c>
      <c r="E121" s="247"/>
    </row>
    <row r="122" spans="1:5" ht="21.75" customHeight="1">
      <c r="A122" s="327" t="s">
        <v>108</v>
      </c>
      <c r="B122" s="308">
        <f t="shared" si="12"/>
        <v>283</v>
      </c>
      <c r="C122" s="308">
        <v>278</v>
      </c>
      <c r="D122" s="308">
        <v>5</v>
      </c>
      <c r="E122" s="247"/>
    </row>
    <row r="123" spans="1:5" ht="21.75" customHeight="1">
      <c r="A123" s="313" t="s">
        <v>109</v>
      </c>
      <c r="B123" s="308">
        <f t="shared" si="12"/>
        <v>351</v>
      </c>
      <c r="C123" s="308">
        <v>344</v>
      </c>
      <c r="D123" s="308">
        <v>7</v>
      </c>
      <c r="E123" s="247"/>
    </row>
    <row r="124" spans="1:5" ht="21.75" customHeight="1">
      <c r="A124" s="317" t="s">
        <v>110</v>
      </c>
      <c r="B124" s="318">
        <f>SUM(B126:B128)</f>
        <v>1255</v>
      </c>
      <c r="C124" s="308">
        <f>SUM(C126:C128)</f>
        <v>1224</v>
      </c>
      <c r="D124" s="308">
        <f>SUM(D126:D128)</f>
        <v>31</v>
      </c>
      <c r="E124" s="252"/>
    </row>
    <row r="125" spans="1:5" ht="21.75" customHeight="1">
      <c r="A125" s="309" t="s">
        <v>16</v>
      </c>
      <c r="B125" s="310">
        <f aca="true" t="shared" si="13" ref="B125:B129">C125+D125</f>
        <v>1255</v>
      </c>
      <c r="C125" s="310">
        <f>SUM(C126:C128)</f>
        <v>1224</v>
      </c>
      <c r="D125" s="310">
        <f>SUM(D126:D128)</f>
        <v>31</v>
      </c>
      <c r="E125" s="252"/>
    </row>
    <row r="126" spans="1:5" ht="21.75" customHeight="1">
      <c r="A126" s="319" t="s">
        <v>25</v>
      </c>
      <c r="B126" s="310">
        <f t="shared" si="13"/>
        <v>64</v>
      </c>
      <c r="C126" s="310">
        <v>63</v>
      </c>
      <c r="D126" s="310">
        <v>1</v>
      </c>
      <c r="E126" s="277"/>
    </row>
    <row r="127" spans="1:5" ht="21.75" customHeight="1">
      <c r="A127" s="311" t="s">
        <v>111</v>
      </c>
      <c r="B127" s="310">
        <f t="shared" si="13"/>
        <v>958</v>
      </c>
      <c r="C127" s="310">
        <v>933</v>
      </c>
      <c r="D127" s="310">
        <v>25</v>
      </c>
      <c r="E127" s="277"/>
    </row>
    <row r="128" spans="1:5" ht="21.75" customHeight="1">
      <c r="A128" s="311" t="s">
        <v>112</v>
      </c>
      <c r="B128" s="310">
        <f t="shared" si="13"/>
        <v>233</v>
      </c>
      <c r="C128" s="310">
        <v>228</v>
      </c>
      <c r="D128" s="310">
        <v>5</v>
      </c>
      <c r="E128" s="277"/>
    </row>
    <row r="129" spans="1:5" ht="21.75" customHeight="1">
      <c r="A129" s="313" t="s">
        <v>113</v>
      </c>
      <c r="B129" s="308">
        <f t="shared" si="13"/>
        <v>1257</v>
      </c>
      <c r="C129" s="308">
        <v>1227</v>
      </c>
      <c r="D129" s="308">
        <v>30</v>
      </c>
      <c r="E129" s="278"/>
    </row>
    <row r="130" spans="1:5" ht="21.75" customHeight="1">
      <c r="A130" s="313" t="s">
        <v>114</v>
      </c>
      <c r="B130" s="318">
        <f>SUM(B132:B134)</f>
        <v>1778</v>
      </c>
      <c r="C130" s="308">
        <f>SUM(C132:C134)</f>
        <v>1741</v>
      </c>
      <c r="D130" s="308">
        <f>SUM(D132:D134)</f>
        <v>37</v>
      </c>
      <c r="E130" s="252"/>
    </row>
    <row r="131" spans="1:5" ht="21.75" customHeight="1">
      <c r="A131" s="309" t="s">
        <v>16</v>
      </c>
      <c r="B131" s="310">
        <f aca="true" t="shared" si="14" ref="B131:B137">C131+D131</f>
        <v>1778</v>
      </c>
      <c r="C131" s="310">
        <f>SUM(C132:C134)</f>
        <v>1741</v>
      </c>
      <c r="D131" s="310">
        <f>SUM(D132:D134)</f>
        <v>37</v>
      </c>
      <c r="E131" s="252"/>
    </row>
    <row r="132" spans="1:5" ht="21.75" customHeight="1">
      <c r="A132" s="312" t="s">
        <v>25</v>
      </c>
      <c r="B132" s="310">
        <f t="shared" si="14"/>
        <v>927</v>
      </c>
      <c r="C132" s="310">
        <v>911</v>
      </c>
      <c r="D132" s="310">
        <v>16</v>
      </c>
      <c r="E132" s="277"/>
    </row>
    <row r="133" spans="1:5" ht="21.75" customHeight="1">
      <c r="A133" s="312" t="s">
        <v>115</v>
      </c>
      <c r="B133" s="310">
        <f t="shared" si="14"/>
        <v>216</v>
      </c>
      <c r="C133" s="310">
        <v>211</v>
      </c>
      <c r="D133" s="310">
        <v>5</v>
      </c>
      <c r="E133" s="277"/>
    </row>
    <row r="134" spans="1:5" ht="21.75" customHeight="1">
      <c r="A134" s="312" t="s">
        <v>116</v>
      </c>
      <c r="B134" s="310">
        <f t="shared" si="14"/>
        <v>635</v>
      </c>
      <c r="C134" s="310">
        <v>619</v>
      </c>
      <c r="D134" s="310">
        <v>16</v>
      </c>
      <c r="E134" s="277"/>
    </row>
    <row r="135" spans="1:5" ht="21.75" customHeight="1">
      <c r="A135" s="328" t="s">
        <v>117</v>
      </c>
      <c r="B135" s="308">
        <f t="shared" si="14"/>
        <v>1249</v>
      </c>
      <c r="C135" s="308">
        <v>1217</v>
      </c>
      <c r="D135" s="308">
        <v>32</v>
      </c>
      <c r="E135" s="277"/>
    </row>
    <row r="136" spans="1:5" ht="21.75" customHeight="1">
      <c r="A136" s="317" t="s">
        <v>118</v>
      </c>
      <c r="B136" s="308">
        <f t="shared" si="14"/>
        <v>1868</v>
      </c>
      <c r="C136" s="308">
        <v>1807</v>
      </c>
      <c r="D136" s="308">
        <v>61</v>
      </c>
      <c r="E136" s="278"/>
    </row>
    <row r="137" spans="1:5" ht="21.75" customHeight="1">
      <c r="A137" s="313" t="s">
        <v>119</v>
      </c>
      <c r="B137" s="308">
        <f t="shared" si="14"/>
        <v>1253</v>
      </c>
      <c r="C137" s="308">
        <v>1223</v>
      </c>
      <c r="D137" s="308">
        <v>30</v>
      </c>
      <c r="E137" s="278"/>
    </row>
    <row r="138" spans="1:5" ht="21.75" customHeight="1">
      <c r="A138" s="313" t="s">
        <v>120</v>
      </c>
      <c r="B138" s="318">
        <f>SUM(B140:B143)</f>
        <v>1185</v>
      </c>
      <c r="C138" s="318">
        <f>SUM(C140:C143)</f>
        <v>1162</v>
      </c>
      <c r="D138" s="318">
        <f>SUM(D140:D143)</f>
        <v>23</v>
      </c>
      <c r="E138" s="252"/>
    </row>
    <row r="139" spans="1:5" ht="21.75" customHeight="1">
      <c r="A139" s="309" t="s">
        <v>16</v>
      </c>
      <c r="B139" s="310">
        <f>C139+D139</f>
        <v>627</v>
      </c>
      <c r="C139" s="310">
        <f>SUM(C140:C142)</f>
        <v>615</v>
      </c>
      <c r="D139" s="310">
        <f>SUM(D140:D142)</f>
        <v>12</v>
      </c>
      <c r="E139" s="252"/>
    </row>
    <row r="140" spans="1:5" ht="21.75" customHeight="1">
      <c r="A140" s="311" t="s">
        <v>25</v>
      </c>
      <c r="B140" s="310">
        <f aca="true" t="shared" si="15" ref="B140:B145">C140+D140</f>
        <v>66</v>
      </c>
      <c r="C140" s="310">
        <v>65</v>
      </c>
      <c r="D140" s="310">
        <v>1</v>
      </c>
      <c r="E140" s="277"/>
    </row>
    <row r="141" spans="1:5" ht="21.75" customHeight="1">
      <c r="A141" s="311" t="s">
        <v>121</v>
      </c>
      <c r="B141" s="310">
        <f t="shared" si="15"/>
        <v>262</v>
      </c>
      <c r="C141" s="310">
        <v>257</v>
      </c>
      <c r="D141" s="310">
        <v>5</v>
      </c>
      <c r="E141" s="277"/>
    </row>
    <row r="142" spans="1:5" ht="21.75" customHeight="1">
      <c r="A142" s="311" t="s">
        <v>122</v>
      </c>
      <c r="B142" s="310">
        <f t="shared" si="15"/>
        <v>299</v>
      </c>
      <c r="C142" s="310">
        <v>293</v>
      </c>
      <c r="D142" s="310">
        <v>6</v>
      </c>
      <c r="E142" s="277"/>
    </row>
    <row r="143" spans="1:5" ht="21.75" customHeight="1">
      <c r="A143" s="311" t="s">
        <v>123</v>
      </c>
      <c r="B143" s="310">
        <f t="shared" si="15"/>
        <v>558</v>
      </c>
      <c r="C143" s="310">
        <v>547</v>
      </c>
      <c r="D143" s="310">
        <v>11</v>
      </c>
      <c r="E143" s="277"/>
    </row>
    <row r="144" spans="1:5" ht="21.75" customHeight="1">
      <c r="A144" s="316" t="s">
        <v>124</v>
      </c>
      <c r="B144" s="308">
        <f t="shared" si="15"/>
        <v>1408</v>
      </c>
      <c r="C144" s="308">
        <v>1373</v>
      </c>
      <c r="D144" s="308">
        <v>35</v>
      </c>
      <c r="E144" s="278"/>
    </row>
    <row r="145" spans="1:5" ht="21.75" customHeight="1">
      <c r="A145" s="313" t="s">
        <v>125</v>
      </c>
      <c r="B145" s="308">
        <f t="shared" si="15"/>
        <v>466</v>
      </c>
      <c r="C145" s="308">
        <v>456</v>
      </c>
      <c r="D145" s="308">
        <v>10</v>
      </c>
      <c r="E145" s="278"/>
    </row>
  </sheetData>
  <sheetProtection/>
  <mergeCells count="5">
    <mergeCell ref="A2:D2"/>
    <mergeCell ref="A3:D3"/>
    <mergeCell ref="C4:D4"/>
    <mergeCell ref="A4:A5"/>
    <mergeCell ref="B4:B5"/>
  </mergeCells>
  <printOptions horizontalCentered="1"/>
  <pageMargins left="0.59" right="0.59" top="0.59" bottom="0.59" header="0.16" footer="0.0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0"/>
  <sheetViews>
    <sheetView zoomScaleSheetLayoutView="100" workbookViewId="0" topLeftCell="A1">
      <selection activeCell="D24" sqref="D24:D33"/>
    </sheetView>
  </sheetViews>
  <sheetFormatPr defaultColWidth="12.375" defaultRowHeight="14.25"/>
  <cols>
    <col min="1" max="2" width="12.375" style="184" customWidth="1"/>
    <col min="3" max="4" width="12.375" style="185" customWidth="1"/>
    <col min="5" max="5" width="24.625" style="184" customWidth="1"/>
    <col min="6" max="16384" width="12.375" style="184" customWidth="1"/>
  </cols>
  <sheetData>
    <row r="1" spans="1:5" s="184" customFormat="1" ht="20.25">
      <c r="A1" s="186" t="s">
        <v>516</v>
      </c>
      <c r="B1" s="186" t="s">
        <v>517</v>
      </c>
      <c r="C1" s="187" t="s">
        <v>518</v>
      </c>
      <c r="D1" s="187" t="s">
        <v>519</v>
      </c>
      <c r="E1" s="186" t="s">
        <v>520</v>
      </c>
    </row>
    <row r="2" spans="1:5" s="184" customFormat="1" ht="20.25">
      <c r="A2" s="188"/>
      <c r="B2" s="188"/>
      <c r="C2" s="189"/>
      <c r="D2" s="189">
        <f>SUM(D3:D150)</f>
        <v>172860</v>
      </c>
      <c r="E2" s="188"/>
    </row>
    <row r="3" spans="1:5" s="184" customFormat="1" ht="20.25">
      <c r="A3" s="184" t="s">
        <v>9</v>
      </c>
      <c r="B3" s="184" t="s">
        <v>187</v>
      </c>
      <c r="C3" s="190">
        <v>3719</v>
      </c>
      <c r="D3" s="190">
        <v>5525</v>
      </c>
      <c r="E3" s="191">
        <v>5294715.85</v>
      </c>
    </row>
    <row r="4" spans="1:5" s="184" customFormat="1" ht="20.25">
      <c r="A4" s="184" t="s">
        <v>9</v>
      </c>
      <c r="B4" s="184" t="s">
        <v>185</v>
      </c>
      <c r="C4" s="190">
        <v>3947</v>
      </c>
      <c r="D4" s="190">
        <v>5533</v>
      </c>
      <c r="E4" s="191">
        <v>5574507.9</v>
      </c>
    </row>
    <row r="5" spans="1:5" s="184" customFormat="1" ht="20.25">
      <c r="A5" s="184" t="s">
        <v>9</v>
      </c>
      <c r="B5" s="184" t="s">
        <v>186</v>
      </c>
      <c r="C5" s="190">
        <v>2983</v>
      </c>
      <c r="D5" s="190">
        <v>4476</v>
      </c>
      <c r="E5" s="191">
        <v>4629311.85</v>
      </c>
    </row>
    <row r="6" spans="1:5" s="184" customFormat="1" ht="20.25">
      <c r="A6" s="184" t="s">
        <v>9</v>
      </c>
      <c r="B6" s="184" t="s">
        <v>188</v>
      </c>
      <c r="C6" s="190">
        <v>493</v>
      </c>
      <c r="D6" s="190">
        <v>762</v>
      </c>
      <c r="E6" s="191">
        <v>727347.98</v>
      </c>
    </row>
    <row r="7" spans="1:5" s="184" customFormat="1" ht="20.25">
      <c r="A7" s="184" t="s">
        <v>9</v>
      </c>
      <c r="B7" s="184" t="s">
        <v>189</v>
      </c>
      <c r="C7" s="190">
        <v>1071</v>
      </c>
      <c r="D7" s="190">
        <v>1707</v>
      </c>
      <c r="E7" s="191">
        <v>1505960.03</v>
      </c>
    </row>
    <row r="8" spans="1:5" s="184" customFormat="1" ht="20.25">
      <c r="A8" s="184" t="s">
        <v>9</v>
      </c>
      <c r="B8" s="184" t="s">
        <v>190</v>
      </c>
      <c r="C8" s="190">
        <v>366</v>
      </c>
      <c r="D8" s="190">
        <v>577</v>
      </c>
      <c r="E8" s="191">
        <v>515068.02</v>
      </c>
    </row>
    <row r="9" spans="1:5" s="184" customFormat="1" ht="20.25">
      <c r="A9" s="184" t="s">
        <v>9</v>
      </c>
      <c r="B9" s="184" t="s">
        <v>192</v>
      </c>
      <c r="C9" s="190">
        <v>348</v>
      </c>
      <c r="D9" s="190">
        <v>516</v>
      </c>
      <c r="E9" s="191">
        <v>494037.01</v>
      </c>
    </row>
    <row r="10" spans="1:5" s="184" customFormat="1" ht="20.25">
      <c r="A10" s="184" t="s">
        <v>9</v>
      </c>
      <c r="B10" s="184" t="s">
        <v>191</v>
      </c>
      <c r="C10" s="190">
        <v>341</v>
      </c>
      <c r="D10" s="190">
        <v>501</v>
      </c>
      <c r="E10" s="191">
        <v>457255.99</v>
      </c>
    </row>
    <row r="11" spans="1:5" s="184" customFormat="1" ht="20.25">
      <c r="A11" s="184" t="s">
        <v>9</v>
      </c>
      <c r="B11" s="184" t="s">
        <v>193</v>
      </c>
      <c r="C11" s="190">
        <v>223</v>
      </c>
      <c r="D11" s="190">
        <v>405</v>
      </c>
      <c r="E11" s="191">
        <v>314446.02</v>
      </c>
    </row>
    <row r="12" spans="1:5" s="184" customFormat="1" ht="20.25">
      <c r="A12" s="184" t="s">
        <v>9</v>
      </c>
      <c r="B12" s="184" t="s">
        <v>194</v>
      </c>
      <c r="C12" s="190">
        <v>287</v>
      </c>
      <c r="D12" s="190">
        <v>536</v>
      </c>
      <c r="E12" s="191">
        <v>453016.02</v>
      </c>
    </row>
    <row r="13" spans="1:5" s="184" customFormat="1" ht="20.25">
      <c r="A13" s="184" t="s">
        <v>9</v>
      </c>
      <c r="B13" s="184" t="s">
        <v>195</v>
      </c>
      <c r="C13" s="190">
        <v>486</v>
      </c>
      <c r="D13" s="190">
        <v>778</v>
      </c>
      <c r="E13" s="191">
        <v>680723.03</v>
      </c>
    </row>
    <row r="14" spans="1:5" s="184" customFormat="1" ht="20.25">
      <c r="A14" s="184" t="s">
        <v>48</v>
      </c>
      <c r="B14" s="184" t="s">
        <v>149</v>
      </c>
      <c r="C14" s="190">
        <v>329</v>
      </c>
      <c r="D14" s="190">
        <v>496</v>
      </c>
      <c r="E14" s="191">
        <v>276551</v>
      </c>
    </row>
    <row r="15" spans="1:5" s="184" customFormat="1" ht="20.25">
      <c r="A15" s="184" t="s">
        <v>48</v>
      </c>
      <c r="B15" s="184" t="s">
        <v>50</v>
      </c>
      <c r="C15" s="190">
        <v>627</v>
      </c>
      <c r="D15" s="190">
        <v>840</v>
      </c>
      <c r="E15" s="191">
        <v>426679</v>
      </c>
    </row>
    <row r="16" spans="1:5" s="184" customFormat="1" ht="20.25">
      <c r="A16" s="184" t="s">
        <v>48</v>
      </c>
      <c r="B16" s="184" t="s">
        <v>148</v>
      </c>
      <c r="C16" s="190">
        <v>481</v>
      </c>
      <c r="D16" s="190">
        <v>724</v>
      </c>
      <c r="E16" s="191">
        <v>369753</v>
      </c>
    </row>
    <row r="17" spans="1:5" s="184" customFormat="1" ht="20.25">
      <c r="A17" s="184" t="s">
        <v>48</v>
      </c>
      <c r="B17" s="184" t="s">
        <v>53</v>
      </c>
      <c r="C17" s="190">
        <v>287</v>
      </c>
      <c r="D17" s="190">
        <v>405</v>
      </c>
      <c r="E17" s="191">
        <v>222369</v>
      </c>
    </row>
    <row r="18" spans="1:5" s="184" customFormat="1" ht="20.25">
      <c r="A18" s="184" t="s">
        <v>48</v>
      </c>
      <c r="B18" s="184" t="s">
        <v>57</v>
      </c>
      <c r="C18" s="190">
        <v>253</v>
      </c>
      <c r="D18" s="190">
        <v>381</v>
      </c>
      <c r="E18" s="191">
        <v>205964</v>
      </c>
    </row>
    <row r="19" spans="1:5" s="184" customFormat="1" ht="20.25">
      <c r="A19" s="184" t="s">
        <v>48</v>
      </c>
      <c r="B19" s="184" t="s">
        <v>55</v>
      </c>
      <c r="C19" s="190">
        <v>312</v>
      </c>
      <c r="D19" s="190">
        <v>510</v>
      </c>
      <c r="E19" s="191">
        <v>262776</v>
      </c>
    </row>
    <row r="20" spans="1:5" s="184" customFormat="1" ht="20.25">
      <c r="A20" s="184" t="s">
        <v>48</v>
      </c>
      <c r="B20" s="184" t="s">
        <v>249</v>
      </c>
      <c r="C20" s="190">
        <v>178</v>
      </c>
      <c r="D20" s="190">
        <v>270</v>
      </c>
      <c r="E20" s="191">
        <v>142966</v>
      </c>
    </row>
    <row r="21" spans="1:5" s="184" customFormat="1" ht="20.25">
      <c r="A21" s="184" t="s">
        <v>48</v>
      </c>
      <c r="B21" s="184" t="s">
        <v>54</v>
      </c>
      <c r="C21" s="190">
        <v>283</v>
      </c>
      <c r="D21" s="190">
        <v>434</v>
      </c>
      <c r="E21" s="191">
        <v>210085</v>
      </c>
    </row>
    <row r="22" spans="1:5" s="184" customFormat="1" ht="20.25">
      <c r="A22" s="184" t="s">
        <v>48</v>
      </c>
      <c r="B22" s="184" t="s">
        <v>52</v>
      </c>
      <c r="C22" s="190">
        <v>773</v>
      </c>
      <c r="D22" s="190">
        <v>1304</v>
      </c>
      <c r="E22" s="191">
        <v>657452</v>
      </c>
    </row>
    <row r="23" spans="1:5" s="184" customFormat="1" ht="20.25">
      <c r="A23" s="184" t="s">
        <v>48</v>
      </c>
      <c r="B23" s="184" t="s">
        <v>56</v>
      </c>
      <c r="C23" s="190">
        <v>568</v>
      </c>
      <c r="D23" s="190">
        <v>880</v>
      </c>
      <c r="E23" s="191">
        <v>459115</v>
      </c>
    </row>
    <row r="24" spans="1:5" s="184" customFormat="1" ht="20.25">
      <c r="A24" s="184" t="s">
        <v>256</v>
      </c>
      <c r="B24" s="184" t="s">
        <v>197</v>
      </c>
      <c r="C24" s="190">
        <v>435</v>
      </c>
      <c r="D24" s="190">
        <v>861</v>
      </c>
      <c r="E24" s="191">
        <v>839003</v>
      </c>
    </row>
    <row r="25" spans="1:5" s="184" customFormat="1" ht="20.25">
      <c r="A25" s="184" t="s">
        <v>256</v>
      </c>
      <c r="B25" s="184" t="s">
        <v>196</v>
      </c>
      <c r="C25" s="190">
        <v>418</v>
      </c>
      <c r="D25" s="190">
        <v>810</v>
      </c>
      <c r="E25" s="191">
        <v>702516.99</v>
      </c>
    </row>
    <row r="26" spans="1:5" s="184" customFormat="1" ht="20.25">
      <c r="A26" s="184" t="s">
        <v>256</v>
      </c>
      <c r="B26" s="184" t="s">
        <v>199</v>
      </c>
      <c r="C26" s="190">
        <v>125</v>
      </c>
      <c r="D26" s="190">
        <v>260</v>
      </c>
      <c r="E26" s="191">
        <v>214047.8</v>
      </c>
    </row>
    <row r="27" spans="1:5" s="184" customFormat="1" ht="20.25">
      <c r="A27" s="184" t="s">
        <v>256</v>
      </c>
      <c r="B27" s="184" t="s">
        <v>200</v>
      </c>
      <c r="C27" s="190">
        <v>178</v>
      </c>
      <c r="D27" s="190">
        <v>430</v>
      </c>
      <c r="E27" s="191">
        <v>266924</v>
      </c>
    </row>
    <row r="28" spans="1:5" s="184" customFormat="1" ht="20.25">
      <c r="A28" s="184" t="s">
        <v>256</v>
      </c>
      <c r="B28" s="184" t="s">
        <v>201</v>
      </c>
      <c r="C28" s="190">
        <v>164</v>
      </c>
      <c r="D28" s="190">
        <v>392</v>
      </c>
      <c r="E28" s="191">
        <v>477742</v>
      </c>
    </row>
    <row r="29" spans="1:5" s="184" customFormat="1" ht="20.25">
      <c r="A29" s="184" t="s">
        <v>256</v>
      </c>
      <c r="B29" s="184" t="s">
        <v>198</v>
      </c>
      <c r="C29" s="190">
        <v>133</v>
      </c>
      <c r="D29" s="190">
        <v>333</v>
      </c>
      <c r="E29" s="191">
        <v>270234</v>
      </c>
    </row>
    <row r="30" spans="1:5" s="184" customFormat="1" ht="20.25">
      <c r="A30" s="184" t="s">
        <v>256</v>
      </c>
      <c r="B30" s="184" t="s">
        <v>475</v>
      </c>
      <c r="C30" s="190">
        <v>155</v>
      </c>
      <c r="D30" s="190">
        <v>448</v>
      </c>
      <c r="E30" s="191">
        <v>348541</v>
      </c>
    </row>
    <row r="31" spans="1:5" s="184" customFormat="1" ht="20.25">
      <c r="A31" s="184" t="s">
        <v>256</v>
      </c>
      <c r="B31" s="184" t="s">
        <v>203</v>
      </c>
      <c r="C31" s="190">
        <v>38</v>
      </c>
      <c r="D31" s="190">
        <v>80</v>
      </c>
      <c r="E31" s="191">
        <v>38107.44</v>
      </c>
    </row>
    <row r="32" spans="1:5" s="184" customFormat="1" ht="20.25">
      <c r="A32" s="184" t="s">
        <v>256</v>
      </c>
      <c r="B32" s="184" t="s">
        <v>202</v>
      </c>
      <c r="C32" s="190">
        <v>82</v>
      </c>
      <c r="D32" s="190">
        <v>178</v>
      </c>
      <c r="E32" s="191">
        <v>112354.35</v>
      </c>
    </row>
    <row r="33" spans="1:5" s="184" customFormat="1" ht="20.25">
      <c r="A33" s="184" t="s">
        <v>256</v>
      </c>
      <c r="B33" s="184" t="s">
        <v>473</v>
      </c>
      <c r="C33" s="190">
        <v>64</v>
      </c>
      <c r="D33" s="190">
        <v>163</v>
      </c>
      <c r="E33" s="191">
        <v>74488</v>
      </c>
    </row>
    <row r="34" spans="1:5" s="184" customFormat="1" ht="20.25">
      <c r="A34" s="184" t="s">
        <v>10</v>
      </c>
      <c r="B34" s="184" t="s">
        <v>205</v>
      </c>
      <c r="C34" s="190">
        <v>1143</v>
      </c>
      <c r="D34" s="190">
        <v>1639</v>
      </c>
      <c r="E34" s="191">
        <v>1510499</v>
      </c>
    </row>
    <row r="35" spans="1:5" s="184" customFormat="1" ht="20.25">
      <c r="A35" s="184" t="s">
        <v>10</v>
      </c>
      <c r="B35" s="184" t="s">
        <v>207</v>
      </c>
      <c r="C35" s="190">
        <v>351</v>
      </c>
      <c r="D35" s="190">
        <v>501</v>
      </c>
      <c r="E35" s="191">
        <v>486662</v>
      </c>
    </row>
    <row r="36" spans="1:5" s="184" customFormat="1" ht="20.25">
      <c r="A36" s="184" t="s">
        <v>10</v>
      </c>
      <c r="B36" s="184" t="s">
        <v>206</v>
      </c>
      <c r="C36" s="190">
        <v>88</v>
      </c>
      <c r="D36" s="190">
        <v>129</v>
      </c>
      <c r="E36" s="191">
        <v>116551.4</v>
      </c>
    </row>
    <row r="37" spans="1:5" s="184" customFormat="1" ht="20.25">
      <c r="A37" s="184" t="s">
        <v>10</v>
      </c>
      <c r="B37" s="184" t="s">
        <v>521</v>
      </c>
      <c r="C37" s="190">
        <v>19</v>
      </c>
      <c r="D37" s="190">
        <v>25</v>
      </c>
      <c r="E37" s="191">
        <v>26070</v>
      </c>
    </row>
    <row r="38" spans="1:5" s="184" customFormat="1" ht="20.25">
      <c r="A38" s="184" t="s">
        <v>10</v>
      </c>
      <c r="B38" s="184" t="s">
        <v>446</v>
      </c>
      <c r="C38" s="190">
        <v>165</v>
      </c>
      <c r="D38" s="190">
        <v>276</v>
      </c>
      <c r="E38" s="191">
        <v>219977</v>
      </c>
    </row>
    <row r="39" spans="1:5" s="184" customFormat="1" ht="20.25">
      <c r="A39" s="184" t="s">
        <v>10</v>
      </c>
      <c r="B39" s="184" t="s">
        <v>522</v>
      </c>
      <c r="C39" s="190">
        <v>215</v>
      </c>
      <c r="D39" s="190">
        <v>285</v>
      </c>
      <c r="E39" s="191">
        <v>276438.8</v>
      </c>
    </row>
    <row r="40" spans="1:5" s="184" customFormat="1" ht="20.25">
      <c r="A40" s="184" t="s">
        <v>10</v>
      </c>
      <c r="B40" s="184" t="s">
        <v>523</v>
      </c>
      <c r="C40" s="190">
        <v>5</v>
      </c>
      <c r="D40" s="190">
        <v>5</v>
      </c>
      <c r="E40" s="191">
        <v>6948</v>
      </c>
    </row>
    <row r="41" spans="1:5" s="184" customFormat="1" ht="20.25">
      <c r="A41" s="184" t="s">
        <v>40</v>
      </c>
      <c r="B41" s="184" t="s">
        <v>42</v>
      </c>
      <c r="C41" s="190">
        <v>753</v>
      </c>
      <c r="D41" s="190">
        <v>1610</v>
      </c>
      <c r="E41" s="191">
        <v>845905</v>
      </c>
    </row>
    <row r="42" spans="1:5" s="184" customFormat="1" ht="20.25">
      <c r="A42" s="184" t="s">
        <v>40</v>
      </c>
      <c r="B42" s="184" t="s">
        <v>144</v>
      </c>
      <c r="C42" s="190">
        <v>4432</v>
      </c>
      <c r="D42" s="190">
        <v>7586</v>
      </c>
      <c r="E42" s="191">
        <v>4053035</v>
      </c>
    </row>
    <row r="43" spans="1:5" s="184" customFormat="1" ht="20.25">
      <c r="A43" s="184" t="s">
        <v>40</v>
      </c>
      <c r="B43" s="184" t="s">
        <v>43</v>
      </c>
      <c r="C43" s="190">
        <v>588</v>
      </c>
      <c r="D43" s="190">
        <v>1455</v>
      </c>
      <c r="E43" s="191">
        <v>769527</v>
      </c>
    </row>
    <row r="44" spans="1:5" s="184" customFormat="1" ht="20.25">
      <c r="A44" s="184" t="s">
        <v>40</v>
      </c>
      <c r="B44" s="184" t="s">
        <v>45</v>
      </c>
      <c r="C44" s="190">
        <v>1699</v>
      </c>
      <c r="D44" s="190">
        <v>3816</v>
      </c>
      <c r="E44" s="191">
        <v>1959522</v>
      </c>
    </row>
    <row r="45" spans="1:5" s="184" customFormat="1" ht="20.25">
      <c r="A45" s="184" t="s">
        <v>40</v>
      </c>
      <c r="B45" s="184" t="s">
        <v>145</v>
      </c>
      <c r="C45" s="190">
        <v>220</v>
      </c>
      <c r="D45" s="190">
        <v>319</v>
      </c>
      <c r="E45" s="191">
        <v>160991</v>
      </c>
    </row>
    <row r="46" spans="1:5" s="184" customFormat="1" ht="20.25">
      <c r="A46" s="184" t="s">
        <v>40</v>
      </c>
      <c r="B46" s="184" t="s">
        <v>44</v>
      </c>
      <c r="C46" s="190">
        <v>622</v>
      </c>
      <c r="D46" s="190">
        <v>1214</v>
      </c>
      <c r="E46" s="191">
        <v>625830</v>
      </c>
    </row>
    <row r="47" spans="1:5" s="184" customFormat="1" ht="20.25">
      <c r="A47" s="184" t="s">
        <v>40</v>
      </c>
      <c r="B47" s="184" t="s">
        <v>47</v>
      </c>
      <c r="C47" s="190">
        <v>170</v>
      </c>
      <c r="D47" s="190">
        <v>372</v>
      </c>
      <c r="E47" s="191">
        <v>190520</v>
      </c>
    </row>
    <row r="48" spans="1:5" s="184" customFormat="1" ht="20.25">
      <c r="A48" s="184" t="s">
        <v>11</v>
      </c>
      <c r="B48" s="184" t="s">
        <v>209</v>
      </c>
      <c r="C48" s="190">
        <v>389</v>
      </c>
      <c r="D48" s="190">
        <v>720</v>
      </c>
      <c r="E48" s="191">
        <v>636181</v>
      </c>
    </row>
    <row r="49" spans="1:5" s="184" customFormat="1" ht="20.25">
      <c r="A49" s="184" t="s">
        <v>11</v>
      </c>
      <c r="B49" s="184" t="s">
        <v>210</v>
      </c>
      <c r="C49" s="190">
        <v>601</v>
      </c>
      <c r="D49" s="190">
        <v>1004</v>
      </c>
      <c r="E49" s="191">
        <v>798017</v>
      </c>
    </row>
    <row r="50" spans="1:5" s="184" customFormat="1" ht="20.25">
      <c r="A50" s="184" t="s">
        <v>11</v>
      </c>
      <c r="B50" s="184" t="s">
        <v>14</v>
      </c>
      <c r="C50" s="190">
        <v>1275</v>
      </c>
      <c r="D50" s="190">
        <v>2131</v>
      </c>
      <c r="E50" s="191">
        <v>1801618.34</v>
      </c>
    </row>
    <row r="51" spans="1:5" s="184" customFormat="1" ht="20.25">
      <c r="A51" s="184" t="s">
        <v>11</v>
      </c>
      <c r="B51" s="184" t="s">
        <v>212</v>
      </c>
      <c r="C51" s="190">
        <v>111</v>
      </c>
      <c r="D51" s="190">
        <v>221</v>
      </c>
      <c r="E51" s="191">
        <v>145927</v>
      </c>
    </row>
    <row r="52" spans="1:5" s="184" customFormat="1" ht="20.25">
      <c r="A52" s="184" t="s">
        <v>11</v>
      </c>
      <c r="B52" s="184" t="s">
        <v>211</v>
      </c>
      <c r="C52" s="190">
        <v>142</v>
      </c>
      <c r="D52" s="190">
        <v>201</v>
      </c>
      <c r="E52" s="191">
        <v>160052</v>
      </c>
    </row>
    <row r="53" spans="1:5" s="184" customFormat="1" ht="20.25">
      <c r="A53" s="184" t="s">
        <v>15</v>
      </c>
      <c r="B53" s="184" t="s">
        <v>133</v>
      </c>
      <c r="C53" s="190">
        <v>226</v>
      </c>
      <c r="D53" s="190">
        <v>347</v>
      </c>
      <c r="E53" s="191">
        <v>261284</v>
      </c>
    </row>
    <row r="54" spans="1:5" s="184" customFormat="1" ht="20.25">
      <c r="A54" s="184" t="s">
        <v>15</v>
      </c>
      <c r="B54" s="184" t="s">
        <v>18</v>
      </c>
      <c r="C54" s="190">
        <v>147</v>
      </c>
      <c r="D54" s="190">
        <v>218</v>
      </c>
      <c r="E54" s="191">
        <v>159130</v>
      </c>
    </row>
    <row r="55" spans="1:5" s="184" customFormat="1" ht="20.25">
      <c r="A55" s="184" t="s">
        <v>15</v>
      </c>
      <c r="B55" s="184" t="s">
        <v>134</v>
      </c>
      <c r="C55" s="190">
        <v>549</v>
      </c>
      <c r="D55" s="190">
        <v>878</v>
      </c>
      <c r="E55" s="191">
        <v>658393</v>
      </c>
    </row>
    <row r="56" spans="1:5" s="184" customFormat="1" ht="20.25">
      <c r="A56" s="184" t="s">
        <v>15</v>
      </c>
      <c r="B56" s="184" t="s">
        <v>21</v>
      </c>
      <c r="C56" s="190">
        <v>491</v>
      </c>
      <c r="D56" s="190">
        <v>921</v>
      </c>
      <c r="E56" s="191">
        <v>562200</v>
      </c>
    </row>
    <row r="57" spans="1:5" s="184" customFormat="1" ht="20.25">
      <c r="A57" s="184" t="s">
        <v>15</v>
      </c>
      <c r="B57" s="184" t="s">
        <v>22</v>
      </c>
      <c r="C57" s="190">
        <v>373</v>
      </c>
      <c r="D57" s="190">
        <v>623</v>
      </c>
      <c r="E57" s="191">
        <v>384458</v>
      </c>
    </row>
    <row r="58" spans="1:5" s="184" customFormat="1" ht="20.25">
      <c r="A58" s="184" t="s">
        <v>15</v>
      </c>
      <c r="B58" s="184" t="s">
        <v>20</v>
      </c>
      <c r="C58" s="190">
        <v>126</v>
      </c>
      <c r="D58" s="190">
        <v>196</v>
      </c>
      <c r="E58" s="191">
        <v>118214</v>
      </c>
    </row>
    <row r="59" spans="1:5" s="184" customFormat="1" ht="20.25">
      <c r="A59" s="184" t="s">
        <v>15</v>
      </c>
      <c r="B59" s="184" t="s">
        <v>23</v>
      </c>
      <c r="C59" s="190">
        <v>588</v>
      </c>
      <c r="D59" s="190">
        <v>1094</v>
      </c>
      <c r="E59" s="191">
        <v>672296</v>
      </c>
    </row>
    <row r="60" spans="1:5" s="184" customFormat="1" ht="20.25">
      <c r="A60" s="184" t="s">
        <v>85</v>
      </c>
      <c r="B60" s="184" t="s">
        <v>88</v>
      </c>
      <c r="C60" s="190">
        <v>570</v>
      </c>
      <c r="D60" s="190">
        <v>865</v>
      </c>
      <c r="E60" s="191">
        <v>495051</v>
      </c>
    </row>
    <row r="61" spans="1:5" s="184" customFormat="1" ht="20.25">
      <c r="A61" s="184" t="s">
        <v>85</v>
      </c>
      <c r="B61" s="184" t="s">
        <v>165</v>
      </c>
      <c r="C61" s="190">
        <v>772</v>
      </c>
      <c r="D61" s="190">
        <v>1218</v>
      </c>
      <c r="E61" s="191">
        <v>715256</v>
      </c>
    </row>
    <row r="62" spans="1:5" s="184" customFormat="1" ht="20.25">
      <c r="A62" s="184" t="s">
        <v>85</v>
      </c>
      <c r="B62" s="184" t="s">
        <v>86</v>
      </c>
      <c r="C62" s="190">
        <v>152</v>
      </c>
      <c r="D62" s="190">
        <v>264</v>
      </c>
      <c r="E62" s="191">
        <v>123102</v>
      </c>
    </row>
    <row r="63" spans="1:5" s="184" customFormat="1" ht="20.25">
      <c r="A63" s="184" t="s">
        <v>85</v>
      </c>
      <c r="B63" s="184" t="s">
        <v>87</v>
      </c>
      <c r="C63" s="190">
        <v>221</v>
      </c>
      <c r="D63" s="190">
        <v>331</v>
      </c>
      <c r="E63" s="191">
        <v>194448</v>
      </c>
    </row>
    <row r="64" spans="1:5" s="184" customFormat="1" ht="20.25">
      <c r="A64" s="184" t="s">
        <v>85</v>
      </c>
      <c r="B64" s="184" t="s">
        <v>90</v>
      </c>
      <c r="C64" s="190">
        <v>341</v>
      </c>
      <c r="D64" s="190">
        <v>660</v>
      </c>
      <c r="E64" s="191">
        <v>331980</v>
      </c>
    </row>
    <row r="65" spans="1:5" s="184" customFormat="1" ht="20.25">
      <c r="A65" s="184" t="s">
        <v>85</v>
      </c>
      <c r="B65" s="184" t="s">
        <v>93</v>
      </c>
      <c r="C65" s="190">
        <v>1785</v>
      </c>
      <c r="D65" s="190">
        <v>3796</v>
      </c>
      <c r="E65" s="191">
        <v>1720019</v>
      </c>
    </row>
    <row r="66" spans="1:5" s="184" customFormat="1" ht="20.25">
      <c r="A66" s="184" t="s">
        <v>85</v>
      </c>
      <c r="B66" s="184" t="s">
        <v>94</v>
      </c>
      <c r="C66" s="190">
        <v>1762</v>
      </c>
      <c r="D66" s="190">
        <v>2856</v>
      </c>
      <c r="E66" s="191">
        <v>1445417</v>
      </c>
    </row>
    <row r="67" spans="1:5" s="184" customFormat="1" ht="20.25">
      <c r="A67" s="184" t="s">
        <v>85</v>
      </c>
      <c r="B67" s="184" t="s">
        <v>92</v>
      </c>
      <c r="C67" s="190">
        <v>2054</v>
      </c>
      <c r="D67" s="190">
        <v>4434</v>
      </c>
      <c r="E67" s="191">
        <v>2126622</v>
      </c>
    </row>
    <row r="68" spans="1:5" s="184" customFormat="1" ht="20.25">
      <c r="A68" s="184" t="s">
        <v>85</v>
      </c>
      <c r="B68" s="184" t="s">
        <v>91</v>
      </c>
      <c r="C68" s="190">
        <v>17</v>
      </c>
      <c r="D68" s="190">
        <v>35</v>
      </c>
      <c r="E68" s="191">
        <v>17605</v>
      </c>
    </row>
    <row r="69" spans="1:5" s="184" customFormat="1" ht="20.25">
      <c r="A69" s="184" t="s">
        <v>85</v>
      </c>
      <c r="B69" s="184" t="s">
        <v>524</v>
      </c>
      <c r="C69" s="190">
        <v>266</v>
      </c>
      <c r="D69" s="190">
        <v>432</v>
      </c>
      <c r="E69" s="191">
        <v>179411</v>
      </c>
    </row>
    <row r="70" spans="1:5" s="184" customFormat="1" ht="20.25">
      <c r="A70" s="184" t="s">
        <v>85</v>
      </c>
      <c r="B70" s="184" t="s">
        <v>525</v>
      </c>
      <c r="C70" s="190">
        <v>34</v>
      </c>
      <c r="D70" s="190">
        <v>54</v>
      </c>
      <c r="E70" s="191">
        <v>23956</v>
      </c>
    </row>
    <row r="71" spans="1:5" s="184" customFormat="1" ht="20.25">
      <c r="A71" s="184" t="s">
        <v>95</v>
      </c>
      <c r="B71" s="184" t="s">
        <v>96</v>
      </c>
      <c r="C71" s="190">
        <v>2628</v>
      </c>
      <c r="D71" s="190">
        <v>6167</v>
      </c>
      <c r="E71" s="191">
        <v>3097713</v>
      </c>
    </row>
    <row r="72" spans="1:5" s="184" customFormat="1" ht="20.25">
      <c r="A72" s="184" t="s">
        <v>95</v>
      </c>
      <c r="B72" s="184" t="s">
        <v>168</v>
      </c>
      <c r="C72" s="190">
        <v>1569</v>
      </c>
      <c r="D72" s="190">
        <v>2964</v>
      </c>
      <c r="E72" s="191">
        <v>1491209</v>
      </c>
    </row>
    <row r="73" spans="1:5" s="184" customFormat="1" ht="20.25">
      <c r="A73" s="184" t="s">
        <v>95</v>
      </c>
      <c r="B73" s="184" t="s">
        <v>99</v>
      </c>
      <c r="C73" s="190">
        <v>914</v>
      </c>
      <c r="D73" s="190">
        <v>1899</v>
      </c>
      <c r="E73" s="191">
        <v>1025023</v>
      </c>
    </row>
    <row r="74" spans="1:5" s="184" customFormat="1" ht="20.25">
      <c r="A74" s="184" t="s">
        <v>95</v>
      </c>
      <c r="B74" s="184" t="s">
        <v>100</v>
      </c>
      <c r="C74" s="190">
        <v>956</v>
      </c>
      <c r="D74" s="190">
        <v>2281</v>
      </c>
      <c r="E74" s="191">
        <v>1148234</v>
      </c>
    </row>
    <row r="75" spans="1:5" s="184" customFormat="1" ht="20.25">
      <c r="A75" s="184" t="s">
        <v>95</v>
      </c>
      <c r="B75" s="184" t="s">
        <v>98</v>
      </c>
      <c r="C75" s="190">
        <v>879</v>
      </c>
      <c r="D75" s="190">
        <v>1803</v>
      </c>
      <c r="E75" s="191">
        <v>914867</v>
      </c>
    </row>
    <row r="76" spans="1:5" s="184" customFormat="1" ht="20.25">
      <c r="A76" s="184" t="s">
        <v>95</v>
      </c>
      <c r="B76" s="184" t="s">
        <v>446</v>
      </c>
      <c r="C76" s="190">
        <v>14</v>
      </c>
      <c r="D76" s="190">
        <v>37</v>
      </c>
      <c r="E76" s="191">
        <v>18611</v>
      </c>
    </row>
    <row r="77" spans="1:5" s="184" customFormat="1" ht="20.25">
      <c r="A77" s="184" t="s">
        <v>95</v>
      </c>
      <c r="B77" s="184" t="s">
        <v>470</v>
      </c>
      <c r="C77" s="190">
        <v>197</v>
      </c>
      <c r="D77" s="190">
        <v>443</v>
      </c>
      <c r="E77" s="191">
        <v>201119</v>
      </c>
    </row>
    <row r="78" spans="1:5" s="184" customFormat="1" ht="20.25">
      <c r="A78" s="184" t="s">
        <v>31</v>
      </c>
      <c r="B78" s="184" t="s">
        <v>32</v>
      </c>
      <c r="C78" s="190">
        <v>716</v>
      </c>
      <c r="D78" s="190">
        <v>1375</v>
      </c>
      <c r="E78" s="191">
        <v>748885</v>
      </c>
    </row>
    <row r="79" spans="1:5" s="184" customFormat="1" ht="20.25">
      <c r="A79" s="184" t="s">
        <v>31</v>
      </c>
      <c r="B79" s="184" t="s">
        <v>140</v>
      </c>
      <c r="C79" s="190">
        <v>40</v>
      </c>
      <c r="D79" s="190">
        <v>71</v>
      </c>
      <c r="E79" s="191">
        <v>38853</v>
      </c>
    </row>
    <row r="80" spans="1:5" s="184" customFormat="1" ht="20.25">
      <c r="A80" s="184" t="s">
        <v>31</v>
      </c>
      <c r="B80" s="184" t="s">
        <v>36</v>
      </c>
      <c r="C80" s="190">
        <v>110</v>
      </c>
      <c r="D80" s="190">
        <v>140</v>
      </c>
      <c r="E80" s="191">
        <v>66011</v>
      </c>
    </row>
    <row r="81" spans="1:5" s="184" customFormat="1" ht="20.25">
      <c r="A81" s="184" t="s">
        <v>31</v>
      </c>
      <c r="B81" s="184" t="s">
        <v>38</v>
      </c>
      <c r="C81" s="190">
        <v>198</v>
      </c>
      <c r="D81" s="190">
        <v>371</v>
      </c>
      <c r="E81" s="191">
        <v>230682</v>
      </c>
    </row>
    <row r="82" spans="1:5" s="184" customFormat="1" ht="20.25">
      <c r="A82" s="184" t="s">
        <v>31</v>
      </c>
      <c r="B82" s="184" t="s">
        <v>37</v>
      </c>
      <c r="C82" s="190">
        <v>141</v>
      </c>
      <c r="D82" s="190">
        <v>235</v>
      </c>
      <c r="E82" s="191">
        <v>141676</v>
      </c>
    </row>
    <row r="83" spans="1:5" s="184" customFormat="1" ht="20.25">
      <c r="A83" s="184" t="s">
        <v>31</v>
      </c>
      <c r="B83" s="184" t="s">
        <v>39</v>
      </c>
      <c r="C83" s="190">
        <v>198</v>
      </c>
      <c r="D83" s="190">
        <v>271</v>
      </c>
      <c r="E83" s="191">
        <v>153507</v>
      </c>
    </row>
    <row r="84" spans="1:5" s="184" customFormat="1" ht="20.25">
      <c r="A84" s="184" t="s">
        <v>31</v>
      </c>
      <c r="B84" s="184" t="s">
        <v>141</v>
      </c>
      <c r="C84" s="190">
        <v>203</v>
      </c>
      <c r="D84" s="190">
        <v>349</v>
      </c>
      <c r="E84" s="191">
        <v>191243</v>
      </c>
    </row>
    <row r="85" spans="1:5" s="184" customFormat="1" ht="20.25">
      <c r="A85" s="184" t="s">
        <v>31</v>
      </c>
      <c r="B85" s="184" t="s">
        <v>34</v>
      </c>
      <c r="C85" s="190">
        <v>732</v>
      </c>
      <c r="D85" s="190">
        <v>890</v>
      </c>
      <c r="E85" s="191">
        <v>674491</v>
      </c>
    </row>
    <row r="86" spans="1:5" s="184" customFormat="1" ht="20.25">
      <c r="A86" s="184" t="s">
        <v>31</v>
      </c>
      <c r="B86" s="184" t="s">
        <v>526</v>
      </c>
      <c r="C86" s="190">
        <v>68</v>
      </c>
      <c r="D86" s="190">
        <v>109</v>
      </c>
      <c r="E86" s="191">
        <v>70676</v>
      </c>
    </row>
    <row r="87" spans="1:5" s="184" customFormat="1" ht="20.25">
      <c r="A87" s="184" t="s">
        <v>24</v>
      </c>
      <c r="B87" s="184" t="s">
        <v>26</v>
      </c>
      <c r="C87" s="190">
        <v>493</v>
      </c>
      <c r="D87" s="190">
        <v>938</v>
      </c>
      <c r="E87" s="191">
        <v>523794</v>
      </c>
    </row>
    <row r="88" spans="1:5" s="184" customFormat="1" ht="20.25">
      <c r="A88" s="184" t="s">
        <v>24</v>
      </c>
      <c r="B88" s="184" t="s">
        <v>137</v>
      </c>
      <c r="C88" s="190">
        <v>236</v>
      </c>
      <c r="D88" s="190">
        <v>394</v>
      </c>
      <c r="E88" s="191">
        <v>213192</v>
      </c>
    </row>
    <row r="89" spans="1:5" s="184" customFormat="1" ht="20.25">
      <c r="A89" s="184" t="s">
        <v>24</v>
      </c>
      <c r="B89" s="184" t="s">
        <v>30</v>
      </c>
      <c r="C89" s="190">
        <v>403</v>
      </c>
      <c r="D89" s="190">
        <v>784</v>
      </c>
      <c r="E89" s="191">
        <v>416923</v>
      </c>
    </row>
    <row r="90" spans="1:5" s="184" customFormat="1" ht="20.25">
      <c r="A90" s="184" t="s">
        <v>24</v>
      </c>
      <c r="B90" s="184" t="s">
        <v>28</v>
      </c>
      <c r="C90" s="190">
        <v>1006</v>
      </c>
      <c r="D90" s="190">
        <v>2204</v>
      </c>
      <c r="E90" s="191">
        <v>1292623</v>
      </c>
    </row>
    <row r="91" spans="1:5" s="184" customFormat="1" ht="20.25">
      <c r="A91" s="184" t="s">
        <v>24</v>
      </c>
      <c r="B91" s="184" t="s">
        <v>29</v>
      </c>
      <c r="C91" s="190">
        <v>385</v>
      </c>
      <c r="D91" s="190">
        <v>846</v>
      </c>
      <c r="E91" s="191">
        <v>450371</v>
      </c>
    </row>
    <row r="92" spans="1:5" s="184" customFormat="1" ht="20.25">
      <c r="A92" s="184" t="s">
        <v>24</v>
      </c>
      <c r="B92" s="184" t="s">
        <v>527</v>
      </c>
      <c r="C92" s="190">
        <v>40</v>
      </c>
      <c r="D92" s="190">
        <v>81</v>
      </c>
      <c r="E92" s="191">
        <v>44057</v>
      </c>
    </row>
    <row r="93" spans="1:5" s="184" customFormat="1" ht="20.25">
      <c r="A93" s="184" t="s">
        <v>24</v>
      </c>
      <c r="B93" s="184" t="s">
        <v>528</v>
      </c>
      <c r="C93" s="190">
        <v>65</v>
      </c>
      <c r="D93" s="190">
        <v>148</v>
      </c>
      <c r="E93" s="191">
        <v>100312</v>
      </c>
    </row>
    <row r="94" spans="1:5" s="184" customFormat="1" ht="20.25">
      <c r="A94" s="184" t="s">
        <v>66</v>
      </c>
      <c r="B94" s="184" t="s">
        <v>155</v>
      </c>
      <c r="C94" s="190">
        <v>670</v>
      </c>
      <c r="D94" s="190">
        <v>1118</v>
      </c>
      <c r="E94" s="191">
        <v>646240</v>
      </c>
    </row>
    <row r="95" spans="1:5" s="184" customFormat="1" ht="20.25">
      <c r="A95" s="184" t="s">
        <v>66</v>
      </c>
      <c r="B95" s="184" t="s">
        <v>156</v>
      </c>
      <c r="C95" s="190">
        <v>328</v>
      </c>
      <c r="D95" s="190">
        <v>559</v>
      </c>
      <c r="E95" s="191">
        <v>286936</v>
      </c>
    </row>
    <row r="96" spans="1:5" s="184" customFormat="1" ht="20.25">
      <c r="A96" s="184" t="s">
        <v>66</v>
      </c>
      <c r="B96" s="184" t="s">
        <v>74</v>
      </c>
      <c r="C96" s="190">
        <v>699</v>
      </c>
      <c r="D96" s="190">
        <v>1252</v>
      </c>
      <c r="E96" s="191">
        <v>630808</v>
      </c>
    </row>
    <row r="97" spans="1:5" s="184" customFormat="1" ht="20.25">
      <c r="A97" s="184" t="s">
        <v>66</v>
      </c>
      <c r="B97" s="184" t="s">
        <v>72</v>
      </c>
      <c r="C97" s="190">
        <v>615</v>
      </c>
      <c r="D97" s="190">
        <v>1001</v>
      </c>
      <c r="E97" s="191">
        <v>507056.01</v>
      </c>
    </row>
    <row r="98" spans="1:5" s="184" customFormat="1" ht="20.25">
      <c r="A98" s="184" t="s">
        <v>66</v>
      </c>
      <c r="B98" s="184" t="s">
        <v>73</v>
      </c>
      <c r="C98" s="190">
        <v>277</v>
      </c>
      <c r="D98" s="190">
        <v>416</v>
      </c>
      <c r="E98" s="191">
        <v>214794</v>
      </c>
    </row>
    <row r="99" spans="1:5" s="184" customFormat="1" ht="20.25">
      <c r="A99" s="184" t="s">
        <v>66</v>
      </c>
      <c r="B99" s="184" t="s">
        <v>69</v>
      </c>
      <c r="C99" s="190">
        <v>283</v>
      </c>
      <c r="D99" s="190">
        <v>456</v>
      </c>
      <c r="E99" s="191">
        <v>231110</v>
      </c>
    </row>
    <row r="100" spans="1:5" s="184" customFormat="1" ht="20.25">
      <c r="A100" s="184" t="s">
        <v>66</v>
      </c>
      <c r="B100" s="184" t="s">
        <v>70</v>
      </c>
      <c r="C100" s="190">
        <v>198</v>
      </c>
      <c r="D100" s="190">
        <v>311</v>
      </c>
      <c r="E100" s="191">
        <v>156433</v>
      </c>
    </row>
    <row r="101" spans="1:5" s="184" customFormat="1" ht="20.25">
      <c r="A101" s="184" t="s">
        <v>66</v>
      </c>
      <c r="B101" s="184" t="s">
        <v>71</v>
      </c>
      <c r="C101" s="190">
        <v>1401</v>
      </c>
      <c r="D101" s="190">
        <v>2567</v>
      </c>
      <c r="E101" s="191">
        <v>1321660</v>
      </c>
    </row>
    <row r="102" spans="1:5" s="184" customFormat="1" ht="20.25">
      <c r="A102" s="184" t="s">
        <v>75</v>
      </c>
      <c r="B102" s="184" t="s">
        <v>213</v>
      </c>
      <c r="C102" s="190">
        <v>1258</v>
      </c>
      <c r="D102" s="190">
        <v>2861</v>
      </c>
      <c r="E102" s="191">
        <v>1459423</v>
      </c>
    </row>
    <row r="103" spans="1:5" s="184" customFormat="1" ht="20.25">
      <c r="A103" s="184" t="s">
        <v>75</v>
      </c>
      <c r="B103" s="184" t="s">
        <v>77</v>
      </c>
      <c r="C103" s="190">
        <v>3131</v>
      </c>
      <c r="D103" s="190">
        <v>7983</v>
      </c>
      <c r="E103" s="191">
        <v>4071330</v>
      </c>
    </row>
    <row r="104" spans="1:5" s="184" customFormat="1" ht="20.25">
      <c r="A104" s="184" t="s">
        <v>75</v>
      </c>
      <c r="B104" s="184" t="s">
        <v>78</v>
      </c>
      <c r="C104" s="190">
        <v>289</v>
      </c>
      <c r="D104" s="190">
        <v>490</v>
      </c>
      <c r="E104" s="191">
        <v>249956</v>
      </c>
    </row>
    <row r="105" spans="1:5" s="184" customFormat="1" ht="20.25">
      <c r="A105" s="184" t="s">
        <v>75</v>
      </c>
      <c r="B105" s="184" t="s">
        <v>79</v>
      </c>
      <c r="C105" s="190">
        <v>3089</v>
      </c>
      <c r="D105" s="190">
        <v>8155</v>
      </c>
      <c r="E105" s="191">
        <v>4159050</v>
      </c>
    </row>
    <row r="106" spans="1:5" s="184" customFormat="1" ht="20.25">
      <c r="A106" s="184" t="s">
        <v>75</v>
      </c>
      <c r="B106" s="184" t="s">
        <v>529</v>
      </c>
      <c r="C106" s="190">
        <v>113</v>
      </c>
      <c r="D106" s="190">
        <v>218</v>
      </c>
      <c r="E106" s="191">
        <v>107480</v>
      </c>
    </row>
    <row r="107" spans="1:5" s="184" customFormat="1" ht="20.25">
      <c r="A107" s="184" t="s">
        <v>75</v>
      </c>
      <c r="B107" s="184" t="s">
        <v>530</v>
      </c>
      <c r="C107" s="190">
        <v>64</v>
      </c>
      <c r="D107" s="190">
        <v>134</v>
      </c>
      <c r="E107" s="191">
        <v>61110</v>
      </c>
    </row>
    <row r="108" spans="1:5" s="184" customFormat="1" ht="20.25">
      <c r="A108" s="184" t="s">
        <v>59</v>
      </c>
      <c r="B108" s="184" t="s">
        <v>152</v>
      </c>
      <c r="C108" s="190">
        <v>1032</v>
      </c>
      <c r="D108" s="190">
        <v>2321</v>
      </c>
      <c r="E108" s="191">
        <v>1167718</v>
      </c>
    </row>
    <row r="109" spans="1:5" s="184" customFormat="1" ht="20.25">
      <c r="A109" s="184" t="s">
        <v>59</v>
      </c>
      <c r="B109" s="184" t="s">
        <v>65</v>
      </c>
      <c r="C109" s="190">
        <v>697</v>
      </c>
      <c r="D109" s="190">
        <v>1281</v>
      </c>
      <c r="E109" s="191">
        <v>722915</v>
      </c>
    </row>
    <row r="110" spans="1:5" s="184" customFormat="1" ht="20.25">
      <c r="A110" s="184" t="s">
        <v>59</v>
      </c>
      <c r="B110" s="184" t="s">
        <v>64</v>
      </c>
      <c r="C110" s="190">
        <v>931</v>
      </c>
      <c r="D110" s="190">
        <v>1583</v>
      </c>
      <c r="E110" s="191">
        <v>917613</v>
      </c>
    </row>
    <row r="111" spans="1:5" s="184" customFormat="1" ht="20.25">
      <c r="A111" s="184" t="s">
        <v>59</v>
      </c>
      <c r="B111" s="184" t="s">
        <v>63</v>
      </c>
      <c r="C111" s="190">
        <v>366</v>
      </c>
      <c r="D111" s="190">
        <v>673</v>
      </c>
      <c r="E111" s="191">
        <v>368010</v>
      </c>
    </row>
    <row r="112" spans="1:5" s="184" customFormat="1" ht="20.25">
      <c r="A112" s="184" t="s">
        <v>59</v>
      </c>
      <c r="B112" s="184" t="s">
        <v>62</v>
      </c>
      <c r="C112" s="190">
        <v>360</v>
      </c>
      <c r="D112" s="190">
        <v>670</v>
      </c>
      <c r="E112" s="191">
        <v>452157</v>
      </c>
    </row>
    <row r="113" spans="1:5" s="184" customFormat="1" ht="20.25">
      <c r="A113" s="184" t="s">
        <v>59</v>
      </c>
      <c r="B113" s="184" t="s">
        <v>61</v>
      </c>
      <c r="C113" s="190">
        <v>309</v>
      </c>
      <c r="D113" s="190">
        <v>673</v>
      </c>
      <c r="E113" s="191">
        <v>359340</v>
      </c>
    </row>
    <row r="114" spans="1:5" s="184" customFormat="1" ht="20.25">
      <c r="A114" s="184" t="s">
        <v>59</v>
      </c>
      <c r="B114" s="184" t="s">
        <v>531</v>
      </c>
      <c r="C114" s="190">
        <v>81</v>
      </c>
      <c r="D114" s="190">
        <v>160</v>
      </c>
      <c r="E114" s="191">
        <v>91161</v>
      </c>
    </row>
    <row r="115" spans="1:5" s="184" customFormat="1" ht="20.25">
      <c r="A115" s="184" t="s">
        <v>80</v>
      </c>
      <c r="B115" s="184" t="s">
        <v>162</v>
      </c>
      <c r="C115" s="190">
        <v>2528</v>
      </c>
      <c r="D115" s="190">
        <v>5386</v>
      </c>
      <c r="E115" s="191">
        <v>3010800</v>
      </c>
    </row>
    <row r="116" spans="1:5" s="184" customFormat="1" ht="20.25">
      <c r="A116" s="184" t="s">
        <v>80</v>
      </c>
      <c r="B116" s="184" t="s">
        <v>83</v>
      </c>
      <c r="C116" s="190">
        <v>427</v>
      </c>
      <c r="D116" s="190">
        <v>915</v>
      </c>
      <c r="E116" s="191">
        <v>497058</v>
      </c>
    </row>
    <row r="117" spans="1:5" s="184" customFormat="1" ht="20.25">
      <c r="A117" s="184" t="s">
        <v>80</v>
      </c>
      <c r="B117" s="184" t="s">
        <v>532</v>
      </c>
      <c r="C117" s="190">
        <v>714</v>
      </c>
      <c r="D117" s="190">
        <v>1451</v>
      </c>
      <c r="E117" s="191">
        <v>746852</v>
      </c>
    </row>
    <row r="118" spans="1:5" s="184" customFormat="1" ht="20.25">
      <c r="A118" s="184" t="s">
        <v>80</v>
      </c>
      <c r="B118" s="184" t="s">
        <v>84</v>
      </c>
      <c r="C118" s="190">
        <v>1378</v>
      </c>
      <c r="D118" s="190">
        <v>2255</v>
      </c>
      <c r="E118" s="191">
        <v>1182552</v>
      </c>
    </row>
    <row r="119" spans="1:5" s="184" customFormat="1" ht="20.25">
      <c r="A119" s="184" t="s">
        <v>80</v>
      </c>
      <c r="B119" s="184" t="s">
        <v>337</v>
      </c>
      <c r="C119" s="190">
        <v>230</v>
      </c>
      <c r="D119" s="190">
        <v>373</v>
      </c>
      <c r="E119" s="191">
        <v>216600</v>
      </c>
    </row>
    <row r="120" spans="1:5" s="184" customFormat="1" ht="20.25">
      <c r="A120" s="184" t="s">
        <v>80</v>
      </c>
      <c r="B120" s="184" t="s">
        <v>446</v>
      </c>
      <c r="C120" s="190">
        <v>50</v>
      </c>
      <c r="D120" s="190">
        <v>95</v>
      </c>
      <c r="E120" s="191">
        <v>51475</v>
      </c>
    </row>
    <row r="121" spans="1:5" s="184" customFormat="1" ht="20.25">
      <c r="A121" s="184" t="s">
        <v>101</v>
      </c>
      <c r="B121" s="184" t="s">
        <v>16</v>
      </c>
      <c r="C121" s="190">
        <v>18</v>
      </c>
      <c r="D121" s="190">
        <v>19</v>
      </c>
      <c r="E121" s="191">
        <v>10830</v>
      </c>
    </row>
    <row r="122" spans="1:5" s="184" customFormat="1" ht="20.25">
      <c r="A122" s="184" t="s">
        <v>101</v>
      </c>
      <c r="B122" s="184" t="s">
        <v>171</v>
      </c>
      <c r="C122" s="190">
        <v>274</v>
      </c>
      <c r="D122" s="190">
        <v>416</v>
      </c>
      <c r="E122" s="191">
        <v>219305</v>
      </c>
    </row>
    <row r="123" spans="1:5" s="184" customFormat="1" ht="20.25">
      <c r="A123" s="184" t="s">
        <v>101</v>
      </c>
      <c r="B123" s="184" t="s">
        <v>172</v>
      </c>
      <c r="C123" s="190">
        <v>256</v>
      </c>
      <c r="D123" s="190">
        <v>458</v>
      </c>
      <c r="E123" s="191">
        <v>230380</v>
      </c>
    </row>
    <row r="124" spans="1:5" s="184" customFormat="1" ht="20.25">
      <c r="A124" s="184" t="s">
        <v>101</v>
      </c>
      <c r="B124" s="184" t="s">
        <v>104</v>
      </c>
      <c r="C124" s="190">
        <v>247</v>
      </c>
      <c r="D124" s="190">
        <v>514</v>
      </c>
      <c r="E124" s="191">
        <v>266220</v>
      </c>
    </row>
    <row r="125" spans="1:5" s="184" customFormat="1" ht="20.25">
      <c r="A125" s="184" t="s">
        <v>101</v>
      </c>
      <c r="B125" s="184" t="s">
        <v>106</v>
      </c>
      <c r="C125" s="190">
        <v>146</v>
      </c>
      <c r="D125" s="190">
        <v>213</v>
      </c>
      <c r="E125" s="191">
        <v>118895</v>
      </c>
    </row>
    <row r="126" spans="1:5" s="184" customFormat="1" ht="20.25">
      <c r="A126" s="184" t="s">
        <v>101</v>
      </c>
      <c r="B126" s="184" t="s">
        <v>500</v>
      </c>
      <c r="C126" s="190">
        <v>128</v>
      </c>
      <c r="D126" s="190">
        <v>154</v>
      </c>
      <c r="E126" s="191">
        <v>250088</v>
      </c>
    </row>
    <row r="127" spans="1:5" s="184" customFormat="1" ht="20.25">
      <c r="A127" s="184" t="s">
        <v>101</v>
      </c>
      <c r="B127" s="184" t="s">
        <v>498</v>
      </c>
      <c r="C127" s="190">
        <v>112</v>
      </c>
      <c r="D127" s="190">
        <v>169</v>
      </c>
      <c r="E127" s="191">
        <v>85007</v>
      </c>
    </row>
    <row r="128" spans="1:5" s="184" customFormat="1" ht="20.25">
      <c r="A128" s="184" t="s">
        <v>101</v>
      </c>
      <c r="B128" s="184" t="s">
        <v>107</v>
      </c>
      <c r="C128" s="190">
        <v>1202</v>
      </c>
      <c r="D128" s="190">
        <v>2114</v>
      </c>
      <c r="E128" s="191">
        <v>1063872</v>
      </c>
    </row>
    <row r="129" spans="1:5" s="184" customFormat="1" ht="20.25">
      <c r="A129" s="184" t="s">
        <v>101</v>
      </c>
      <c r="B129" s="184" t="s">
        <v>105</v>
      </c>
      <c r="C129" s="190">
        <v>487</v>
      </c>
      <c r="D129" s="190">
        <v>757</v>
      </c>
      <c r="E129" s="191">
        <v>389978</v>
      </c>
    </row>
    <row r="130" spans="1:5" s="184" customFormat="1" ht="20.25">
      <c r="A130" s="184" t="s">
        <v>12</v>
      </c>
      <c r="B130" s="184" t="s">
        <v>533</v>
      </c>
      <c r="C130" s="190">
        <v>1490</v>
      </c>
      <c r="D130" s="190">
        <v>2752</v>
      </c>
      <c r="E130" s="191">
        <v>1351733.61</v>
      </c>
    </row>
    <row r="131" spans="1:5" s="184" customFormat="1" ht="20.25">
      <c r="A131" s="184" t="s">
        <v>13</v>
      </c>
      <c r="B131" s="184" t="s">
        <v>534</v>
      </c>
      <c r="C131" s="190">
        <v>1091</v>
      </c>
      <c r="D131" s="190">
        <v>2085</v>
      </c>
      <c r="E131" s="191">
        <v>1529896</v>
      </c>
    </row>
    <row r="132" spans="1:5" s="184" customFormat="1" ht="20.25">
      <c r="A132" s="184" t="s">
        <v>110</v>
      </c>
      <c r="B132" s="184" t="s">
        <v>175</v>
      </c>
      <c r="C132" s="190">
        <v>392</v>
      </c>
      <c r="D132" s="190">
        <v>693</v>
      </c>
      <c r="E132" s="191">
        <v>360263</v>
      </c>
    </row>
    <row r="133" spans="1:5" s="184" customFormat="1" ht="20.25">
      <c r="A133" s="184" t="s">
        <v>110</v>
      </c>
      <c r="B133" s="184" t="s">
        <v>111</v>
      </c>
      <c r="C133" s="190">
        <v>528</v>
      </c>
      <c r="D133" s="190">
        <v>966</v>
      </c>
      <c r="E133" s="191">
        <v>489309</v>
      </c>
    </row>
    <row r="134" spans="1:5" s="184" customFormat="1" ht="20.25">
      <c r="A134" s="184" t="s">
        <v>110</v>
      </c>
      <c r="B134" s="184" t="s">
        <v>113</v>
      </c>
      <c r="C134" s="190">
        <v>1225</v>
      </c>
      <c r="D134" s="190">
        <v>1941</v>
      </c>
      <c r="E134" s="191">
        <v>980108</v>
      </c>
    </row>
    <row r="135" spans="1:5" s="184" customFormat="1" ht="20.25">
      <c r="A135" s="184" t="s">
        <v>110</v>
      </c>
      <c r="B135" s="184" t="s">
        <v>535</v>
      </c>
      <c r="C135" s="190">
        <v>172</v>
      </c>
      <c r="D135" s="190">
        <v>302</v>
      </c>
      <c r="E135" s="191">
        <v>151648</v>
      </c>
    </row>
    <row r="136" spans="1:5" s="184" customFormat="1" ht="20.25">
      <c r="A136" s="184" t="s">
        <v>114</v>
      </c>
      <c r="B136" s="184" t="s">
        <v>115</v>
      </c>
      <c r="C136" s="190">
        <v>612</v>
      </c>
      <c r="D136" s="190">
        <v>1167</v>
      </c>
      <c r="E136" s="191">
        <v>635148</v>
      </c>
    </row>
    <row r="137" spans="1:5" s="184" customFormat="1" ht="20.25">
      <c r="A137" s="184" t="s">
        <v>114</v>
      </c>
      <c r="B137" s="184" t="s">
        <v>178</v>
      </c>
      <c r="C137" s="190">
        <v>153</v>
      </c>
      <c r="D137" s="190">
        <v>277</v>
      </c>
      <c r="E137" s="191">
        <v>144040</v>
      </c>
    </row>
    <row r="138" spans="1:5" s="184" customFormat="1" ht="20.25">
      <c r="A138" s="184" t="s">
        <v>114</v>
      </c>
      <c r="B138" s="184" t="s">
        <v>119</v>
      </c>
      <c r="C138" s="190">
        <v>635</v>
      </c>
      <c r="D138" s="190">
        <v>1624</v>
      </c>
      <c r="E138" s="191">
        <v>846999</v>
      </c>
    </row>
    <row r="139" spans="1:5" s="184" customFormat="1" ht="20.25">
      <c r="A139" s="184" t="s">
        <v>114</v>
      </c>
      <c r="B139" s="184" t="s">
        <v>117</v>
      </c>
      <c r="C139" s="190">
        <v>2229</v>
      </c>
      <c r="D139" s="190">
        <v>5081</v>
      </c>
      <c r="E139" s="191">
        <v>2642120</v>
      </c>
    </row>
    <row r="140" spans="1:5" s="184" customFormat="1" ht="20.25">
      <c r="A140" s="184" t="s">
        <v>114</v>
      </c>
      <c r="B140" s="184" t="s">
        <v>118</v>
      </c>
      <c r="C140" s="190">
        <v>636</v>
      </c>
      <c r="D140" s="190">
        <v>1197</v>
      </c>
      <c r="E140" s="191">
        <v>623637</v>
      </c>
    </row>
    <row r="141" spans="1:5" s="184" customFormat="1" ht="20.25">
      <c r="A141" s="184" t="s">
        <v>114</v>
      </c>
      <c r="B141" s="184" t="s">
        <v>536</v>
      </c>
      <c r="C141" s="190">
        <v>179</v>
      </c>
      <c r="D141" s="190">
        <v>252</v>
      </c>
      <c r="E141" s="191">
        <v>131292</v>
      </c>
    </row>
    <row r="142" spans="1:5" s="184" customFormat="1" ht="20.25">
      <c r="A142" s="184" t="s">
        <v>114</v>
      </c>
      <c r="B142" s="184" t="s">
        <v>537</v>
      </c>
      <c r="C142" s="190">
        <v>234</v>
      </c>
      <c r="D142" s="190">
        <v>426</v>
      </c>
      <c r="E142" s="191">
        <v>221946</v>
      </c>
    </row>
    <row r="143" spans="1:5" s="184" customFormat="1" ht="20.25">
      <c r="A143" s="184" t="s">
        <v>114</v>
      </c>
      <c r="B143" s="184" t="s">
        <v>538</v>
      </c>
      <c r="C143" s="190">
        <v>9</v>
      </c>
      <c r="D143" s="190">
        <v>17</v>
      </c>
      <c r="E143" s="191">
        <v>8976</v>
      </c>
    </row>
    <row r="144" spans="1:5" s="184" customFormat="1" ht="20.25">
      <c r="A144" s="184" t="s">
        <v>114</v>
      </c>
      <c r="B144" s="184" t="s">
        <v>539</v>
      </c>
      <c r="C144" s="190">
        <v>44</v>
      </c>
      <c r="D144" s="190">
        <v>83</v>
      </c>
      <c r="E144" s="191">
        <v>37711</v>
      </c>
    </row>
    <row r="145" spans="1:5" s="184" customFormat="1" ht="20.25">
      <c r="A145" s="184" t="s">
        <v>114</v>
      </c>
      <c r="B145" s="184" t="s">
        <v>540</v>
      </c>
      <c r="C145" s="190">
        <v>17</v>
      </c>
      <c r="D145" s="190">
        <v>36</v>
      </c>
      <c r="E145" s="191">
        <v>18720</v>
      </c>
    </row>
    <row r="146" spans="1:5" s="184" customFormat="1" ht="20.25">
      <c r="A146" s="184" t="s">
        <v>120</v>
      </c>
      <c r="B146" s="184" t="s">
        <v>121</v>
      </c>
      <c r="C146" s="190">
        <v>265</v>
      </c>
      <c r="D146" s="190">
        <v>444</v>
      </c>
      <c r="E146" s="191">
        <v>237450.45</v>
      </c>
    </row>
    <row r="147" spans="1:5" s="184" customFormat="1" ht="20.25">
      <c r="A147" s="184" t="s">
        <v>120</v>
      </c>
      <c r="B147" s="184" t="s">
        <v>181</v>
      </c>
      <c r="C147" s="190">
        <v>79</v>
      </c>
      <c r="D147" s="190">
        <v>107</v>
      </c>
      <c r="E147" s="191">
        <v>54535</v>
      </c>
    </row>
    <row r="148" spans="1:5" s="184" customFormat="1" ht="20.25">
      <c r="A148" s="184" t="s">
        <v>120</v>
      </c>
      <c r="B148" s="184" t="s">
        <v>125</v>
      </c>
      <c r="C148" s="190">
        <v>581</v>
      </c>
      <c r="D148" s="190">
        <v>971</v>
      </c>
      <c r="E148" s="191">
        <v>531073</v>
      </c>
    </row>
    <row r="149" spans="1:5" s="184" customFormat="1" ht="20.25">
      <c r="A149" s="184" t="s">
        <v>120</v>
      </c>
      <c r="B149" s="184" t="s">
        <v>123</v>
      </c>
      <c r="C149" s="190">
        <v>328</v>
      </c>
      <c r="D149" s="190">
        <v>500</v>
      </c>
      <c r="E149" s="191">
        <v>248964</v>
      </c>
    </row>
    <row r="150" spans="1:5" s="184" customFormat="1" ht="20.25">
      <c r="A150" s="184" t="s">
        <v>120</v>
      </c>
      <c r="B150" s="184" t="s">
        <v>124</v>
      </c>
      <c r="C150" s="190">
        <v>1481</v>
      </c>
      <c r="D150" s="190">
        <v>2722</v>
      </c>
      <c r="E150" s="191">
        <v>1648376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2"/>
  <sheetViews>
    <sheetView zoomScale="70" zoomScaleNormal="70" zoomScaleSheetLayoutView="100" workbookViewId="0" topLeftCell="A85">
      <selection activeCell="E13" sqref="E13"/>
    </sheetView>
  </sheetViews>
  <sheetFormatPr defaultColWidth="12.375" defaultRowHeight="14.25"/>
  <cols>
    <col min="1" max="2" width="12.375" style="184" customWidth="1"/>
    <col min="3" max="3" width="12.375" style="185" customWidth="1"/>
    <col min="4" max="4" width="14.00390625" style="185" bestFit="1" customWidth="1"/>
    <col min="5" max="5" width="29.125" style="184" customWidth="1"/>
    <col min="6" max="16384" width="12.375" style="184" customWidth="1"/>
  </cols>
  <sheetData>
    <row r="1" spans="1:5" s="184" customFormat="1" ht="20.25">
      <c r="A1" s="186" t="s">
        <v>516</v>
      </c>
      <c r="B1" s="186" t="s">
        <v>517</v>
      </c>
      <c r="C1" s="187" t="s">
        <v>518</v>
      </c>
      <c r="D1" s="187" t="s">
        <v>519</v>
      </c>
      <c r="E1" s="186" t="s">
        <v>520</v>
      </c>
    </row>
    <row r="2" spans="1:5" s="184" customFormat="1" ht="20.25">
      <c r="A2" s="188"/>
      <c r="B2" s="188"/>
      <c r="C2" s="189"/>
      <c r="D2" s="189">
        <f>SUM(D3:D132)</f>
        <v>1218461</v>
      </c>
      <c r="E2" s="188"/>
    </row>
    <row r="3" spans="1:5" s="184" customFormat="1" ht="20.25">
      <c r="A3" s="184" t="s">
        <v>9</v>
      </c>
      <c r="B3" s="184" t="s">
        <v>189</v>
      </c>
      <c r="C3" s="190">
        <v>1010</v>
      </c>
      <c r="D3" s="190">
        <v>1896</v>
      </c>
      <c r="E3" s="191">
        <v>1427931.84</v>
      </c>
    </row>
    <row r="4" spans="1:5" s="184" customFormat="1" ht="20.25">
      <c r="A4" s="184" t="s">
        <v>9</v>
      </c>
      <c r="B4" s="184" t="s">
        <v>190</v>
      </c>
      <c r="C4" s="190">
        <v>436</v>
      </c>
      <c r="D4" s="190">
        <v>1020</v>
      </c>
      <c r="E4" s="191">
        <v>805272.01</v>
      </c>
    </row>
    <row r="5" spans="1:5" s="184" customFormat="1" ht="20.25">
      <c r="A5" s="184" t="s">
        <v>9</v>
      </c>
      <c r="B5" s="184" t="s">
        <v>192</v>
      </c>
      <c r="C5" s="190">
        <v>555</v>
      </c>
      <c r="D5" s="190">
        <v>980</v>
      </c>
      <c r="E5" s="191">
        <v>642195.15</v>
      </c>
    </row>
    <row r="6" spans="1:5" s="184" customFormat="1" ht="20.25">
      <c r="A6" s="184" t="s">
        <v>9</v>
      </c>
      <c r="B6" s="184" t="s">
        <v>191</v>
      </c>
      <c r="C6" s="190">
        <v>1863</v>
      </c>
      <c r="D6" s="190">
        <v>4019</v>
      </c>
      <c r="E6" s="191">
        <v>2621945.84</v>
      </c>
    </row>
    <row r="7" spans="1:5" s="184" customFormat="1" ht="20.25">
      <c r="A7" s="184" t="s">
        <v>9</v>
      </c>
      <c r="B7" s="184" t="s">
        <v>193</v>
      </c>
      <c r="C7" s="190">
        <v>845</v>
      </c>
      <c r="D7" s="190">
        <v>1803</v>
      </c>
      <c r="E7" s="191">
        <v>1083350.96</v>
      </c>
    </row>
    <row r="8" spans="1:5" s="184" customFormat="1" ht="20.25">
      <c r="A8" s="184" t="s">
        <v>9</v>
      </c>
      <c r="B8" s="184" t="s">
        <v>194</v>
      </c>
      <c r="C8" s="190">
        <v>3880</v>
      </c>
      <c r="D8" s="190">
        <v>10012</v>
      </c>
      <c r="E8" s="191">
        <v>7434826.68</v>
      </c>
    </row>
    <row r="9" spans="1:5" s="184" customFormat="1" ht="20.25">
      <c r="A9" s="184" t="s">
        <v>9</v>
      </c>
      <c r="B9" s="184" t="s">
        <v>195</v>
      </c>
      <c r="C9" s="190">
        <v>3402</v>
      </c>
      <c r="D9" s="190">
        <v>7221</v>
      </c>
      <c r="E9" s="191">
        <v>5266258.81</v>
      </c>
    </row>
    <row r="10" spans="1:5" s="184" customFormat="1" ht="20.25">
      <c r="A10" s="184" t="s">
        <v>48</v>
      </c>
      <c r="B10" s="184" t="s">
        <v>149</v>
      </c>
      <c r="C10" s="190">
        <v>555</v>
      </c>
      <c r="D10" s="190">
        <v>989</v>
      </c>
      <c r="E10" s="191">
        <v>305450</v>
      </c>
    </row>
    <row r="11" spans="1:5" s="184" customFormat="1" ht="20.25">
      <c r="A11" s="184" t="s">
        <v>48</v>
      </c>
      <c r="B11" s="184" t="s">
        <v>50</v>
      </c>
      <c r="C11" s="190">
        <v>326</v>
      </c>
      <c r="D11" s="190">
        <v>537</v>
      </c>
      <c r="E11" s="191">
        <v>141692</v>
      </c>
    </row>
    <row r="12" spans="1:5" s="184" customFormat="1" ht="20.25">
      <c r="A12" s="184" t="s">
        <v>48</v>
      </c>
      <c r="B12" s="184" t="s">
        <v>148</v>
      </c>
      <c r="C12" s="190">
        <v>1307</v>
      </c>
      <c r="D12" s="190">
        <v>2527</v>
      </c>
      <c r="E12" s="191">
        <v>741073</v>
      </c>
    </row>
    <row r="13" spans="1:5" s="184" customFormat="1" ht="20.25">
      <c r="A13" s="184" t="s">
        <v>48</v>
      </c>
      <c r="B13" s="184" t="s">
        <v>53</v>
      </c>
      <c r="C13" s="190">
        <v>2009</v>
      </c>
      <c r="D13" s="190">
        <v>4040</v>
      </c>
      <c r="E13" s="191">
        <v>1159230</v>
      </c>
    </row>
    <row r="14" spans="1:5" s="184" customFormat="1" ht="20.25">
      <c r="A14" s="184" t="s">
        <v>48</v>
      </c>
      <c r="B14" s="184" t="s">
        <v>57</v>
      </c>
      <c r="C14" s="190">
        <v>1482</v>
      </c>
      <c r="D14" s="190">
        <v>3245</v>
      </c>
      <c r="E14" s="191">
        <v>1033209</v>
      </c>
    </row>
    <row r="15" spans="1:5" s="184" customFormat="1" ht="20.25">
      <c r="A15" s="184" t="s">
        <v>48</v>
      </c>
      <c r="B15" s="184" t="s">
        <v>55</v>
      </c>
      <c r="C15" s="190">
        <v>2955</v>
      </c>
      <c r="D15" s="190">
        <v>5959</v>
      </c>
      <c r="E15" s="191">
        <v>1510691</v>
      </c>
    </row>
    <row r="16" spans="1:5" s="184" customFormat="1" ht="20.25">
      <c r="A16" s="184" t="s">
        <v>48</v>
      </c>
      <c r="B16" s="184" t="s">
        <v>249</v>
      </c>
      <c r="C16" s="190">
        <v>1615</v>
      </c>
      <c r="D16" s="190">
        <v>3310</v>
      </c>
      <c r="E16" s="191">
        <v>793733</v>
      </c>
    </row>
    <row r="17" spans="1:5" s="184" customFormat="1" ht="20.25">
      <c r="A17" s="184" t="s">
        <v>48</v>
      </c>
      <c r="B17" s="184" t="s">
        <v>54</v>
      </c>
      <c r="C17" s="190">
        <v>2280</v>
      </c>
      <c r="D17" s="190">
        <v>4845</v>
      </c>
      <c r="E17" s="191">
        <v>1187779</v>
      </c>
    </row>
    <row r="18" spans="1:5" s="184" customFormat="1" ht="20.25">
      <c r="A18" s="184" t="s">
        <v>48</v>
      </c>
      <c r="B18" s="184" t="s">
        <v>52</v>
      </c>
      <c r="C18" s="190">
        <v>2725</v>
      </c>
      <c r="D18" s="190">
        <v>5824</v>
      </c>
      <c r="E18" s="191">
        <v>1383465</v>
      </c>
    </row>
    <row r="19" spans="1:5" s="184" customFormat="1" ht="20.25">
      <c r="A19" s="184" t="s">
        <v>48</v>
      </c>
      <c r="B19" s="184" t="s">
        <v>56</v>
      </c>
      <c r="C19" s="190">
        <v>4972</v>
      </c>
      <c r="D19" s="190">
        <v>9667</v>
      </c>
      <c r="E19" s="191">
        <v>2836048</v>
      </c>
    </row>
    <row r="20" spans="1:5" s="184" customFormat="1" ht="20.25">
      <c r="A20" s="184" t="s">
        <v>10</v>
      </c>
      <c r="B20" s="184" t="s">
        <v>207</v>
      </c>
      <c r="C20" s="190">
        <v>1879</v>
      </c>
      <c r="D20" s="190">
        <v>3049</v>
      </c>
      <c r="E20" s="191">
        <v>2645145</v>
      </c>
    </row>
    <row r="21" spans="1:5" s="184" customFormat="1" ht="20.25">
      <c r="A21" s="184" t="s">
        <v>10</v>
      </c>
      <c r="B21" s="184" t="s">
        <v>206</v>
      </c>
      <c r="C21" s="190">
        <v>60</v>
      </c>
      <c r="D21" s="190">
        <v>89</v>
      </c>
      <c r="E21" s="191">
        <v>71525</v>
      </c>
    </row>
    <row r="22" spans="1:5" s="184" customFormat="1" ht="20.25">
      <c r="A22" s="184" t="s">
        <v>10</v>
      </c>
      <c r="B22" s="184" t="s">
        <v>522</v>
      </c>
      <c r="C22" s="190">
        <v>20</v>
      </c>
      <c r="D22" s="190">
        <v>27</v>
      </c>
      <c r="E22" s="191">
        <v>22523</v>
      </c>
    </row>
    <row r="23" spans="1:5" s="184" customFormat="1" ht="20.25">
      <c r="A23" s="184" t="s">
        <v>40</v>
      </c>
      <c r="B23" s="184" t="s">
        <v>42</v>
      </c>
      <c r="C23" s="190">
        <v>1131</v>
      </c>
      <c r="D23" s="190">
        <v>2556</v>
      </c>
      <c r="E23" s="191">
        <v>830369</v>
      </c>
    </row>
    <row r="24" spans="1:5" s="184" customFormat="1" ht="20.25">
      <c r="A24" s="184" t="s">
        <v>40</v>
      </c>
      <c r="B24" s="184" t="s">
        <v>144</v>
      </c>
      <c r="C24" s="190">
        <v>997</v>
      </c>
      <c r="D24" s="190">
        <v>2300</v>
      </c>
      <c r="E24" s="191">
        <v>937236</v>
      </c>
    </row>
    <row r="25" spans="1:5" s="184" customFormat="1" ht="20.25">
      <c r="A25" s="184" t="s">
        <v>40</v>
      </c>
      <c r="B25" s="184" t="s">
        <v>43</v>
      </c>
      <c r="C25" s="190">
        <v>998</v>
      </c>
      <c r="D25" s="190">
        <v>2497</v>
      </c>
      <c r="E25" s="191">
        <v>928624</v>
      </c>
    </row>
    <row r="26" spans="1:5" s="184" customFormat="1" ht="20.25">
      <c r="A26" s="184" t="s">
        <v>40</v>
      </c>
      <c r="B26" s="184" t="s">
        <v>45</v>
      </c>
      <c r="C26" s="190">
        <v>9338</v>
      </c>
      <c r="D26" s="190">
        <v>28394</v>
      </c>
      <c r="E26" s="191">
        <v>7441393</v>
      </c>
    </row>
    <row r="27" spans="1:5" s="184" customFormat="1" ht="20.25">
      <c r="A27" s="184" t="s">
        <v>40</v>
      </c>
      <c r="B27" s="184" t="s">
        <v>145</v>
      </c>
      <c r="C27" s="190">
        <v>10292</v>
      </c>
      <c r="D27" s="190">
        <v>33749</v>
      </c>
      <c r="E27" s="191">
        <v>8463397</v>
      </c>
    </row>
    <row r="28" spans="1:5" s="184" customFormat="1" ht="20.25">
      <c r="A28" s="184" t="s">
        <v>40</v>
      </c>
      <c r="B28" s="184" t="s">
        <v>44</v>
      </c>
      <c r="C28" s="190">
        <v>5191</v>
      </c>
      <c r="D28" s="190">
        <v>11411</v>
      </c>
      <c r="E28" s="191">
        <v>2941780</v>
      </c>
    </row>
    <row r="29" spans="1:5" s="184" customFormat="1" ht="20.25">
      <c r="A29" s="184" t="s">
        <v>40</v>
      </c>
      <c r="B29" s="184" t="s">
        <v>47</v>
      </c>
      <c r="C29" s="190">
        <v>647</v>
      </c>
      <c r="D29" s="190">
        <v>1695</v>
      </c>
      <c r="E29" s="191">
        <v>534192</v>
      </c>
    </row>
    <row r="30" spans="1:5" s="184" customFormat="1" ht="20.25">
      <c r="A30" s="184" t="s">
        <v>11</v>
      </c>
      <c r="B30" s="184" t="s">
        <v>209</v>
      </c>
      <c r="C30" s="190">
        <v>74</v>
      </c>
      <c r="D30" s="190">
        <v>133</v>
      </c>
      <c r="E30" s="191">
        <v>118044</v>
      </c>
    </row>
    <row r="31" spans="1:5" s="184" customFormat="1" ht="20.25">
      <c r="A31" s="184" t="s">
        <v>11</v>
      </c>
      <c r="B31" s="184" t="s">
        <v>210</v>
      </c>
      <c r="C31" s="190">
        <v>2454</v>
      </c>
      <c r="D31" s="190">
        <v>3835</v>
      </c>
      <c r="E31" s="191">
        <v>2606723</v>
      </c>
    </row>
    <row r="32" spans="1:5" s="184" customFormat="1" ht="20.25">
      <c r="A32" s="184" t="s">
        <v>11</v>
      </c>
      <c r="B32" s="184" t="s">
        <v>14</v>
      </c>
      <c r="C32" s="190">
        <v>1289</v>
      </c>
      <c r="D32" s="190">
        <v>2394</v>
      </c>
      <c r="E32" s="191">
        <v>1760705.97</v>
      </c>
    </row>
    <row r="33" spans="1:5" s="184" customFormat="1" ht="20.25">
      <c r="A33" s="184" t="s">
        <v>11</v>
      </c>
      <c r="B33" s="184" t="s">
        <v>212</v>
      </c>
      <c r="C33" s="190">
        <v>553</v>
      </c>
      <c r="D33" s="190">
        <v>1092</v>
      </c>
      <c r="E33" s="191">
        <v>846395</v>
      </c>
    </row>
    <row r="34" spans="1:5" s="184" customFormat="1" ht="20.25">
      <c r="A34" s="184" t="s">
        <v>11</v>
      </c>
      <c r="B34" s="184" t="s">
        <v>211</v>
      </c>
      <c r="C34" s="190">
        <v>1149</v>
      </c>
      <c r="D34" s="190">
        <v>1981</v>
      </c>
      <c r="E34" s="191">
        <v>1270755.34</v>
      </c>
    </row>
    <row r="35" spans="1:5" s="184" customFormat="1" ht="20.25">
      <c r="A35" s="184" t="s">
        <v>15</v>
      </c>
      <c r="B35" s="184" t="s">
        <v>133</v>
      </c>
      <c r="C35" s="190">
        <v>100</v>
      </c>
      <c r="D35" s="190">
        <v>139</v>
      </c>
      <c r="E35" s="191">
        <v>85198</v>
      </c>
    </row>
    <row r="36" spans="1:5" s="184" customFormat="1" ht="20.25">
      <c r="A36" s="184" t="s">
        <v>15</v>
      </c>
      <c r="B36" s="184" t="s">
        <v>18</v>
      </c>
      <c r="C36" s="190">
        <v>157</v>
      </c>
      <c r="D36" s="190">
        <v>298</v>
      </c>
      <c r="E36" s="191">
        <v>207415.34</v>
      </c>
    </row>
    <row r="37" spans="1:5" s="184" customFormat="1" ht="20.25">
      <c r="A37" s="184" t="s">
        <v>15</v>
      </c>
      <c r="B37" s="184" t="s">
        <v>134</v>
      </c>
      <c r="C37" s="190">
        <v>3570</v>
      </c>
      <c r="D37" s="190">
        <v>5743</v>
      </c>
      <c r="E37" s="191">
        <v>3568694</v>
      </c>
    </row>
    <row r="38" spans="1:5" s="184" customFormat="1" ht="20.25">
      <c r="A38" s="184" t="s">
        <v>15</v>
      </c>
      <c r="B38" s="184" t="s">
        <v>21</v>
      </c>
      <c r="C38" s="190">
        <v>4417</v>
      </c>
      <c r="D38" s="190">
        <v>9147</v>
      </c>
      <c r="E38" s="191">
        <v>3680823</v>
      </c>
    </row>
    <row r="39" spans="1:5" s="184" customFormat="1" ht="20.25">
      <c r="A39" s="184" t="s">
        <v>15</v>
      </c>
      <c r="B39" s="184" t="s">
        <v>22</v>
      </c>
      <c r="C39" s="190">
        <v>2008</v>
      </c>
      <c r="D39" s="190">
        <v>4781</v>
      </c>
      <c r="E39" s="191">
        <v>1837502.75</v>
      </c>
    </row>
    <row r="40" spans="1:5" s="184" customFormat="1" ht="20.25">
      <c r="A40" s="184" t="s">
        <v>15</v>
      </c>
      <c r="B40" s="184" t="s">
        <v>20</v>
      </c>
      <c r="C40" s="190">
        <v>1571</v>
      </c>
      <c r="D40" s="190">
        <v>2723</v>
      </c>
      <c r="E40" s="191">
        <v>1430256</v>
      </c>
    </row>
    <row r="41" spans="1:5" s="184" customFormat="1" ht="20.25">
      <c r="A41" s="184" t="s">
        <v>15</v>
      </c>
      <c r="B41" s="184" t="s">
        <v>23</v>
      </c>
      <c r="C41" s="190">
        <v>2756</v>
      </c>
      <c r="D41" s="190">
        <v>6169</v>
      </c>
      <c r="E41" s="191">
        <v>2515468</v>
      </c>
    </row>
    <row r="42" spans="1:5" s="184" customFormat="1" ht="20.25">
      <c r="A42" s="184" t="s">
        <v>85</v>
      </c>
      <c r="B42" s="184" t="s">
        <v>88</v>
      </c>
      <c r="C42" s="190">
        <v>120</v>
      </c>
      <c r="D42" s="190">
        <v>257</v>
      </c>
      <c r="E42" s="191">
        <v>93026</v>
      </c>
    </row>
    <row r="43" spans="1:5" s="184" customFormat="1" ht="20.25">
      <c r="A43" s="184" t="s">
        <v>85</v>
      </c>
      <c r="B43" s="184" t="s">
        <v>165</v>
      </c>
      <c r="C43" s="190">
        <v>393</v>
      </c>
      <c r="D43" s="190">
        <v>980</v>
      </c>
      <c r="E43" s="191">
        <v>366899</v>
      </c>
    </row>
    <row r="44" spans="1:5" s="184" customFormat="1" ht="20.25">
      <c r="A44" s="184" t="s">
        <v>85</v>
      </c>
      <c r="B44" s="184" t="s">
        <v>86</v>
      </c>
      <c r="C44" s="190">
        <v>2203</v>
      </c>
      <c r="D44" s="190">
        <v>5314</v>
      </c>
      <c r="E44" s="191">
        <v>1346981</v>
      </c>
    </row>
    <row r="45" spans="1:5" s="184" customFormat="1" ht="20.25">
      <c r="A45" s="184" t="s">
        <v>85</v>
      </c>
      <c r="B45" s="184" t="s">
        <v>87</v>
      </c>
      <c r="C45" s="190">
        <v>1975</v>
      </c>
      <c r="D45" s="190">
        <v>5180</v>
      </c>
      <c r="E45" s="191">
        <v>1794841</v>
      </c>
    </row>
    <row r="46" spans="1:5" s="184" customFormat="1" ht="20.25">
      <c r="A46" s="184" t="s">
        <v>85</v>
      </c>
      <c r="B46" s="184" t="s">
        <v>90</v>
      </c>
      <c r="C46" s="190">
        <v>5053</v>
      </c>
      <c r="D46" s="190">
        <v>16197</v>
      </c>
      <c r="E46" s="191">
        <v>3675706</v>
      </c>
    </row>
    <row r="47" spans="1:5" s="184" customFormat="1" ht="20.25">
      <c r="A47" s="184" t="s">
        <v>85</v>
      </c>
      <c r="B47" s="184" t="s">
        <v>93</v>
      </c>
      <c r="C47" s="190">
        <v>9747</v>
      </c>
      <c r="D47" s="190">
        <v>31605</v>
      </c>
      <c r="E47" s="191">
        <v>6513058</v>
      </c>
    </row>
    <row r="48" spans="1:5" s="184" customFormat="1" ht="20.25">
      <c r="A48" s="184" t="s">
        <v>85</v>
      </c>
      <c r="B48" s="184" t="s">
        <v>94</v>
      </c>
      <c r="C48" s="190">
        <v>17832</v>
      </c>
      <c r="D48" s="190">
        <v>40036</v>
      </c>
      <c r="E48" s="191">
        <v>11022497</v>
      </c>
    </row>
    <row r="49" spans="1:5" s="184" customFormat="1" ht="20.25">
      <c r="A49" s="184" t="s">
        <v>85</v>
      </c>
      <c r="B49" s="184" t="s">
        <v>92</v>
      </c>
      <c r="C49" s="190">
        <v>21121</v>
      </c>
      <c r="D49" s="190">
        <v>77711</v>
      </c>
      <c r="E49" s="191">
        <v>17793765</v>
      </c>
    </row>
    <row r="50" spans="1:5" s="184" customFormat="1" ht="20.25">
      <c r="A50" s="184" t="s">
        <v>85</v>
      </c>
      <c r="B50" s="184" t="s">
        <v>91</v>
      </c>
      <c r="C50" s="190">
        <v>927</v>
      </c>
      <c r="D50" s="190">
        <v>2270</v>
      </c>
      <c r="E50" s="191">
        <v>515747</v>
      </c>
    </row>
    <row r="51" spans="1:5" s="184" customFormat="1" ht="20.25">
      <c r="A51" s="184" t="s">
        <v>85</v>
      </c>
      <c r="B51" s="184" t="s">
        <v>524</v>
      </c>
      <c r="C51" s="190">
        <v>2044</v>
      </c>
      <c r="D51" s="190">
        <v>6444</v>
      </c>
      <c r="E51" s="191">
        <v>1300245</v>
      </c>
    </row>
    <row r="52" spans="1:5" s="184" customFormat="1" ht="20.25">
      <c r="A52" s="184" t="s">
        <v>85</v>
      </c>
      <c r="B52" s="184" t="s">
        <v>525</v>
      </c>
      <c r="C52" s="190">
        <v>1304</v>
      </c>
      <c r="D52" s="190">
        <v>3678</v>
      </c>
      <c r="E52" s="191">
        <v>966742</v>
      </c>
    </row>
    <row r="53" spans="1:5" s="184" customFormat="1" ht="20.25">
      <c r="A53" s="184" t="s">
        <v>95</v>
      </c>
      <c r="B53" s="184" t="s">
        <v>96</v>
      </c>
      <c r="C53" s="190">
        <v>6363</v>
      </c>
      <c r="D53" s="190">
        <v>19785</v>
      </c>
      <c r="E53" s="191">
        <v>4349554</v>
      </c>
    </row>
    <row r="54" spans="1:5" s="184" customFormat="1" ht="20.25">
      <c r="A54" s="184" t="s">
        <v>95</v>
      </c>
      <c r="B54" s="184" t="s">
        <v>168</v>
      </c>
      <c r="C54" s="190">
        <v>8894</v>
      </c>
      <c r="D54" s="190">
        <v>25456</v>
      </c>
      <c r="E54" s="191">
        <v>5820941</v>
      </c>
    </row>
    <row r="55" spans="1:5" s="184" customFormat="1" ht="20.25">
      <c r="A55" s="184" t="s">
        <v>95</v>
      </c>
      <c r="B55" s="184" t="s">
        <v>99</v>
      </c>
      <c r="C55" s="190">
        <v>9915</v>
      </c>
      <c r="D55" s="190">
        <v>24031</v>
      </c>
      <c r="E55" s="191">
        <v>6689118</v>
      </c>
    </row>
    <row r="56" spans="1:5" s="184" customFormat="1" ht="20.25">
      <c r="A56" s="184" t="s">
        <v>95</v>
      </c>
      <c r="B56" s="184" t="s">
        <v>100</v>
      </c>
      <c r="C56" s="190">
        <v>9141</v>
      </c>
      <c r="D56" s="190">
        <v>28850</v>
      </c>
      <c r="E56" s="191">
        <v>6597852</v>
      </c>
    </row>
    <row r="57" spans="1:5" s="184" customFormat="1" ht="20.25">
      <c r="A57" s="184" t="s">
        <v>95</v>
      </c>
      <c r="B57" s="184" t="s">
        <v>98</v>
      </c>
      <c r="C57" s="190">
        <v>9706</v>
      </c>
      <c r="D57" s="190">
        <v>26987</v>
      </c>
      <c r="E57" s="191">
        <v>6287050</v>
      </c>
    </row>
    <row r="58" spans="1:5" s="184" customFormat="1" ht="20.25">
      <c r="A58" s="184" t="s">
        <v>95</v>
      </c>
      <c r="B58" s="184" t="s">
        <v>446</v>
      </c>
      <c r="C58" s="190">
        <v>507</v>
      </c>
      <c r="D58" s="190">
        <v>1516</v>
      </c>
      <c r="E58" s="191">
        <v>354743</v>
      </c>
    </row>
    <row r="59" spans="1:5" s="184" customFormat="1" ht="20.25">
      <c r="A59" s="184" t="s">
        <v>95</v>
      </c>
      <c r="B59" s="184" t="s">
        <v>470</v>
      </c>
      <c r="C59" s="190">
        <v>687</v>
      </c>
      <c r="D59" s="190">
        <v>2346</v>
      </c>
      <c r="E59" s="191">
        <v>487303</v>
      </c>
    </row>
    <row r="60" spans="1:5" s="184" customFormat="1" ht="20.25">
      <c r="A60" s="184" t="s">
        <v>31</v>
      </c>
      <c r="B60" s="184" t="s">
        <v>32</v>
      </c>
      <c r="C60" s="190">
        <v>101</v>
      </c>
      <c r="D60" s="190">
        <v>190</v>
      </c>
      <c r="E60" s="191">
        <v>83105</v>
      </c>
    </row>
    <row r="61" spans="1:5" s="184" customFormat="1" ht="20.25">
      <c r="A61" s="184" t="s">
        <v>31</v>
      </c>
      <c r="B61" s="184" t="s">
        <v>140</v>
      </c>
      <c r="C61" s="190">
        <v>328</v>
      </c>
      <c r="D61" s="190">
        <v>618</v>
      </c>
      <c r="E61" s="191">
        <v>253062</v>
      </c>
    </row>
    <row r="62" spans="1:5" s="184" customFormat="1" ht="20.25">
      <c r="A62" s="184" t="s">
        <v>31</v>
      </c>
      <c r="B62" s="184" t="s">
        <v>36</v>
      </c>
      <c r="C62" s="190">
        <v>2320</v>
      </c>
      <c r="D62" s="190">
        <v>4679</v>
      </c>
      <c r="E62" s="191">
        <v>1844936</v>
      </c>
    </row>
    <row r="63" spans="1:5" s="184" customFormat="1" ht="20.25">
      <c r="A63" s="184" t="s">
        <v>31</v>
      </c>
      <c r="B63" s="184" t="s">
        <v>38</v>
      </c>
      <c r="C63" s="190">
        <v>3939</v>
      </c>
      <c r="D63" s="190">
        <v>11110</v>
      </c>
      <c r="E63" s="191">
        <v>5641854</v>
      </c>
    </row>
    <row r="64" spans="1:5" s="184" customFormat="1" ht="20.25">
      <c r="A64" s="184" t="s">
        <v>31</v>
      </c>
      <c r="B64" s="184" t="s">
        <v>37</v>
      </c>
      <c r="C64" s="190">
        <v>1978</v>
      </c>
      <c r="D64" s="190">
        <v>4578</v>
      </c>
      <c r="E64" s="191">
        <v>2569159</v>
      </c>
    </row>
    <row r="65" spans="1:5" s="184" customFormat="1" ht="20.25">
      <c r="A65" s="184" t="s">
        <v>31</v>
      </c>
      <c r="B65" s="184" t="s">
        <v>39</v>
      </c>
      <c r="C65" s="190">
        <v>1448</v>
      </c>
      <c r="D65" s="190">
        <v>3247</v>
      </c>
      <c r="E65" s="191">
        <v>1169021</v>
      </c>
    </row>
    <row r="66" spans="1:5" s="184" customFormat="1" ht="20.25">
      <c r="A66" s="184" t="s">
        <v>31</v>
      </c>
      <c r="B66" s="184" t="s">
        <v>141</v>
      </c>
      <c r="C66" s="190">
        <v>2743</v>
      </c>
      <c r="D66" s="190">
        <v>5342</v>
      </c>
      <c r="E66" s="191">
        <v>2201895</v>
      </c>
    </row>
    <row r="67" spans="1:5" s="184" customFormat="1" ht="20.25">
      <c r="A67" s="184" t="s">
        <v>31</v>
      </c>
      <c r="B67" s="184" t="s">
        <v>34</v>
      </c>
      <c r="C67" s="190">
        <v>5096</v>
      </c>
      <c r="D67" s="190">
        <v>6691</v>
      </c>
      <c r="E67" s="191">
        <v>4805299</v>
      </c>
    </row>
    <row r="68" spans="1:5" s="184" customFormat="1" ht="20.25">
      <c r="A68" s="184" t="s">
        <v>31</v>
      </c>
      <c r="B68" s="184" t="s">
        <v>526</v>
      </c>
      <c r="C68" s="190">
        <v>4</v>
      </c>
      <c r="D68" s="190">
        <v>4</v>
      </c>
      <c r="E68" s="191">
        <v>3076</v>
      </c>
    </row>
    <row r="69" spans="1:5" s="184" customFormat="1" ht="20.25">
      <c r="A69" s="184" t="s">
        <v>24</v>
      </c>
      <c r="B69" s="184" t="s">
        <v>26</v>
      </c>
      <c r="C69" s="190">
        <v>1766</v>
      </c>
      <c r="D69" s="190">
        <v>4431</v>
      </c>
      <c r="E69" s="191">
        <v>1913392</v>
      </c>
    </row>
    <row r="70" spans="1:5" s="184" customFormat="1" ht="20.25">
      <c r="A70" s="184" t="s">
        <v>24</v>
      </c>
      <c r="B70" s="184" t="s">
        <v>137</v>
      </c>
      <c r="C70" s="190">
        <v>1236</v>
      </c>
      <c r="D70" s="190">
        <v>2396</v>
      </c>
      <c r="E70" s="191">
        <v>1071551</v>
      </c>
    </row>
    <row r="71" spans="1:5" s="184" customFormat="1" ht="20.25">
      <c r="A71" s="184" t="s">
        <v>24</v>
      </c>
      <c r="B71" s="184" t="s">
        <v>30</v>
      </c>
      <c r="C71" s="190">
        <v>4498</v>
      </c>
      <c r="D71" s="190">
        <v>10334</v>
      </c>
      <c r="E71" s="191">
        <v>4632220</v>
      </c>
    </row>
    <row r="72" spans="1:5" s="184" customFormat="1" ht="20.25">
      <c r="A72" s="184" t="s">
        <v>24</v>
      </c>
      <c r="B72" s="184" t="s">
        <v>28</v>
      </c>
      <c r="C72" s="190">
        <v>6851</v>
      </c>
      <c r="D72" s="190">
        <v>18149</v>
      </c>
      <c r="E72" s="191">
        <v>8739209</v>
      </c>
    </row>
    <row r="73" spans="1:5" s="184" customFormat="1" ht="20.25">
      <c r="A73" s="184" t="s">
        <v>24</v>
      </c>
      <c r="B73" s="184" t="s">
        <v>29</v>
      </c>
      <c r="C73" s="190">
        <v>3085</v>
      </c>
      <c r="D73" s="190">
        <v>8867</v>
      </c>
      <c r="E73" s="191">
        <v>3832012</v>
      </c>
    </row>
    <row r="74" spans="1:5" s="184" customFormat="1" ht="20.25">
      <c r="A74" s="184" t="s">
        <v>24</v>
      </c>
      <c r="B74" s="184" t="s">
        <v>527</v>
      </c>
      <c r="C74" s="190">
        <v>234</v>
      </c>
      <c r="D74" s="190">
        <v>542</v>
      </c>
      <c r="E74" s="191">
        <v>240916</v>
      </c>
    </row>
    <row r="75" spans="1:5" s="184" customFormat="1" ht="20.25">
      <c r="A75" s="184" t="s">
        <v>24</v>
      </c>
      <c r="B75" s="184" t="s">
        <v>528</v>
      </c>
      <c r="C75" s="190">
        <v>49</v>
      </c>
      <c r="D75" s="190">
        <v>108</v>
      </c>
      <c r="E75" s="191">
        <v>64488</v>
      </c>
    </row>
    <row r="76" spans="1:5" s="184" customFormat="1" ht="20.25">
      <c r="A76" s="184" t="s">
        <v>66</v>
      </c>
      <c r="B76" s="184" t="s">
        <v>155</v>
      </c>
      <c r="C76" s="190">
        <v>997</v>
      </c>
      <c r="D76" s="190">
        <v>1893</v>
      </c>
      <c r="E76" s="191">
        <v>882134</v>
      </c>
    </row>
    <row r="77" spans="1:5" s="184" customFormat="1" ht="20.25">
      <c r="A77" s="184" t="s">
        <v>66</v>
      </c>
      <c r="B77" s="184" t="s">
        <v>156</v>
      </c>
      <c r="C77" s="190">
        <v>5584</v>
      </c>
      <c r="D77" s="190">
        <v>11496</v>
      </c>
      <c r="E77" s="191">
        <v>2944010</v>
      </c>
    </row>
    <row r="78" spans="1:5" s="184" customFormat="1" ht="20.25">
      <c r="A78" s="184" t="s">
        <v>66</v>
      </c>
      <c r="B78" s="184" t="s">
        <v>74</v>
      </c>
      <c r="C78" s="190">
        <v>7568</v>
      </c>
      <c r="D78" s="190">
        <v>15213</v>
      </c>
      <c r="E78" s="191">
        <v>3587271</v>
      </c>
    </row>
    <row r="79" spans="1:5" s="184" customFormat="1" ht="20.25">
      <c r="A79" s="184" t="s">
        <v>66</v>
      </c>
      <c r="B79" s="184" t="s">
        <v>72</v>
      </c>
      <c r="C79" s="190">
        <v>7049</v>
      </c>
      <c r="D79" s="190">
        <v>14526</v>
      </c>
      <c r="E79" s="191">
        <v>3483262.67</v>
      </c>
    </row>
    <row r="80" spans="1:5" s="184" customFormat="1" ht="20.25">
      <c r="A80" s="184" t="s">
        <v>66</v>
      </c>
      <c r="B80" s="184" t="s">
        <v>73</v>
      </c>
      <c r="C80" s="190">
        <v>12560</v>
      </c>
      <c r="D80" s="190">
        <v>38811</v>
      </c>
      <c r="E80" s="191">
        <v>9332600</v>
      </c>
    </row>
    <row r="81" spans="1:5" s="184" customFormat="1" ht="20.25">
      <c r="A81" s="184" t="s">
        <v>66</v>
      </c>
      <c r="B81" s="184" t="s">
        <v>69</v>
      </c>
      <c r="C81" s="190">
        <v>2917</v>
      </c>
      <c r="D81" s="190">
        <v>6251</v>
      </c>
      <c r="E81" s="191">
        <v>1469840</v>
      </c>
    </row>
    <row r="82" spans="1:5" s="184" customFormat="1" ht="20.25">
      <c r="A82" s="184" t="s">
        <v>66</v>
      </c>
      <c r="B82" s="184" t="s">
        <v>70</v>
      </c>
      <c r="C82" s="190">
        <v>1497</v>
      </c>
      <c r="D82" s="190">
        <v>2726</v>
      </c>
      <c r="E82" s="191">
        <v>621528</v>
      </c>
    </row>
    <row r="83" spans="1:5" s="184" customFormat="1" ht="20.25">
      <c r="A83" s="184" t="s">
        <v>66</v>
      </c>
      <c r="B83" s="184" t="s">
        <v>71</v>
      </c>
      <c r="C83" s="190">
        <v>13146</v>
      </c>
      <c r="D83" s="190">
        <v>27649</v>
      </c>
      <c r="E83" s="191">
        <v>7215438</v>
      </c>
    </row>
    <row r="84" spans="1:5" s="184" customFormat="1" ht="20.25">
      <c r="A84" s="184" t="s">
        <v>75</v>
      </c>
      <c r="B84" s="184" t="s">
        <v>213</v>
      </c>
      <c r="C84" s="190">
        <v>2187</v>
      </c>
      <c r="D84" s="190">
        <v>5592</v>
      </c>
      <c r="E84" s="191">
        <v>1324650</v>
      </c>
    </row>
    <row r="85" spans="1:5" s="184" customFormat="1" ht="20.25">
      <c r="A85" s="184" t="s">
        <v>75</v>
      </c>
      <c r="B85" s="184" t="s">
        <v>77</v>
      </c>
      <c r="C85" s="190">
        <v>9279</v>
      </c>
      <c r="D85" s="190">
        <v>30669</v>
      </c>
      <c r="E85" s="191">
        <v>7207215</v>
      </c>
    </row>
    <row r="86" spans="1:5" s="184" customFormat="1" ht="20.25">
      <c r="A86" s="184" t="s">
        <v>75</v>
      </c>
      <c r="B86" s="184" t="s">
        <v>78</v>
      </c>
      <c r="C86" s="190">
        <v>4621</v>
      </c>
      <c r="D86" s="190">
        <v>9782</v>
      </c>
      <c r="E86" s="191">
        <v>2306588</v>
      </c>
    </row>
    <row r="87" spans="1:5" s="184" customFormat="1" ht="20.25">
      <c r="A87" s="184" t="s">
        <v>75</v>
      </c>
      <c r="B87" s="184" t="s">
        <v>79</v>
      </c>
      <c r="C87" s="190">
        <v>9952</v>
      </c>
      <c r="D87" s="190">
        <v>32643</v>
      </c>
      <c r="E87" s="191">
        <v>7671489</v>
      </c>
    </row>
    <row r="88" spans="1:5" s="184" customFormat="1" ht="20.25">
      <c r="A88" s="184" t="s">
        <v>75</v>
      </c>
      <c r="B88" s="184" t="s">
        <v>529</v>
      </c>
      <c r="C88" s="190">
        <v>1745</v>
      </c>
      <c r="D88" s="190">
        <v>3422</v>
      </c>
      <c r="E88" s="191">
        <v>806210</v>
      </c>
    </row>
    <row r="89" spans="1:5" s="184" customFormat="1" ht="20.25">
      <c r="A89" s="184" t="s">
        <v>75</v>
      </c>
      <c r="B89" s="184" t="s">
        <v>530</v>
      </c>
      <c r="C89" s="190">
        <v>147</v>
      </c>
      <c r="D89" s="190">
        <v>362</v>
      </c>
      <c r="E89" s="191">
        <v>91550</v>
      </c>
    </row>
    <row r="90" spans="1:5" s="184" customFormat="1" ht="20.25">
      <c r="A90" s="184" t="s">
        <v>59</v>
      </c>
      <c r="B90" s="184" t="s">
        <v>152</v>
      </c>
      <c r="C90" s="190">
        <v>869</v>
      </c>
      <c r="D90" s="190">
        <v>2216</v>
      </c>
      <c r="E90" s="191">
        <v>508891</v>
      </c>
    </row>
    <row r="91" spans="1:5" s="184" customFormat="1" ht="20.25">
      <c r="A91" s="184" t="s">
        <v>59</v>
      </c>
      <c r="B91" s="184" t="s">
        <v>65</v>
      </c>
      <c r="C91" s="190">
        <v>6260</v>
      </c>
      <c r="D91" s="190">
        <v>13595</v>
      </c>
      <c r="E91" s="191">
        <v>4321532</v>
      </c>
    </row>
    <row r="92" spans="1:5" s="184" customFormat="1" ht="20.25">
      <c r="A92" s="184" t="s">
        <v>59</v>
      </c>
      <c r="B92" s="184" t="s">
        <v>64</v>
      </c>
      <c r="C92" s="190">
        <v>8534</v>
      </c>
      <c r="D92" s="190">
        <v>20313</v>
      </c>
      <c r="E92" s="191">
        <v>6774248</v>
      </c>
    </row>
    <row r="93" spans="1:5" s="184" customFormat="1" ht="20.25">
      <c r="A93" s="184" t="s">
        <v>59</v>
      </c>
      <c r="B93" s="184" t="s">
        <v>63</v>
      </c>
      <c r="C93" s="190">
        <v>3768</v>
      </c>
      <c r="D93" s="190">
        <v>8150</v>
      </c>
      <c r="E93" s="191">
        <v>2502500</v>
      </c>
    </row>
    <row r="94" spans="1:5" s="184" customFormat="1" ht="20.25">
      <c r="A94" s="184" t="s">
        <v>59</v>
      </c>
      <c r="B94" s="184" t="s">
        <v>62</v>
      </c>
      <c r="C94" s="190">
        <v>4498</v>
      </c>
      <c r="D94" s="190">
        <v>11850</v>
      </c>
      <c r="E94" s="191">
        <v>3878188</v>
      </c>
    </row>
    <row r="95" spans="1:5" s="184" customFormat="1" ht="20.25">
      <c r="A95" s="184" t="s">
        <v>59</v>
      </c>
      <c r="B95" s="184" t="s">
        <v>61</v>
      </c>
      <c r="C95" s="190">
        <v>5240</v>
      </c>
      <c r="D95" s="190">
        <v>12191</v>
      </c>
      <c r="E95" s="191">
        <v>3679863.65</v>
      </c>
    </row>
    <row r="96" spans="1:5" s="184" customFormat="1" ht="20.25">
      <c r="A96" s="184" t="s">
        <v>59</v>
      </c>
      <c r="B96" s="184" t="s">
        <v>531</v>
      </c>
      <c r="C96" s="190">
        <v>479</v>
      </c>
      <c r="D96" s="190">
        <v>971</v>
      </c>
      <c r="E96" s="191">
        <v>325068</v>
      </c>
    </row>
    <row r="97" spans="1:5" s="184" customFormat="1" ht="20.25">
      <c r="A97" s="184" t="s">
        <v>80</v>
      </c>
      <c r="B97" s="184" t="s">
        <v>162</v>
      </c>
      <c r="C97" s="190">
        <v>2580</v>
      </c>
      <c r="D97" s="190">
        <v>5931</v>
      </c>
      <c r="E97" s="191">
        <v>2060022</v>
      </c>
    </row>
    <row r="98" spans="1:5" s="184" customFormat="1" ht="20.25">
      <c r="A98" s="184" t="s">
        <v>80</v>
      </c>
      <c r="B98" s="184" t="s">
        <v>83</v>
      </c>
      <c r="C98" s="190">
        <v>2993</v>
      </c>
      <c r="D98" s="190">
        <v>7588</v>
      </c>
      <c r="E98" s="191">
        <v>2238044</v>
      </c>
    </row>
    <row r="99" spans="1:5" s="184" customFormat="1" ht="20.25">
      <c r="A99" s="184" t="s">
        <v>80</v>
      </c>
      <c r="B99" s="184" t="s">
        <v>532</v>
      </c>
      <c r="C99" s="190">
        <v>4408</v>
      </c>
      <c r="D99" s="190">
        <v>10554</v>
      </c>
      <c r="E99" s="191">
        <v>2960308</v>
      </c>
    </row>
    <row r="100" spans="1:5" s="184" customFormat="1" ht="20.25">
      <c r="A100" s="184" t="s">
        <v>80</v>
      </c>
      <c r="B100" s="184" t="s">
        <v>84</v>
      </c>
      <c r="C100" s="190">
        <v>11613</v>
      </c>
      <c r="D100" s="190">
        <v>26158</v>
      </c>
      <c r="E100" s="191">
        <v>6563753</v>
      </c>
    </row>
    <row r="101" spans="1:5" s="184" customFormat="1" ht="20.25">
      <c r="A101" s="184" t="s">
        <v>80</v>
      </c>
      <c r="B101" s="184" t="s">
        <v>337</v>
      </c>
      <c r="C101" s="190">
        <v>640</v>
      </c>
      <c r="D101" s="190">
        <v>1341</v>
      </c>
      <c r="E101" s="191">
        <v>522320</v>
      </c>
    </row>
    <row r="102" spans="1:5" s="184" customFormat="1" ht="20.25">
      <c r="A102" s="184" t="s">
        <v>80</v>
      </c>
      <c r="B102" s="184" t="s">
        <v>446</v>
      </c>
      <c r="C102" s="190">
        <v>920</v>
      </c>
      <c r="D102" s="190">
        <v>1982</v>
      </c>
      <c r="E102" s="191">
        <v>592475</v>
      </c>
    </row>
    <row r="103" spans="1:5" s="184" customFormat="1" ht="20.25">
      <c r="A103" s="184" t="s">
        <v>101</v>
      </c>
      <c r="B103" s="184" t="s">
        <v>171</v>
      </c>
      <c r="C103" s="190">
        <v>2345</v>
      </c>
      <c r="D103" s="190">
        <v>5167</v>
      </c>
      <c r="E103" s="191">
        <v>1870111</v>
      </c>
    </row>
    <row r="104" spans="1:5" s="184" customFormat="1" ht="20.25">
      <c r="A104" s="184" t="s">
        <v>101</v>
      </c>
      <c r="B104" s="184" t="s">
        <v>172</v>
      </c>
      <c r="C104" s="190">
        <v>4828</v>
      </c>
      <c r="D104" s="190">
        <v>11595</v>
      </c>
      <c r="E104" s="191">
        <v>2672810</v>
      </c>
    </row>
    <row r="105" spans="1:5" s="184" customFormat="1" ht="20.25">
      <c r="A105" s="184" t="s">
        <v>101</v>
      </c>
      <c r="B105" s="184" t="s">
        <v>104</v>
      </c>
      <c r="C105" s="190">
        <v>2985</v>
      </c>
      <c r="D105" s="190">
        <v>7008</v>
      </c>
      <c r="E105" s="191">
        <v>1698515</v>
      </c>
    </row>
    <row r="106" spans="1:5" s="184" customFormat="1" ht="20.25">
      <c r="A106" s="184" t="s">
        <v>101</v>
      </c>
      <c r="B106" s="184" t="s">
        <v>106</v>
      </c>
      <c r="C106" s="190">
        <v>3858</v>
      </c>
      <c r="D106" s="190">
        <v>7430</v>
      </c>
      <c r="E106" s="191">
        <v>2085505</v>
      </c>
    </row>
    <row r="107" spans="1:5" s="184" customFormat="1" ht="20.25">
      <c r="A107" s="184" t="s">
        <v>101</v>
      </c>
      <c r="B107" s="184" t="s">
        <v>500</v>
      </c>
      <c r="C107" s="190">
        <v>1400</v>
      </c>
      <c r="D107" s="190">
        <v>2333</v>
      </c>
      <c r="E107" s="191">
        <v>899359</v>
      </c>
    </row>
    <row r="108" spans="1:5" s="184" customFormat="1" ht="20.25">
      <c r="A108" s="184" t="s">
        <v>101</v>
      </c>
      <c r="B108" s="184" t="s">
        <v>498</v>
      </c>
      <c r="C108" s="190">
        <v>1307</v>
      </c>
      <c r="D108" s="190">
        <v>3037</v>
      </c>
      <c r="E108" s="191">
        <v>692436</v>
      </c>
    </row>
    <row r="109" spans="1:5" s="184" customFormat="1" ht="20.25">
      <c r="A109" s="184" t="s">
        <v>101</v>
      </c>
      <c r="B109" s="184" t="s">
        <v>107</v>
      </c>
      <c r="C109" s="190">
        <v>10061</v>
      </c>
      <c r="D109" s="190">
        <v>27500</v>
      </c>
      <c r="E109" s="191">
        <v>6531754</v>
      </c>
    </row>
    <row r="110" spans="1:5" s="184" customFormat="1" ht="20.25">
      <c r="A110" s="184" t="s">
        <v>101</v>
      </c>
      <c r="B110" s="184" t="s">
        <v>105</v>
      </c>
      <c r="C110" s="190">
        <v>4512</v>
      </c>
      <c r="D110" s="190">
        <v>9086</v>
      </c>
      <c r="E110" s="191">
        <v>2293182</v>
      </c>
    </row>
    <row r="111" spans="1:5" s="184" customFormat="1" ht="20.25">
      <c r="A111" s="184" t="s">
        <v>12</v>
      </c>
      <c r="B111" s="184" t="s">
        <v>533</v>
      </c>
      <c r="C111" s="190">
        <v>3104</v>
      </c>
      <c r="D111" s="190">
        <v>6213</v>
      </c>
      <c r="E111" s="191">
        <v>2577224.96</v>
      </c>
    </row>
    <row r="112" spans="1:5" s="184" customFormat="1" ht="20.25">
      <c r="A112" s="184" t="s">
        <v>13</v>
      </c>
      <c r="B112" s="184" t="s">
        <v>534</v>
      </c>
      <c r="C112" s="190">
        <v>2377</v>
      </c>
      <c r="D112" s="190">
        <v>4624</v>
      </c>
      <c r="E112" s="191">
        <v>3036386.84</v>
      </c>
    </row>
    <row r="113" spans="1:5" s="184" customFormat="1" ht="20.25">
      <c r="A113" s="184" t="s">
        <v>110</v>
      </c>
      <c r="B113" s="184" t="s">
        <v>175</v>
      </c>
      <c r="C113" s="190">
        <v>1119</v>
      </c>
      <c r="D113" s="190">
        <v>2365</v>
      </c>
      <c r="E113" s="191">
        <v>576813</v>
      </c>
    </row>
    <row r="114" spans="1:5" s="184" customFormat="1" ht="20.25">
      <c r="A114" s="184" t="s">
        <v>110</v>
      </c>
      <c r="B114" s="184" t="s">
        <v>111</v>
      </c>
      <c r="C114" s="190">
        <v>6442</v>
      </c>
      <c r="D114" s="190">
        <v>15475</v>
      </c>
      <c r="E114" s="191">
        <v>3620100</v>
      </c>
    </row>
    <row r="115" spans="1:5" s="184" customFormat="1" ht="20.25">
      <c r="A115" s="184" t="s">
        <v>110</v>
      </c>
      <c r="B115" s="184" t="s">
        <v>113</v>
      </c>
      <c r="C115" s="190">
        <v>8396</v>
      </c>
      <c r="D115" s="190">
        <v>19067</v>
      </c>
      <c r="E115" s="191">
        <v>4411797</v>
      </c>
    </row>
    <row r="116" spans="1:5" s="184" customFormat="1" ht="20.25">
      <c r="A116" s="184" t="s">
        <v>110</v>
      </c>
      <c r="B116" s="184" t="s">
        <v>535</v>
      </c>
      <c r="C116" s="190">
        <v>325</v>
      </c>
      <c r="D116" s="190">
        <v>677</v>
      </c>
      <c r="E116" s="191">
        <v>155957</v>
      </c>
    </row>
    <row r="117" spans="1:5" s="184" customFormat="1" ht="20.25">
      <c r="A117" s="184" t="s">
        <v>110</v>
      </c>
      <c r="B117" s="184" t="s">
        <v>541</v>
      </c>
      <c r="C117" s="190">
        <v>289</v>
      </c>
      <c r="D117" s="190">
        <v>602</v>
      </c>
      <c r="E117" s="191">
        <v>138029</v>
      </c>
    </row>
    <row r="118" spans="1:5" s="184" customFormat="1" ht="20.25">
      <c r="A118" s="184" t="s">
        <v>114</v>
      </c>
      <c r="B118" s="184" t="s">
        <v>115</v>
      </c>
      <c r="C118" s="190">
        <v>907</v>
      </c>
      <c r="D118" s="190">
        <v>2436</v>
      </c>
      <c r="E118" s="191">
        <v>774290</v>
      </c>
    </row>
    <row r="119" spans="1:5" s="184" customFormat="1" ht="20.25">
      <c r="A119" s="184" t="s">
        <v>114</v>
      </c>
      <c r="B119" s="184" t="s">
        <v>178</v>
      </c>
      <c r="C119" s="190">
        <v>4626</v>
      </c>
      <c r="D119" s="190">
        <v>12426</v>
      </c>
      <c r="E119" s="191">
        <v>3077180</v>
      </c>
    </row>
    <row r="120" spans="1:5" s="184" customFormat="1" ht="20.25">
      <c r="A120" s="184" t="s">
        <v>114</v>
      </c>
      <c r="B120" s="184" t="s">
        <v>119</v>
      </c>
      <c r="C120" s="190">
        <v>5824</v>
      </c>
      <c r="D120" s="190">
        <v>19325</v>
      </c>
      <c r="E120" s="191">
        <v>4825239</v>
      </c>
    </row>
    <row r="121" spans="1:5" s="184" customFormat="1" ht="20.25">
      <c r="A121" s="184" t="s">
        <v>114</v>
      </c>
      <c r="B121" s="184" t="s">
        <v>117</v>
      </c>
      <c r="C121" s="190">
        <v>12005</v>
      </c>
      <c r="D121" s="190">
        <v>39280</v>
      </c>
      <c r="E121" s="191">
        <v>10894934</v>
      </c>
    </row>
    <row r="122" spans="1:5" s="184" customFormat="1" ht="20.25">
      <c r="A122" s="184" t="s">
        <v>114</v>
      </c>
      <c r="B122" s="184" t="s">
        <v>118</v>
      </c>
      <c r="C122" s="190">
        <v>9501</v>
      </c>
      <c r="D122" s="190">
        <v>27245</v>
      </c>
      <c r="E122" s="191">
        <v>6818870</v>
      </c>
    </row>
    <row r="123" spans="1:5" s="184" customFormat="1" ht="20.25">
      <c r="A123" s="184" t="s">
        <v>114</v>
      </c>
      <c r="B123" s="184" t="s">
        <v>536</v>
      </c>
      <c r="C123" s="190">
        <v>3995</v>
      </c>
      <c r="D123" s="190">
        <v>11386</v>
      </c>
      <c r="E123" s="191">
        <v>2831943</v>
      </c>
    </row>
    <row r="124" spans="1:5" s="184" customFormat="1" ht="20.25">
      <c r="A124" s="184" t="s">
        <v>114</v>
      </c>
      <c r="B124" s="184" t="s">
        <v>537</v>
      </c>
      <c r="C124" s="190">
        <v>3241</v>
      </c>
      <c r="D124" s="190">
        <v>8657</v>
      </c>
      <c r="E124" s="191">
        <v>2129817</v>
      </c>
    </row>
    <row r="125" spans="1:5" s="184" customFormat="1" ht="20.25">
      <c r="A125" s="184" t="s">
        <v>114</v>
      </c>
      <c r="B125" s="184" t="s">
        <v>538</v>
      </c>
      <c r="C125" s="190">
        <v>33</v>
      </c>
      <c r="D125" s="190">
        <v>78</v>
      </c>
      <c r="E125" s="191">
        <v>19188</v>
      </c>
    </row>
    <row r="126" spans="1:5" s="184" customFormat="1" ht="20.25">
      <c r="A126" s="184" t="s">
        <v>114</v>
      </c>
      <c r="B126" s="184" t="s">
        <v>539</v>
      </c>
      <c r="C126" s="190">
        <v>118</v>
      </c>
      <c r="D126" s="190">
        <v>384</v>
      </c>
      <c r="E126" s="191">
        <v>75952</v>
      </c>
    </row>
    <row r="127" spans="1:5" s="184" customFormat="1" ht="20.25">
      <c r="A127" s="184" t="s">
        <v>114</v>
      </c>
      <c r="B127" s="184" t="s">
        <v>540</v>
      </c>
      <c r="C127" s="190">
        <v>592</v>
      </c>
      <c r="D127" s="190">
        <v>2128</v>
      </c>
      <c r="E127" s="191">
        <v>482088</v>
      </c>
    </row>
    <row r="128" spans="1:5" s="184" customFormat="1" ht="20.25">
      <c r="A128" s="184" t="s">
        <v>120</v>
      </c>
      <c r="B128" s="184" t="s">
        <v>121</v>
      </c>
      <c r="C128" s="190">
        <v>2001</v>
      </c>
      <c r="D128" s="190">
        <v>3784</v>
      </c>
      <c r="E128" s="191">
        <v>930858</v>
      </c>
    </row>
    <row r="129" spans="1:5" s="184" customFormat="1" ht="20.25">
      <c r="A129" s="184" t="s">
        <v>120</v>
      </c>
      <c r="B129" s="184" t="s">
        <v>181</v>
      </c>
      <c r="C129" s="190">
        <v>3618</v>
      </c>
      <c r="D129" s="190">
        <v>8167</v>
      </c>
      <c r="E129" s="191">
        <v>1887469</v>
      </c>
    </row>
    <row r="130" spans="1:5" s="184" customFormat="1" ht="20.25">
      <c r="A130" s="184" t="s">
        <v>120</v>
      </c>
      <c r="B130" s="184" t="s">
        <v>125</v>
      </c>
      <c r="C130" s="190">
        <v>4193</v>
      </c>
      <c r="D130" s="190">
        <v>8899</v>
      </c>
      <c r="E130" s="191">
        <v>2772881</v>
      </c>
    </row>
    <row r="131" spans="1:5" s="184" customFormat="1" ht="20.25">
      <c r="A131" s="184" t="s">
        <v>120</v>
      </c>
      <c r="B131" s="184" t="s">
        <v>123</v>
      </c>
      <c r="C131" s="190">
        <v>4204</v>
      </c>
      <c r="D131" s="190">
        <v>9001</v>
      </c>
      <c r="E131" s="191">
        <v>2132174</v>
      </c>
    </row>
    <row r="132" spans="1:5" s="184" customFormat="1" ht="20.25">
      <c r="A132" s="184" t="s">
        <v>120</v>
      </c>
      <c r="B132" s="184" t="s">
        <v>124</v>
      </c>
      <c r="C132" s="190">
        <v>11653</v>
      </c>
      <c r="D132" s="190">
        <v>27186</v>
      </c>
      <c r="E132" s="191">
        <v>10356734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B9" sqref="B9"/>
    </sheetView>
  </sheetViews>
  <sheetFormatPr defaultColWidth="9.00390625" defaultRowHeight="25.5" customHeight="1"/>
  <cols>
    <col min="1" max="1" width="33.25390625" style="172" customWidth="1"/>
    <col min="2" max="2" width="25.875" style="172" customWidth="1"/>
    <col min="3" max="3" width="29.50390625" style="172" customWidth="1"/>
    <col min="4" max="4" width="25.75390625" style="172" customWidth="1"/>
    <col min="5" max="5" width="29.375" style="172" customWidth="1"/>
    <col min="6" max="16384" width="9.00390625" style="172" customWidth="1"/>
  </cols>
  <sheetData>
    <row r="1" spans="1:256" s="171" customFormat="1" ht="25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5" s="172" customFormat="1" ht="64.5" customHeight="1">
      <c r="A2" s="174" t="s">
        <v>542</v>
      </c>
      <c r="B2" s="175"/>
      <c r="C2" s="175"/>
      <c r="D2" s="175"/>
      <c r="E2" s="175"/>
    </row>
    <row r="3" spans="1:5" s="173" customFormat="1" ht="69.75" customHeight="1">
      <c r="A3" s="176" t="s">
        <v>221</v>
      </c>
      <c r="B3" s="176" t="s">
        <v>543</v>
      </c>
      <c r="C3" s="176" t="s">
        <v>544</v>
      </c>
      <c r="D3" s="176" t="s">
        <v>545</v>
      </c>
      <c r="E3" s="177" t="s">
        <v>546</v>
      </c>
    </row>
    <row r="4" spans="1:5" s="172" customFormat="1" ht="36" customHeight="1">
      <c r="A4" s="178" t="s">
        <v>226</v>
      </c>
      <c r="B4" s="179">
        <v>870</v>
      </c>
      <c r="C4" s="180">
        <v>620</v>
      </c>
      <c r="D4" s="180">
        <f>B4-C4</f>
        <v>250</v>
      </c>
      <c r="E4" s="181"/>
    </row>
    <row r="5" spans="1:5" s="172" customFormat="1" ht="36" customHeight="1">
      <c r="A5" s="178" t="s">
        <v>227</v>
      </c>
      <c r="B5" s="179">
        <v>415</v>
      </c>
      <c r="C5" s="180">
        <v>365</v>
      </c>
      <c r="D5" s="180">
        <f>B5-C5</f>
        <v>50</v>
      </c>
      <c r="E5" s="182"/>
    </row>
    <row r="6" spans="1:5" s="172" customFormat="1" ht="36" customHeight="1">
      <c r="A6" s="183" t="s">
        <v>228</v>
      </c>
      <c r="B6" s="180">
        <v>708.1</v>
      </c>
      <c r="C6" s="180">
        <v>553</v>
      </c>
      <c r="D6" s="180">
        <f>ROUND(B6-C6,0)</f>
        <v>155</v>
      </c>
      <c r="E6" s="182"/>
    </row>
    <row r="7" spans="1:256" s="171" customFormat="1" ht="36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171" customFormat="1" ht="36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71" customFormat="1" ht="36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s="171" customFormat="1" ht="36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s="171" customFormat="1" ht="36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171" customFormat="1" ht="3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3" ht="24">
      <c r="A1" s="138" t="s">
        <v>142</v>
      </c>
      <c r="B1" s="139"/>
      <c r="C1" s="140"/>
    </row>
    <row r="2" spans="1:4" ht="14.25">
      <c r="A2" s="141" t="s">
        <v>144</v>
      </c>
      <c r="B2" s="142">
        <v>9021.99888888889</v>
      </c>
      <c r="C2" s="143">
        <v>10.9</v>
      </c>
      <c r="D2" s="21">
        <v>3867.65</v>
      </c>
    </row>
    <row r="3" spans="1:4" ht="14.25">
      <c r="A3" s="141" t="s">
        <v>42</v>
      </c>
      <c r="B3" s="142">
        <v>2491.2266666666665</v>
      </c>
      <c r="C3" s="143">
        <v>21.4</v>
      </c>
      <c r="D3" s="21">
        <v>5007.745555555555</v>
      </c>
    </row>
    <row r="4" spans="1:4" ht="14.25">
      <c r="A4" s="141" t="s">
        <v>43</v>
      </c>
      <c r="B4" s="142">
        <v>1948.9888888888888</v>
      </c>
      <c r="C4" s="143">
        <v>16.1</v>
      </c>
      <c r="D4" s="21">
        <v>5597.363333333333</v>
      </c>
    </row>
    <row r="5" spans="1:4" ht="14.25">
      <c r="A5" s="141" t="s">
        <v>44</v>
      </c>
      <c r="B5" s="142">
        <v>1654.0655555555556</v>
      </c>
      <c r="C5" s="143">
        <v>16.1</v>
      </c>
      <c r="D5" s="21">
        <v>14180.696666666667</v>
      </c>
    </row>
    <row r="6" spans="1:4" ht="14.25">
      <c r="A6" s="141" t="s">
        <v>45</v>
      </c>
      <c r="B6" s="142">
        <v>4677.687777777778</v>
      </c>
      <c r="C6" s="143">
        <v>13.9</v>
      </c>
      <c r="D6" s="21">
        <v>25917.661111111112</v>
      </c>
    </row>
    <row r="7" spans="1:4" ht="14.25">
      <c r="A7" s="141" t="s">
        <v>145</v>
      </c>
      <c r="B7" s="142">
        <v>369.0833333333333</v>
      </c>
      <c r="C7" s="143">
        <v>15.9</v>
      </c>
      <c r="D7" s="21">
        <v>28482.59</v>
      </c>
    </row>
    <row r="8" spans="1:4" ht="14.25">
      <c r="A8" s="144" t="s">
        <v>47</v>
      </c>
      <c r="B8" s="145">
        <v>492.45444444444445</v>
      </c>
      <c r="C8" s="146">
        <v>21.1</v>
      </c>
      <c r="D8" s="147">
        <v>1847.7055555555555</v>
      </c>
    </row>
    <row r="9" spans="1:4" ht="24">
      <c r="A9" s="138" t="s">
        <v>146</v>
      </c>
      <c r="B9" s="148"/>
      <c r="C9" s="149"/>
      <c r="D9" s="150"/>
    </row>
    <row r="10" spans="1:4" ht="14.25">
      <c r="A10" s="151" t="s">
        <v>52</v>
      </c>
      <c r="B10" s="142">
        <v>3355.2822222222226</v>
      </c>
      <c r="C10" s="143">
        <v>13.3</v>
      </c>
      <c r="D10" s="21">
        <v>4114.506666666666</v>
      </c>
    </row>
    <row r="11" spans="1:4" ht="14.25">
      <c r="A11" s="151" t="s">
        <v>53</v>
      </c>
      <c r="B11" s="142">
        <v>1817.0344444444445</v>
      </c>
      <c r="C11" s="143">
        <v>14.3</v>
      </c>
      <c r="D11" s="21">
        <v>7409.133333333333</v>
      </c>
    </row>
    <row r="12" spans="1:4" ht="14.25">
      <c r="A12" s="151" t="s">
        <v>54</v>
      </c>
      <c r="B12" s="142">
        <v>706.58</v>
      </c>
      <c r="C12" s="143">
        <v>16.3</v>
      </c>
      <c r="D12" s="21">
        <v>5580.54</v>
      </c>
    </row>
    <row r="13" spans="1:4" ht="14.25">
      <c r="A13" s="152" t="s">
        <v>148</v>
      </c>
      <c r="B13" s="142">
        <v>1112.1711111111113</v>
      </c>
      <c r="C13" s="143">
        <v>13.3</v>
      </c>
      <c r="D13" s="21">
        <v>5976.06</v>
      </c>
    </row>
    <row r="14" spans="1:4" ht="14.25">
      <c r="A14" s="151" t="s">
        <v>50</v>
      </c>
      <c r="B14" s="142">
        <v>2947.6311111111113</v>
      </c>
      <c r="C14" s="143">
        <v>11.9</v>
      </c>
      <c r="D14" s="21">
        <v>3183.958888888889</v>
      </c>
    </row>
    <row r="15" spans="1:4" ht="14.25">
      <c r="A15" s="151" t="s">
        <v>149</v>
      </c>
      <c r="B15" s="142">
        <v>800.0811111111112</v>
      </c>
      <c r="C15" s="143">
        <v>17.7</v>
      </c>
      <c r="D15" s="21">
        <v>2753.9911111111114</v>
      </c>
    </row>
    <row r="16" spans="1:4" ht="14.25">
      <c r="A16" s="153" t="s">
        <v>55</v>
      </c>
      <c r="B16" s="145">
        <v>870.6933333333334</v>
      </c>
      <c r="C16" s="146">
        <v>14.1</v>
      </c>
      <c r="D16" s="147">
        <v>8790.82111111111</v>
      </c>
    </row>
    <row r="17" spans="1:4" ht="14.25">
      <c r="A17" s="153" t="s">
        <v>56</v>
      </c>
      <c r="B17" s="145">
        <v>736.5644444444445</v>
      </c>
      <c r="C17" s="146">
        <v>14.6</v>
      </c>
      <c r="D17" s="147">
        <v>6658.95</v>
      </c>
    </row>
    <row r="18" spans="1:4" ht="14.25">
      <c r="A18" s="153" t="s">
        <v>57</v>
      </c>
      <c r="B18" s="145">
        <v>726.2644444444444</v>
      </c>
      <c r="C18" s="146">
        <v>21.1</v>
      </c>
      <c r="D18" s="147">
        <v>4497.7811111111105</v>
      </c>
    </row>
    <row r="19" spans="1:4" ht="14.25">
      <c r="A19" s="153" t="s">
        <v>58</v>
      </c>
      <c r="B19" s="145">
        <v>506.76</v>
      </c>
      <c r="C19" s="146">
        <v>17.1</v>
      </c>
      <c r="D19" s="147">
        <v>6370.77888888889</v>
      </c>
    </row>
    <row r="20" spans="1:4" ht="24">
      <c r="A20" s="138" t="s">
        <v>150</v>
      </c>
      <c r="B20" s="148"/>
      <c r="C20" s="149"/>
      <c r="D20" s="150"/>
    </row>
    <row r="21" spans="1:4" ht="14.25">
      <c r="A21" s="154" t="s">
        <v>152</v>
      </c>
      <c r="B21" s="142">
        <v>4079.257777777778</v>
      </c>
      <c r="C21" s="143">
        <v>19.6</v>
      </c>
      <c r="D21" s="21">
        <v>3757.3255555555556</v>
      </c>
    </row>
    <row r="22" spans="1:4" ht="14.25">
      <c r="A22" s="154" t="s">
        <v>61</v>
      </c>
      <c r="B22" s="142">
        <v>1311.5333333333333</v>
      </c>
      <c r="C22" s="143">
        <v>17.3</v>
      </c>
      <c r="D22" s="21">
        <v>18188.77</v>
      </c>
    </row>
    <row r="23" spans="1:4" ht="14.25">
      <c r="A23" s="154" t="s">
        <v>62</v>
      </c>
      <c r="B23" s="142">
        <v>977.1266666666667</v>
      </c>
      <c r="C23" s="143">
        <v>17.1</v>
      </c>
      <c r="D23" s="21">
        <v>14077.353333333334</v>
      </c>
    </row>
    <row r="24" spans="1:4" ht="14.25">
      <c r="A24" s="155" t="s">
        <v>63</v>
      </c>
      <c r="B24" s="145">
        <v>1546.3733333333332</v>
      </c>
      <c r="C24" s="146">
        <v>18.9</v>
      </c>
      <c r="D24" s="147">
        <v>14402.261111111111</v>
      </c>
    </row>
    <row r="25" spans="1:4" ht="14.25">
      <c r="A25" s="155" t="s">
        <v>64</v>
      </c>
      <c r="B25" s="145">
        <v>4223.457777777778</v>
      </c>
      <c r="C25" s="146">
        <v>15.5</v>
      </c>
      <c r="D25" s="147">
        <v>23192.05222222222</v>
      </c>
    </row>
    <row r="26" spans="1:4" ht="14.25">
      <c r="A26" s="155" t="s">
        <v>65</v>
      </c>
      <c r="B26" s="145">
        <v>1110.568888888889</v>
      </c>
      <c r="C26" s="146">
        <v>14</v>
      </c>
      <c r="D26" s="147">
        <v>11351.40111111111</v>
      </c>
    </row>
    <row r="27" spans="1:4" ht="24">
      <c r="A27" s="138" t="s">
        <v>153</v>
      </c>
      <c r="B27" s="148"/>
      <c r="C27" s="149"/>
      <c r="D27" s="150"/>
    </row>
    <row r="28" spans="1:4" ht="14.25">
      <c r="A28" s="151" t="s">
        <v>155</v>
      </c>
      <c r="B28" s="142">
        <v>2115.162222222222</v>
      </c>
      <c r="C28" s="143">
        <v>18.2</v>
      </c>
      <c r="D28" s="21">
        <v>4487.824444444444</v>
      </c>
    </row>
    <row r="29" spans="1:4" ht="14.25">
      <c r="A29" s="151" t="s">
        <v>156</v>
      </c>
      <c r="B29" s="142">
        <v>821.7111111111112</v>
      </c>
      <c r="C29" s="143">
        <v>21.6</v>
      </c>
      <c r="D29" s="21">
        <v>19640.612222222222</v>
      </c>
    </row>
    <row r="30" spans="1:4" ht="14.25">
      <c r="A30" s="151" t="s">
        <v>69</v>
      </c>
      <c r="B30" s="142">
        <v>815.9888888888888</v>
      </c>
      <c r="C30" s="143">
        <v>17.5</v>
      </c>
      <c r="D30" s="21">
        <v>9975.664444444445</v>
      </c>
    </row>
    <row r="31" spans="1:4" ht="14.25">
      <c r="A31" s="151" t="s">
        <v>70</v>
      </c>
      <c r="B31" s="142">
        <v>708.9833333333333</v>
      </c>
      <c r="C31" s="143">
        <v>16.9</v>
      </c>
      <c r="D31" s="21">
        <v>6653.914444444445</v>
      </c>
    </row>
    <row r="32" spans="1:4" ht="14.25">
      <c r="A32" s="153" t="s">
        <v>71</v>
      </c>
      <c r="B32" s="145">
        <v>3422.69</v>
      </c>
      <c r="C32" s="146">
        <v>12.8</v>
      </c>
      <c r="D32" s="147">
        <v>37754.19222222222</v>
      </c>
    </row>
    <row r="33" spans="1:4" ht="14.25">
      <c r="A33" s="153" t="s">
        <v>72</v>
      </c>
      <c r="B33" s="145">
        <v>2021.6611111111113</v>
      </c>
      <c r="C33" s="146">
        <v>14.6</v>
      </c>
      <c r="D33" s="147">
        <v>26026.841111111113</v>
      </c>
    </row>
    <row r="34" spans="1:4" ht="14.25">
      <c r="A34" s="153" t="s">
        <v>73</v>
      </c>
      <c r="B34" s="145">
        <v>508.82</v>
      </c>
      <c r="C34" s="146">
        <v>14.4</v>
      </c>
      <c r="D34" s="147">
        <v>59555.973333333335</v>
      </c>
    </row>
    <row r="35" spans="1:4" ht="14.25">
      <c r="A35" s="153" t="s">
        <v>74</v>
      </c>
      <c r="B35" s="145">
        <v>1325.838888888889</v>
      </c>
      <c r="C35" s="146">
        <v>17</v>
      </c>
      <c r="D35" s="147">
        <v>18108.08666666667</v>
      </c>
    </row>
    <row r="36" spans="1:4" ht="24">
      <c r="A36" s="138" t="s">
        <v>135</v>
      </c>
      <c r="B36" s="148"/>
      <c r="C36" s="149"/>
      <c r="D36" s="150"/>
    </row>
    <row r="37" spans="1:4" ht="14.25">
      <c r="A37" s="154" t="s">
        <v>136</v>
      </c>
      <c r="B37" s="142">
        <v>1493</v>
      </c>
      <c r="C37" s="143">
        <v>71</v>
      </c>
      <c r="D37" s="21">
        <v>2475</v>
      </c>
    </row>
    <row r="38" spans="1:4" ht="14.25">
      <c r="A38" s="156" t="s">
        <v>28</v>
      </c>
      <c r="B38" s="142">
        <v>2853.1</v>
      </c>
      <c r="C38" s="143">
        <v>23.7</v>
      </c>
      <c r="D38" s="21">
        <v>21784.15666666667</v>
      </c>
    </row>
    <row r="39" spans="1:4" ht="14.25">
      <c r="A39" s="156" t="s">
        <v>29</v>
      </c>
      <c r="B39" s="142">
        <v>2444.5333333333338</v>
      </c>
      <c r="C39" s="143">
        <v>18.7</v>
      </c>
      <c r="D39" s="21">
        <v>13853.614444444445</v>
      </c>
    </row>
    <row r="40" spans="1:4" ht="14.25">
      <c r="A40" s="155" t="s">
        <v>30</v>
      </c>
      <c r="B40" s="145">
        <v>1164.8155555555556</v>
      </c>
      <c r="C40" s="146">
        <v>22.1</v>
      </c>
      <c r="D40" s="147">
        <v>12956.14111111111</v>
      </c>
    </row>
    <row r="41" spans="1:4" ht="24">
      <c r="A41" s="138" t="s">
        <v>157</v>
      </c>
      <c r="B41" s="148"/>
      <c r="C41" s="149"/>
      <c r="D41" s="150"/>
    </row>
    <row r="42" spans="1:4" ht="14.25">
      <c r="A42" s="157" t="s">
        <v>158</v>
      </c>
      <c r="B42" s="142">
        <v>360</v>
      </c>
      <c r="C42" s="143">
        <v>13.4</v>
      </c>
      <c r="D42" s="21">
        <v>2834</v>
      </c>
    </row>
    <row r="43" spans="1:4" ht="14.25">
      <c r="A43" s="158" t="s">
        <v>159</v>
      </c>
      <c r="B43" s="142">
        <v>3733.75</v>
      </c>
      <c r="C43" s="143">
        <v>11</v>
      </c>
      <c r="D43" s="21">
        <v>7184.25</v>
      </c>
    </row>
    <row r="44" spans="1:4" ht="14.25">
      <c r="A44" s="159" t="s">
        <v>77</v>
      </c>
      <c r="B44" s="145">
        <v>9948.312222222221</v>
      </c>
      <c r="C44" s="146">
        <v>11.8</v>
      </c>
      <c r="D44" s="147">
        <v>26122.402222222223</v>
      </c>
    </row>
    <row r="45" spans="1:4" ht="14.25">
      <c r="A45" s="159" t="s">
        <v>78</v>
      </c>
      <c r="B45" s="145">
        <v>626.24</v>
      </c>
      <c r="C45" s="146">
        <v>14.1</v>
      </c>
      <c r="D45" s="147">
        <v>9182.335555555555</v>
      </c>
    </row>
    <row r="46" spans="1:4" ht="14.25">
      <c r="A46" s="159" t="s">
        <v>79</v>
      </c>
      <c r="B46" s="145">
        <v>10890.9625</v>
      </c>
      <c r="C46" s="146">
        <v>12.5</v>
      </c>
      <c r="D46" s="147">
        <v>36680.24555555556</v>
      </c>
    </row>
    <row r="47" spans="1:4" ht="24">
      <c r="A47" s="138" t="s">
        <v>131</v>
      </c>
      <c r="B47" s="148"/>
      <c r="C47" s="149"/>
      <c r="D47" s="150"/>
    </row>
    <row r="48" spans="1:4" ht="14.25">
      <c r="A48" s="160" t="s">
        <v>21</v>
      </c>
      <c r="B48" s="142">
        <v>1405.148888888889</v>
      </c>
      <c r="C48" s="143">
        <v>15.1</v>
      </c>
      <c r="D48" s="21">
        <v>12016.323333333334</v>
      </c>
    </row>
    <row r="49" spans="1:4" ht="14.25">
      <c r="A49" s="160" t="s">
        <v>22</v>
      </c>
      <c r="B49" s="142">
        <v>1416.0211111111112</v>
      </c>
      <c r="C49" s="143">
        <v>15.2</v>
      </c>
      <c r="D49" s="21">
        <v>12469.523333333334</v>
      </c>
    </row>
    <row r="50" spans="1:4" ht="14.25">
      <c r="A50" s="160" t="s">
        <v>23</v>
      </c>
      <c r="B50" s="142">
        <v>1595.1266666666668</v>
      </c>
      <c r="C50" s="143">
        <v>13.7</v>
      </c>
      <c r="D50" s="21">
        <v>8517.985555555555</v>
      </c>
    </row>
    <row r="51" spans="1:4" ht="24">
      <c r="A51" s="138" t="s">
        <v>160</v>
      </c>
      <c r="B51" s="148"/>
      <c r="C51" s="149"/>
      <c r="D51" s="150"/>
    </row>
    <row r="52" spans="1:4" ht="14.25">
      <c r="A52" s="157" t="s">
        <v>161</v>
      </c>
      <c r="B52" s="142">
        <v>3833</v>
      </c>
      <c r="C52" s="143">
        <v>23.6</v>
      </c>
      <c r="D52" s="21">
        <v>4298</v>
      </c>
    </row>
    <row r="53" spans="1:4" ht="14.25">
      <c r="A53" s="158" t="s">
        <v>81</v>
      </c>
      <c r="B53" s="142">
        <v>1619.388888888889</v>
      </c>
      <c r="C53" s="143">
        <v>16.6</v>
      </c>
      <c r="D53" s="21">
        <v>10826.101111111111</v>
      </c>
    </row>
    <row r="54" spans="1:4" ht="14.25">
      <c r="A54" s="158" t="s">
        <v>83</v>
      </c>
      <c r="B54" s="142">
        <v>1149.1366666666668</v>
      </c>
      <c r="C54" s="143">
        <v>18.4</v>
      </c>
      <c r="D54" s="21">
        <v>7462.693333333334</v>
      </c>
    </row>
    <row r="55" spans="1:4" ht="14.25">
      <c r="A55" s="157" t="s">
        <v>162</v>
      </c>
      <c r="B55" s="142">
        <v>3160.8411111111113</v>
      </c>
      <c r="C55" s="143">
        <v>9.9</v>
      </c>
      <c r="D55" s="21">
        <v>7942.787777777778</v>
      </c>
    </row>
    <row r="56" spans="1:4" ht="14.25">
      <c r="A56" s="159" t="s">
        <v>84</v>
      </c>
      <c r="B56" s="145">
        <v>2814.4177777777777</v>
      </c>
      <c r="C56" s="146">
        <v>11.9</v>
      </c>
      <c r="D56" s="147">
        <v>26813.99</v>
      </c>
    </row>
    <row r="57" spans="1:4" ht="24">
      <c r="A57" s="138" t="s">
        <v>163</v>
      </c>
      <c r="B57" s="148"/>
      <c r="C57" s="149"/>
      <c r="D57" s="150"/>
    </row>
    <row r="58" spans="1:4" ht="14.25">
      <c r="A58" s="161" t="s">
        <v>164</v>
      </c>
      <c r="B58" s="142">
        <v>380</v>
      </c>
      <c r="C58" s="143">
        <v>27.7</v>
      </c>
      <c r="D58" s="21">
        <v>9471</v>
      </c>
    </row>
    <row r="59" spans="1:4" ht="14.25">
      <c r="A59" s="161" t="s">
        <v>90</v>
      </c>
      <c r="B59" s="142">
        <v>2096</v>
      </c>
      <c r="C59" s="143">
        <v>12.6</v>
      </c>
      <c r="D59" s="21">
        <v>20725</v>
      </c>
    </row>
    <row r="60" spans="1:4" ht="14.25">
      <c r="A60" s="161" t="s">
        <v>91</v>
      </c>
      <c r="B60" s="142">
        <v>1901</v>
      </c>
      <c r="C60" s="143">
        <v>12.6</v>
      </c>
      <c r="D60" s="21">
        <v>17381</v>
      </c>
    </row>
    <row r="61" spans="1:4" ht="14.25">
      <c r="A61" s="161" t="s">
        <v>88</v>
      </c>
      <c r="B61" s="142">
        <v>1120</v>
      </c>
      <c r="C61" s="143">
        <v>12.4</v>
      </c>
      <c r="D61" s="21">
        <v>256</v>
      </c>
    </row>
    <row r="62" spans="1:4" ht="14.25">
      <c r="A62" s="161" t="s">
        <v>165</v>
      </c>
      <c r="B62" s="142">
        <v>2044</v>
      </c>
      <c r="C62" s="143">
        <v>6.5</v>
      </c>
      <c r="D62" s="21">
        <v>1504</v>
      </c>
    </row>
    <row r="63" spans="1:4" ht="14.25">
      <c r="A63" s="161" t="s">
        <v>86</v>
      </c>
      <c r="B63" s="142">
        <v>318</v>
      </c>
      <c r="C63" s="143">
        <v>12.3</v>
      </c>
      <c r="D63" s="21">
        <v>6582</v>
      </c>
    </row>
    <row r="64" spans="1:4" ht="14.25">
      <c r="A64" s="161" t="s">
        <v>87</v>
      </c>
      <c r="B64" s="142">
        <v>312</v>
      </c>
      <c r="C64" s="143">
        <v>16.1</v>
      </c>
      <c r="D64" s="21">
        <v>4670</v>
      </c>
    </row>
    <row r="65" spans="1:4" ht="14.25">
      <c r="A65" s="162" t="s">
        <v>92</v>
      </c>
      <c r="B65" s="145">
        <v>6026</v>
      </c>
      <c r="C65" s="146">
        <v>11.5</v>
      </c>
      <c r="D65" s="147">
        <v>81496</v>
      </c>
    </row>
    <row r="66" spans="1:4" ht="14.25">
      <c r="A66" s="162" t="s">
        <v>93</v>
      </c>
      <c r="B66" s="145">
        <v>3302</v>
      </c>
      <c r="C66" s="146">
        <v>12.9</v>
      </c>
      <c r="D66" s="147">
        <v>20355</v>
      </c>
    </row>
    <row r="67" spans="1:4" ht="14.25">
      <c r="A67" s="162" t="s">
        <v>94</v>
      </c>
      <c r="B67" s="145">
        <v>4319</v>
      </c>
      <c r="C67" s="146">
        <v>14.3</v>
      </c>
      <c r="D67" s="147">
        <v>43395</v>
      </c>
    </row>
    <row r="68" spans="1:4" ht="24">
      <c r="A68" s="138" t="s">
        <v>166</v>
      </c>
      <c r="B68" s="148"/>
      <c r="C68" s="149"/>
      <c r="D68" s="150"/>
    </row>
    <row r="69" spans="1:4" ht="14.25">
      <c r="A69" s="161" t="s">
        <v>167</v>
      </c>
      <c r="B69" s="142">
        <v>9987</v>
      </c>
      <c r="C69" s="143">
        <v>25.1</v>
      </c>
      <c r="D69" s="21">
        <v>7755</v>
      </c>
    </row>
    <row r="70" spans="1:4" ht="14.25">
      <c r="A70" s="163" t="s">
        <v>96</v>
      </c>
      <c r="B70" s="142">
        <v>601.9777777777778</v>
      </c>
      <c r="C70" s="143">
        <v>13</v>
      </c>
      <c r="D70" s="21">
        <v>15317.473333333335</v>
      </c>
    </row>
    <row r="71" spans="1:4" ht="14.25">
      <c r="A71" s="163" t="s">
        <v>98</v>
      </c>
      <c r="B71" s="142">
        <v>6102.0633333333335</v>
      </c>
      <c r="C71" s="143">
        <v>14.2</v>
      </c>
      <c r="D71" s="21">
        <v>27733.32222222222</v>
      </c>
    </row>
    <row r="72" spans="1:4" ht="14.25">
      <c r="A72" s="163" t="s">
        <v>168</v>
      </c>
      <c r="B72" s="142">
        <v>4434.493333333333</v>
      </c>
      <c r="C72" s="143">
        <v>17.3</v>
      </c>
      <c r="D72" s="21">
        <v>35267.65777777778</v>
      </c>
    </row>
    <row r="73" spans="1:4" ht="14.25">
      <c r="A73" s="162" t="s">
        <v>99</v>
      </c>
      <c r="B73" s="145">
        <v>1901.4944444444445</v>
      </c>
      <c r="C73" s="146">
        <v>12.9</v>
      </c>
      <c r="D73" s="147">
        <v>29591.67111111111</v>
      </c>
    </row>
    <row r="74" spans="1:4" ht="14.25">
      <c r="A74" s="162" t="s">
        <v>100</v>
      </c>
      <c r="B74" s="145">
        <v>5351.193333333334</v>
      </c>
      <c r="C74" s="146">
        <v>14.5</v>
      </c>
      <c r="D74" s="147">
        <v>37241.36666666667</v>
      </c>
    </row>
    <row r="75" spans="1:4" ht="24">
      <c r="A75" s="138" t="s">
        <v>138</v>
      </c>
      <c r="B75" s="148"/>
      <c r="C75" s="164"/>
      <c r="D75" s="150"/>
    </row>
    <row r="76" spans="1:4" ht="14.25">
      <c r="A76" s="40" t="s">
        <v>139</v>
      </c>
      <c r="B76" s="142">
        <v>211</v>
      </c>
      <c r="C76" s="143">
        <v>24.7</v>
      </c>
      <c r="D76" s="21">
        <v>29</v>
      </c>
    </row>
    <row r="77" spans="1:4" ht="14.25">
      <c r="A77" s="165" t="s">
        <v>36</v>
      </c>
      <c r="B77" s="145">
        <v>162.39666666666665</v>
      </c>
      <c r="C77" s="146">
        <v>16.6</v>
      </c>
      <c r="D77" s="147">
        <v>6751.535555555555</v>
      </c>
    </row>
    <row r="78" spans="1:4" ht="14.25">
      <c r="A78" s="165" t="s">
        <v>37</v>
      </c>
      <c r="B78" s="145">
        <v>384.8766666666667</v>
      </c>
      <c r="C78" s="146">
        <v>14.2</v>
      </c>
      <c r="D78" s="147">
        <v>5884.275555555556</v>
      </c>
    </row>
    <row r="79" spans="1:4" ht="14.25">
      <c r="A79" s="165" t="s">
        <v>38</v>
      </c>
      <c r="B79" s="145">
        <v>661.1455555555556</v>
      </c>
      <c r="C79" s="146">
        <v>11.9</v>
      </c>
      <c r="D79" s="147">
        <v>13461.29888888889</v>
      </c>
    </row>
    <row r="80" spans="1:4" ht="14.25">
      <c r="A80" s="165" t="s">
        <v>39</v>
      </c>
      <c r="B80" s="145">
        <v>407.3077777777778</v>
      </c>
      <c r="C80" s="146">
        <v>18.3</v>
      </c>
      <c r="D80" s="147">
        <v>3816.493333333334</v>
      </c>
    </row>
    <row r="81" spans="1:4" ht="24">
      <c r="A81" s="138" t="s">
        <v>169</v>
      </c>
      <c r="B81" s="148"/>
      <c r="C81" s="166"/>
      <c r="D81" s="150"/>
    </row>
    <row r="82" spans="1:4" ht="14.25">
      <c r="A82" s="151" t="s">
        <v>171</v>
      </c>
      <c r="B82" s="142">
        <v>664.2355555555556</v>
      </c>
      <c r="C82" s="143">
        <v>23.1</v>
      </c>
      <c r="D82" s="21">
        <v>6619.352222222223</v>
      </c>
    </row>
    <row r="83" spans="1:4" ht="14.25">
      <c r="A83" s="151" t="s">
        <v>172</v>
      </c>
      <c r="B83" s="142">
        <v>661.6033333333334</v>
      </c>
      <c r="C83" s="143">
        <v>22.8</v>
      </c>
      <c r="D83" s="21">
        <v>13346.74</v>
      </c>
    </row>
    <row r="84" spans="1:4" ht="14.25">
      <c r="A84" s="151" t="s">
        <v>104</v>
      </c>
      <c r="B84" s="142">
        <v>1035.6077777777778</v>
      </c>
      <c r="C84" s="143">
        <v>18</v>
      </c>
      <c r="D84" s="21">
        <v>9072.583333333334</v>
      </c>
    </row>
    <row r="85" spans="1:4" ht="14.25">
      <c r="A85" s="151" t="s">
        <v>105</v>
      </c>
      <c r="B85" s="142">
        <v>1120.0677777777778</v>
      </c>
      <c r="C85" s="143">
        <v>18.5</v>
      </c>
      <c r="D85" s="21">
        <v>11959.215555555556</v>
      </c>
    </row>
    <row r="86" spans="1:4" ht="14.25">
      <c r="A86" s="151" t="s">
        <v>106</v>
      </c>
      <c r="B86" s="142">
        <v>562.38</v>
      </c>
      <c r="C86" s="143">
        <v>14.3</v>
      </c>
      <c r="D86" s="21">
        <v>12092.886666666667</v>
      </c>
    </row>
    <row r="87" spans="1:4" ht="14.25">
      <c r="A87" s="153" t="s">
        <v>107</v>
      </c>
      <c r="B87" s="145">
        <v>3204.2155555555555</v>
      </c>
      <c r="C87" s="146">
        <v>17.2</v>
      </c>
      <c r="D87" s="147">
        <v>31975.32</v>
      </c>
    </row>
    <row r="88" spans="1:4" ht="14.25">
      <c r="A88" s="153" t="s">
        <v>108</v>
      </c>
      <c r="B88" s="145">
        <v>271.5766666666667</v>
      </c>
      <c r="C88" s="146">
        <v>18.1</v>
      </c>
      <c r="D88" s="147">
        <v>6687.1033333333335</v>
      </c>
    </row>
    <row r="89" spans="1:4" ht="14.25">
      <c r="A89" s="153" t="s">
        <v>109</v>
      </c>
      <c r="B89" s="145">
        <v>519.12</v>
      </c>
      <c r="C89" s="146">
        <v>16.1</v>
      </c>
      <c r="D89" s="147">
        <v>8159.3166666666675</v>
      </c>
    </row>
    <row r="90" spans="1:4" ht="24">
      <c r="A90" s="138" t="s">
        <v>173</v>
      </c>
      <c r="B90" s="148"/>
      <c r="C90" s="166"/>
      <c r="D90" s="150"/>
    </row>
    <row r="91" spans="1:4" ht="14.25">
      <c r="A91" s="167" t="s">
        <v>174</v>
      </c>
      <c r="B91" s="142">
        <v>366</v>
      </c>
      <c r="C91" s="143">
        <v>16.2</v>
      </c>
      <c r="D91" s="21">
        <v>879</v>
      </c>
    </row>
    <row r="92" spans="1:4" ht="14.25">
      <c r="A92" s="167" t="s">
        <v>111</v>
      </c>
      <c r="B92" s="142">
        <v>1221.0077777777776</v>
      </c>
      <c r="C92" s="143">
        <v>17.1</v>
      </c>
      <c r="D92" s="21">
        <v>18441.34888888889</v>
      </c>
    </row>
    <row r="93" spans="1:4" ht="14.25">
      <c r="A93" s="167" t="s">
        <v>175</v>
      </c>
      <c r="B93" s="142">
        <v>886.4866666666667</v>
      </c>
      <c r="C93" s="143">
        <v>9.6</v>
      </c>
      <c r="D93" s="21">
        <v>3846.4777777777776</v>
      </c>
    </row>
    <row r="94" spans="1:4" ht="14.25">
      <c r="A94" s="165" t="s">
        <v>113</v>
      </c>
      <c r="B94" s="145">
        <v>4964.142222222223</v>
      </c>
      <c r="C94" s="146">
        <v>13.9</v>
      </c>
      <c r="D94" s="147">
        <v>23034.92</v>
      </c>
    </row>
    <row r="95" spans="1:4" ht="24">
      <c r="A95" s="138" t="s">
        <v>176</v>
      </c>
      <c r="B95" s="148"/>
      <c r="C95" s="166"/>
      <c r="D95" s="150"/>
    </row>
    <row r="96" spans="1:4" ht="14.25">
      <c r="A96" s="168" t="s">
        <v>177</v>
      </c>
      <c r="B96" s="142">
        <v>1463</v>
      </c>
      <c r="C96" s="143">
        <v>12.8</v>
      </c>
      <c r="D96" s="21">
        <v>22266</v>
      </c>
    </row>
    <row r="97" spans="1:4" ht="14.25">
      <c r="A97" s="169" t="s">
        <v>115</v>
      </c>
      <c r="B97" s="142">
        <v>1866.2455555555557</v>
      </c>
      <c r="C97" s="143">
        <v>11</v>
      </c>
      <c r="D97" s="21">
        <v>3065.3944444444446</v>
      </c>
    </row>
    <row r="98" spans="1:4" ht="14.25">
      <c r="A98" s="168" t="s">
        <v>178</v>
      </c>
      <c r="B98" s="142">
        <v>733.8177777777778</v>
      </c>
      <c r="C98" s="143">
        <v>15.7</v>
      </c>
      <c r="D98" s="21">
        <v>15331.893333333335</v>
      </c>
    </row>
    <row r="99" spans="1:4" ht="14.25">
      <c r="A99" s="170" t="s">
        <v>117</v>
      </c>
      <c r="B99" s="145">
        <v>6505.708888888889</v>
      </c>
      <c r="C99" s="146">
        <v>13.4</v>
      </c>
      <c r="D99" s="147">
        <v>27009.117777777778</v>
      </c>
    </row>
    <row r="100" spans="1:4" ht="14.25">
      <c r="A100" s="170" t="s">
        <v>118</v>
      </c>
      <c r="B100" s="145">
        <v>6623.357777777778</v>
      </c>
      <c r="C100" s="146">
        <v>13.6</v>
      </c>
      <c r="D100" s="147">
        <v>42243.04666666666</v>
      </c>
    </row>
    <row r="101" spans="1:4" ht="14.25">
      <c r="A101" s="170" t="s">
        <v>119</v>
      </c>
      <c r="B101" s="145">
        <v>3710.174444444445</v>
      </c>
      <c r="C101" s="146">
        <v>14.1</v>
      </c>
      <c r="D101" s="147">
        <v>26820.85666666667</v>
      </c>
    </row>
    <row r="102" spans="1:4" ht="24">
      <c r="A102" s="138" t="s">
        <v>179</v>
      </c>
      <c r="B102" s="148"/>
      <c r="C102" s="166"/>
      <c r="D102" s="150"/>
    </row>
    <row r="103" spans="1:4" ht="14.25">
      <c r="A103" s="169" t="s">
        <v>180</v>
      </c>
      <c r="B103" s="142">
        <v>132</v>
      </c>
      <c r="C103" s="143">
        <v>15.6</v>
      </c>
      <c r="D103" s="21">
        <v>1200</v>
      </c>
    </row>
    <row r="104" spans="1:4" ht="14.25">
      <c r="A104" s="169" t="s">
        <v>121</v>
      </c>
      <c r="B104" s="142">
        <v>481.4677777777778</v>
      </c>
      <c r="C104" s="143">
        <v>14.1</v>
      </c>
      <c r="D104" s="21">
        <v>4639.234444444445</v>
      </c>
    </row>
    <row r="105" spans="1:4" ht="14.25">
      <c r="A105" s="169" t="s">
        <v>123</v>
      </c>
      <c r="B105" s="142">
        <v>757.6222222222223</v>
      </c>
      <c r="C105" s="143">
        <v>15.6</v>
      </c>
      <c r="D105" s="21">
        <v>11040.226666666666</v>
      </c>
    </row>
    <row r="106" spans="1:4" ht="14.25">
      <c r="A106" s="169" t="s">
        <v>181</v>
      </c>
      <c r="B106" s="142">
        <v>72.78666666666668</v>
      </c>
      <c r="C106" s="143">
        <v>19</v>
      </c>
      <c r="D106" s="21">
        <v>6750.5055555555555</v>
      </c>
    </row>
    <row r="107" spans="1:4" ht="14.25">
      <c r="A107" s="170" t="s">
        <v>124</v>
      </c>
      <c r="B107" s="145">
        <v>3665.197777777778</v>
      </c>
      <c r="C107" s="146">
        <v>13.9</v>
      </c>
      <c r="D107" s="147">
        <v>28288.95</v>
      </c>
    </row>
    <row r="108" spans="1:4" ht="14.25">
      <c r="A108" s="170" t="s">
        <v>125</v>
      </c>
      <c r="B108" s="145">
        <v>847.69</v>
      </c>
      <c r="C108" s="146">
        <v>20.4</v>
      </c>
      <c r="D108" s="147">
        <v>9516.284444444445</v>
      </c>
    </row>
  </sheetData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3">
      <selection activeCell="D32" sqref="D32"/>
    </sheetView>
  </sheetViews>
  <sheetFormatPr defaultColWidth="9.00390625" defaultRowHeight="14.25"/>
  <sheetData>
    <row r="1" spans="1:4" ht="14.25">
      <c r="A1" s="125" t="s">
        <v>40</v>
      </c>
      <c r="B1" s="126"/>
      <c r="C1" s="127"/>
      <c r="D1" s="128"/>
    </row>
    <row r="2" spans="1:4" ht="14.25">
      <c r="A2" s="129" t="s">
        <v>144</v>
      </c>
      <c r="B2" s="130">
        <v>13</v>
      </c>
      <c r="C2" s="131">
        <v>10080</v>
      </c>
      <c r="D2" s="132">
        <v>14373.567</v>
      </c>
    </row>
    <row r="3" spans="1:4" ht="14.25">
      <c r="A3" s="129" t="s">
        <v>42</v>
      </c>
      <c r="B3" s="130">
        <v>24</v>
      </c>
      <c r="C3" s="131">
        <v>10200</v>
      </c>
      <c r="D3" s="132">
        <v>14441.1519</v>
      </c>
    </row>
    <row r="4" spans="1:4" ht="14.25">
      <c r="A4" s="129" t="s">
        <v>43</v>
      </c>
      <c r="B4" s="130">
        <v>171</v>
      </c>
      <c r="C4" s="131">
        <v>8640</v>
      </c>
      <c r="D4" s="132">
        <v>12306.8232</v>
      </c>
    </row>
    <row r="5" spans="1:4" ht="14.25">
      <c r="A5" s="129" t="s">
        <v>44</v>
      </c>
      <c r="B5" s="130">
        <v>455</v>
      </c>
      <c r="C5" s="131">
        <v>9840</v>
      </c>
      <c r="D5" s="132">
        <v>14011.0005</v>
      </c>
    </row>
    <row r="6" spans="1:4" ht="14.25">
      <c r="A6" s="129" t="s">
        <v>45</v>
      </c>
      <c r="B6" s="130">
        <v>1869</v>
      </c>
      <c r="C6" s="131">
        <v>8760</v>
      </c>
      <c r="D6" s="132">
        <v>12439.13</v>
      </c>
    </row>
    <row r="7" spans="1:4" ht="14.25">
      <c r="A7" s="129" t="s">
        <v>145</v>
      </c>
      <c r="B7" s="130">
        <v>835</v>
      </c>
      <c r="C7" s="131">
        <v>8280</v>
      </c>
      <c r="D7" s="132">
        <v>12005.5</v>
      </c>
    </row>
    <row r="8" spans="1:4" ht="14.25">
      <c r="A8" s="129" t="s">
        <v>47</v>
      </c>
      <c r="B8" s="130">
        <v>62</v>
      </c>
      <c r="C8" s="131">
        <v>6480</v>
      </c>
      <c r="D8" s="132">
        <v>9251.8</v>
      </c>
    </row>
    <row r="9" spans="1:4" ht="14.25">
      <c r="A9" s="125" t="s">
        <v>48</v>
      </c>
      <c r="B9" s="126"/>
      <c r="C9" s="127"/>
      <c r="D9" s="132"/>
    </row>
    <row r="10" spans="1:4" ht="14.25">
      <c r="A10" s="133" t="s">
        <v>52</v>
      </c>
      <c r="B10" s="130">
        <v>1088</v>
      </c>
      <c r="C10" s="131">
        <v>6864</v>
      </c>
      <c r="D10" s="132">
        <v>11427.285150571843</v>
      </c>
    </row>
    <row r="11" spans="1:4" ht="14.25">
      <c r="A11" s="133" t="s">
        <v>53</v>
      </c>
      <c r="B11" s="130">
        <v>411</v>
      </c>
      <c r="C11" s="131">
        <v>7140</v>
      </c>
      <c r="D11" s="132">
        <v>11894.036755180437</v>
      </c>
    </row>
    <row r="12" spans="1:4" ht="14.25">
      <c r="A12" s="133" t="s">
        <v>54</v>
      </c>
      <c r="B12" s="130">
        <v>1091</v>
      </c>
      <c r="C12" s="131">
        <v>6480</v>
      </c>
      <c r="D12" s="132">
        <v>10482.85115772251</v>
      </c>
    </row>
    <row r="13" spans="1:4" ht="14.25">
      <c r="A13" s="134" t="s">
        <v>148</v>
      </c>
      <c r="B13" s="130">
        <v>511</v>
      </c>
      <c r="C13" s="131">
        <v>7512</v>
      </c>
      <c r="D13" s="132">
        <v>12518.289899079113</v>
      </c>
    </row>
    <row r="14" spans="1:4" ht="14.25">
      <c r="A14" s="133" t="s">
        <v>50</v>
      </c>
      <c r="B14" s="130">
        <v>94</v>
      </c>
      <c r="C14" s="131">
        <v>8150</v>
      </c>
      <c r="D14" s="132">
        <v>13582.158902256273</v>
      </c>
    </row>
    <row r="15" spans="1:4" ht="14.25">
      <c r="A15" s="133" t="s">
        <v>149</v>
      </c>
      <c r="B15" s="130">
        <v>90</v>
      </c>
      <c r="C15" s="131">
        <v>8435</v>
      </c>
      <c r="D15" s="132">
        <v>14058.241416836907</v>
      </c>
    </row>
    <row r="16" spans="1:4" ht="14.25">
      <c r="A16" s="133" t="s">
        <v>55</v>
      </c>
      <c r="B16" s="130">
        <v>1349</v>
      </c>
      <c r="C16" s="131">
        <v>6480</v>
      </c>
      <c r="D16" s="132">
        <v>10665.372334881948</v>
      </c>
    </row>
    <row r="17" spans="1:4" ht="14.25">
      <c r="A17" s="133" t="s">
        <v>56</v>
      </c>
      <c r="B17" s="130">
        <v>1295</v>
      </c>
      <c r="C17" s="131">
        <v>6664</v>
      </c>
      <c r="D17" s="132">
        <v>11106.781672260602</v>
      </c>
    </row>
    <row r="18" spans="1:4" ht="14.25">
      <c r="A18" s="133" t="s">
        <v>57</v>
      </c>
      <c r="B18" s="130">
        <v>368</v>
      </c>
      <c r="C18" s="131">
        <v>7536</v>
      </c>
      <c r="D18" s="132">
        <v>12551.520043825318</v>
      </c>
    </row>
    <row r="19" spans="1:4" ht="14.25">
      <c r="A19" s="133" t="s">
        <v>58</v>
      </c>
      <c r="B19" s="130">
        <v>438</v>
      </c>
      <c r="C19" s="131">
        <v>6480</v>
      </c>
      <c r="D19" s="132">
        <v>10696.1347182079</v>
      </c>
    </row>
    <row r="20" spans="1:4" ht="14.25">
      <c r="A20" s="125" t="s">
        <v>59</v>
      </c>
      <c r="B20" s="126"/>
      <c r="C20" s="127"/>
      <c r="D20" s="132"/>
    </row>
    <row r="21" spans="1:4" ht="14.25">
      <c r="A21" s="129" t="s">
        <v>152</v>
      </c>
      <c r="B21" s="130">
        <v>336</v>
      </c>
      <c r="C21" s="131">
        <v>11172</v>
      </c>
      <c r="D21" s="132">
        <v>15950.848199999999</v>
      </c>
    </row>
    <row r="22" spans="1:4" ht="14.25">
      <c r="A22" s="129" t="s">
        <v>61</v>
      </c>
      <c r="B22" s="130">
        <v>3110</v>
      </c>
      <c r="C22" s="131">
        <v>6720</v>
      </c>
      <c r="D22" s="132">
        <v>11002.767999999998</v>
      </c>
    </row>
    <row r="23" spans="1:4" ht="14.25">
      <c r="A23" s="129" t="s">
        <v>62</v>
      </c>
      <c r="B23" s="130">
        <v>2817</v>
      </c>
      <c r="C23" s="131">
        <v>6480</v>
      </c>
      <c r="D23" s="132">
        <v>10646.5599</v>
      </c>
    </row>
    <row r="24" spans="1:4" ht="14.25">
      <c r="A24" s="129" t="s">
        <v>63</v>
      </c>
      <c r="B24" s="130">
        <v>2195</v>
      </c>
      <c r="C24" s="131">
        <v>6600</v>
      </c>
      <c r="D24" s="132">
        <v>10841.7036</v>
      </c>
    </row>
    <row r="25" spans="1:4" ht="14.25">
      <c r="A25" s="129" t="s">
        <v>64</v>
      </c>
      <c r="B25" s="130">
        <v>4642</v>
      </c>
      <c r="C25" s="131">
        <v>6480</v>
      </c>
      <c r="D25" s="132">
        <v>10674.2</v>
      </c>
    </row>
    <row r="26" spans="1:4" ht="14.25">
      <c r="A26" s="129" t="s">
        <v>65</v>
      </c>
      <c r="B26" s="130">
        <v>2977</v>
      </c>
      <c r="C26" s="131">
        <v>6600</v>
      </c>
      <c r="D26" s="132">
        <v>10776.8</v>
      </c>
    </row>
    <row r="27" spans="1:4" ht="14.25">
      <c r="A27" s="125" t="s">
        <v>66</v>
      </c>
      <c r="B27" s="126"/>
      <c r="C27" s="127"/>
      <c r="D27" s="132"/>
    </row>
    <row r="28" spans="1:4" ht="14.25">
      <c r="A28" s="133" t="s">
        <v>155</v>
      </c>
      <c r="B28" s="130">
        <v>468</v>
      </c>
      <c r="C28" s="131">
        <v>9600</v>
      </c>
      <c r="D28" s="132">
        <v>15865.77808670763</v>
      </c>
    </row>
    <row r="29" spans="1:4" ht="14.25">
      <c r="A29" s="133" t="s">
        <v>156</v>
      </c>
      <c r="B29" s="130">
        <v>1995</v>
      </c>
      <c r="C29" s="131">
        <v>8784</v>
      </c>
      <c r="D29" s="132">
        <v>14626.929554173257</v>
      </c>
    </row>
    <row r="30" spans="1:4" ht="14.25">
      <c r="A30" s="133" t="s">
        <v>69</v>
      </c>
      <c r="B30" s="130">
        <v>562</v>
      </c>
      <c r="C30" s="131">
        <v>7584</v>
      </c>
      <c r="D30" s="132">
        <v>12629.031406821243</v>
      </c>
    </row>
    <row r="31" spans="1:4" ht="14.25">
      <c r="A31" s="133" t="s">
        <v>70</v>
      </c>
      <c r="B31" s="130">
        <v>701</v>
      </c>
      <c r="C31" s="131">
        <v>7740</v>
      </c>
      <c r="D31" s="132">
        <v>12869.989706034681</v>
      </c>
    </row>
    <row r="32" spans="1:4" ht="14.25">
      <c r="A32" s="133" t="s">
        <v>71</v>
      </c>
      <c r="B32" s="130">
        <v>3231</v>
      </c>
      <c r="C32" s="131">
        <v>8160</v>
      </c>
      <c r="D32" s="132">
        <v>13487.583396226415</v>
      </c>
    </row>
    <row r="33" spans="1:4" ht="14.25">
      <c r="A33" s="133" t="s">
        <v>72</v>
      </c>
      <c r="B33" s="130">
        <v>1851</v>
      </c>
      <c r="C33" s="131">
        <v>6600</v>
      </c>
      <c r="D33" s="132">
        <v>10370.867924528304</v>
      </c>
    </row>
    <row r="34" spans="1:4" ht="14.25">
      <c r="A34" s="133" t="s">
        <v>73</v>
      </c>
      <c r="B34" s="130">
        <v>4200</v>
      </c>
      <c r="C34" s="131">
        <v>6600</v>
      </c>
      <c r="D34" s="132">
        <v>10138.331351364957</v>
      </c>
    </row>
    <row r="35" spans="1:4" ht="14.25">
      <c r="A35" s="133" t="s">
        <v>74</v>
      </c>
      <c r="B35" s="130">
        <v>2030</v>
      </c>
      <c r="C35" s="131">
        <v>6480</v>
      </c>
      <c r="D35" s="132">
        <v>10432.35849056604</v>
      </c>
    </row>
    <row r="36" spans="1:4" ht="14.25">
      <c r="A36" s="125" t="s">
        <v>24</v>
      </c>
      <c r="B36" s="126"/>
      <c r="C36" s="127"/>
      <c r="D36" s="132"/>
    </row>
    <row r="37" spans="1:4" ht="14.25">
      <c r="A37" s="129" t="s">
        <v>136</v>
      </c>
      <c r="B37" s="130">
        <v>222</v>
      </c>
      <c r="C37" s="131">
        <v>18600</v>
      </c>
      <c r="D37" s="132">
        <v>16858</v>
      </c>
    </row>
    <row r="38" spans="1:4" ht="14.25">
      <c r="A38" s="135" t="s">
        <v>28</v>
      </c>
      <c r="B38" s="130">
        <v>2797</v>
      </c>
      <c r="C38" s="131">
        <v>10800</v>
      </c>
      <c r="D38" s="132">
        <v>15994.116899999999</v>
      </c>
    </row>
    <row r="39" spans="1:4" ht="14.25">
      <c r="A39" s="135" t="s">
        <v>29</v>
      </c>
      <c r="B39" s="130">
        <v>1291</v>
      </c>
      <c r="C39" s="131">
        <v>10800</v>
      </c>
      <c r="D39" s="132">
        <v>13852.884300000002</v>
      </c>
    </row>
    <row r="40" spans="1:4" ht="14.25">
      <c r="A40" s="129" t="s">
        <v>30</v>
      </c>
      <c r="B40" s="130">
        <v>2151</v>
      </c>
      <c r="C40" s="131">
        <v>10800</v>
      </c>
      <c r="D40" s="132">
        <v>15740.7476</v>
      </c>
    </row>
    <row r="41" spans="1:4" ht="14.25">
      <c r="A41" s="125" t="s">
        <v>75</v>
      </c>
      <c r="B41" s="126"/>
      <c r="C41" s="127"/>
      <c r="D41" s="132"/>
    </row>
    <row r="42" spans="1:4" ht="14.25">
      <c r="A42" s="129" t="s">
        <v>158</v>
      </c>
      <c r="B42" s="130">
        <v>249</v>
      </c>
      <c r="C42" s="136">
        <v>6774</v>
      </c>
      <c r="D42" s="132">
        <v>11290</v>
      </c>
    </row>
    <row r="43" spans="1:4" ht="14.25">
      <c r="A43" s="135" t="s">
        <v>159</v>
      </c>
      <c r="B43" s="130">
        <v>430</v>
      </c>
      <c r="C43" s="136">
        <v>7212</v>
      </c>
      <c r="D43" s="132">
        <v>12020</v>
      </c>
    </row>
    <row r="44" spans="1:4" ht="14.25">
      <c r="A44" s="129" t="s">
        <v>77</v>
      </c>
      <c r="B44" s="130">
        <v>4162</v>
      </c>
      <c r="C44" s="136">
        <v>7494.36</v>
      </c>
      <c r="D44" s="132">
        <v>12490.6</v>
      </c>
    </row>
    <row r="45" spans="1:4" ht="14.25">
      <c r="A45" s="129" t="s">
        <v>78</v>
      </c>
      <c r="B45" s="130">
        <v>2112</v>
      </c>
      <c r="C45" s="136">
        <v>5470.5</v>
      </c>
      <c r="D45" s="132">
        <v>9117.5</v>
      </c>
    </row>
    <row r="46" spans="1:4" ht="14.25">
      <c r="A46" s="129" t="s">
        <v>79</v>
      </c>
      <c r="B46" s="130">
        <v>5341</v>
      </c>
      <c r="C46" s="136">
        <v>6657.78</v>
      </c>
      <c r="D46" s="132">
        <v>11096.3</v>
      </c>
    </row>
    <row r="47" spans="1:4" ht="14.25">
      <c r="A47" s="125" t="s">
        <v>15</v>
      </c>
      <c r="B47" s="126"/>
      <c r="C47" s="127"/>
      <c r="D47" s="132"/>
    </row>
    <row r="48" spans="1:4" ht="14.25">
      <c r="A48" s="137" t="s">
        <v>21</v>
      </c>
      <c r="B48" s="130">
        <v>2472</v>
      </c>
      <c r="C48" s="131">
        <v>9528</v>
      </c>
      <c r="D48" s="132">
        <v>13610.29</v>
      </c>
    </row>
    <row r="49" spans="1:4" ht="14.25">
      <c r="A49" s="137" t="s">
        <v>22</v>
      </c>
      <c r="B49" s="130">
        <v>2089</v>
      </c>
      <c r="C49" s="131">
        <v>10308.000000000007</v>
      </c>
      <c r="D49" s="132">
        <v>14725.56</v>
      </c>
    </row>
    <row r="50" spans="1:4" ht="14.25">
      <c r="A50" s="137" t="s">
        <v>23</v>
      </c>
      <c r="B50" s="130">
        <v>1520</v>
      </c>
      <c r="C50" s="131">
        <v>8111.999999999998</v>
      </c>
      <c r="D50" s="132">
        <v>10716.1375</v>
      </c>
    </row>
    <row r="51" spans="1:4" ht="14.25">
      <c r="A51" s="125" t="s">
        <v>80</v>
      </c>
      <c r="B51" s="126"/>
      <c r="C51" s="127"/>
      <c r="D51" s="132"/>
    </row>
    <row r="52" spans="1:4" ht="14.25">
      <c r="A52" s="129" t="s">
        <v>161</v>
      </c>
      <c r="B52" s="130">
        <v>824</v>
      </c>
      <c r="C52" s="131">
        <v>7740</v>
      </c>
      <c r="D52" s="132">
        <v>12543</v>
      </c>
    </row>
    <row r="53" spans="1:4" ht="14.25">
      <c r="A53" s="135" t="s">
        <v>81</v>
      </c>
      <c r="B53" s="130">
        <v>3409</v>
      </c>
      <c r="C53" s="131">
        <v>8040</v>
      </c>
      <c r="D53" s="132">
        <v>13328.596779772663</v>
      </c>
    </row>
    <row r="54" spans="1:4" ht="14.25">
      <c r="A54" s="135" t="s">
        <v>83</v>
      </c>
      <c r="B54" s="130">
        <v>4125</v>
      </c>
      <c r="C54" s="131">
        <v>7620</v>
      </c>
      <c r="D54" s="132">
        <v>12592.265084270768</v>
      </c>
    </row>
    <row r="55" spans="1:4" ht="14.25">
      <c r="A55" s="129" t="s">
        <v>162</v>
      </c>
      <c r="B55" s="130">
        <v>1186</v>
      </c>
      <c r="C55" s="131">
        <v>8160</v>
      </c>
      <c r="D55" s="132">
        <v>13421.162454166322</v>
      </c>
    </row>
    <row r="56" spans="1:4" ht="14.25">
      <c r="A56" s="129" t="s">
        <v>84</v>
      </c>
      <c r="B56" s="130">
        <v>5193</v>
      </c>
      <c r="C56" s="131">
        <v>7200</v>
      </c>
      <c r="D56" s="132">
        <v>11861.382645281945</v>
      </c>
    </row>
    <row r="57" spans="1:4" ht="14.25">
      <c r="A57" s="125" t="s">
        <v>85</v>
      </c>
      <c r="B57" s="126"/>
      <c r="C57" s="127"/>
      <c r="D57" s="132"/>
    </row>
    <row r="58" spans="1:4" ht="14.25">
      <c r="A58" s="129" t="s">
        <v>164</v>
      </c>
      <c r="B58" s="130">
        <v>1554</v>
      </c>
      <c r="C58" s="131">
        <v>7608</v>
      </c>
      <c r="D58" s="132">
        <v>12681</v>
      </c>
    </row>
    <row r="59" spans="1:4" ht="14.25">
      <c r="A59" s="129" t="s">
        <v>90</v>
      </c>
      <c r="B59" s="130">
        <v>6195</v>
      </c>
      <c r="C59" s="131">
        <v>7625</v>
      </c>
      <c r="D59" s="132">
        <v>12707.5997409589</v>
      </c>
    </row>
    <row r="60" spans="1:4" ht="14.25">
      <c r="A60" s="129" t="s">
        <v>91</v>
      </c>
      <c r="B60" s="130">
        <v>4659</v>
      </c>
      <c r="C60" s="131">
        <v>9482</v>
      </c>
      <c r="D60" s="132">
        <v>15803.5655986818</v>
      </c>
    </row>
    <row r="61" spans="1:4" ht="14.25">
      <c r="A61" s="129" t="s">
        <v>88</v>
      </c>
      <c r="B61" s="130">
        <v>26</v>
      </c>
      <c r="C61" s="131">
        <v>9504</v>
      </c>
      <c r="D61" s="132">
        <v>15838.5722727698</v>
      </c>
    </row>
    <row r="62" spans="1:4" ht="14.25">
      <c r="A62" s="129" t="s">
        <v>165</v>
      </c>
      <c r="B62" s="130">
        <v>103</v>
      </c>
      <c r="C62" s="131">
        <v>7800</v>
      </c>
      <c r="D62" s="132">
        <v>12995.2616157327</v>
      </c>
    </row>
    <row r="63" spans="1:4" ht="14.25">
      <c r="A63" s="129" t="s">
        <v>86</v>
      </c>
      <c r="B63" s="130">
        <v>1045</v>
      </c>
      <c r="C63" s="131">
        <v>8088</v>
      </c>
      <c r="D63" s="132">
        <v>13470.3325208374</v>
      </c>
    </row>
    <row r="64" spans="1:4" ht="14.25">
      <c r="A64" s="129" t="s">
        <v>87</v>
      </c>
      <c r="B64" s="130">
        <v>964</v>
      </c>
      <c r="C64" s="131">
        <v>7680</v>
      </c>
      <c r="D64" s="132">
        <v>12805.8</v>
      </c>
    </row>
    <row r="65" spans="1:4" ht="14.25">
      <c r="A65" s="129" t="s">
        <v>92</v>
      </c>
      <c r="B65" s="130">
        <v>10855</v>
      </c>
      <c r="C65" s="131">
        <v>6480</v>
      </c>
      <c r="D65" s="132">
        <v>10296.9479719</v>
      </c>
    </row>
    <row r="66" spans="1:4" ht="14.25">
      <c r="A66" s="129" t="s">
        <v>93</v>
      </c>
      <c r="B66" s="130">
        <v>3414</v>
      </c>
      <c r="C66" s="131">
        <v>7452</v>
      </c>
      <c r="D66" s="132">
        <v>12408.3575825651</v>
      </c>
    </row>
    <row r="67" spans="1:4" ht="14.25">
      <c r="A67" s="129" t="s">
        <v>94</v>
      </c>
      <c r="B67" s="130">
        <v>10464</v>
      </c>
      <c r="C67" s="131">
        <v>7806</v>
      </c>
      <c r="D67" s="132">
        <v>13010.4173350484</v>
      </c>
    </row>
    <row r="68" spans="1:4" ht="14.25">
      <c r="A68" s="125" t="s">
        <v>95</v>
      </c>
      <c r="B68" s="126"/>
      <c r="C68" s="127"/>
      <c r="D68" s="132"/>
    </row>
    <row r="69" spans="1:4" ht="14.25">
      <c r="A69" s="129" t="s">
        <v>167</v>
      </c>
      <c r="B69" s="130">
        <v>1362</v>
      </c>
      <c r="C69" s="131">
        <v>7980</v>
      </c>
      <c r="D69" s="132">
        <v>13224</v>
      </c>
    </row>
    <row r="70" spans="1:4" ht="14.25">
      <c r="A70" s="135" t="s">
        <v>96</v>
      </c>
      <c r="B70" s="130">
        <v>1856</v>
      </c>
      <c r="C70" s="131">
        <v>8022</v>
      </c>
      <c r="D70" s="132">
        <v>13369.8</v>
      </c>
    </row>
    <row r="71" spans="1:4" ht="14.25">
      <c r="A71" s="135" t="s">
        <v>98</v>
      </c>
      <c r="B71" s="130">
        <v>6809</v>
      </c>
      <c r="C71" s="131">
        <v>7788</v>
      </c>
      <c r="D71" s="132">
        <v>12967.7</v>
      </c>
    </row>
    <row r="72" spans="1:4" ht="14.25">
      <c r="A72" s="135" t="s">
        <v>168</v>
      </c>
      <c r="B72" s="130">
        <v>6687</v>
      </c>
      <c r="C72" s="131">
        <v>8040</v>
      </c>
      <c r="D72" s="132">
        <v>13290.9</v>
      </c>
    </row>
    <row r="73" spans="1:4" ht="14.25">
      <c r="A73" s="129" t="s">
        <v>99</v>
      </c>
      <c r="B73" s="130">
        <v>7117</v>
      </c>
      <c r="C73" s="131">
        <v>8004</v>
      </c>
      <c r="D73" s="132">
        <v>13329.5</v>
      </c>
    </row>
    <row r="74" spans="1:4" ht="14.25">
      <c r="A74" s="129" t="s">
        <v>100</v>
      </c>
      <c r="B74" s="130">
        <v>8179</v>
      </c>
      <c r="C74" s="131">
        <v>7920</v>
      </c>
      <c r="D74" s="132">
        <v>13175.3</v>
      </c>
    </row>
    <row r="75" spans="1:4" ht="14.25">
      <c r="A75" s="125" t="s">
        <v>31</v>
      </c>
      <c r="B75" s="126"/>
      <c r="C75" s="127"/>
      <c r="D75" s="132"/>
    </row>
    <row r="76" spans="1:4" ht="14.25">
      <c r="A76" s="129" t="s">
        <v>36</v>
      </c>
      <c r="B76" s="130">
        <v>2328</v>
      </c>
      <c r="C76" s="131">
        <v>8088</v>
      </c>
      <c r="D76" s="132">
        <v>11537.6</v>
      </c>
    </row>
    <row r="77" spans="1:4" ht="14.25">
      <c r="A77" s="129" t="s">
        <v>37</v>
      </c>
      <c r="B77" s="130">
        <v>1659</v>
      </c>
      <c r="C77" s="131">
        <v>8076</v>
      </c>
      <c r="D77" s="132">
        <v>11532.4</v>
      </c>
    </row>
    <row r="78" spans="1:4" ht="14.25">
      <c r="A78" s="129" t="s">
        <v>38</v>
      </c>
      <c r="B78" s="130">
        <v>3796</v>
      </c>
      <c r="C78" s="131">
        <v>8808</v>
      </c>
      <c r="D78" s="132">
        <v>12569.35</v>
      </c>
    </row>
    <row r="79" spans="1:4" ht="14.25">
      <c r="A79" s="129" t="s">
        <v>39</v>
      </c>
      <c r="B79" s="130">
        <v>2139</v>
      </c>
      <c r="C79" s="131">
        <v>10740</v>
      </c>
      <c r="D79" s="132">
        <v>15331.19</v>
      </c>
    </row>
    <row r="80" spans="1:4" ht="14.25">
      <c r="A80" s="125" t="s">
        <v>101</v>
      </c>
      <c r="B80" s="126"/>
      <c r="C80" s="127"/>
      <c r="D80" s="132"/>
    </row>
    <row r="81" spans="1:4" ht="14.25">
      <c r="A81" s="133" t="s">
        <v>171</v>
      </c>
      <c r="B81" s="130">
        <v>1961</v>
      </c>
      <c r="C81" s="131">
        <v>9000</v>
      </c>
      <c r="D81" s="132">
        <v>14821.4</v>
      </c>
    </row>
    <row r="82" spans="1:4" ht="14.25">
      <c r="A82" s="133" t="s">
        <v>172</v>
      </c>
      <c r="B82" s="130">
        <v>4445</v>
      </c>
      <c r="C82" s="131">
        <v>7200</v>
      </c>
      <c r="D82" s="132">
        <v>11972.6</v>
      </c>
    </row>
    <row r="83" spans="1:4" ht="14.25">
      <c r="A83" s="133" t="s">
        <v>104</v>
      </c>
      <c r="B83" s="130">
        <v>2225</v>
      </c>
      <c r="C83" s="131">
        <v>6960</v>
      </c>
      <c r="D83" s="132">
        <v>11584.2</v>
      </c>
    </row>
    <row r="84" spans="1:4" ht="14.25">
      <c r="A84" s="133" t="s">
        <v>105</v>
      </c>
      <c r="B84" s="130">
        <v>2652</v>
      </c>
      <c r="C84" s="131">
        <v>6480</v>
      </c>
      <c r="D84" s="132">
        <v>10021</v>
      </c>
    </row>
    <row r="85" spans="1:4" ht="14.25">
      <c r="A85" s="133" t="s">
        <v>106</v>
      </c>
      <c r="B85" s="130">
        <v>2696</v>
      </c>
      <c r="C85" s="131">
        <v>6540</v>
      </c>
      <c r="D85" s="132">
        <v>10832</v>
      </c>
    </row>
    <row r="86" spans="1:4" ht="14.25">
      <c r="A86" s="133" t="s">
        <v>107</v>
      </c>
      <c r="B86" s="130">
        <v>4835</v>
      </c>
      <c r="C86" s="131">
        <v>7164</v>
      </c>
      <c r="D86" s="132">
        <v>11921</v>
      </c>
    </row>
    <row r="87" spans="1:4" ht="14.25">
      <c r="A87" s="133" t="s">
        <v>108</v>
      </c>
      <c r="B87" s="130">
        <v>439</v>
      </c>
      <c r="C87" s="131">
        <v>6480</v>
      </c>
      <c r="D87" s="132">
        <v>9945.6</v>
      </c>
    </row>
    <row r="88" spans="1:4" ht="14.25">
      <c r="A88" s="133" t="s">
        <v>109</v>
      </c>
      <c r="B88" s="130">
        <v>585</v>
      </c>
      <c r="C88" s="131">
        <v>6472</v>
      </c>
      <c r="D88" s="132">
        <v>9925.2</v>
      </c>
    </row>
    <row r="89" spans="1:4" ht="14.25">
      <c r="A89" s="125" t="s">
        <v>110</v>
      </c>
      <c r="B89" s="126"/>
      <c r="C89" s="127"/>
      <c r="D89" s="132"/>
    </row>
    <row r="90" spans="1:4" ht="14.25">
      <c r="A90" s="129" t="s">
        <v>174</v>
      </c>
      <c r="B90" s="130">
        <v>20</v>
      </c>
      <c r="C90" s="131">
        <v>8544</v>
      </c>
      <c r="D90" s="132">
        <v>11458</v>
      </c>
    </row>
    <row r="91" spans="1:4" ht="14.25">
      <c r="A91" s="129" t="s">
        <v>111</v>
      </c>
      <c r="B91" s="130">
        <v>1416</v>
      </c>
      <c r="C91" s="131">
        <v>7548</v>
      </c>
      <c r="D91" s="132">
        <v>12611.8</v>
      </c>
    </row>
    <row r="92" spans="1:4" ht="14.25">
      <c r="A92" s="129" t="s">
        <v>175</v>
      </c>
      <c r="B92" s="130">
        <v>375</v>
      </c>
      <c r="C92" s="131">
        <v>7800</v>
      </c>
      <c r="D92" s="132">
        <v>12994.7752</v>
      </c>
    </row>
    <row r="93" spans="1:4" ht="14.25">
      <c r="A93" s="129" t="s">
        <v>113</v>
      </c>
      <c r="B93" s="130">
        <v>2512</v>
      </c>
      <c r="C93" s="131">
        <v>6600</v>
      </c>
      <c r="D93" s="132">
        <v>11009.05764</v>
      </c>
    </row>
    <row r="94" spans="1:4" ht="14.25">
      <c r="A94" s="125" t="s">
        <v>114</v>
      </c>
      <c r="B94" s="126"/>
      <c r="C94" s="127"/>
      <c r="D94" s="132"/>
    </row>
    <row r="95" spans="1:4" ht="14.25">
      <c r="A95" s="135" t="s">
        <v>177</v>
      </c>
      <c r="B95" s="130">
        <v>2321</v>
      </c>
      <c r="C95" s="131">
        <v>8872</v>
      </c>
      <c r="D95" s="132">
        <v>14580</v>
      </c>
    </row>
    <row r="96" spans="1:4" ht="14.25">
      <c r="A96" s="129" t="s">
        <v>115</v>
      </c>
      <c r="B96" s="130">
        <v>397</v>
      </c>
      <c r="C96" s="131">
        <v>9912</v>
      </c>
      <c r="D96" s="132">
        <v>15242.6</v>
      </c>
    </row>
    <row r="97" spans="1:4" ht="14.25">
      <c r="A97" s="135" t="s">
        <v>178</v>
      </c>
      <c r="B97" s="130">
        <v>1742</v>
      </c>
      <c r="C97" s="131">
        <v>9480</v>
      </c>
      <c r="D97" s="132">
        <v>14529.8</v>
      </c>
    </row>
    <row r="98" spans="1:4" ht="14.25">
      <c r="A98" s="129" t="s">
        <v>117</v>
      </c>
      <c r="B98" s="130">
        <v>2499</v>
      </c>
      <c r="C98" s="131">
        <v>6360</v>
      </c>
      <c r="D98" s="132">
        <v>9740.2</v>
      </c>
    </row>
    <row r="99" spans="1:4" ht="14.25">
      <c r="A99" s="129" t="s">
        <v>118</v>
      </c>
      <c r="B99" s="130">
        <v>3694</v>
      </c>
      <c r="C99" s="131">
        <v>7620</v>
      </c>
      <c r="D99" s="132">
        <v>11633.4</v>
      </c>
    </row>
    <row r="100" spans="1:4" ht="14.25">
      <c r="A100" s="129" t="s">
        <v>119</v>
      </c>
      <c r="B100" s="130">
        <v>3349</v>
      </c>
      <c r="C100" s="131">
        <v>7260</v>
      </c>
      <c r="D100" s="132">
        <v>8906.6</v>
      </c>
    </row>
    <row r="101" spans="1:4" ht="14.25">
      <c r="A101" s="125" t="s">
        <v>120</v>
      </c>
      <c r="B101" s="126"/>
      <c r="C101" s="127"/>
      <c r="D101" s="132"/>
    </row>
    <row r="102" spans="1:4" ht="14.25">
      <c r="A102" s="129" t="s">
        <v>180</v>
      </c>
      <c r="B102" s="130">
        <v>464</v>
      </c>
      <c r="C102" s="131">
        <v>7204</v>
      </c>
      <c r="D102" s="132">
        <v>12007</v>
      </c>
    </row>
    <row r="103" spans="1:4" ht="14.25">
      <c r="A103" s="129" t="s">
        <v>121</v>
      </c>
      <c r="B103" s="130">
        <v>1548</v>
      </c>
      <c r="C103" s="131">
        <v>7778</v>
      </c>
      <c r="D103" s="132">
        <v>12411.350999999999</v>
      </c>
    </row>
    <row r="104" spans="1:4" ht="14.25">
      <c r="A104" s="129" t="s">
        <v>123</v>
      </c>
      <c r="B104" s="130">
        <v>3222</v>
      </c>
      <c r="C104" s="131">
        <v>6960</v>
      </c>
      <c r="D104" s="132">
        <v>11597.832799999998</v>
      </c>
    </row>
    <row r="105" spans="1:4" ht="14.25">
      <c r="A105" s="129" t="s">
        <v>181</v>
      </c>
      <c r="B105" s="130">
        <v>1467</v>
      </c>
      <c r="C105" s="131">
        <v>7178</v>
      </c>
      <c r="D105" s="132">
        <v>11715.6</v>
      </c>
    </row>
    <row r="106" spans="1:4" ht="14.25">
      <c r="A106" s="129" t="s">
        <v>124</v>
      </c>
      <c r="B106" s="130">
        <v>6566</v>
      </c>
      <c r="C106" s="131">
        <v>8430</v>
      </c>
      <c r="D106" s="132">
        <v>11598.371399999998</v>
      </c>
    </row>
    <row r="107" spans="1:4" ht="14.25">
      <c r="A107" s="129" t="s">
        <v>125</v>
      </c>
      <c r="B107" s="130">
        <v>2797</v>
      </c>
      <c r="C107" s="131">
        <v>8240</v>
      </c>
      <c r="D107" s="132">
        <v>13731.977000000003</v>
      </c>
    </row>
  </sheetData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T132"/>
  <sheetViews>
    <sheetView zoomScaleSheetLayoutView="10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24.75" customHeight="1"/>
  <cols>
    <col min="1" max="1" width="9.625" style="5" customWidth="1"/>
    <col min="2" max="6" width="10.00390625" style="6" customWidth="1"/>
    <col min="7" max="7" width="10.75390625" style="6" customWidth="1"/>
    <col min="8" max="9" width="9.125" style="6" customWidth="1"/>
    <col min="10" max="12" width="9.125" style="5" customWidth="1"/>
    <col min="13" max="14" width="10.75390625" style="6" customWidth="1"/>
    <col min="15" max="38" width="9.00390625" style="5" customWidth="1"/>
    <col min="39" max="200" width="9.00390625" style="7" customWidth="1"/>
    <col min="201" max="228" width="9.00390625" style="8" customWidth="1"/>
  </cols>
  <sheetData>
    <row r="1" spans="1:14" ht="24.75" customHeight="1">
      <c r="A1" s="9" t="s">
        <v>547</v>
      </c>
      <c r="B1" s="10"/>
      <c r="C1" s="10"/>
      <c r="D1" s="10"/>
      <c r="E1" s="10"/>
      <c r="F1" s="10"/>
      <c r="G1" s="10"/>
      <c r="H1" s="11"/>
      <c r="I1" s="62"/>
      <c r="J1" s="63"/>
      <c r="K1" s="63"/>
      <c r="L1" s="63"/>
      <c r="M1" s="10"/>
      <c r="N1" s="10"/>
    </row>
    <row r="2" spans="1:14" ht="24.75" customHeight="1">
      <c r="A2" s="12" t="s">
        <v>217</v>
      </c>
      <c r="B2" s="12" t="s">
        <v>548</v>
      </c>
      <c r="C2" s="12"/>
      <c r="D2" s="12"/>
      <c r="E2" s="12" t="s">
        <v>549</v>
      </c>
      <c r="F2" s="12"/>
      <c r="G2" s="12"/>
      <c r="H2" s="12" t="s">
        <v>550</v>
      </c>
      <c r="I2" s="12"/>
      <c r="J2" s="12"/>
      <c r="K2" s="12"/>
      <c r="L2" s="12"/>
      <c r="M2" s="12" t="s">
        <v>551</v>
      </c>
      <c r="N2" s="13"/>
    </row>
    <row r="3" spans="1:14" ht="52.5" customHeight="1">
      <c r="A3" s="12"/>
      <c r="B3" s="12" t="s">
        <v>552</v>
      </c>
      <c r="C3" s="12" t="s">
        <v>553</v>
      </c>
      <c r="D3" s="12" t="s">
        <v>554</v>
      </c>
      <c r="E3" s="12" t="s">
        <v>552</v>
      </c>
      <c r="F3" s="12" t="s">
        <v>553</v>
      </c>
      <c r="G3" s="12" t="s">
        <v>554</v>
      </c>
      <c r="H3" s="13" t="s">
        <v>214</v>
      </c>
      <c r="I3" s="64" t="s">
        <v>555</v>
      </c>
      <c r="J3" s="12" t="s">
        <v>556</v>
      </c>
      <c r="K3" s="12" t="s">
        <v>557</v>
      </c>
      <c r="L3" s="12" t="s">
        <v>558</v>
      </c>
      <c r="M3" s="64" t="s">
        <v>559</v>
      </c>
      <c r="N3" s="13" t="s">
        <v>520</v>
      </c>
    </row>
    <row r="4" spans="1:228" s="1" customFormat="1" ht="24.75" customHeight="1">
      <c r="A4" s="14" t="s">
        <v>221</v>
      </c>
      <c r="B4" s="14" t="s">
        <v>560</v>
      </c>
      <c r="C4" s="15" t="s">
        <v>561</v>
      </c>
      <c r="D4" s="15"/>
      <c r="E4" s="14" t="s">
        <v>560</v>
      </c>
      <c r="F4" s="15" t="s">
        <v>561</v>
      </c>
      <c r="G4" s="15"/>
      <c r="H4" s="16" t="s">
        <v>222</v>
      </c>
      <c r="I4" s="65"/>
      <c r="J4" s="66"/>
      <c r="K4" s="66" t="s">
        <v>222</v>
      </c>
      <c r="L4" s="66" t="s">
        <v>222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</row>
    <row r="5" spans="1:228" s="1" customFormat="1" ht="24.75" customHeight="1">
      <c r="A5" s="14" t="s">
        <v>223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3">
        <v>7</v>
      </c>
      <c r="I5" s="64">
        <v>8</v>
      </c>
      <c r="J5" s="12">
        <v>9</v>
      </c>
      <c r="K5" s="12">
        <v>10</v>
      </c>
      <c r="L5" s="12">
        <v>11</v>
      </c>
      <c r="M5" s="64">
        <v>12</v>
      </c>
      <c r="N5" s="13">
        <v>13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</row>
    <row r="6" spans="1:14" ht="24.75" customHeight="1">
      <c r="A6" s="14" t="s">
        <v>562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4" t="s">
        <v>214</v>
      </c>
      <c r="B7" s="14">
        <f aca="true" t="shared" si="0" ref="B7:F7">SUM(B8:B22)</f>
        <v>65126</v>
      </c>
      <c r="C7" s="14"/>
      <c r="D7" s="14"/>
      <c r="E7" s="14">
        <f t="shared" si="0"/>
        <v>151776</v>
      </c>
      <c r="F7" s="17">
        <f t="shared" si="0"/>
        <v>3341.560067242317</v>
      </c>
      <c r="G7" s="14"/>
      <c r="H7" s="18"/>
      <c r="I7" s="70"/>
      <c r="J7" s="14"/>
      <c r="K7" s="14">
        <f>SUM(K8:K14)</f>
        <v>0</v>
      </c>
      <c r="L7" s="14">
        <f>SUM(L8:L14)</f>
        <v>0</v>
      </c>
      <c r="M7" s="70"/>
      <c r="N7" s="18"/>
    </row>
    <row r="8" spans="1:14" ht="24.75" customHeight="1">
      <c r="A8" s="19" t="s">
        <v>9</v>
      </c>
      <c r="B8" s="20">
        <v>31490</v>
      </c>
      <c r="C8" s="21">
        <v>424.239822165767</v>
      </c>
      <c r="D8" s="21">
        <f aca="true" t="shared" si="1" ref="D8:D14">B8*C8*12/10000</f>
        <v>16031.174400000005</v>
      </c>
      <c r="E8" s="22">
        <v>46264</v>
      </c>
      <c r="F8" s="21">
        <v>280.462130382155</v>
      </c>
      <c r="G8" s="21">
        <f aca="true" t="shared" si="2" ref="G8:G14">E8*F8*12/10000</f>
        <v>15570.360000000024</v>
      </c>
      <c r="H8" s="23"/>
      <c r="I8" s="71"/>
      <c r="J8" s="24"/>
      <c r="K8" s="24"/>
      <c r="L8" s="24"/>
      <c r="M8" s="72"/>
      <c r="N8" s="73"/>
    </row>
    <row r="9" spans="1:14" ht="24.75" customHeight="1">
      <c r="A9" s="19" t="s">
        <v>10</v>
      </c>
      <c r="B9" s="20">
        <v>3466</v>
      </c>
      <c r="C9" s="21">
        <v>403.243523049189</v>
      </c>
      <c r="D9" s="21">
        <f t="shared" si="1"/>
        <v>1677.1704610661868</v>
      </c>
      <c r="E9" s="22">
        <v>5512</v>
      </c>
      <c r="F9" s="21">
        <v>419.953178462093</v>
      </c>
      <c r="G9" s="21">
        <f t="shared" si="2"/>
        <v>2777.738303619668</v>
      </c>
      <c r="H9" s="23"/>
      <c r="I9" s="71"/>
      <c r="J9" s="24"/>
      <c r="K9" s="24"/>
      <c r="L9" s="24"/>
      <c r="M9" s="72"/>
      <c r="N9" s="73"/>
    </row>
    <row r="10" spans="1:14" ht="24.75" customHeight="1">
      <c r="A10" s="19" t="s">
        <v>11</v>
      </c>
      <c r="B10" s="20">
        <v>4845</v>
      </c>
      <c r="C10" s="21">
        <v>379.484004127967</v>
      </c>
      <c r="D10" s="21">
        <f t="shared" si="1"/>
        <v>2206.32</v>
      </c>
      <c r="E10" s="22">
        <v>17875</v>
      </c>
      <c r="F10" s="21">
        <v>301.348251748252</v>
      </c>
      <c r="G10" s="21">
        <f t="shared" si="2"/>
        <v>6463.920000000005</v>
      </c>
      <c r="H10" s="23"/>
      <c r="I10" s="71"/>
      <c r="J10" s="24"/>
      <c r="K10" s="24"/>
      <c r="L10" s="24"/>
      <c r="M10" s="72"/>
      <c r="N10" s="73"/>
    </row>
    <row r="11" spans="1:14" ht="24.75" customHeight="1">
      <c r="A11" s="19" t="s">
        <v>14</v>
      </c>
      <c r="B11" s="20">
        <v>3874</v>
      </c>
      <c r="C11" s="21">
        <v>310.273618998451</v>
      </c>
      <c r="D11" s="21">
        <f t="shared" si="1"/>
        <v>1442.3999999999992</v>
      </c>
      <c r="E11" s="22">
        <v>5710</v>
      </c>
      <c r="F11" s="21">
        <v>296.672504378284</v>
      </c>
      <c r="G11" s="21">
        <f t="shared" si="2"/>
        <v>2032.8000000000015</v>
      </c>
      <c r="H11" s="23"/>
      <c r="I11" s="71"/>
      <c r="J11" s="24"/>
      <c r="K11" s="24"/>
      <c r="L11" s="24"/>
      <c r="M11" s="72"/>
      <c r="N11" s="73"/>
    </row>
    <row r="12" spans="1:14" ht="24.75" customHeight="1">
      <c r="A12" s="19" t="s">
        <v>12</v>
      </c>
      <c r="B12" s="20">
        <v>6163</v>
      </c>
      <c r="C12" s="21">
        <v>404.900210936232</v>
      </c>
      <c r="D12" s="21">
        <f t="shared" si="1"/>
        <v>2994.479999999997</v>
      </c>
      <c r="E12" s="22">
        <v>14524</v>
      </c>
      <c r="F12" s="21">
        <v>359.983475626549</v>
      </c>
      <c r="G12" s="21">
        <f t="shared" si="2"/>
        <v>6274.079999999998</v>
      </c>
      <c r="H12" s="23"/>
      <c r="I12" s="71"/>
      <c r="J12" s="24"/>
      <c r="K12" s="24"/>
      <c r="L12" s="24"/>
      <c r="M12" s="72"/>
      <c r="N12" s="73"/>
    </row>
    <row r="13" spans="1:14" ht="24.75" customHeight="1">
      <c r="A13" s="19" t="s">
        <v>13</v>
      </c>
      <c r="B13" s="20">
        <v>3622</v>
      </c>
      <c r="C13" s="21">
        <v>342.904472667035</v>
      </c>
      <c r="D13" s="21">
        <f t="shared" si="1"/>
        <v>1490.4000000000008</v>
      </c>
      <c r="E13" s="22">
        <v>7803</v>
      </c>
      <c r="F13" s="21">
        <v>253.107779059336</v>
      </c>
      <c r="G13" s="21">
        <f t="shared" si="2"/>
        <v>2369.9999999999986</v>
      </c>
      <c r="H13" s="23"/>
      <c r="I13" s="71"/>
      <c r="J13" s="24"/>
      <c r="K13" s="24"/>
      <c r="L13" s="24"/>
      <c r="M13" s="72"/>
      <c r="N13" s="73"/>
    </row>
    <row r="14" spans="1:14" ht="24.75" customHeight="1">
      <c r="A14" s="19" t="s">
        <v>15</v>
      </c>
      <c r="B14" s="20">
        <v>4960</v>
      </c>
      <c r="C14" s="21">
        <v>272</v>
      </c>
      <c r="D14" s="21">
        <f t="shared" si="1"/>
        <v>1618.944</v>
      </c>
      <c r="E14" s="22">
        <v>19809</v>
      </c>
      <c r="F14" s="21">
        <v>182</v>
      </c>
      <c r="G14" s="21">
        <f t="shared" si="2"/>
        <v>4326.2856</v>
      </c>
      <c r="H14" s="23"/>
      <c r="I14" s="71"/>
      <c r="J14" s="24"/>
      <c r="K14" s="24"/>
      <c r="L14" s="24"/>
      <c r="M14" s="72"/>
      <c r="N14" s="73"/>
    </row>
    <row r="15" spans="1:200" ht="24.75" customHeight="1">
      <c r="A15" s="19" t="s">
        <v>135</v>
      </c>
      <c r="B15" s="24"/>
      <c r="C15" s="21"/>
      <c r="D15" s="21"/>
      <c r="E15" s="22"/>
      <c r="F15" s="25"/>
      <c r="G15" s="21"/>
      <c r="H15" s="26"/>
      <c r="I15" s="74"/>
      <c r="J15" s="75"/>
      <c r="K15" s="75"/>
      <c r="L15" s="75"/>
      <c r="M15" s="74"/>
      <c r="N15" s="2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</row>
    <row r="16" spans="1:200" ht="24.75" customHeight="1">
      <c r="A16" s="19" t="s">
        <v>26</v>
      </c>
      <c r="B16" s="20">
        <v>1958</v>
      </c>
      <c r="C16" s="21">
        <v>310.112359550562</v>
      </c>
      <c r="D16" s="21">
        <f aca="true" t="shared" si="3" ref="D16:D22">B16*C16*12/10000</f>
        <v>728.6400000000006</v>
      </c>
      <c r="E16" s="22">
        <v>11216</v>
      </c>
      <c r="F16" s="21">
        <v>192.974322396576</v>
      </c>
      <c r="G16" s="21">
        <f aca="true" t="shared" si="4" ref="G16:G22">E16*F16*12/10000</f>
        <v>2597.279999999996</v>
      </c>
      <c r="H16" s="26"/>
      <c r="I16" s="74"/>
      <c r="J16" s="75"/>
      <c r="K16" s="75"/>
      <c r="L16" s="75"/>
      <c r="M16" s="72"/>
      <c r="N16" s="7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</row>
    <row r="17" spans="1:200" ht="24.75" customHeight="1">
      <c r="A17" s="19" t="s">
        <v>137</v>
      </c>
      <c r="B17" s="20">
        <v>659</v>
      </c>
      <c r="C17" s="21">
        <v>310.166919575114</v>
      </c>
      <c r="D17" s="21">
        <f t="shared" si="3"/>
        <v>245.28000000000014</v>
      </c>
      <c r="E17" s="22">
        <v>3995</v>
      </c>
      <c r="F17" s="21">
        <v>259.674593241552</v>
      </c>
      <c r="G17" s="21">
        <f t="shared" si="4"/>
        <v>1244.88</v>
      </c>
      <c r="H17" s="26"/>
      <c r="I17" s="74"/>
      <c r="J17" s="75"/>
      <c r="K17" s="75"/>
      <c r="L17" s="75"/>
      <c r="M17" s="72"/>
      <c r="N17" s="73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</row>
    <row r="18" spans="1:200" ht="24.75" customHeight="1">
      <c r="A18" s="19" t="s">
        <v>138</v>
      </c>
      <c r="B18" s="24"/>
      <c r="C18" s="21"/>
      <c r="D18" s="21"/>
      <c r="E18" s="22"/>
      <c r="F18" s="25"/>
      <c r="G18" s="21"/>
      <c r="H18" s="26"/>
      <c r="I18" s="74"/>
      <c r="J18" s="75"/>
      <c r="K18" s="75"/>
      <c r="L18" s="75"/>
      <c r="M18" s="74"/>
      <c r="N18" s="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</row>
    <row r="19" spans="1:200" ht="24.75" customHeight="1">
      <c r="A19" s="19" t="s">
        <v>32</v>
      </c>
      <c r="B19" s="20">
        <v>2184</v>
      </c>
      <c r="C19" s="21">
        <v>344.59706959707</v>
      </c>
      <c r="D19" s="21">
        <f t="shared" si="3"/>
        <v>903.1200000000011</v>
      </c>
      <c r="E19" s="22">
        <v>394</v>
      </c>
      <c r="F19" s="21">
        <v>231.725888324873</v>
      </c>
      <c r="G19" s="21">
        <f t="shared" si="4"/>
        <v>109.55999999999996</v>
      </c>
      <c r="H19" s="26"/>
      <c r="I19" s="74"/>
      <c r="J19" s="75"/>
      <c r="K19" s="75"/>
      <c r="L19" s="75"/>
      <c r="M19" s="72"/>
      <c r="N19" s="73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</row>
    <row r="20" spans="1:200" ht="24.75" customHeight="1">
      <c r="A20" s="19" t="s">
        <v>140</v>
      </c>
      <c r="B20" s="20">
        <v>154</v>
      </c>
      <c r="C20" s="21">
        <v>342.857142857143</v>
      </c>
      <c r="D20" s="21">
        <f t="shared" si="3"/>
        <v>63.36000000000002</v>
      </c>
      <c r="E20" s="22">
        <v>1621</v>
      </c>
      <c r="F20" s="21">
        <v>171.869216533004</v>
      </c>
      <c r="G20" s="21">
        <f t="shared" si="4"/>
        <v>334.31999999999937</v>
      </c>
      <c r="H20" s="26"/>
      <c r="I20" s="74"/>
      <c r="J20" s="75"/>
      <c r="K20" s="75"/>
      <c r="L20" s="75"/>
      <c r="M20" s="72"/>
      <c r="N20" s="7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</row>
    <row r="21" spans="1:200" ht="24.75" customHeight="1">
      <c r="A21" s="19" t="s">
        <v>34</v>
      </c>
      <c r="B21" s="20">
        <v>904</v>
      </c>
      <c r="C21" s="21">
        <v>394.247787610619</v>
      </c>
      <c r="D21" s="21">
        <f t="shared" si="3"/>
        <v>427.67999999999955</v>
      </c>
      <c r="E21" s="22">
        <v>6618</v>
      </c>
      <c r="F21" s="21">
        <v>239.301903898459</v>
      </c>
      <c r="G21" s="21">
        <f t="shared" si="4"/>
        <v>1900.4400000000019</v>
      </c>
      <c r="H21" s="26"/>
      <c r="I21" s="74"/>
      <c r="J21" s="75"/>
      <c r="K21" s="75"/>
      <c r="L21" s="75"/>
      <c r="M21" s="72"/>
      <c r="N21" s="73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</row>
    <row r="22" spans="1:200" ht="24.75" customHeight="1">
      <c r="A22" s="19" t="s">
        <v>35</v>
      </c>
      <c r="B22" s="20">
        <v>847</v>
      </c>
      <c r="C22" s="21">
        <v>335.064935064935</v>
      </c>
      <c r="D22" s="21">
        <f t="shared" si="3"/>
        <v>340.5599999999999</v>
      </c>
      <c r="E22" s="27">
        <v>10435</v>
      </c>
      <c r="F22" s="21">
        <v>152.486823191184</v>
      </c>
      <c r="G22" s="21">
        <f t="shared" si="4"/>
        <v>1909.440000000006</v>
      </c>
      <c r="H22" s="26"/>
      <c r="I22" s="74"/>
      <c r="J22" s="75"/>
      <c r="K22" s="75"/>
      <c r="L22" s="75"/>
      <c r="M22" s="72"/>
      <c r="N22" s="73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</row>
    <row r="23" spans="1:14" ht="24.75" customHeight="1">
      <c r="A23" s="28" t="s">
        <v>563</v>
      </c>
      <c r="B23" s="28"/>
      <c r="C23" s="28"/>
      <c r="D23" s="28"/>
      <c r="E23" s="28"/>
      <c r="F23" s="28"/>
      <c r="G23" s="28"/>
      <c r="H23" s="29"/>
      <c r="I23" s="77"/>
      <c r="J23" s="28"/>
      <c r="K23" s="28"/>
      <c r="L23" s="28"/>
      <c r="M23" s="77"/>
      <c r="N23" s="29"/>
    </row>
    <row r="24" spans="1:14" ht="24.75" customHeight="1">
      <c r="A24" s="28" t="s">
        <v>214</v>
      </c>
      <c r="B24" s="30">
        <f aca="true" t="shared" si="5" ref="B24:I24">SUM(B26:B132)</f>
        <v>252370</v>
      </c>
      <c r="C24" s="30">
        <f t="shared" si="5"/>
        <v>28845.70818937073</v>
      </c>
      <c r="D24" s="30">
        <f t="shared" si="5"/>
        <v>92335.26503999995</v>
      </c>
      <c r="E24" s="30">
        <f t="shared" si="5"/>
        <v>1444834</v>
      </c>
      <c r="F24" s="30">
        <f t="shared" si="5"/>
        <v>13923.719338235209</v>
      </c>
      <c r="G24" s="30">
        <f t="shared" si="5"/>
        <v>247505.40720000005</v>
      </c>
      <c r="H24" s="31" t="e">
        <f t="shared" si="5"/>
        <v>#REF!</v>
      </c>
      <c r="I24" s="78"/>
      <c r="J24" s="30" t="e">
        <f aca="true" t="shared" si="6" ref="J24:L24">SUM(J26:J132)</f>
        <v>#REF!</v>
      </c>
      <c r="K24" s="30" t="e">
        <f t="shared" si="6"/>
        <v>#REF!</v>
      </c>
      <c r="L24" s="30" t="e">
        <f t="shared" si="6"/>
        <v>#REF!</v>
      </c>
      <c r="M24" s="78"/>
      <c r="N24" s="31">
        <f>SUM(N26:N132)</f>
        <v>203884.47146400006</v>
      </c>
    </row>
    <row r="25" spans="1:228" s="2" customFormat="1" ht="24.75" customHeight="1">
      <c r="A25" s="32" t="s">
        <v>142</v>
      </c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</row>
    <row r="26" spans="1:14" ht="24.75" customHeight="1">
      <c r="A26" s="38" t="s">
        <v>144</v>
      </c>
      <c r="B26" s="20">
        <v>10001</v>
      </c>
      <c r="C26" s="21">
        <v>360.573942605739</v>
      </c>
      <c r="D26" s="21">
        <f aca="true" t="shared" si="7" ref="D26:D32">B26*C26*12/10000</f>
        <v>4327.319999999994</v>
      </c>
      <c r="E26" s="27">
        <v>4246</v>
      </c>
      <c r="F26" s="21">
        <v>238.789448893076</v>
      </c>
      <c r="G26" s="21">
        <f aca="true" t="shared" si="8" ref="G26:G32">E26*F26*12/10000</f>
        <v>1216.6800000000007</v>
      </c>
      <c r="H26" s="39" t="e">
        <f>SUM(J26:L26)</f>
        <v>#REF!</v>
      </c>
      <c r="I26" s="79" t="e">
        <f>H26/(D26+G26)</f>
        <v>#REF!</v>
      </c>
      <c r="J26" s="80" t="e">
        <f>VLOOKUP(A26,#REF!,21,0)</f>
        <v>#REF!</v>
      </c>
      <c r="K26" s="81" t="e">
        <f>VLOOKUP(A26,#REF!,22,0)</f>
        <v>#REF!</v>
      </c>
      <c r="L26" s="81" t="e">
        <f>VLOOKUP(A26,#REF!,23,0)</f>
        <v>#REF!</v>
      </c>
      <c r="M26" s="82">
        <v>0.7</v>
      </c>
      <c r="N26" s="83">
        <v>3880.8</v>
      </c>
    </row>
    <row r="27" spans="1:14" ht="24.75" customHeight="1">
      <c r="A27" s="40" t="s">
        <v>42</v>
      </c>
      <c r="B27" s="20">
        <v>3431</v>
      </c>
      <c r="C27" s="21">
        <v>366.482075196736</v>
      </c>
      <c r="D27" s="21">
        <f t="shared" si="7"/>
        <v>1508.8800000000015</v>
      </c>
      <c r="E27" s="27">
        <v>5287</v>
      </c>
      <c r="F27" s="21">
        <v>195.13902023832</v>
      </c>
      <c r="G27" s="21">
        <f t="shared" si="8"/>
        <v>1238.0399999999975</v>
      </c>
      <c r="H27" s="39" t="e">
        <f aca="true" t="shared" si="9" ref="H27:H58">SUM(J27:L27)</f>
        <v>#REF!</v>
      </c>
      <c r="I27" s="79" t="e">
        <f aca="true" t="shared" si="10" ref="I27:I58">H27/(D27+G27)</f>
        <v>#REF!</v>
      </c>
      <c r="J27" s="80" t="e">
        <f>VLOOKUP(A27,#REF!,21,0)</f>
        <v>#REF!</v>
      </c>
      <c r="K27" s="81" t="e">
        <f>VLOOKUP(A27,#REF!,22,0)</f>
        <v>#REF!</v>
      </c>
      <c r="L27" s="81" t="e">
        <f>VLOOKUP(A27,#REF!,23,0)</f>
        <v>#REF!</v>
      </c>
      <c r="M27" s="82">
        <v>0.5</v>
      </c>
      <c r="N27" s="83">
        <v>1373.46</v>
      </c>
    </row>
    <row r="28" spans="1:14" ht="24.75" customHeight="1">
      <c r="A28" s="40" t="s">
        <v>43</v>
      </c>
      <c r="B28" s="20">
        <v>1292</v>
      </c>
      <c r="C28" s="21">
        <v>364.628482972136</v>
      </c>
      <c r="D28" s="21">
        <f t="shared" si="7"/>
        <v>565.3199999999996</v>
      </c>
      <c r="E28" s="27">
        <v>5729</v>
      </c>
      <c r="F28" s="21">
        <v>194.117647058824</v>
      </c>
      <c r="G28" s="21">
        <f t="shared" si="8"/>
        <v>1334.520000000003</v>
      </c>
      <c r="H28" s="39" t="e">
        <f t="shared" si="9"/>
        <v>#REF!</v>
      </c>
      <c r="I28" s="79" t="e">
        <f t="shared" si="10"/>
        <v>#REF!</v>
      </c>
      <c r="J28" s="80" t="e">
        <f>VLOOKUP(A28,#REF!,21,0)</f>
        <v>#REF!</v>
      </c>
      <c r="K28" s="81" t="e">
        <f>VLOOKUP(A28,#REF!,22,0)</f>
        <v>#REF!</v>
      </c>
      <c r="L28" s="81" t="e">
        <f>VLOOKUP(A28,#REF!,23,0)</f>
        <v>#REF!</v>
      </c>
      <c r="M28" s="82">
        <v>0.5</v>
      </c>
      <c r="N28" s="83">
        <v>949.920000000001</v>
      </c>
    </row>
    <row r="29" spans="1:14" ht="24.75" customHeight="1">
      <c r="A29" s="40" t="s">
        <v>44</v>
      </c>
      <c r="B29" s="20">
        <v>1948</v>
      </c>
      <c r="C29" s="21">
        <v>346.817248459959</v>
      </c>
      <c r="D29" s="21">
        <f t="shared" si="7"/>
        <v>810.7200000000001</v>
      </c>
      <c r="E29" s="27">
        <v>15173</v>
      </c>
      <c r="F29" s="21">
        <v>180.412574968694</v>
      </c>
      <c r="G29" s="21">
        <f t="shared" si="8"/>
        <v>3284.8799999999924</v>
      </c>
      <c r="H29" s="39" t="e">
        <f t="shared" si="9"/>
        <v>#REF!</v>
      </c>
      <c r="I29" s="79" t="e">
        <f t="shared" si="10"/>
        <v>#REF!</v>
      </c>
      <c r="J29" s="80" t="e">
        <f>VLOOKUP(A29,#REF!,21,0)</f>
        <v>#REF!</v>
      </c>
      <c r="K29" s="81" t="e">
        <f>VLOOKUP(A29,#REF!,22,0)</f>
        <v>#REF!</v>
      </c>
      <c r="L29" s="81" t="e">
        <f>VLOOKUP(A29,#REF!,23,0)</f>
        <v>#REF!</v>
      </c>
      <c r="M29" s="82">
        <v>0.5</v>
      </c>
      <c r="N29" s="83">
        <v>2047.8</v>
      </c>
    </row>
    <row r="30" spans="1:14" ht="24.75" customHeight="1">
      <c r="A30" s="40" t="s">
        <v>45</v>
      </c>
      <c r="B30" s="20">
        <v>5609</v>
      </c>
      <c r="C30" s="21">
        <v>335.353895525049</v>
      </c>
      <c r="D30" s="21">
        <f t="shared" si="7"/>
        <v>2257.2</v>
      </c>
      <c r="E30" s="27">
        <v>27686</v>
      </c>
      <c r="F30" s="21">
        <v>163.302752293578</v>
      </c>
      <c r="G30" s="21">
        <f t="shared" si="8"/>
        <v>5425.440000000001</v>
      </c>
      <c r="H30" s="39" t="e">
        <f t="shared" si="9"/>
        <v>#REF!</v>
      </c>
      <c r="I30" s="79" t="e">
        <f t="shared" si="10"/>
        <v>#REF!</v>
      </c>
      <c r="J30" s="80" t="e">
        <f>VLOOKUP(A30,#REF!,21,0)</f>
        <v>#REF!</v>
      </c>
      <c r="K30" s="81" t="e">
        <f>VLOOKUP(A30,#REF!,22,0)</f>
        <v>#REF!</v>
      </c>
      <c r="L30" s="81" t="e">
        <f>VLOOKUP(A30,#REF!,23,0)</f>
        <v>#REF!</v>
      </c>
      <c r="M30" s="82">
        <v>0.6</v>
      </c>
      <c r="N30" s="83">
        <v>4609.584</v>
      </c>
    </row>
    <row r="31" spans="1:14" ht="24.75" customHeight="1">
      <c r="A31" s="40" t="s">
        <v>145</v>
      </c>
      <c r="B31" s="20">
        <v>437</v>
      </c>
      <c r="C31" s="21">
        <v>333.409610983982</v>
      </c>
      <c r="D31" s="21">
        <f t="shared" si="7"/>
        <v>174.84000000000017</v>
      </c>
      <c r="E31" s="27">
        <v>28046</v>
      </c>
      <c r="F31" s="21">
        <v>160.172573629038</v>
      </c>
      <c r="G31" s="21">
        <f t="shared" si="8"/>
        <v>5390.64</v>
      </c>
      <c r="H31" s="39" t="e">
        <f t="shared" si="9"/>
        <v>#REF!</v>
      </c>
      <c r="I31" s="79" t="e">
        <f t="shared" si="10"/>
        <v>#REF!</v>
      </c>
      <c r="J31" s="80" t="e">
        <f>VLOOKUP(A31,#REF!,21,0)</f>
        <v>#REF!</v>
      </c>
      <c r="K31" s="81" t="e">
        <f>VLOOKUP(A31,#REF!,22,0)</f>
        <v>#REF!</v>
      </c>
      <c r="L31" s="81" t="e">
        <f>VLOOKUP(A31,#REF!,23,0)</f>
        <v>#REF!</v>
      </c>
      <c r="M31" s="82">
        <v>0.6</v>
      </c>
      <c r="N31" s="83">
        <v>3339.288</v>
      </c>
    </row>
    <row r="32" spans="1:228" s="3" customFormat="1" ht="24.75" customHeight="1">
      <c r="A32" s="41" t="s">
        <v>47</v>
      </c>
      <c r="B32" s="42">
        <v>530</v>
      </c>
      <c r="C32" s="43">
        <v>348.11320754717</v>
      </c>
      <c r="D32" s="43">
        <f t="shared" si="7"/>
        <v>221.40000000000015</v>
      </c>
      <c r="E32" s="44">
        <v>1749</v>
      </c>
      <c r="F32" s="43">
        <v>175.871926815323</v>
      </c>
      <c r="G32" s="43">
        <f t="shared" si="8"/>
        <v>369.1199999999999</v>
      </c>
      <c r="H32" s="45" t="e">
        <f t="shared" si="9"/>
        <v>#REF!</v>
      </c>
      <c r="I32" s="84" t="e">
        <f t="shared" si="10"/>
        <v>#REF!</v>
      </c>
      <c r="J32" s="85" t="e">
        <f>VLOOKUP(A32,#REF!,21,0)</f>
        <v>#REF!</v>
      </c>
      <c r="K32" s="86" t="e">
        <f>VLOOKUP(A32,#REF!,22,0)</f>
        <v>#REF!</v>
      </c>
      <c r="L32" s="86" t="e">
        <f>VLOOKUP(A32,#REF!,23,0)</f>
        <v>#REF!</v>
      </c>
      <c r="M32" s="87">
        <v>0.5</v>
      </c>
      <c r="N32" s="88">
        <v>295.26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</row>
    <row r="33" spans="1:228" s="2" customFormat="1" ht="24.75" customHeight="1">
      <c r="A33" s="32" t="s">
        <v>146</v>
      </c>
      <c r="B33" s="33"/>
      <c r="C33" s="46"/>
      <c r="D33" s="46"/>
      <c r="E33" s="47"/>
      <c r="F33" s="46"/>
      <c r="G33" s="46"/>
      <c r="H33" s="37"/>
      <c r="I33" s="90"/>
      <c r="J33" s="91"/>
      <c r="K33" s="92"/>
      <c r="L33" s="92"/>
      <c r="M33" s="46"/>
      <c r="N33" s="3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</row>
    <row r="34" spans="1:14" ht="24.75" customHeight="1">
      <c r="A34" s="48" t="s">
        <v>52</v>
      </c>
      <c r="B34" s="20">
        <v>3664</v>
      </c>
      <c r="C34" s="21">
        <v>332.751091703057</v>
      </c>
      <c r="D34" s="21">
        <f aca="true" t="shared" si="11" ref="D34:D43">B34*C34*12/10000</f>
        <v>1463.040000000001</v>
      </c>
      <c r="E34" s="49">
        <v>6764</v>
      </c>
      <c r="F34" s="21">
        <v>146.614429331756</v>
      </c>
      <c r="G34" s="21">
        <f aca="true" t="shared" si="12" ref="G34:G43">E34*F34*12/10000</f>
        <v>1190.0399999999972</v>
      </c>
      <c r="H34" s="39" t="e">
        <f t="shared" si="9"/>
        <v>#REF!</v>
      </c>
      <c r="I34" s="79" t="e">
        <f t="shared" si="10"/>
        <v>#REF!</v>
      </c>
      <c r="J34" s="80" t="e">
        <f>VLOOKUP(A34,#REF!,21,0)</f>
        <v>#REF!</v>
      </c>
      <c r="K34" s="81" t="e">
        <f>VLOOKUP(A34,#REF!,22,0)</f>
        <v>#REF!</v>
      </c>
      <c r="L34" s="81" t="e">
        <f>VLOOKUP(A34,#REF!,23,0)</f>
        <v>#REF!</v>
      </c>
      <c r="M34" s="82">
        <v>0.6</v>
      </c>
      <c r="N34" s="83">
        <v>1591.848</v>
      </c>
    </row>
    <row r="35" spans="1:14" ht="24.75" customHeight="1">
      <c r="A35" s="50" t="s">
        <v>53</v>
      </c>
      <c r="B35" s="20">
        <v>1226</v>
      </c>
      <c r="C35" s="21">
        <v>335.073409461664</v>
      </c>
      <c r="D35" s="21">
        <f t="shared" si="11"/>
        <v>492.9600000000002</v>
      </c>
      <c r="E35" s="49">
        <v>8782</v>
      </c>
      <c r="F35" s="21">
        <v>148.553860168527</v>
      </c>
      <c r="G35" s="21">
        <f t="shared" si="12"/>
        <v>1565.5200000000048</v>
      </c>
      <c r="H35" s="39" t="e">
        <f t="shared" si="9"/>
        <v>#REF!</v>
      </c>
      <c r="I35" s="79" t="e">
        <f t="shared" si="10"/>
        <v>#REF!</v>
      </c>
      <c r="J35" s="80" t="e">
        <f>VLOOKUP(A35,#REF!,21,0)</f>
        <v>#REF!</v>
      </c>
      <c r="K35" s="81" t="e">
        <f>VLOOKUP(A35,#REF!,22,0)</f>
        <v>#REF!</v>
      </c>
      <c r="L35" s="81" t="e">
        <f>VLOOKUP(A35,#REF!,23,0)</f>
        <v>#REF!</v>
      </c>
      <c r="M35" s="82">
        <v>0.6</v>
      </c>
      <c r="N35" s="83">
        <v>1235.088</v>
      </c>
    </row>
    <row r="36" spans="1:14" ht="24.75" customHeight="1">
      <c r="A36" s="48" t="s">
        <v>54</v>
      </c>
      <c r="B36" s="20">
        <v>821</v>
      </c>
      <c r="C36" s="21">
        <v>333.008526187576</v>
      </c>
      <c r="D36" s="21">
        <f t="shared" si="11"/>
        <v>328.0799999999999</v>
      </c>
      <c r="E36" s="49">
        <v>4972</v>
      </c>
      <c r="F36" s="21">
        <v>147.144006436042</v>
      </c>
      <c r="G36" s="21">
        <f t="shared" si="12"/>
        <v>877.920000000001</v>
      </c>
      <c r="H36" s="39" t="e">
        <f t="shared" si="9"/>
        <v>#REF!</v>
      </c>
      <c r="I36" s="79" t="e">
        <f t="shared" si="10"/>
        <v>#REF!</v>
      </c>
      <c r="J36" s="80" t="e">
        <f>VLOOKUP(A36,#REF!,21,0)</f>
        <v>#REF!</v>
      </c>
      <c r="K36" s="81" t="e">
        <f>VLOOKUP(A36,#REF!,22,0)</f>
        <v>#REF!</v>
      </c>
      <c r="L36" s="81" t="e">
        <f>VLOOKUP(A36,#REF!,23,0)</f>
        <v>#REF!</v>
      </c>
      <c r="M36" s="82">
        <v>0.6</v>
      </c>
      <c r="N36" s="83">
        <v>723.6</v>
      </c>
    </row>
    <row r="37" spans="1:14" ht="24.75" customHeight="1">
      <c r="A37" s="50" t="s">
        <v>55</v>
      </c>
      <c r="B37" s="20">
        <v>957</v>
      </c>
      <c r="C37" s="21">
        <v>334.378265412748</v>
      </c>
      <c r="D37" s="21">
        <f t="shared" si="11"/>
        <v>383.9999999999999</v>
      </c>
      <c r="E37" s="49">
        <v>10212</v>
      </c>
      <c r="F37" s="21">
        <v>147.581276929103</v>
      </c>
      <c r="G37" s="21">
        <f t="shared" si="12"/>
        <v>1808.52</v>
      </c>
      <c r="H37" s="39" t="e">
        <f t="shared" si="9"/>
        <v>#REF!</v>
      </c>
      <c r="I37" s="79" t="e">
        <f t="shared" si="10"/>
        <v>#REF!</v>
      </c>
      <c r="J37" s="80" t="e">
        <f>VLOOKUP(A37,#REF!,21,0)</f>
        <v>#REF!</v>
      </c>
      <c r="K37" s="81" t="e">
        <f>VLOOKUP(A37,#REF!,22,0)</f>
        <v>#REF!</v>
      </c>
      <c r="L37" s="81" t="e">
        <f>VLOOKUP(A37,#REF!,23,0)</f>
        <v>#REF!</v>
      </c>
      <c r="M37" s="82">
        <v>0.6</v>
      </c>
      <c r="N37" s="83">
        <v>1315.512</v>
      </c>
    </row>
    <row r="38" spans="1:14" ht="24.75" customHeight="1">
      <c r="A38" s="48" t="s">
        <v>148</v>
      </c>
      <c r="B38" s="20">
        <v>1844</v>
      </c>
      <c r="C38" s="21">
        <v>334.815618221258</v>
      </c>
      <c r="D38" s="21">
        <f t="shared" si="11"/>
        <v>740.8799999999998</v>
      </c>
      <c r="E38" s="49">
        <v>6370</v>
      </c>
      <c r="F38" s="21">
        <v>172.291993720565</v>
      </c>
      <c r="G38" s="21">
        <f t="shared" si="12"/>
        <v>1316.9999999999989</v>
      </c>
      <c r="H38" s="39" t="e">
        <f t="shared" si="9"/>
        <v>#REF!</v>
      </c>
      <c r="I38" s="79" t="e">
        <f t="shared" si="10"/>
        <v>#REF!</v>
      </c>
      <c r="J38" s="80" t="e">
        <f>VLOOKUP(A38,#REF!,21,0)</f>
        <v>#REF!</v>
      </c>
      <c r="K38" s="81" t="e">
        <f>VLOOKUP(A38,#REF!,22,0)</f>
        <v>#REF!</v>
      </c>
      <c r="L38" s="81" t="e">
        <f>VLOOKUP(A38,#REF!,23,0)</f>
        <v>#REF!</v>
      </c>
      <c r="M38" s="82">
        <v>0.6</v>
      </c>
      <c r="N38" s="83">
        <v>1234.728</v>
      </c>
    </row>
    <row r="39" spans="1:14" ht="24.75" customHeight="1">
      <c r="A39" s="50" t="s">
        <v>50</v>
      </c>
      <c r="B39" s="20">
        <v>4780</v>
      </c>
      <c r="C39" s="21">
        <v>333.012552301255</v>
      </c>
      <c r="D39" s="21">
        <f t="shared" si="11"/>
        <v>1910.159999999999</v>
      </c>
      <c r="E39" s="49">
        <v>1748</v>
      </c>
      <c r="F39" s="21">
        <v>147.025171624714</v>
      </c>
      <c r="G39" s="21">
        <f t="shared" si="12"/>
        <v>308.4000000000001</v>
      </c>
      <c r="H39" s="39" t="e">
        <f t="shared" si="9"/>
        <v>#REF!</v>
      </c>
      <c r="I39" s="79" t="e">
        <f t="shared" si="10"/>
        <v>#REF!</v>
      </c>
      <c r="J39" s="80" t="e">
        <f>VLOOKUP(A39,#REF!,21,0)</f>
        <v>#REF!</v>
      </c>
      <c r="K39" s="81" t="e">
        <f>VLOOKUP(A39,#REF!,22,0)</f>
        <v>#REF!</v>
      </c>
      <c r="L39" s="81" t="e">
        <f>VLOOKUP(A39,#REF!,23,0)</f>
        <v>#REF!</v>
      </c>
      <c r="M39" s="82">
        <v>0.7</v>
      </c>
      <c r="N39" s="83">
        <v>1552.992</v>
      </c>
    </row>
    <row r="40" spans="1:14" ht="24.75" customHeight="1">
      <c r="A40" s="48" t="s">
        <v>149</v>
      </c>
      <c r="B40" s="20">
        <v>1657</v>
      </c>
      <c r="C40" s="21">
        <v>333.735666867833</v>
      </c>
      <c r="D40" s="21">
        <f t="shared" si="11"/>
        <v>663.5999999999991</v>
      </c>
      <c r="E40" s="49">
        <v>1799</v>
      </c>
      <c r="F40" s="21">
        <v>147.637576431351</v>
      </c>
      <c r="G40" s="21">
        <f t="shared" si="12"/>
        <v>318.72000000000054</v>
      </c>
      <c r="H40" s="39" t="e">
        <f t="shared" si="9"/>
        <v>#REF!</v>
      </c>
      <c r="I40" s="79" t="e">
        <f t="shared" si="10"/>
        <v>#REF!</v>
      </c>
      <c r="J40" s="80" t="e">
        <f>VLOOKUP(A40,#REF!,21,0)</f>
        <v>#REF!</v>
      </c>
      <c r="K40" s="81" t="e">
        <f>VLOOKUP(A40,#REF!,22,0)</f>
        <v>#REF!</v>
      </c>
      <c r="L40" s="81" t="e">
        <f>VLOOKUP(A40,#REF!,23,0)</f>
        <v>#REF!</v>
      </c>
      <c r="M40" s="82">
        <v>0.5</v>
      </c>
      <c r="N40" s="83">
        <v>491.16</v>
      </c>
    </row>
    <row r="41" spans="1:228" s="4" customFormat="1" ht="24.75" customHeight="1">
      <c r="A41" s="51" t="s">
        <v>58</v>
      </c>
      <c r="B41" s="42">
        <v>426</v>
      </c>
      <c r="C41" s="43">
        <v>335.680751173709</v>
      </c>
      <c r="D41" s="43">
        <f t="shared" si="11"/>
        <v>171.60000000000005</v>
      </c>
      <c r="E41" s="52">
        <v>5976</v>
      </c>
      <c r="F41" s="43">
        <v>147.489959839357</v>
      </c>
      <c r="G41" s="43">
        <f t="shared" si="12"/>
        <v>1057.679999999997</v>
      </c>
      <c r="H41" s="45" t="e">
        <f t="shared" si="9"/>
        <v>#REF!</v>
      </c>
      <c r="I41" s="84" t="e">
        <f t="shared" si="10"/>
        <v>#REF!</v>
      </c>
      <c r="J41" s="85" t="e">
        <f>VLOOKUP(A41,#REF!,21,0)</f>
        <v>#REF!</v>
      </c>
      <c r="K41" s="86" t="e">
        <f>VLOOKUP(A41,#REF!,22,0)</f>
        <v>#REF!</v>
      </c>
      <c r="L41" s="86" t="e">
        <f>VLOOKUP(A41,#REF!,23,0)</f>
        <v>#REF!</v>
      </c>
      <c r="M41" s="87">
        <v>0.7</v>
      </c>
      <c r="N41" s="88">
        <v>860.495999999998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</row>
    <row r="42" spans="1:228" s="4" customFormat="1" ht="24.75" customHeight="1">
      <c r="A42" s="51" t="s">
        <v>57</v>
      </c>
      <c r="B42" s="42">
        <v>940</v>
      </c>
      <c r="C42" s="43">
        <v>332.978723404255</v>
      </c>
      <c r="D42" s="43">
        <f t="shared" si="11"/>
        <v>375.5999999999996</v>
      </c>
      <c r="E42" s="52">
        <v>7332</v>
      </c>
      <c r="F42" s="43">
        <v>146.999454446263</v>
      </c>
      <c r="G42" s="43">
        <f t="shared" si="12"/>
        <v>1293.3600000000004</v>
      </c>
      <c r="H42" s="45" t="e">
        <f t="shared" si="9"/>
        <v>#REF!</v>
      </c>
      <c r="I42" s="84" t="e">
        <f t="shared" si="10"/>
        <v>#REF!</v>
      </c>
      <c r="J42" s="85" t="e">
        <f>VLOOKUP(A42,#REF!,21,0)</f>
        <v>#REF!</v>
      </c>
      <c r="K42" s="86" t="e">
        <f>VLOOKUP(A42,#REF!,22,0)</f>
        <v>#REF!</v>
      </c>
      <c r="L42" s="86" t="e">
        <f>VLOOKUP(A42,#REF!,23,0)</f>
        <v>#REF!</v>
      </c>
      <c r="M42" s="87">
        <v>0.6</v>
      </c>
      <c r="N42" s="88">
        <v>1001.376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</row>
    <row r="43" spans="1:228" s="4" customFormat="1" ht="24.75" customHeight="1">
      <c r="A43" s="51" t="s">
        <v>56</v>
      </c>
      <c r="B43" s="42">
        <v>639</v>
      </c>
      <c r="C43" s="43">
        <v>332.863849765258</v>
      </c>
      <c r="D43" s="43">
        <f t="shared" si="11"/>
        <v>255.2399999999998</v>
      </c>
      <c r="E43" s="52">
        <v>7659</v>
      </c>
      <c r="F43" s="43">
        <v>149.967358663011</v>
      </c>
      <c r="G43" s="43">
        <f t="shared" si="12"/>
        <v>1378.3200000000015</v>
      </c>
      <c r="H43" s="45" t="e">
        <f t="shared" si="9"/>
        <v>#REF!</v>
      </c>
      <c r="I43" s="84" t="e">
        <f t="shared" si="10"/>
        <v>#REF!</v>
      </c>
      <c r="J43" s="85" t="e">
        <f>VLOOKUP(A43,#REF!,21,0)</f>
        <v>#REF!</v>
      </c>
      <c r="K43" s="86" t="e">
        <f>VLOOKUP(A43,#REF!,22,0)</f>
        <v>#REF!</v>
      </c>
      <c r="L43" s="86" t="e">
        <f>VLOOKUP(A43,#REF!,23,0)</f>
        <v>#REF!</v>
      </c>
      <c r="M43" s="87">
        <v>0.6</v>
      </c>
      <c r="N43" s="88">
        <v>980.136000000001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</row>
    <row r="44" spans="1:228" s="2" customFormat="1" ht="24.75" customHeight="1">
      <c r="A44" s="32" t="s">
        <v>150</v>
      </c>
      <c r="B44" s="53"/>
      <c r="C44" s="46"/>
      <c r="D44" s="54"/>
      <c r="E44" s="55"/>
      <c r="F44" s="46"/>
      <c r="G44" s="54"/>
      <c r="H44" s="37"/>
      <c r="I44" s="90"/>
      <c r="J44" s="91"/>
      <c r="K44" s="92"/>
      <c r="L44" s="92"/>
      <c r="M44" s="46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</row>
    <row r="45" spans="1:14" ht="24.75" customHeight="1">
      <c r="A45" s="40" t="s">
        <v>152</v>
      </c>
      <c r="B45" s="20">
        <v>3794</v>
      </c>
      <c r="C45" s="21">
        <v>342.962572482868</v>
      </c>
      <c r="D45" s="21">
        <f aca="true" t="shared" si="13" ref="D45:D50">B45*C45*12/10000</f>
        <v>1561.4400000000014</v>
      </c>
      <c r="E45" s="49">
        <v>3646</v>
      </c>
      <c r="F45" s="21">
        <v>156.993965990126</v>
      </c>
      <c r="G45" s="21">
        <f aca="true" t="shared" si="14" ref="G45:G50">E45*F45*12/10000</f>
        <v>686.8799999999992</v>
      </c>
      <c r="H45" s="39" t="e">
        <f t="shared" si="9"/>
        <v>#REF!</v>
      </c>
      <c r="I45" s="79" t="e">
        <f t="shared" si="10"/>
        <v>#REF!</v>
      </c>
      <c r="J45" s="80" t="e">
        <f>VLOOKUP(A45,#REF!,21,0)</f>
        <v>#REF!</v>
      </c>
      <c r="K45" s="81" t="e">
        <f>VLOOKUP(A45,#REF!,22,0)</f>
        <v>#REF!</v>
      </c>
      <c r="L45" s="81" t="e">
        <f>VLOOKUP(A45,#REF!,23,0)</f>
        <v>#REF!</v>
      </c>
      <c r="M45" s="82">
        <v>0.5</v>
      </c>
      <c r="N45" s="83">
        <v>1124.16</v>
      </c>
    </row>
    <row r="46" spans="1:14" ht="24.75" customHeight="1">
      <c r="A46" s="40" t="s">
        <v>61</v>
      </c>
      <c r="B46" s="20">
        <v>2449</v>
      </c>
      <c r="C46" s="21">
        <v>332.788893425888</v>
      </c>
      <c r="D46" s="21">
        <f t="shared" si="13"/>
        <v>977.9999999999997</v>
      </c>
      <c r="E46" s="49">
        <v>19720</v>
      </c>
      <c r="F46" s="21">
        <v>147.008113590264</v>
      </c>
      <c r="G46" s="21">
        <f t="shared" si="14"/>
        <v>3478.8000000000075</v>
      </c>
      <c r="H46" s="39" t="e">
        <f t="shared" si="9"/>
        <v>#REF!</v>
      </c>
      <c r="I46" s="79" t="e">
        <f t="shared" si="10"/>
        <v>#REF!</v>
      </c>
      <c r="J46" s="80" t="e">
        <f>VLOOKUP(A46,#REF!,21,0)</f>
        <v>#REF!</v>
      </c>
      <c r="K46" s="81" t="e">
        <f>VLOOKUP(A46,#REF!,22,0)</f>
        <v>#REF!</v>
      </c>
      <c r="L46" s="81" t="e">
        <f>VLOOKUP(A46,#REF!,23,0)</f>
        <v>#REF!</v>
      </c>
      <c r="M46" s="82">
        <v>0.7</v>
      </c>
      <c r="N46" s="83">
        <v>3119.76</v>
      </c>
    </row>
    <row r="47" spans="1:14" ht="24.75" customHeight="1">
      <c r="A47" s="40" t="s">
        <v>63</v>
      </c>
      <c r="B47" s="20">
        <v>3111</v>
      </c>
      <c r="C47" s="21">
        <v>337.833494053359</v>
      </c>
      <c r="D47" s="21">
        <f t="shared" si="13"/>
        <v>1261.1999999999996</v>
      </c>
      <c r="E47" s="49">
        <v>28025</v>
      </c>
      <c r="F47" s="21">
        <v>147.653880463872</v>
      </c>
      <c r="G47" s="21">
        <f t="shared" si="14"/>
        <v>4965.600000000016</v>
      </c>
      <c r="H47" s="39" t="e">
        <f t="shared" si="9"/>
        <v>#REF!</v>
      </c>
      <c r="I47" s="79" t="e">
        <f t="shared" si="10"/>
        <v>#REF!</v>
      </c>
      <c r="J47" s="80" t="e">
        <f>VLOOKUP(A47,#REF!,21,0)</f>
        <v>#REF!</v>
      </c>
      <c r="K47" s="81" t="e">
        <f>VLOOKUP(A47,#REF!,22,0)</f>
        <v>#REF!</v>
      </c>
      <c r="L47" s="81" t="e">
        <f>VLOOKUP(A47,#REF!,23,0)</f>
        <v>#REF!</v>
      </c>
      <c r="M47" s="82">
        <v>0.6</v>
      </c>
      <c r="N47" s="83">
        <v>3736.08000000001</v>
      </c>
    </row>
    <row r="48" spans="1:14" ht="24.75" customHeight="1">
      <c r="A48" s="40" t="s">
        <v>62</v>
      </c>
      <c r="B48" s="20">
        <v>1213</v>
      </c>
      <c r="C48" s="21">
        <v>333.058532563891</v>
      </c>
      <c r="D48" s="21">
        <f t="shared" si="13"/>
        <v>484.7999999999997</v>
      </c>
      <c r="E48" s="49">
        <v>13230</v>
      </c>
      <c r="F48" s="21">
        <v>147.014361300076</v>
      </c>
      <c r="G48" s="21">
        <f t="shared" si="14"/>
        <v>2334.0000000000064</v>
      </c>
      <c r="H48" s="39" t="e">
        <f t="shared" si="9"/>
        <v>#REF!</v>
      </c>
      <c r="I48" s="79" t="e">
        <f t="shared" si="10"/>
        <v>#REF!</v>
      </c>
      <c r="J48" s="80" t="e">
        <f>VLOOKUP(A48,#REF!,21,0)</f>
        <v>#REF!</v>
      </c>
      <c r="K48" s="81" t="e">
        <f>VLOOKUP(A48,#REF!,22,0)</f>
        <v>#REF!</v>
      </c>
      <c r="L48" s="81" t="e">
        <f>VLOOKUP(A48,#REF!,23,0)</f>
        <v>#REF!</v>
      </c>
      <c r="M48" s="82">
        <v>0.6</v>
      </c>
      <c r="N48" s="83">
        <v>1691.28</v>
      </c>
    </row>
    <row r="49" spans="1:228" s="4" customFormat="1" ht="24.75" customHeight="1">
      <c r="A49" s="56" t="s">
        <v>64</v>
      </c>
      <c r="B49" s="42">
        <v>5470</v>
      </c>
      <c r="C49" s="43">
        <v>333</v>
      </c>
      <c r="D49" s="43">
        <f t="shared" si="13"/>
        <v>2185.812</v>
      </c>
      <c r="E49" s="52">
        <v>46857</v>
      </c>
      <c r="F49" s="43">
        <v>147.000021341528</v>
      </c>
      <c r="G49" s="43">
        <f t="shared" si="14"/>
        <v>8265.575999999974</v>
      </c>
      <c r="H49" s="45" t="e">
        <f t="shared" si="9"/>
        <v>#REF!</v>
      </c>
      <c r="I49" s="84" t="e">
        <f t="shared" si="10"/>
        <v>#REF!</v>
      </c>
      <c r="J49" s="85" t="e">
        <f>VLOOKUP(A49,#REF!,21,0)</f>
        <v>#REF!</v>
      </c>
      <c r="K49" s="86" t="e">
        <f>VLOOKUP(A49,#REF!,22,0)</f>
        <v>#REF!</v>
      </c>
      <c r="L49" s="86" t="e">
        <f>VLOOKUP(A49,#REF!,23,0)</f>
        <v>#REF!</v>
      </c>
      <c r="M49" s="87">
        <v>0.7</v>
      </c>
      <c r="N49" s="88">
        <v>7315.97159999998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</row>
    <row r="50" spans="1:228" s="4" customFormat="1" ht="24.75" customHeight="1">
      <c r="A50" s="56" t="s">
        <v>65</v>
      </c>
      <c r="B50" s="42">
        <v>4204</v>
      </c>
      <c r="C50" s="43">
        <v>333.016175071361</v>
      </c>
      <c r="D50" s="43">
        <f t="shared" si="13"/>
        <v>1680.0000000000018</v>
      </c>
      <c r="E50" s="52">
        <v>41974</v>
      </c>
      <c r="F50" s="43">
        <v>146.995759279554</v>
      </c>
      <c r="G50" s="43">
        <f t="shared" si="14"/>
        <v>7403.999999999998</v>
      </c>
      <c r="H50" s="45" t="e">
        <f t="shared" si="9"/>
        <v>#REF!</v>
      </c>
      <c r="I50" s="84" t="e">
        <f t="shared" si="10"/>
        <v>#REF!</v>
      </c>
      <c r="J50" s="85" t="e">
        <f>VLOOKUP(A50,#REF!,21,0)</f>
        <v>#REF!</v>
      </c>
      <c r="K50" s="86" t="e">
        <f>VLOOKUP(A50,#REF!,22,0)</f>
        <v>#REF!</v>
      </c>
      <c r="L50" s="86" t="e">
        <f>VLOOKUP(A50,#REF!,23,0)</f>
        <v>#REF!</v>
      </c>
      <c r="M50" s="87">
        <v>0.7</v>
      </c>
      <c r="N50" s="88">
        <v>6358.8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</row>
    <row r="51" spans="1:228" s="2" customFormat="1" ht="24.75" customHeight="1">
      <c r="A51" s="32" t="s">
        <v>153</v>
      </c>
      <c r="B51" s="53"/>
      <c r="C51" s="46"/>
      <c r="D51" s="54"/>
      <c r="E51" s="55"/>
      <c r="F51" s="46"/>
      <c r="G51" s="54"/>
      <c r="H51" s="37"/>
      <c r="I51" s="90"/>
      <c r="J51" s="91"/>
      <c r="K51" s="92"/>
      <c r="L51" s="92"/>
      <c r="M51" s="4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</row>
    <row r="52" spans="1:14" ht="24.75" customHeight="1">
      <c r="A52" s="57" t="s">
        <v>155</v>
      </c>
      <c r="B52" s="20">
        <v>2610</v>
      </c>
      <c r="C52" s="21">
        <v>342.837164750958</v>
      </c>
      <c r="D52" s="21">
        <f aca="true" t="shared" si="15" ref="D52:D59">B52*C52*12/10000</f>
        <v>1073.7660000000003</v>
      </c>
      <c r="E52" s="49">
        <v>5545</v>
      </c>
      <c r="F52" s="21">
        <v>150.510369702435</v>
      </c>
      <c r="G52" s="21">
        <f aca="true" t="shared" si="16" ref="G52:G59">E52*F52*12/10000</f>
        <v>1001.4960000000026</v>
      </c>
      <c r="H52" s="39" t="e">
        <f t="shared" si="9"/>
        <v>#REF!</v>
      </c>
      <c r="I52" s="79" t="e">
        <f t="shared" si="10"/>
        <v>#REF!</v>
      </c>
      <c r="J52" s="80" t="e">
        <f>VLOOKUP(A52,#REF!,21,0)</f>
        <v>#REF!</v>
      </c>
      <c r="K52" s="81" t="e">
        <f>VLOOKUP(A52,#REF!,22,0)</f>
        <v>#REF!</v>
      </c>
      <c r="L52" s="81" t="e">
        <f>VLOOKUP(A52,#REF!,23,0)</f>
        <v>#REF!</v>
      </c>
      <c r="M52" s="82">
        <v>0.5</v>
      </c>
      <c r="N52" s="83">
        <v>1037.631</v>
      </c>
    </row>
    <row r="53" spans="1:14" ht="24.75" customHeight="1">
      <c r="A53" s="57" t="s">
        <v>156</v>
      </c>
      <c r="B53" s="20">
        <v>806</v>
      </c>
      <c r="C53" s="21">
        <v>339.950372208437</v>
      </c>
      <c r="D53" s="21">
        <f t="shared" si="15"/>
        <v>328.8000000000003</v>
      </c>
      <c r="E53" s="49">
        <v>17756</v>
      </c>
      <c r="F53" s="21">
        <v>153.075016895697</v>
      </c>
      <c r="G53" s="21">
        <f t="shared" si="16"/>
        <v>3261.599999999995</v>
      </c>
      <c r="H53" s="39" t="e">
        <f t="shared" si="9"/>
        <v>#REF!</v>
      </c>
      <c r="I53" s="79" t="e">
        <f t="shared" si="10"/>
        <v>#REF!</v>
      </c>
      <c r="J53" s="80" t="e">
        <f>VLOOKUP(A53,#REF!,21,0)</f>
        <v>#REF!</v>
      </c>
      <c r="K53" s="81" t="e">
        <f>VLOOKUP(A53,#REF!,22,0)</f>
        <v>#REF!</v>
      </c>
      <c r="L53" s="81" t="e">
        <f>VLOOKUP(A53,#REF!,23,0)</f>
        <v>#REF!</v>
      </c>
      <c r="M53" s="93">
        <v>0.6</v>
      </c>
      <c r="N53" s="83">
        <v>2154.24</v>
      </c>
    </row>
    <row r="54" spans="1:14" ht="24.75" customHeight="1">
      <c r="A54" s="57" t="s">
        <v>69</v>
      </c>
      <c r="B54" s="20">
        <v>768</v>
      </c>
      <c r="C54" s="21">
        <v>248.346354166667</v>
      </c>
      <c r="D54" s="21">
        <f t="shared" si="15"/>
        <v>228.87600000000032</v>
      </c>
      <c r="E54" s="49">
        <v>9189</v>
      </c>
      <c r="F54" s="21">
        <v>120.846664490151</v>
      </c>
      <c r="G54" s="21">
        <f t="shared" si="16"/>
        <v>1332.551999999997</v>
      </c>
      <c r="H54" s="39" t="e">
        <f t="shared" si="9"/>
        <v>#REF!</v>
      </c>
      <c r="I54" s="79" t="e">
        <f t="shared" si="10"/>
        <v>#REF!</v>
      </c>
      <c r="J54" s="80" t="e">
        <f>VLOOKUP(A54,#REF!,21,0)</f>
        <v>#REF!</v>
      </c>
      <c r="K54" s="81" t="e">
        <f>VLOOKUP(A54,#REF!,22,0)</f>
        <v>#REF!</v>
      </c>
      <c r="L54" s="81" t="e">
        <f>VLOOKUP(A54,#REF!,23,0)</f>
        <v>#REF!</v>
      </c>
      <c r="M54" s="82">
        <v>0.6</v>
      </c>
      <c r="N54" s="83">
        <v>936.856799999999</v>
      </c>
    </row>
    <row r="55" spans="1:14" ht="24.75" customHeight="1">
      <c r="A55" s="57" t="s">
        <v>70</v>
      </c>
      <c r="B55" s="20">
        <v>651</v>
      </c>
      <c r="C55" s="21">
        <v>334</v>
      </c>
      <c r="D55" s="21">
        <f t="shared" si="15"/>
        <v>260.9208</v>
      </c>
      <c r="E55" s="49">
        <v>7094</v>
      </c>
      <c r="F55" s="21">
        <v>148</v>
      </c>
      <c r="G55" s="21">
        <f t="shared" si="16"/>
        <v>1259.8944</v>
      </c>
      <c r="H55" s="39" t="e">
        <f t="shared" si="9"/>
        <v>#REF!</v>
      </c>
      <c r="I55" s="79" t="e">
        <f t="shared" si="10"/>
        <v>#REF!</v>
      </c>
      <c r="J55" s="80" t="e">
        <f>VLOOKUP(A55,#REF!,21,0)</f>
        <v>#REF!</v>
      </c>
      <c r="K55" s="81" t="e">
        <f>VLOOKUP(A55,#REF!,22,0)</f>
        <v>#REF!</v>
      </c>
      <c r="L55" s="81" t="e">
        <f>VLOOKUP(A55,#REF!,23,0)</f>
        <v>#REF!</v>
      </c>
      <c r="M55" s="82">
        <v>0.7</v>
      </c>
      <c r="N55" s="83">
        <v>1064.57064</v>
      </c>
    </row>
    <row r="56" spans="1:14" ht="24.75" customHeight="1">
      <c r="A56" s="58" t="s">
        <v>74</v>
      </c>
      <c r="B56" s="42">
        <v>1257</v>
      </c>
      <c r="C56" s="43">
        <v>333.969769291965</v>
      </c>
      <c r="D56" s="43">
        <f t="shared" si="15"/>
        <v>503.76</v>
      </c>
      <c r="E56" s="52">
        <v>18079</v>
      </c>
      <c r="F56" s="43">
        <v>148.000442502351</v>
      </c>
      <c r="G56" s="43">
        <f t="shared" si="16"/>
        <v>3210.8400000000047</v>
      </c>
      <c r="H56" s="45" t="e">
        <f t="shared" si="9"/>
        <v>#REF!</v>
      </c>
      <c r="I56" s="84" t="e">
        <f t="shared" si="10"/>
        <v>#REF!</v>
      </c>
      <c r="J56" s="85" t="e">
        <f>VLOOKUP(A56,#REF!,21,0)</f>
        <v>#REF!</v>
      </c>
      <c r="K56" s="86" t="e">
        <f>VLOOKUP(A56,#REF!,22,0)</f>
        <v>#REF!</v>
      </c>
      <c r="L56" s="86" t="e">
        <f>VLOOKUP(A56,#REF!,23,0)</f>
        <v>#REF!</v>
      </c>
      <c r="M56" s="87">
        <v>0.6</v>
      </c>
      <c r="N56" s="88">
        <v>2228.76</v>
      </c>
    </row>
    <row r="57" spans="1:228" s="4" customFormat="1" ht="24.75" customHeight="1">
      <c r="A57" s="58" t="s">
        <v>72</v>
      </c>
      <c r="B57" s="42">
        <v>2253</v>
      </c>
      <c r="C57" s="43">
        <v>334.181091877497</v>
      </c>
      <c r="D57" s="43">
        <f t="shared" si="15"/>
        <v>903.492000000001</v>
      </c>
      <c r="E57" s="52">
        <v>26098</v>
      </c>
      <c r="F57" s="43">
        <v>148.154264694613</v>
      </c>
      <c r="G57" s="43">
        <f t="shared" si="16"/>
        <v>4639.836000000012</v>
      </c>
      <c r="H57" s="45" t="e">
        <f t="shared" si="9"/>
        <v>#REF!</v>
      </c>
      <c r="I57" s="84" t="e">
        <f t="shared" si="10"/>
        <v>#REF!</v>
      </c>
      <c r="J57" s="85" t="e">
        <f>VLOOKUP(A57,#REF!,21,0)</f>
        <v>#REF!</v>
      </c>
      <c r="K57" s="86" t="e">
        <f>VLOOKUP(A57,#REF!,22,0)</f>
        <v>#REF!</v>
      </c>
      <c r="L57" s="86" t="e">
        <f>VLOOKUP(A57,#REF!,23,0)</f>
        <v>#REF!</v>
      </c>
      <c r="M57" s="87">
        <v>0.6</v>
      </c>
      <c r="N57" s="88">
        <v>3325.99680000001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</row>
    <row r="58" spans="1:228" s="4" customFormat="1" ht="24.75" customHeight="1">
      <c r="A58" s="58" t="s">
        <v>71</v>
      </c>
      <c r="B58" s="42">
        <v>3359</v>
      </c>
      <c r="C58" s="43">
        <v>333.965465912474</v>
      </c>
      <c r="D58" s="43">
        <f t="shared" si="15"/>
        <v>1346.148</v>
      </c>
      <c r="E58" s="52">
        <v>34337</v>
      </c>
      <c r="F58" s="43">
        <v>147.834697265341</v>
      </c>
      <c r="G58" s="43">
        <f t="shared" si="16"/>
        <v>6091.440000000016</v>
      </c>
      <c r="H58" s="45" t="e">
        <f t="shared" si="9"/>
        <v>#REF!</v>
      </c>
      <c r="I58" s="84" t="e">
        <f t="shared" si="10"/>
        <v>#REF!</v>
      </c>
      <c r="J58" s="85" t="e">
        <f>VLOOKUP(A58,#REF!,21,0)</f>
        <v>#REF!</v>
      </c>
      <c r="K58" s="86" t="e">
        <f>VLOOKUP(A58,#REF!,22,0)</f>
        <v>#REF!</v>
      </c>
      <c r="L58" s="86" t="e">
        <f>VLOOKUP(A58,#REF!,23,0)</f>
        <v>#REF!</v>
      </c>
      <c r="M58" s="87">
        <v>0.7</v>
      </c>
      <c r="N58" s="88">
        <v>5206.31160000001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</row>
    <row r="59" spans="1:228" s="4" customFormat="1" ht="24.75" customHeight="1">
      <c r="A59" s="58" t="s">
        <v>73</v>
      </c>
      <c r="B59" s="42">
        <v>600</v>
      </c>
      <c r="C59" s="43">
        <v>334</v>
      </c>
      <c r="D59" s="43">
        <f t="shared" si="15"/>
        <v>240.48</v>
      </c>
      <c r="E59" s="52">
        <v>72034</v>
      </c>
      <c r="F59" s="43">
        <v>148</v>
      </c>
      <c r="G59" s="43">
        <f t="shared" si="16"/>
        <v>12793.2384</v>
      </c>
      <c r="H59" s="45" t="e">
        <f aca="true" t="shared" si="17" ref="H59:H90">SUM(J59:L59)</f>
        <v>#REF!</v>
      </c>
      <c r="I59" s="84" t="e">
        <f aca="true" t="shared" si="18" ref="I59:I90">H59/(D59+G59)</f>
        <v>#REF!</v>
      </c>
      <c r="J59" s="85" t="e">
        <f>VLOOKUP(A59,#REF!,21,0)</f>
        <v>#REF!</v>
      </c>
      <c r="K59" s="86" t="e">
        <f>VLOOKUP(A59,#REF!,22,0)</f>
        <v>#REF!</v>
      </c>
      <c r="L59" s="86" t="e">
        <f>VLOOKUP(A59,#REF!,23,0)</f>
        <v>#REF!</v>
      </c>
      <c r="M59" s="87">
        <v>0.7</v>
      </c>
      <c r="N59" s="88">
        <v>9123.60288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</row>
    <row r="60" spans="1:228" s="2" customFormat="1" ht="24.75" customHeight="1">
      <c r="A60" s="32" t="s">
        <v>135</v>
      </c>
      <c r="B60" s="53"/>
      <c r="C60" s="46"/>
      <c r="D60" s="54"/>
      <c r="E60" s="55"/>
      <c r="F60" s="46"/>
      <c r="G60" s="54"/>
      <c r="H60" s="37"/>
      <c r="I60" s="90"/>
      <c r="J60" s="91"/>
      <c r="K60" s="92"/>
      <c r="L60" s="92"/>
      <c r="M60" s="46"/>
      <c r="N60" s="3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</row>
    <row r="61" spans="1:14" ht="24.75" customHeight="1">
      <c r="A61" s="59" t="s">
        <v>564</v>
      </c>
      <c r="B61" s="20">
        <v>1949</v>
      </c>
      <c r="C61" s="21">
        <v>310</v>
      </c>
      <c r="D61" s="21">
        <f aca="true" t="shared" si="19" ref="D61:D64">B61*C61*12/10000</f>
        <v>725.028</v>
      </c>
      <c r="E61" s="60">
        <v>2627</v>
      </c>
      <c r="F61" s="21">
        <v>269</v>
      </c>
      <c r="G61" s="21">
        <f aca="true" t="shared" si="20" ref="G61:G64">E61*F61*12/10000</f>
        <v>847.9956</v>
      </c>
      <c r="H61" s="39">
        <f t="shared" si="17"/>
        <v>1129.074286141082</v>
      </c>
      <c r="I61" s="79">
        <f t="shared" si="18"/>
        <v>0.7177732655384712</v>
      </c>
      <c r="J61" s="80">
        <v>203.466216771554</v>
      </c>
      <c r="K61" s="81">
        <v>662.273390555594</v>
      </c>
      <c r="L61" s="81">
        <v>263.334678813934</v>
      </c>
      <c r="M61" s="72">
        <v>0</v>
      </c>
      <c r="N61" s="73">
        <v>0</v>
      </c>
    </row>
    <row r="62" spans="1:14" ht="24.75" customHeight="1">
      <c r="A62" s="59" t="s">
        <v>28</v>
      </c>
      <c r="B62" s="20">
        <v>1468</v>
      </c>
      <c r="C62" s="21">
        <v>313.555858310627</v>
      </c>
      <c r="D62" s="21">
        <f t="shared" si="19"/>
        <v>552.3600000000006</v>
      </c>
      <c r="E62" s="49">
        <v>26817</v>
      </c>
      <c r="F62" s="21">
        <v>237.062311220494</v>
      </c>
      <c r="G62" s="21">
        <f t="shared" si="20"/>
        <v>7628.759999999985</v>
      </c>
      <c r="H62" s="39" t="e">
        <f t="shared" si="17"/>
        <v>#REF!</v>
      </c>
      <c r="I62" s="79" t="e">
        <f t="shared" si="18"/>
        <v>#REF!</v>
      </c>
      <c r="J62" s="80" t="e">
        <f>VLOOKUP(A62,#REF!,21,0)</f>
        <v>#REF!</v>
      </c>
      <c r="K62" s="81" t="e">
        <f>VLOOKUP(A62,#REF!,22,0)</f>
        <v>#REF!</v>
      </c>
      <c r="L62" s="81" t="e">
        <f>VLOOKUP(A62,#REF!,23,0)</f>
        <v>#REF!</v>
      </c>
      <c r="M62" s="82">
        <v>0.6</v>
      </c>
      <c r="N62" s="83">
        <v>4908.67199999999</v>
      </c>
    </row>
    <row r="63" spans="1:14" ht="24.75" customHeight="1">
      <c r="A63" s="59" t="s">
        <v>29</v>
      </c>
      <c r="B63" s="20">
        <v>1647</v>
      </c>
      <c r="C63" s="21">
        <v>311.536126290225</v>
      </c>
      <c r="D63" s="21">
        <f t="shared" si="19"/>
        <v>615.7200000000007</v>
      </c>
      <c r="E63" s="49">
        <v>19566</v>
      </c>
      <c r="F63" s="21">
        <v>197.326995809057</v>
      </c>
      <c r="G63" s="21">
        <f t="shared" si="20"/>
        <v>4633.080000000011</v>
      </c>
      <c r="H63" s="39" t="e">
        <f t="shared" si="17"/>
        <v>#REF!</v>
      </c>
      <c r="I63" s="79" t="e">
        <f t="shared" si="18"/>
        <v>#REF!</v>
      </c>
      <c r="J63" s="80" t="e">
        <f>VLOOKUP(A63,#REF!,21,0)</f>
        <v>#REF!</v>
      </c>
      <c r="K63" s="81" t="e">
        <f>VLOOKUP(A63,#REF!,22,0)</f>
        <v>#REF!</v>
      </c>
      <c r="L63" s="81" t="e">
        <f>VLOOKUP(A63,#REF!,23,0)</f>
        <v>#REF!</v>
      </c>
      <c r="M63" s="82">
        <v>0.6</v>
      </c>
      <c r="N63" s="83">
        <v>3149.28000000001</v>
      </c>
    </row>
    <row r="64" spans="1:228" s="4" customFormat="1" ht="24.75" customHeight="1">
      <c r="A64" s="61" t="s">
        <v>30</v>
      </c>
      <c r="B64" s="42">
        <v>727</v>
      </c>
      <c r="C64" s="43">
        <v>311.112792297111</v>
      </c>
      <c r="D64" s="43">
        <f t="shared" si="19"/>
        <v>271.4147999999996</v>
      </c>
      <c r="E64" s="52">
        <v>13083</v>
      </c>
      <c r="F64" s="43">
        <v>259.169074371322</v>
      </c>
      <c r="G64" s="43">
        <f t="shared" si="20"/>
        <v>4068.8508000000065</v>
      </c>
      <c r="H64" s="45" t="e">
        <f t="shared" si="17"/>
        <v>#REF!</v>
      </c>
      <c r="I64" s="84" t="e">
        <f t="shared" si="18"/>
        <v>#REF!</v>
      </c>
      <c r="J64" s="85" t="e">
        <f>VLOOKUP(A64,#REF!,21,0)</f>
        <v>#REF!</v>
      </c>
      <c r="K64" s="86" t="e">
        <f>VLOOKUP(A64,#REF!,22,0)</f>
        <v>#REF!</v>
      </c>
      <c r="L64" s="86" t="e">
        <f>VLOOKUP(A64,#REF!,23,0)</f>
        <v>#REF!</v>
      </c>
      <c r="M64" s="87">
        <v>0.5</v>
      </c>
      <c r="N64" s="88">
        <v>2170.1328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</row>
    <row r="65" spans="1:228" s="2" customFormat="1" ht="24.75" customHeight="1">
      <c r="A65" s="32" t="s">
        <v>157</v>
      </c>
      <c r="B65" s="53"/>
      <c r="C65" s="46"/>
      <c r="D65" s="54"/>
      <c r="E65" s="55"/>
      <c r="F65" s="46"/>
      <c r="G65" s="54"/>
      <c r="H65" s="37"/>
      <c r="I65" s="90"/>
      <c r="J65" s="91"/>
      <c r="K65" s="92"/>
      <c r="L65" s="92"/>
      <c r="M65" s="46"/>
      <c r="N65" s="3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</row>
    <row r="66" spans="1:14" ht="24.75" customHeight="1">
      <c r="A66" s="59" t="s">
        <v>564</v>
      </c>
      <c r="B66" s="20">
        <v>407</v>
      </c>
      <c r="C66" s="103">
        <v>302</v>
      </c>
      <c r="D66" s="21">
        <f aca="true" t="shared" si="21" ref="D66:D70">B66*C66*12/10000</f>
        <v>147.4968</v>
      </c>
      <c r="E66" s="104">
        <v>4119</v>
      </c>
      <c r="F66" s="103">
        <v>140</v>
      </c>
      <c r="G66" s="21">
        <f aca="true" t="shared" si="22" ref="G66:G70">E66*F66*12/10000</f>
        <v>691.992</v>
      </c>
      <c r="H66" s="39">
        <f t="shared" si="17"/>
        <v>659.6879270541756</v>
      </c>
      <c r="I66" s="79">
        <f t="shared" si="18"/>
        <v>0.7858209985102548</v>
      </c>
      <c r="J66" s="80">
        <v>262.298658862611</v>
      </c>
      <c r="K66" s="81">
        <v>57.9111269015846</v>
      </c>
      <c r="L66" s="81">
        <v>339.47814128998</v>
      </c>
      <c r="M66" s="118">
        <v>0</v>
      </c>
      <c r="N66" s="119">
        <v>0</v>
      </c>
    </row>
    <row r="67" spans="1:14" ht="24.75" customHeight="1">
      <c r="A67" s="59" t="s">
        <v>77</v>
      </c>
      <c r="B67" s="20">
        <v>9697</v>
      </c>
      <c r="C67" s="21">
        <v>319.686500979684</v>
      </c>
      <c r="D67" s="21">
        <f t="shared" si="21"/>
        <v>3719.999999999995</v>
      </c>
      <c r="E67" s="49">
        <v>23928</v>
      </c>
      <c r="F67" s="21">
        <v>131.227014376463</v>
      </c>
      <c r="G67" s="21">
        <f t="shared" si="22"/>
        <v>3768.0000000000073</v>
      </c>
      <c r="H67" s="39" t="e">
        <f t="shared" si="17"/>
        <v>#REF!</v>
      </c>
      <c r="I67" s="79" t="e">
        <f t="shared" si="18"/>
        <v>#REF!</v>
      </c>
      <c r="J67" s="80" t="e">
        <f>VLOOKUP(A67,#REF!,21,0)</f>
        <v>#REF!</v>
      </c>
      <c r="K67" s="81" t="e">
        <f>VLOOKUP(A67,#REF!,22,0)</f>
        <v>#REF!</v>
      </c>
      <c r="L67" s="81" t="e">
        <f>VLOOKUP(A67,#REF!,23,0)</f>
        <v>#REF!</v>
      </c>
      <c r="M67" s="82">
        <v>0.6</v>
      </c>
      <c r="N67" s="83">
        <v>4492.8</v>
      </c>
    </row>
    <row r="68" spans="1:14" ht="24.75" customHeight="1">
      <c r="A68" s="59" t="s">
        <v>159</v>
      </c>
      <c r="B68" s="20">
        <v>3625</v>
      </c>
      <c r="C68" s="21">
        <v>242</v>
      </c>
      <c r="D68" s="21">
        <f t="shared" si="21"/>
        <v>1052.7</v>
      </c>
      <c r="E68" s="49">
        <v>6975</v>
      </c>
      <c r="F68" s="21">
        <v>109.000716845878</v>
      </c>
      <c r="G68" s="21">
        <f t="shared" si="22"/>
        <v>912.3359999999989</v>
      </c>
      <c r="H68" s="39" t="e">
        <f t="shared" si="17"/>
        <v>#REF!</v>
      </c>
      <c r="I68" s="79" t="e">
        <f t="shared" si="18"/>
        <v>#REF!</v>
      </c>
      <c r="J68" s="80" t="e">
        <f>VLOOKUP(A68,#REF!,21,0)</f>
        <v>#REF!</v>
      </c>
      <c r="K68" s="81" t="e">
        <f>VLOOKUP(A68,#REF!,22,0)</f>
        <v>#REF!</v>
      </c>
      <c r="L68" s="81" t="e">
        <f>VLOOKUP(A68,#REF!,23,0)</f>
        <v>#REF!</v>
      </c>
      <c r="M68" s="82">
        <v>0.6</v>
      </c>
      <c r="N68" s="83">
        <v>1179.0216</v>
      </c>
    </row>
    <row r="69" spans="1:228" s="4" customFormat="1" ht="24.75" customHeight="1">
      <c r="A69" s="61" t="s">
        <v>79</v>
      </c>
      <c r="B69" s="42">
        <v>10366</v>
      </c>
      <c r="C69" s="43">
        <v>242.13775805518</v>
      </c>
      <c r="D69" s="43">
        <f t="shared" si="21"/>
        <v>3011.999999999995</v>
      </c>
      <c r="E69" s="52">
        <v>34660</v>
      </c>
      <c r="F69" s="43">
        <v>109.059434506636</v>
      </c>
      <c r="G69" s="43">
        <f t="shared" si="22"/>
        <v>4536.000000000005</v>
      </c>
      <c r="H69" s="45" t="e">
        <f t="shared" si="17"/>
        <v>#REF!</v>
      </c>
      <c r="I69" s="84" t="e">
        <f t="shared" si="18"/>
        <v>#REF!</v>
      </c>
      <c r="J69" s="85" t="e">
        <f>VLOOKUP(A69,#REF!,21,0)</f>
        <v>#REF!</v>
      </c>
      <c r="K69" s="86" t="e">
        <f>VLOOKUP(A69,#REF!,22,0)</f>
        <v>#REF!</v>
      </c>
      <c r="L69" s="86" t="e">
        <f>VLOOKUP(A69,#REF!,23,0)</f>
        <v>#REF!</v>
      </c>
      <c r="M69" s="87">
        <v>0.7</v>
      </c>
      <c r="N69" s="88">
        <v>5283.6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</row>
    <row r="70" spans="1:228" s="4" customFormat="1" ht="24.75" customHeight="1">
      <c r="A70" s="61" t="s">
        <v>78</v>
      </c>
      <c r="B70" s="42">
        <v>608</v>
      </c>
      <c r="C70" s="43">
        <v>319</v>
      </c>
      <c r="D70" s="43">
        <f t="shared" si="21"/>
        <v>232.7424</v>
      </c>
      <c r="E70" s="52">
        <v>9044</v>
      </c>
      <c r="F70" s="43">
        <v>131.862450243255</v>
      </c>
      <c r="G70" s="43">
        <f t="shared" si="22"/>
        <v>1431.0767999999982</v>
      </c>
      <c r="H70" s="45" t="e">
        <f t="shared" si="17"/>
        <v>#REF!</v>
      </c>
      <c r="I70" s="84" t="e">
        <f t="shared" si="18"/>
        <v>#REF!</v>
      </c>
      <c r="J70" s="85" t="e">
        <f>VLOOKUP(A70,#REF!,21,0)</f>
        <v>#REF!</v>
      </c>
      <c r="K70" s="86" t="e">
        <f>VLOOKUP(A70,#REF!,22,0)</f>
        <v>#REF!</v>
      </c>
      <c r="L70" s="86" t="e">
        <f>VLOOKUP(A70,#REF!,23,0)</f>
        <v>#REF!</v>
      </c>
      <c r="M70" s="87">
        <v>0.6</v>
      </c>
      <c r="N70" s="88">
        <v>998.291519999999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</row>
    <row r="71" spans="1:228" s="2" customFormat="1" ht="24.75" customHeight="1">
      <c r="A71" s="32" t="s">
        <v>131</v>
      </c>
      <c r="B71" s="33"/>
      <c r="C71" s="46"/>
      <c r="D71" s="46"/>
      <c r="E71" s="47"/>
      <c r="F71" s="46"/>
      <c r="G71" s="46"/>
      <c r="H71" s="37"/>
      <c r="I71" s="90"/>
      <c r="J71" s="91"/>
      <c r="K71" s="92"/>
      <c r="L71" s="92"/>
      <c r="M71" s="46"/>
      <c r="N71" s="3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</row>
    <row r="72" spans="1:14" ht="24.75" customHeight="1">
      <c r="A72" s="40" t="s">
        <v>21</v>
      </c>
      <c r="B72" s="20">
        <v>2214</v>
      </c>
      <c r="C72" s="21">
        <v>242.457091237579</v>
      </c>
      <c r="D72" s="21">
        <f aca="true" t="shared" si="23" ref="D72:D74">B72*C72*12/10000</f>
        <v>644.1599999999999</v>
      </c>
      <c r="E72" s="49">
        <v>17078</v>
      </c>
      <c r="F72" s="21">
        <v>115.08373345825</v>
      </c>
      <c r="G72" s="21">
        <f aca="true" t="shared" si="24" ref="G72:G74">E72*F72*12/10000</f>
        <v>2358.4799999999923</v>
      </c>
      <c r="H72" s="39" t="e">
        <f t="shared" si="17"/>
        <v>#REF!</v>
      </c>
      <c r="I72" s="79" t="e">
        <f t="shared" si="18"/>
        <v>#REF!</v>
      </c>
      <c r="J72" s="80" t="e">
        <f>VLOOKUP(A72,#REF!,21,0)</f>
        <v>#REF!</v>
      </c>
      <c r="K72" s="81" t="e">
        <f>VLOOKUP(A72,#REF!,22,0)</f>
        <v>#REF!</v>
      </c>
      <c r="L72" s="81" t="e">
        <f>VLOOKUP(A72,#REF!,23,0)</f>
        <v>#REF!</v>
      </c>
      <c r="M72" s="82">
        <v>0.6</v>
      </c>
      <c r="N72" s="83">
        <v>1801.584</v>
      </c>
    </row>
    <row r="73" spans="1:14" ht="24.75" customHeight="1">
      <c r="A73" s="40" t="s">
        <v>22</v>
      </c>
      <c r="B73" s="20">
        <v>1108</v>
      </c>
      <c r="C73" s="21">
        <v>315.884476534296</v>
      </c>
      <c r="D73" s="21">
        <f t="shared" si="23"/>
        <v>420</v>
      </c>
      <c r="E73" s="49">
        <v>9159</v>
      </c>
      <c r="F73" s="21">
        <v>137.78796811879</v>
      </c>
      <c r="G73" s="21">
        <f t="shared" si="24"/>
        <v>1514.399999999997</v>
      </c>
      <c r="H73" s="39" t="e">
        <f t="shared" si="17"/>
        <v>#REF!</v>
      </c>
      <c r="I73" s="79" t="e">
        <f t="shared" si="18"/>
        <v>#REF!</v>
      </c>
      <c r="J73" s="80" t="e">
        <f>VLOOKUP(A73,#REF!,21,0)</f>
        <v>#REF!</v>
      </c>
      <c r="K73" s="81" t="e">
        <f>VLOOKUP(A73,#REF!,22,0)</f>
        <v>#REF!</v>
      </c>
      <c r="L73" s="81" t="e">
        <f>VLOOKUP(A73,#REF!,23,0)</f>
        <v>#REF!</v>
      </c>
      <c r="M73" s="82">
        <v>0.5</v>
      </c>
      <c r="N73" s="83">
        <v>967.199999999998</v>
      </c>
    </row>
    <row r="74" spans="1:14" ht="24.75" customHeight="1">
      <c r="A74" s="40" t="s">
        <v>23</v>
      </c>
      <c r="B74" s="20">
        <v>1591</v>
      </c>
      <c r="C74" s="21">
        <v>242.338152105594</v>
      </c>
      <c r="D74" s="21">
        <f t="shared" si="23"/>
        <v>462.6720000000001</v>
      </c>
      <c r="E74" s="49">
        <v>7910</v>
      </c>
      <c r="F74" s="21">
        <v>112.255372945638</v>
      </c>
      <c r="G74" s="21">
        <f t="shared" si="24"/>
        <v>1065.527999999996</v>
      </c>
      <c r="H74" s="39" t="e">
        <f t="shared" si="17"/>
        <v>#REF!</v>
      </c>
      <c r="I74" s="79" t="e">
        <f t="shared" si="18"/>
        <v>#REF!</v>
      </c>
      <c r="J74" s="80" t="e">
        <f>VLOOKUP(A74,#REF!,21,0)</f>
        <v>#REF!</v>
      </c>
      <c r="K74" s="81" t="e">
        <f>VLOOKUP(A74,#REF!,22,0)</f>
        <v>#REF!</v>
      </c>
      <c r="L74" s="81" t="e">
        <f>VLOOKUP(A74,#REF!,23,0)</f>
        <v>#REF!</v>
      </c>
      <c r="M74" s="82">
        <v>0.6</v>
      </c>
      <c r="N74" s="83">
        <v>916.919999999998</v>
      </c>
    </row>
    <row r="75" spans="1:228" s="2" customFormat="1" ht="24.75" customHeight="1">
      <c r="A75" s="32" t="s">
        <v>160</v>
      </c>
      <c r="B75" s="33"/>
      <c r="C75" s="46"/>
      <c r="D75" s="46"/>
      <c r="E75" s="47"/>
      <c r="F75" s="46"/>
      <c r="G75" s="46"/>
      <c r="H75" s="37"/>
      <c r="I75" s="90"/>
      <c r="J75" s="91"/>
      <c r="K75" s="92"/>
      <c r="L75" s="92"/>
      <c r="M75" s="46"/>
      <c r="N75" s="3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</row>
    <row r="76" spans="1:14" ht="24.75" customHeight="1">
      <c r="A76" s="59" t="s">
        <v>564</v>
      </c>
      <c r="B76" s="105">
        <v>4957</v>
      </c>
      <c r="C76" s="21">
        <v>348</v>
      </c>
      <c r="D76" s="21">
        <f aca="true" t="shared" si="25" ref="D76:D80">B76*C76*12/10000</f>
        <v>2070.0432</v>
      </c>
      <c r="E76" s="106">
        <v>4974</v>
      </c>
      <c r="F76" s="107">
        <v>158</v>
      </c>
      <c r="G76" s="21">
        <f aca="true" t="shared" si="26" ref="G76:G80">E76*F76*12/10000</f>
        <v>943.0704</v>
      </c>
      <c r="H76" s="39">
        <f t="shared" si="17"/>
        <v>2599.616723412101</v>
      </c>
      <c r="I76" s="79">
        <f t="shared" si="18"/>
        <v>0.8627675781663527</v>
      </c>
      <c r="J76" s="80">
        <v>352.98403806455</v>
      </c>
      <c r="K76" s="81">
        <v>1789.78564820753</v>
      </c>
      <c r="L76" s="81">
        <v>456.847037140021</v>
      </c>
      <c r="M76" s="120">
        <v>0</v>
      </c>
      <c r="N76" s="121">
        <v>0</v>
      </c>
    </row>
    <row r="77" spans="1:14" ht="24.75" customHeight="1">
      <c r="A77" s="59" t="s">
        <v>532</v>
      </c>
      <c r="B77" s="20">
        <v>1623</v>
      </c>
      <c r="C77" s="21">
        <v>334.011090573013</v>
      </c>
      <c r="D77" s="21">
        <f t="shared" si="25"/>
        <v>650.5200000000002</v>
      </c>
      <c r="E77" s="49">
        <v>12559</v>
      </c>
      <c r="F77" s="21">
        <v>148.499084322</v>
      </c>
      <c r="G77" s="21">
        <f t="shared" si="26"/>
        <v>2237.9999999999973</v>
      </c>
      <c r="H77" s="39" t="e">
        <f t="shared" si="17"/>
        <v>#REF!</v>
      </c>
      <c r="I77" s="79" t="e">
        <f t="shared" si="18"/>
        <v>#REF!</v>
      </c>
      <c r="J77" s="80" t="e">
        <f>VLOOKUP(A77,#REF!,21,0)</f>
        <v>#REF!</v>
      </c>
      <c r="K77" s="81" t="e">
        <f>VLOOKUP(A77,#REF!,22,0)</f>
        <v>#REF!</v>
      </c>
      <c r="L77" s="81" t="e">
        <f>VLOOKUP(A77,#REF!,23,0)</f>
        <v>#REF!</v>
      </c>
      <c r="M77" s="82">
        <v>0.5</v>
      </c>
      <c r="N77" s="83">
        <v>1444.26</v>
      </c>
    </row>
    <row r="78" spans="1:14" ht="24.75" customHeight="1">
      <c r="A78" s="59" t="s">
        <v>83</v>
      </c>
      <c r="B78" s="20">
        <v>1322</v>
      </c>
      <c r="C78" s="21">
        <v>337.14069591528</v>
      </c>
      <c r="D78" s="21">
        <f t="shared" si="25"/>
        <v>534.8400000000001</v>
      </c>
      <c r="E78" s="49">
        <v>9857</v>
      </c>
      <c r="F78" s="21">
        <v>149.041290453485</v>
      </c>
      <c r="G78" s="21">
        <f t="shared" si="26"/>
        <v>1762.920000000002</v>
      </c>
      <c r="H78" s="39" t="e">
        <f t="shared" si="17"/>
        <v>#REF!</v>
      </c>
      <c r="I78" s="79" t="e">
        <f t="shared" si="18"/>
        <v>#REF!</v>
      </c>
      <c r="J78" s="80" t="e">
        <f>VLOOKUP(A78,#REF!,21,0)</f>
        <v>#REF!</v>
      </c>
      <c r="K78" s="81" t="e">
        <f>VLOOKUP(A78,#REF!,22,0)</f>
        <v>#REF!</v>
      </c>
      <c r="L78" s="81" t="e">
        <f>VLOOKUP(A78,#REF!,23,0)</f>
        <v>#REF!</v>
      </c>
      <c r="M78" s="82">
        <v>0.7</v>
      </c>
      <c r="N78" s="83">
        <v>1608.432</v>
      </c>
    </row>
    <row r="79" spans="1:14" ht="24.75" customHeight="1">
      <c r="A79" s="59" t="s">
        <v>162</v>
      </c>
      <c r="B79" s="20">
        <v>4581</v>
      </c>
      <c r="C79" s="21">
        <v>333.005893909627</v>
      </c>
      <c r="D79" s="21">
        <f t="shared" si="25"/>
        <v>1830.6000000000015</v>
      </c>
      <c r="E79" s="49">
        <v>7873</v>
      </c>
      <c r="F79" s="21">
        <v>146.996062492061</v>
      </c>
      <c r="G79" s="21">
        <f t="shared" si="26"/>
        <v>1388.7599999999952</v>
      </c>
      <c r="H79" s="39" t="e">
        <f t="shared" si="17"/>
        <v>#REF!</v>
      </c>
      <c r="I79" s="79" t="e">
        <f t="shared" si="18"/>
        <v>#REF!</v>
      </c>
      <c r="J79" s="80" t="e">
        <f>VLOOKUP(A79,#REF!,21,0)</f>
        <v>#REF!</v>
      </c>
      <c r="K79" s="81" t="e">
        <f>VLOOKUP(A79,#REF!,22,0)</f>
        <v>#REF!</v>
      </c>
      <c r="L79" s="81" t="e">
        <f>VLOOKUP(A79,#REF!,23,0)</f>
        <v>#REF!</v>
      </c>
      <c r="M79" s="82">
        <v>0.7</v>
      </c>
      <c r="N79" s="83">
        <v>2253.552</v>
      </c>
    </row>
    <row r="80" spans="1:228" s="4" customFormat="1" ht="24.75" customHeight="1">
      <c r="A80" s="61" t="s">
        <v>84</v>
      </c>
      <c r="B80" s="42">
        <v>5405</v>
      </c>
      <c r="C80" s="43">
        <v>333.024976873265</v>
      </c>
      <c r="D80" s="43">
        <f t="shared" si="25"/>
        <v>2159.999999999997</v>
      </c>
      <c r="E80" s="52">
        <v>26807</v>
      </c>
      <c r="F80" s="43">
        <v>146.976535979408</v>
      </c>
      <c r="G80" s="43">
        <f t="shared" si="26"/>
        <v>4727.999999999988</v>
      </c>
      <c r="H80" s="45" t="e">
        <f t="shared" si="17"/>
        <v>#REF!</v>
      </c>
      <c r="I80" s="84" t="e">
        <f t="shared" si="18"/>
        <v>#REF!</v>
      </c>
      <c r="J80" s="85" t="e">
        <f>VLOOKUP(A80,#REF!,21,0)</f>
        <v>#REF!</v>
      </c>
      <c r="K80" s="86" t="e">
        <f>VLOOKUP(A80,#REF!,22,0)</f>
        <v>#REF!</v>
      </c>
      <c r="L80" s="86" t="e">
        <f>VLOOKUP(A80,#REF!,23,0)</f>
        <v>#REF!</v>
      </c>
      <c r="M80" s="87">
        <v>0.6</v>
      </c>
      <c r="N80" s="88">
        <v>4132.79999999999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</row>
    <row r="81" spans="1:228" s="2" customFormat="1" ht="24.75" customHeight="1">
      <c r="A81" s="32" t="s">
        <v>163</v>
      </c>
      <c r="B81" s="53"/>
      <c r="C81" s="46"/>
      <c r="D81" s="54"/>
      <c r="E81" s="55"/>
      <c r="F81" s="46"/>
      <c r="G81" s="54"/>
      <c r="H81" s="37"/>
      <c r="I81" s="90"/>
      <c r="J81" s="91"/>
      <c r="K81" s="92"/>
      <c r="L81" s="92"/>
      <c r="M81" s="46"/>
      <c r="N81" s="3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</row>
    <row r="82" spans="1:14" ht="24.75" customHeight="1">
      <c r="A82" s="40" t="s">
        <v>564</v>
      </c>
      <c r="B82" s="108">
        <v>528</v>
      </c>
      <c r="C82" s="107">
        <v>243</v>
      </c>
      <c r="D82" s="21">
        <f aca="true" t="shared" si="27" ref="D82:D91">B82*C82*12/10000</f>
        <v>153.9648</v>
      </c>
      <c r="E82" s="109">
        <v>7415</v>
      </c>
      <c r="F82" s="107">
        <v>133</v>
      </c>
      <c r="G82" s="21">
        <f aca="true" t="shared" si="28" ref="G82:G91">E82*F82*12/10000</f>
        <v>1183.434</v>
      </c>
      <c r="H82" s="39">
        <f t="shared" si="17"/>
        <v>885.666197069557</v>
      </c>
      <c r="I82" s="79">
        <f t="shared" si="18"/>
        <v>0.6622304409646226</v>
      </c>
      <c r="J82" s="80">
        <v>332.618552739922</v>
      </c>
      <c r="K82" s="81">
        <v>122.558489210255</v>
      </c>
      <c r="L82" s="81">
        <v>430.48915511938</v>
      </c>
      <c r="M82" s="120">
        <v>0</v>
      </c>
      <c r="N82" s="121">
        <v>0</v>
      </c>
    </row>
    <row r="83" spans="1:14" ht="24.75" customHeight="1">
      <c r="A83" s="40" t="s">
        <v>92</v>
      </c>
      <c r="B83" s="20">
        <v>11775</v>
      </c>
      <c r="C83" s="21">
        <v>333.00212314225</v>
      </c>
      <c r="D83" s="21">
        <f t="shared" si="27"/>
        <v>4705.319999999992</v>
      </c>
      <c r="E83" s="49">
        <v>40444</v>
      </c>
      <c r="F83" s="21">
        <v>147.000791217486</v>
      </c>
      <c r="G83" s="21">
        <f t="shared" si="28"/>
        <v>7134.360000000006</v>
      </c>
      <c r="H83" s="39" t="e">
        <f t="shared" si="17"/>
        <v>#REF!</v>
      </c>
      <c r="I83" s="79" t="e">
        <f t="shared" si="18"/>
        <v>#REF!</v>
      </c>
      <c r="J83" s="80" t="e">
        <f>VLOOKUP(A83,#REF!,21,0)</f>
        <v>#REF!</v>
      </c>
      <c r="K83" s="81" t="e">
        <f>VLOOKUP(A83,#REF!,22,0)</f>
        <v>#REF!</v>
      </c>
      <c r="L83" s="81" t="e">
        <f>VLOOKUP(A83,#REF!,23,0)</f>
        <v>#REF!</v>
      </c>
      <c r="M83" s="82">
        <v>0.7</v>
      </c>
      <c r="N83" s="83">
        <v>8287.776</v>
      </c>
    </row>
    <row r="84" spans="1:14" ht="24.75" customHeight="1">
      <c r="A84" s="40" t="s">
        <v>90</v>
      </c>
      <c r="B84" s="20">
        <v>6958</v>
      </c>
      <c r="C84" s="21">
        <v>241.448692152917</v>
      </c>
      <c r="D84" s="21">
        <f t="shared" si="27"/>
        <v>2015.999999999996</v>
      </c>
      <c r="E84" s="49">
        <v>19728</v>
      </c>
      <c r="F84" s="21">
        <v>108.982157339822</v>
      </c>
      <c r="G84" s="21">
        <f t="shared" si="28"/>
        <v>2580.00000000001</v>
      </c>
      <c r="H84" s="39" t="e">
        <f t="shared" si="17"/>
        <v>#REF!</v>
      </c>
      <c r="I84" s="79" t="e">
        <f t="shared" si="18"/>
        <v>#REF!</v>
      </c>
      <c r="J84" s="80" t="e">
        <f>VLOOKUP(A84,#REF!,21,0)</f>
        <v>#REF!</v>
      </c>
      <c r="K84" s="81" t="e">
        <f>VLOOKUP(A84,#REF!,22,0)</f>
        <v>#REF!</v>
      </c>
      <c r="L84" s="81" t="e">
        <f>VLOOKUP(A84,#REF!,23,0)</f>
        <v>#REF!</v>
      </c>
      <c r="M84" s="82">
        <v>0.7</v>
      </c>
      <c r="N84" s="83">
        <v>3217.2</v>
      </c>
    </row>
    <row r="85" spans="1:14" ht="24.75" customHeight="1">
      <c r="A85" s="40" t="s">
        <v>91</v>
      </c>
      <c r="B85" s="20">
        <v>4266</v>
      </c>
      <c r="C85" s="21">
        <v>241.912798874824</v>
      </c>
      <c r="D85" s="21">
        <f t="shared" si="27"/>
        <v>1238.3999999999992</v>
      </c>
      <c r="E85" s="49">
        <v>21446</v>
      </c>
      <c r="F85" s="21">
        <v>109.017998694395</v>
      </c>
      <c r="G85" s="21">
        <f t="shared" si="28"/>
        <v>2805.5999999999945</v>
      </c>
      <c r="H85" s="39" t="e">
        <f t="shared" si="17"/>
        <v>#REF!</v>
      </c>
      <c r="I85" s="79" t="e">
        <f t="shared" si="18"/>
        <v>#REF!</v>
      </c>
      <c r="J85" s="80" t="e">
        <f>VLOOKUP(A85,#REF!,21,0)</f>
        <v>#REF!</v>
      </c>
      <c r="K85" s="81" t="e">
        <f>VLOOKUP(A85,#REF!,22,0)</f>
        <v>#REF!</v>
      </c>
      <c r="L85" s="81" t="e">
        <f>VLOOKUP(A85,#REF!,23,0)</f>
        <v>#REF!</v>
      </c>
      <c r="M85" s="82">
        <v>0.6</v>
      </c>
      <c r="N85" s="83">
        <v>2426.4</v>
      </c>
    </row>
    <row r="86" spans="1:14" ht="24.75" customHeight="1">
      <c r="A86" s="40" t="s">
        <v>88</v>
      </c>
      <c r="B86" s="20">
        <v>3843</v>
      </c>
      <c r="C86" s="21">
        <v>243.663804319542</v>
      </c>
      <c r="D86" s="21">
        <f t="shared" si="27"/>
        <v>1123.68</v>
      </c>
      <c r="E86" s="49">
        <v>915</v>
      </c>
      <c r="F86" s="21">
        <v>110.054644808743</v>
      </c>
      <c r="G86" s="21">
        <f t="shared" si="28"/>
        <v>120.83999999999982</v>
      </c>
      <c r="H86" s="39" t="e">
        <f t="shared" si="17"/>
        <v>#REF!</v>
      </c>
      <c r="I86" s="79" t="e">
        <f t="shared" si="18"/>
        <v>#REF!</v>
      </c>
      <c r="J86" s="80" t="e">
        <f>VLOOKUP(A86,#REF!,21,0)</f>
        <v>#REF!</v>
      </c>
      <c r="K86" s="81" t="e">
        <f>VLOOKUP(A86,#REF!,22,0)</f>
        <v>#REF!</v>
      </c>
      <c r="L86" s="81" t="e">
        <f>VLOOKUP(A86,#REF!,23,0)</f>
        <v>#REF!</v>
      </c>
      <c r="M86" s="82">
        <v>0.6</v>
      </c>
      <c r="N86" s="83">
        <v>746.712</v>
      </c>
    </row>
    <row r="87" spans="1:14" ht="24.75" customHeight="1">
      <c r="A87" s="40" t="s">
        <v>165</v>
      </c>
      <c r="B87" s="20">
        <v>3304</v>
      </c>
      <c r="C87" s="21">
        <v>341.646489104116</v>
      </c>
      <c r="D87" s="21">
        <f t="shared" si="27"/>
        <v>1354.5599999999988</v>
      </c>
      <c r="E87" s="49">
        <v>1684</v>
      </c>
      <c r="F87" s="21">
        <v>170.308788598575</v>
      </c>
      <c r="G87" s="21">
        <f t="shared" si="28"/>
        <v>344.16000000000037</v>
      </c>
      <c r="H87" s="39" t="e">
        <f t="shared" si="17"/>
        <v>#REF!</v>
      </c>
      <c r="I87" s="79" t="e">
        <f t="shared" si="18"/>
        <v>#REF!</v>
      </c>
      <c r="J87" s="80" t="e">
        <f>VLOOKUP(A87,#REF!,21,0)</f>
        <v>#REF!</v>
      </c>
      <c r="K87" s="81" t="e">
        <f>VLOOKUP(A87,#REF!,22,0)</f>
        <v>#REF!</v>
      </c>
      <c r="L87" s="81" t="e">
        <f>VLOOKUP(A87,#REF!,23,0)</f>
        <v>#REF!</v>
      </c>
      <c r="M87" s="82">
        <v>0.6</v>
      </c>
      <c r="N87" s="83">
        <v>1019.232</v>
      </c>
    </row>
    <row r="88" spans="1:14" ht="24.75" customHeight="1">
      <c r="A88" s="40" t="s">
        <v>86</v>
      </c>
      <c r="B88" s="20">
        <v>589</v>
      </c>
      <c r="C88" s="21">
        <v>342.95415959253</v>
      </c>
      <c r="D88" s="21">
        <f t="shared" si="27"/>
        <v>242.40000000000018</v>
      </c>
      <c r="E88" s="49">
        <v>6571</v>
      </c>
      <c r="F88" s="21">
        <v>148.379242124486</v>
      </c>
      <c r="G88" s="21">
        <f t="shared" si="28"/>
        <v>1169.999999999997</v>
      </c>
      <c r="H88" s="39" t="e">
        <f t="shared" si="17"/>
        <v>#REF!</v>
      </c>
      <c r="I88" s="79" t="e">
        <f t="shared" si="18"/>
        <v>#REF!</v>
      </c>
      <c r="J88" s="80" t="e">
        <f>VLOOKUP(A88,#REF!,21,0)</f>
        <v>#REF!</v>
      </c>
      <c r="K88" s="81" t="e">
        <f>VLOOKUP(A88,#REF!,22,0)</f>
        <v>#REF!</v>
      </c>
      <c r="L88" s="81" t="e">
        <f>VLOOKUP(A88,#REF!,23,0)</f>
        <v>#REF!</v>
      </c>
      <c r="M88" s="82">
        <v>0.7</v>
      </c>
      <c r="N88" s="83">
        <v>988.679999999998</v>
      </c>
    </row>
    <row r="89" spans="1:14" ht="24.75" customHeight="1">
      <c r="A89" s="40" t="s">
        <v>87</v>
      </c>
      <c r="B89" s="20">
        <v>532</v>
      </c>
      <c r="C89" s="21">
        <v>243.796992481203</v>
      </c>
      <c r="D89" s="21">
        <f t="shared" si="27"/>
        <v>155.64</v>
      </c>
      <c r="E89" s="49">
        <v>4943</v>
      </c>
      <c r="F89" s="21">
        <v>119.664171555735</v>
      </c>
      <c r="G89" s="21">
        <f t="shared" si="28"/>
        <v>709.7999999999978</v>
      </c>
      <c r="H89" s="39" t="e">
        <f t="shared" si="17"/>
        <v>#REF!</v>
      </c>
      <c r="I89" s="79" t="e">
        <f t="shared" si="18"/>
        <v>#REF!</v>
      </c>
      <c r="J89" s="80" t="e">
        <f>VLOOKUP(A89,#REF!,21,0)</f>
        <v>#REF!</v>
      </c>
      <c r="K89" s="81" t="e">
        <f>VLOOKUP(A89,#REF!,22,0)</f>
        <v>#REF!</v>
      </c>
      <c r="L89" s="81" t="e">
        <f>VLOOKUP(A89,#REF!,23,0)</f>
        <v>#REF!</v>
      </c>
      <c r="M89" s="82">
        <v>0.6</v>
      </c>
      <c r="N89" s="83">
        <v>519.263999999999</v>
      </c>
    </row>
    <row r="90" spans="1:228" s="4" customFormat="1" ht="24.75" customHeight="1">
      <c r="A90" s="56" t="s">
        <v>94</v>
      </c>
      <c r="B90" s="42">
        <v>7811</v>
      </c>
      <c r="C90" s="43">
        <v>242.004864934067</v>
      </c>
      <c r="D90" s="43">
        <f t="shared" si="27"/>
        <v>2268.359999999997</v>
      </c>
      <c r="E90" s="52">
        <v>43414</v>
      </c>
      <c r="F90" s="43">
        <v>111.245220435804</v>
      </c>
      <c r="G90" s="43">
        <f t="shared" si="28"/>
        <v>5795.519999999994</v>
      </c>
      <c r="H90" s="45" t="e">
        <f t="shared" si="17"/>
        <v>#REF!</v>
      </c>
      <c r="I90" s="84" t="e">
        <f t="shared" si="18"/>
        <v>#REF!</v>
      </c>
      <c r="J90" s="85" t="e">
        <f>VLOOKUP(A90,#REF!,21,0)</f>
        <v>#REF!</v>
      </c>
      <c r="K90" s="86" t="e">
        <f>VLOOKUP(A90,#REF!,22,0)</f>
        <v>#REF!</v>
      </c>
      <c r="L90" s="86" t="e">
        <f>VLOOKUP(A90,#REF!,23,0)</f>
        <v>#REF!</v>
      </c>
      <c r="M90" s="87">
        <v>0.7</v>
      </c>
      <c r="N90" s="88">
        <v>5644.71599999999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</row>
    <row r="91" spans="1:228" s="4" customFormat="1" ht="24.75" customHeight="1">
      <c r="A91" s="56" t="s">
        <v>93</v>
      </c>
      <c r="B91" s="42">
        <v>4079</v>
      </c>
      <c r="C91" s="43">
        <v>242</v>
      </c>
      <c r="D91" s="43">
        <f t="shared" si="27"/>
        <v>1184.5416</v>
      </c>
      <c r="E91" s="52">
        <v>20157</v>
      </c>
      <c r="F91" s="43">
        <v>109</v>
      </c>
      <c r="G91" s="43">
        <f t="shared" si="28"/>
        <v>2636.5356</v>
      </c>
      <c r="H91" s="45" t="e">
        <f aca="true" t="shared" si="29" ref="H91:H132">SUM(J91:L91)</f>
        <v>#REF!</v>
      </c>
      <c r="I91" s="84" t="e">
        <f aca="true" t="shared" si="30" ref="I91:I125">H91/(D91+G91)</f>
        <v>#REF!</v>
      </c>
      <c r="J91" s="85" t="e">
        <f>VLOOKUP(A91,#REF!,21,0)</f>
        <v>#REF!</v>
      </c>
      <c r="K91" s="86" t="e">
        <f>VLOOKUP(A91,#REF!,22,0)</f>
        <v>#REF!</v>
      </c>
      <c r="L91" s="86" t="e">
        <f>VLOOKUP(A91,#REF!,23,0)</f>
        <v>#REF!</v>
      </c>
      <c r="M91" s="87">
        <v>0.7</v>
      </c>
      <c r="N91" s="88">
        <v>2674.75404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</row>
    <row r="92" spans="1:228" s="2" customFormat="1" ht="24.75" customHeight="1">
      <c r="A92" s="32" t="s">
        <v>166</v>
      </c>
      <c r="B92" s="53"/>
      <c r="C92" s="46"/>
      <c r="D92" s="54"/>
      <c r="E92" s="55"/>
      <c r="F92" s="46"/>
      <c r="G92" s="54"/>
      <c r="H92" s="37"/>
      <c r="I92" s="90"/>
      <c r="J92" s="91"/>
      <c r="K92" s="92"/>
      <c r="L92" s="92"/>
      <c r="M92" s="46"/>
      <c r="N92" s="3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</row>
    <row r="93" spans="1:14" ht="24.75" customHeight="1">
      <c r="A93" s="59" t="s">
        <v>564</v>
      </c>
      <c r="B93" s="110">
        <v>10624</v>
      </c>
      <c r="C93" s="103">
        <v>243</v>
      </c>
      <c r="D93" s="21">
        <f aca="true" t="shared" si="31" ref="D93:D98">B93*C93*12/10000</f>
        <v>3097.9584</v>
      </c>
      <c r="E93" s="109">
        <v>7119</v>
      </c>
      <c r="F93" s="103">
        <v>111</v>
      </c>
      <c r="G93" s="21">
        <f aca="true" t="shared" si="32" ref="G93:G98">E93*F93*12/10000</f>
        <v>948.2508</v>
      </c>
      <c r="H93" s="39">
        <f t="shared" si="29"/>
        <v>3277.80847319157</v>
      </c>
      <c r="I93" s="79">
        <f t="shared" si="30"/>
        <v>0.8100936731574754</v>
      </c>
      <c r="J93" s="80">
        <v>83.7201328345723</v>
      </c>
      <c r="K93" s="81">
        <v>3085.73416421873</v>
      </c>
      <c r="L93" s="81">
        <v>108.354176138268</v>
      </c>
      <c r="M93" s="120">
        <v>0</v>
      </c>
      <c r="N93" s="121">
        <v>0</v>
      </c>
    </row>
    <row r="94" spans="1:14" ht="24.75" customHeight="1">
      <c r="A94" s="59" t="s">
        <v>96</v>
      </c>
      <c r="B94" s="20">
        <v>617</v>
      </c>
      <c r="C94" s="21">
        <v>242.301458670989</v>
      </c>
      <c r="D94" s="21">
        <f t="shared" si="31"/>
        <v>179.40000000000023</v>
      </c>
      <c r="E94" s="49">
        <v>15086</v>
      </c>
      <c r="F94" s="21">
        <v>109.16081134827</v>
      </c>
      <c r="G94" s="21">
        <f t="shared" si="32"/>
        <v>1976.1600000000014</v>
      </c>
      <c r="H94" s="39" t="e">
        <f t="shared" si="29"/>
        <v>#REF!</v>
      </c>
      <c r="I94" s="79" t="e">
        <f t="shared" si="30"/>
        <v>#REF!</v>
      </c>
      <c r="J94" s="80" t="e">
        <f>VLOOKUP(A94,#REF!,21,0)</f>
        <v>#REF!</v>
      </c>
      <c r="K94" s="81" t="e">
        <f>VLOOKUP(A94,#REF!,22,0)</f>
        <v>#REF!</v>
      </c>
      <c r="L94" s="81" t="e">
        <f>VLOOKUP(A94,#REF!,23,0)</f>
        <v>#REF!</v>
      </c>
      <c r="M94" s="82">
        <v>0.6</v>
      </c>
      <c r="N94" s="83">
        <v>1293.336</v>
      </c>
    </row>
    <row r="95" spans="1:14" ht="24.75" customHeight="1">
      <c r="A95" s="59" t="s">
        <v>98</v>
      </c>
      <c r="B95" s="20">
        <v>6725</v>
      </c>
      <c r="C95" s="21">
        <v>242.14126394052</v>
      </c>
      <c r="D95" s="21">
        <f t="shared" si="31"/>
        <v>1954.0799999999963</v>
      </c>
      <c r="E95" s="49">
        <v>34936</v>
      </c>
      <c r="F95" s="21">
        <v>109.500228990153</v>
      </c>
      <c r="G95" s="21">
        <f t="shared" si="32"/>
        <v>4590.599999999983</v>
      </c>
      <c r="H95" s="39" t="e">
        <f t="shared" si="29"/>
        <v>#REF!</v>
      </c>
      <c r="I95" s="79" t="e">
        <f t="shared" si="30"/>
        <v>#REF!</v>
      </c>
      <c r="J95" s="80" t="e">
        <f>VLOOKUP(A95,#REF!,21,0)</f>
        <v>#REF!</v>
      </c>
      <c r="K95" s="81" t="e">
        <f>VLOOKUP(A95,#REF!,22,0)</f>
        <v>#REF!</v>
      </c>
      <c r="L95" s="81" t="e">
        <f>VLOOKUP(A95,#REF!,23,0)</f>
        <v>#REF!</v>
      </c>
      <c r="M95" s="82">
        <v>0.7</v>
      </c>
      <c r="N95" s="83">
        <v>4581.27599999999</v>
      </c>
    </row>
    <row r="96" spans="1:14" ht="24.75" customHeight="1">
      <c r="A96" s="59" t="s">
        <v>168</v>
      </c>
      <c r="B96" s="20">
        <v>3930</v>
      </c>
      <c r="C96" s="21">
        <v>242.06106870229</v>
      </c>
      <c r="D96" s="21">
        <f t="shared" si="31"/>
        <v>1141.5599999999997</v>
      </c>
      <c r="E96" s="49">
        <v>36924</v>
      </c>
      <c r="F96" s="21">
        <v>108.9995666775</v>
      </c>
      <c r="G96" s="21">
        <f t="shared" si="32"/>
        <v>4829.640000000012</v>
      </c>
      <c r="H96" s="39" t="e">
        <f t="shared" si="29"/>
        <v>#REF!</v>
      </c>
      <c r="I96" s="79" t="e">
        <f t="shared" si="30"/>
        <v>#REF!</v>
      </c>
      <c r="J96" s="80" t="e">
        <f>VLOOKUP(A96,#REF!,21,0)</f>
        <v>#REF!</v>
      </c>
      <c r="K96" s="81" t="e">
        <f>VLOOKUP(A96,#REF!,22,0)</f>
        <v>#REF!</v>
      </c>
      <c r="L96" s="81" t="e">
        <f>VLOOKUP(A96,#REF!,23,0)</f>
        <v>#REF!</v>
      </c>
      <c r="M96" s="93">
        <v>0.6</v>
      </c>
      <c r="N96" s="83">
        <v>3582.72000000001</v>
      </c>
    </row>
    <row r="97" spans="1:228" s="4" customFormat="1" ht="24.75" customHeight="1">
      <c r="A97" s="61" t="s">
        <v>100</v>
      </c>
      <c r="B97" s="42">
        <v>5287</v>
      </c>
      <c r="C97" s="43">
        <v>242.008700586344</v>
      </c>
      <c r="D97" s="43">
        <f t="shared" si="31"/>
        <v>1535.4000000000008</v>
      </c>
      <c r="E97" s="52">
        <v>36199</v>
      </c>
      <c r="F97" s="43">
        <v>109.000248625653</v>
      </c>
      <c r="G97" s="43">
        <f t="shared" si="32"/>
        <v>4734.840000000016</v>
      </c>
      <c r="H97" s="45" t="e">
        <f t="shared" si="29"/>
        <v>#REF!</v>
      </c>
      <c r="I97" s="84" t="e">
        <f t="shared" si="30"/>
        <v>#REF!</v>
      </c>
      <c r="J97" s="85" t="e">
        <f>VLOOKUP(A97,#REF!,21,0)</f>
        <v>#REF!</v>
      </c>
      <c r="K97" s="86" t="e">
        <f>VLOOKUP(A97,#REF!,22,0)</f>
        <v>#REF!</v>
      </c>
      <c r="L97" s="86" t="e">
        <f>VLOOKUP(A97,#REF!,23,0)</f>
        <v>#REF!</v>
      </c>
      <c r="M97" s="87">
        <v>0.7</v>
      </c>
      <c r="N97" s="88">
        <v>4389.16800000001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</row>
    <row r="98" spans="1:228" s="4" customFormat="1" ht="24.75" customHeight="1">
      <c r="A98" s="61" t="s">
        <v>99</v>
      </c>
      <c r="B98" s="42">
        <v>4701</v>
      </c>
      <c r="C98" s="43">
        <v>242.012337800468</v>
      </c>
      <c r="D98" s="43">
        <f t="shared" si="31"/>
        <v>1365.24</v>
      </c>
      <c r="E98" s="52">
        <v>37891</v>
      </c>
      <c r="F98" s="43">
        <v>108.999498561664</v>
      </c>
      <c r="G98" s="43">
        <f t="shared" si="32"/>
        <v>4956.120000000013</v>
      </c>
      <c r="H98" s="45" t="e">
        <f t="shared" si="29"/>
        <v>#REF!</v>
      </c>
      <c r="I98" s="84" t="e">
        <f t="shared" si="30"/>
        <v>#REF!</v>
      </c>
      <c r="J98" s="85" t="e">
        <f>VLOOKUP(A98,#REF!,21,0)</f>
        <v>#REF!</v>
      </c>
      <c r="K98" s="86" t="e">
        <f>VLOOKUP(A98,#REF!,22,0)</f>
        <v>#REF!</v>
      </c>
      <c r="L98" s="86" t="e">
        <f>VLOOKUP(A98,#REF!,23,0)</f>
        <v>#REF!</v>
      </c>
      <c r="M98" s="87">
        <v>0.7</v>
      </c>
      <c r="N98" s="88">
        <v>4424.95200000001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</row>
    <row r="99" spans="1:228" s="2" customFormat="1" ht="24.75" customHeight="1">
      <c r="A99" s="32" t="s">
        <v>138</v>
      </c>
      <c r="B99" s="53"/>
      <c r="C99" s="46"/>
      <c r="D99" s="54"/>
      <c r="E99" s="55"/>
      <c r="F99" s="46"/>
      <c r="G99" s="54"/>
      <c r="H99" s="37"/>
      <c r="I99" s="90"/>
      <c r="J99" s="91"/>
      <c r="K99" s="92"/>
      <c r="L99" s="92"/>
      <c r="M99" s="46"/>
      <c r="N99" s="3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</row>
    <row r="100" spans="1:14" ht="24.75" customHeight="1">
      <c r="A100" s="40" t="s">
        <v>564</v>
      </c>
      <c r="B100" s="110">
        <v>112</v>
      </c>
      <c r="C100" s="107">
        <v>333</v>
      </c>
      <c r="D100" s="21">
        <f aca="true" t="shared" si="33" ref="D100:D104">B100*C100*12/10000</f>
        <v>44.7552</v>
      </c>
      <c r="E100" s="109">
        <v>279</v>
      </c>
      <c r="F100" s="111">
        <v>318</v>
      </c>
      <c r="G100" s="21">
        <f aca="true" t="shared" si="34" ref="G100:G104">E100*F100*12/10000</f>
        <v>106.4664</v>
      </c>
      <c r="H100" s="39">
        <f t="shared" si="29"/>
        <v>106.14675955530629</v>
      </c>
      <c r="I100" s="79">
        <f t="shared" si="30"/>
        <v>0.7019285575295215</v>
      </c>
      <c r="J100" s="80">
        <v>32.631814445246</v>
      </c>
      <c r="K100" s="81">
        <v>31.2814553818721</v>
      </c>
      <c r="L100" s="81">
        <v>42.2334897281882</v>
      </c>
      <c r="M100" s="122">
        <v>0</v>
      </c>
      <c r="N100" s="123">
        <v>0</v>
      </c>
    </row>
    <row r="101" spans="1:14" ht="24.75" customHeight="1">
      <c r="A101" s="40" t="s">
        <v>36</v>
      </c>
      <c r="B101" s="20">
        <v>233</v>
      </c>
      <c r="C101" s="21">
        <v>332.588841201717</v>
      </c>
      <c r="D101" s="21">
        <f t="shared" si="33"/>
        <v>92.99184000000007</v>
      </c>
      <c r="E101" s="49">
        <v>8669</v>
      </c>
      <c r="F101" s="21">
        <v>147.364171184681</v>
      </c>
      <c r="G101" s="21">
        <f t="shared" si="34"/>
        <v>1532.9999999999995</v>
      </c>
      <c r="H101" s="39" t="e">
        <f t="shared" si="29"/>
        <v>#REF!</v>
      </c>
      <c r="I101" s="79" t="e">
        <f t="shared" si="30"/>
        <v>#REF!</v>
      </c>
      <c r="J101" s="80" t="e">
        <f>VLOOKUP(A101,#REF!,21,0)</f>
        <v>#REF!</v>
      </c>
      <c r="K101" s="81" t="e">
        <f>VLOOKUP(A101,#REF!,22,0)</f>
        <v>#REF!</v>
      </c>
      <c r="L101" s="81" t="e">
        <f>VLOOKUP(A101,#REF!,23,0)</f>
        <v>#REF!</v>
      </c>
      <c r="M101" s="82">
        <v>0.6</v>
      </c>
      <c r="N101" s="83">
        <v>975.595104</v>
      </c>
    </row>
    <row r="102" spans="1:228" s="4" customFormat="1" ht="24.75" customHeight="1">
      <c r="A102" s="56" t="s">
        <v>39</v>
      </c>
      <c r="B102" s="42">
        <v>611</v>
      </c>
      <c r="C102" s="43">
        <v>333.878887070376</v>
      </c>
      <c r="D102" s="43">
        <f t="shared" si="33"/>
        <v>244.79999999999967</v>
      </c>
      <c r="E102" s="52">
        <v>6454</v>
      </c>
      <c r="F102" s="43">
        <v>147.73783700031</v>
      </c>
      <c r="G102" s="43">
        <f t="shared" si="34"/>
        <v>1144.200000000001</v>
      </c>
      <c r="H102" s="45" t="e">
        <f t="shared" si="29"/>
        <v>#REF!</v>
      </c>
      <c r="I102" s="84" t="e">
        <f t="shared" si="30"/>
        <v>#REF!</v>
      </c>
      <c r="J102" s="85" t="e">
        <f>VLOOKUP(A102,#REF!,21,0)</f>
        <v>#REF!</v>
      </c>
      <c r="K102" s="86" t="e">
        <f>VLOOKUP(A102,#REF!,22,0)</f>
        <v>#REF!</v>
      </c>
      <c r="L102" s="86" t="e">
        <f>VLOOKUP(A102,#REF!,23,0)</f>
        <v>#REF!</v>
      </c>
      <c r="M102" s="87">
        <v>0.5</v>
      </c>
      <c r="N102" s="88">
        <v>694.5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</row>
    <row r="103" spans="1:228" s="4" customFormat="1" ht="24.75" customHeight="1">
      <c r="A103" s="56" t="s">
        <v>38</v>
      </c>
      <c r="B103" s="42">
        <v>1076</v>
      </c>
      <c r="C103" s="43">
        <v>335.873605947955</v>
      </c>
      <c r="D103" s="43">
        <f t="shared" si="33"/>
        <v>433.67999999999955</v>
      </c>
      <c r="E103" s="52">
        <v>17789</v>
      </c>
      <c r="F103" s="43">
        <v>151.565574231267</v>
      </c>
      <c r="G103" s="43">
        <f t="shared" si="34"/>
        <v>3235.44000000001</v>
      </c>
      <c r="H103" s="45" t="e">
        <f t="shared" si="29"/>
        <v>#REF!</v>
      </c>
      <c r="I103" s="84" t="e">
        <f t="shared" si="30"/>
        <v>#REF!</v>
      </c>
      <c r="J103" s="85" t="e">
        <f>VLOOKUP(A103,#REF!,21,0)</f>
        <v>#REF!</v>
      </c>
      <c r="K103" s="86" t="e">
        <f>VLOOKUP(A103,#REF!,22,0)</f>
        <v>#REF!</v>
      </c>
      <c r="L103" s="86" t="e">
        <f>VLOOKUP(A103,#REF!,23,0)</f>
        <v>#REF!</v>
      </c>
      <c r="M103" s="87">
        <v>0.6</v>
      </c>
      <c r="N103" s="88">
        <v>2201.47200000001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</row>
    <row r="104" spans="1:228" s="4" customFormat="1" ht="24.75" customHeight="1">
      <c r="A104" s="56" t="s">
        <v>37</v>
      </c>
      <c r="B104" s="42">
        <v>905</v>
      </c>
      <c r="C104" s="43">
        <v>333.812154696133</v>
      </c>
      <c r="D104" s="43">
        <f t="shared" si="33"/>
        <v>362.52000000000044</v>
      </c>
      <c r="E104" s="52">
        <v>10178</v>
      </c>
      <c r="F104" s="43">
        <v>146.571035566909</v>
      </c>
      <c r="G104" s="43">
        <f t="shared" si="34"/>
        <v>1790.1599999999996</v>
      </c>
      <c r="H104" s="45" t="e">
        <f t="shared" si="29"/>
        <v>#REF!</v>
      </c>
      <c r="I104" s="84" t="e">
        <f t="shared" si="30"/>
        <v>#REF!</v>
      </c>
      <c r="J104" s="85" t="e">
        <f>VLOOKUP(A104,#REF!,21,0)</f>
        <v>#REF!</v>
      </c>
      <c r="K104" s="86" t="e">
        <f>VLOOKUP(A104,#REF!,22,0)</f>
        <v>#REF!</v>
      </c>
      <c r="L104" s="86" t="e">
        <f>VLOOKUP(A104,#REF!,23,0)</f>
        <v>#REF!</v>
      </c>
      <c r="M104" s="87">
        <v>0.6</v>
      </c>
      <c r="N104" s="88">
        <v>1291.608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</row>
    <row r="105" spans="1:228" s="2" customFormat="1" ht="24.75" customHeight="1">
      <c r="A105" s="32" t="s">
        <v>169</v>
      </c>
      <c r="B105" s="53"/>
      <c r="C105" s="46"/>
      <c r="D105" s="54"/>
      <c r="E105" s="55"/>
      <c r="F105" s="46"/>
      <c r="G105" s="54"/>
      <c r="H105" s="37"/>
      <c r="I105" s="90"/>
      <c r="J105" s="91"/>
      <c r="K105" s="92"/>
      <c r="L105" s="92"/>
      <c r="M105" s="46"/>
      <c r="N105" s="3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</row>
    <row r="106" spans="1:14" ht="24.75" customHeight="1">
      <c r="A106" s="57" t="s">
        <v>171</v>
      </c>
      <c r="B106" s="20">
        <v>723</v>
      </c>
      <c r="C106" s="21">
        <v>336.791147994468</v>
      </c>
      <c r="D106" s="21">
        <f aca="true" t="shared" si="35" ref="D106:D113">B106*C106*12/10000</f>
        <v>292.20000000000044</v>
      </c>
      <c r="E106" s="49">
        <v>6492</v>
      </c>
      <c r="F106" s="21">
        <v>243.099199014171</v>
      </c>
      <c r="G106" s="21">
        <f aca="true" t="shared" si="36" ref="G106:G113">E106*F106*12/10000</f>
        <v>1893.8399999999979</v>
      </c>
      <c r="H106" s="39" t="e">
        <f t="shared" si="29"/>
        <v>#REF!</v>
      </c>
      <c r="I106" s="79" t="e">
        <f t="shared" si="30"/>
        <v>#REF!</v>
      </c>
      <c r="J106" s="80" t="e">
        <f>VLOOKUP(A106,#REF!,21,0)</f>
        <v>#REF!</v>
      </c>
      <c r="K106" s="81" t="e">
        <f>VLOOKUP(A106,#REF!,22,0)</f>
        <v>#REF!</v>
      </c>
      <c r="L106" s="81" t="e">
        <f>VLOOKUP(A106,#REF!,23,0)</f>
        <v>#REF!</v>
      </c>
      <c r="M106" s="82">
        <v>0.5</v>
      </c>
      <c r="N106" s="83">
        <v>1093.02</v>
      </c>
    </row>
    <row r="107" spans="1:14" ht="24.75" customHeight="1">
      <c r="A107" s="57" t="s">
        <v>172</v>
      </c>
      <c r="B107" s="20">
        <v>667</v>
      </c>
      <c r="C107" s="21">
        <v>344.827586206897</v>
      </c>
      <c r="D107" s="21">
        <f t="shared" si="35"/>
        <v>276.0000000000004</v>
      </c>
      <c r="E107" s="49">
        <v>13766</v>
      </c>
      <c r="F107" s="21">
        <v>147.46476826965</v>
      </c>
      <c r="G107" s="21">
        <f t="shared" si="36"/>
        <v>2436.0000000000023</v>
      </c>
      <c r="H107" s="39" t="e">
        <f t="shared" si="29"/>
        <v>#REF!</v>
      </c>
      <c r="I107" s="79" t="e">
        <f t="shared" si="30"/>
        <v>#REF!</v>
      </c>
      <c r="J107" s="80" t="e">
        <f>VLOOKUP(A107,#REF!,21,0)</f>
        <v>#REF!</v>
      </c>
      <c r="K107" s="81" t="e">
        <f>VLOOKUP(A107,#REF!,22,0)</f>
        <v>#REF!</v>
      </c>
      <c r="L107" s="81" t="e">
        <f>VLOOKUP(A107,#REF!,23,0)</f>
        <v>#REF!</v>
      </c>
      <c r="M107" s="93">
        <v>0.6</v>
      </c>
      <c r="N107" s="83">
        <v>1627.2</v>
      </c>
    </row>
    <row r="108" spans="1:14" ht="24.75" customHeight="1">
      <c r="A108" s="57" t="s">
        <v>104</v>
      </c>
      <c r="B108" s="20">
        <v>1090</v>
      </c>
      <c r="C108" s="21">
        <v>335.591743119266</v>
      </c>
      <c r="D108" s="21">
        <f t="shared" si="35"/>
        <v>438.9539999999999</v>
      </c>
      <c r="E108" s="49">
        <v>9677</v>
      </c>
      <c r="F108" s="21">
        <v>150.615376666322</v>
      </c>
      <c r="G108" s="21">
        <f t="shared" si="36"/>
        <v>1749.0059999999974</v>
      </c>
      <c r="H108" s="39" t="e">
        <f t="shared" si="29"/>
        <v>#REF!</v>
      </c>
      <c r="I108" s="79" t="e">
        <f t="shared" si="30"/>
        <v>#REF!</v>
      </c>
      <c r="J108" s="80" t="e">
        <f>VLOOKUP(A108,#REF!,21,0)</f>
        <v>#REF!</v>
      </c>
      <c r="K108" s="81" t="e">
        <f>VLOOKUP(A108,#REF!,22,0)</f>
        <v>#REF!</v>
      </c>
      <c r="L108" s="81" t="e">
        <f>VLOOKUP(A108,#REF!,23,0)</f>
        <v>#REF!</v>
      </c>
      <c r="M108" s="82">
        <v>0.5</v>
      </c>
      <c r="N108" s="83">
        <v>1093.98</v>
      </c>
    </row>
    <row r="109" spans="1:14" ht="24.75" customHeight="1">
      <c r="A109" s="57" t="s">
        <v>105</v>
      </c>
      <c r="B109" s="20">
        <v>1180</v>
      </c>
      <c r="C109" s="21">
        <v>264.069491525424</v>
      </c>
      <c r="D109" s="21">
        <f t="shared" si="35"/>
        <v>373.9224000000004</v>
      </c>
      <c r="E109" s="49">
        <v>13898</v>
      </c>
      <c r="F109" s="21">
        <v>117.827025471291</v>
      </c>
      <c r="G109" s="21">
        <f t="shared" si="36"/>
        <v>1965.072000000003</v>
      </c>
      <c r="H109" s="39" t="e">
        <f t="shared" si="29"/>
        <v>#REF!</v>
      </c>
      <c r="I109" s="79" t="e">
        <f t="shared" si="30"/>
        <v>#REF!</v>
      </c>
      <c r="J109" s="80" t="e">
        <f>VLOOKUP(A109,#REF!,21,0)</f>
        <v>#REF!</v>
      </c>
      <c r="K109" s="81" t="e">
        <f>VLOOKUP(A109,#REF!,22,0)</f>
        <v>#REF!</v>
      </c>
      <c r="L109" s="81" t="e">
        <f>VLOOKUP(A109,#REF!,23,0)</f>
        <v>#REF!</v>
      </c>
      <c r="M109" s="82">
        <v>0.6</v>
      </c>
      <c r="N109" s="83">
        <v>1403.39664</v>
      </c>
    </row>
    <row r="110" spans="1:14" ht="24.75" customHeight="1">
      <c r="A110" s="57" t="s">
        <v>106</v>
      </c>
      <c r="B110" s="20">
        <v>602</v>
      </c>
      <c r="C110" s="21">
        <v>334.21926910299</v>
      </c>
      <c r="D110" s="21">
        <f t="shared" si="35"/>
        <v>241.43999999999994</v>
      </c>
      <c r="E110" s="49">
        <v>13124</v>
      </c>
      <c r="F110" s="21">
        <v>147.028345016763</v>
      </c>
      <c r="G110" s="21">
        <f t="shared" si="36"/>
        <v>2315.519999999997</v>
      </c>
      <c r="H110" s="39" t="e">
        <f t="shared" si="29"/>
        <v>#REF!</v>
      </c>
      <c r="I110" s="79" t="e">
        <f t="shared" si="30"/>
        <v>#REF!</v>
      </c>
      <c r="J110" s="80" t="e">
        <f>VLOOKUP(A110,#REF!,21,0)</f>
        <v>#REF!</v>
      </c>
      <c r="K110" s="81" t="e">
        <f>VLOOKUP(A110,#REF!,22,0)</f>
        <v>#REF!</v>
      </c>
      <c r="L110" s="81" t="e">
        <f>VLOOKUP(A110,#REF!,23,0)</f>
        <v>#REF!</v>
      </c>
      <c r="M110" s="82">
        <v>0.6</v>
      </c>
      <c r="N110" s="83">
        <v>1534.176</v>
      </c>
    </row>
    <row r="111" spans="1:228" s="4" customFormat="1" ht="24.75" customHeight="1">
      <c r="A111" s="112" t="s">
        <v>108</v>
      </c>
      <c r="B111" s="42">
        <v>292</v>
      </c>
      <c r="C111" s="43">
        <v>332.876712328767</v>
      </c>
      <c r="D111" s="43">
        <f t="shared" si="35"/>
        <v>116.63999999999996</v>
      </c>
      <c r="E111" s="52">
        <v>6941</v>
      </c>
      <c r="F111" s="43">
        <v>146.996110070595</v>
      </c>
      <c r="G111" s="43">
        <f t="shared" si="36"/>
        <v>1224.36</v>
      </c>
      <c r="H111" s="45" t="e">
        <f t="shared" si="29"/>
        <v>#REF!</v>
      </c>
      <c r="I111" s="84" t="e">
        <f t="shared" si="30"/>
        <v>#REF!</v>
      </c>
      <c r="J111" s="85" t="e">
        <f>VLOOKUP(A111,#REF!,21,0)</f>
        <v>#REF!</v>
      </c>
      <c r="K111" s="86" t="e">
        <f>VLOOKUP(A111,#REF!,22,0)</f>
        <v>#REF!</v>
      </c>
      <c r="L111" s="86" t="e">
        <f>VLOOKUP(A111,#REF!,23,0)</f>
        <v>#REF!</v>
      </c>
      <c r="M111" s="87">
        <v>0.7</v>
      </c>
      <c r="N111" s="88">
        <v>938.7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</row>
    <row r="112" spans="1:228" s="4" customFormat="1" ht="24.75" customHeight="1">
      <c r="A112" s="112" t="s">
        <v>109</v>
      </c>
      <c r="B112" s="42">
        <v>668</v>
      </c>
      <c r="C112" s="43">
        <v>333</v>
      </c>
      <c r="D112" s="43">
        <f t="shared" si="35"/>
        <v>266.9328</v>
      </c>
      <c r="E112" s="52">
        <v>9179</v>
      </c>
      <c r="F112" s="43">
        <v>147</v>
      </c>
      <c r="G112" s="43">
        <f t="shared" si="36"/>
        <v>1619.1756</v>
      </c>
      <c r="H112" s="45" t="e">
        <f t="shared" si="29"/>
        <v>#REF!</v>
      </c>
      <c r="I112" s="84" t="e">
        <f t="shared" si="30"/>
        <v>#REF!</v>
      </c>
      <c r="J112" s="85" t="e">
        <f>VLOOKUP(A112,#REF!,21,0)</f>
        <v>#REF!</v>
      </c>
      <c r="K112" s="86" t="e">
        <f>VLOOKUP(A112,#REF!,22,0)</f>
        <v>#REF!</v>
      </c>
      <c r="L112" s="86" t="e">
        <f>VLOOKUP(A112,#REF!,23,0)</f>
        <v>#REF!</v>
      </c>
      <c r="M112" s="87">
        <v>0.7</v>
      </c>
      <c r="N112" s="88">
        <v>1320.27588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</row>
    <row r="113" spans="1:228" s="4" customFormat="1" ht="24.75" customHeight="1">
      <c r="A113" s="112" t="s">
        <v>107</v>
      </c>
      <c r="B113" s="42">
        <v>4938</v>
      </c>
      <c r="C113" s="43">
        <v>354.51397326853</v>
      </c>
      <c r="D113" s="43">
        <f t="shared" si="35"/>
        <v>2100.708000000001</v>
      </c>
      <c r="E113" s="52">
        <v>30705</v>
      </c>
      <c r="F113" s="43">
        <v>148.308744504152</v>
      </c>
      <c r="G113" s="43">
        <f t="shared" si="36"/>
        <v>5464.583999999984</v>
      </c>
      <c r="H113" s="45" t="e">
        <f t="shared" si="29"/>
        <v>#REF!</v>
      </c>
      <c r="I113" s="84" t="e">
        <f t="shared" si="30"/>
        <v>#REF!</v>
      </c>
      <c r="J113" s="85" t="e">
        <f>VLOOKUP(A113,#REF!,21,0)</f>
        <v>#REF!</v>
      </c>
      <c r="K113" s="86" t="e">
        <f>VLOOKUP(A113,#REF!,22,0)</f>
        <v>#REF!</v>
      </c>
      <c r="L113" s="86" t="e">
        <f>VLOOKUP(A113,#REF!,23,0)</f>
        <v>#REF!</v>
      </c>
      <c r="M113" s="87">
        <v>0.6</v>
      </c>
      <c r="N113" s="88">
        <v>4539.17519999999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</row>
    <row r="114" spans="1:228" s="2" customFormat="1" ht="24.75" customHeight="1">
      <c r="A114" s="32" t="s">
        <v>173</v>
      </c>
      <c r="B114" s="53"/>
      <c r="C114" s="46"/>
      <c r="D114" s="54"/>
      <c r="E114" s="55"/>
      <c r="F114" s="46"/>
      <c r="G114" s="54"/>
      <c r="H114" s="37"/>
      <c r="I114" s="90"/>
      <c r="J114" s="91"/>
      <c r="K114" s="92"/>
      <c r="L114" s="92"/>
      <c r="M114" s="46"/>
      <c r="N114" s="3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</row>
    <row r="115" spans="1:14" ht="24.75" customHeight="1">
      <c r="A115" s="38" t="s">
        <v>564</v>
      </c>
      <c r="B115" s="113">
        <v>658</v>
      </c>
      <c r="C115" s="107">
        <v>333</v>
      </c>
      <c r="D115" s="21">
        <f aca="true" t="shared" si="37" ref="D115:D118">B115*C115*12/10000</f>
        <v>262.9368</v>
      </c>
      <c r="E115" s="113">
        <v>1315</v>
      </c>
      <c r="F115" s="103">
        <v>150</v>
      </c>
      <c r="G115" s="21">
        <f aca="true" t="shared" si="38" ref="G115:G118">E115*F115*12/10000</f>
        <v>236.7</v>
      </c>
      <c r="H115" s="39">
        <f t="shared" si="29"/>
        <v>399.1891247404307</v>
      </c>
      <c r="I115" s="79">
        <f t="shared" si="30"/>
        <v>0.7989586130173573</v>
      </c>
      <c r="J115" s="80">
        <v>93.8422188683577</v>
      </c>
      <c r="K115" s="81">
        <v>183.892293126058</v>
      </c>
      <c r="L115" s="81">
        <v>121.454612746015</v>
      </c>
      <c r="M115" s="120">
        <v>0</v>
      </c>
      <c r="N115" s="121">
        <v>0</v>
      </c>
    </row>
    <row r="116" spans="1:14" ht="24.75" customHeight="1">
      <c r="A116" s="40" t="s">
        <v>111</v>
      </c>
      <c r="B116" s="20">
        <v>1855</v>
      </c>
      <c r="C116" s="21">
        <v>334.231805929919</v>
      </c>
      <c r="D116" s="21">
        <f t="shared" si="37"/>
        <v>743.9999999999998</v>
      </c>
      <c r="E116" s="49">
        <v>22293</v>
      </c>
      <c r="F116" s="21">
        <v>147.13138653389</v>
      </c>
      <c r="G116" s="21">
        <f t="shared" si="38"/>
        <v>3936.000000000012</v>
      </c>
      <c r="H116" s="39" t="e">
        <f t="shared" si="29"/>
        <v>#REF!</v>
      </c>
      <c r="I116" s="79" t="e">
        <f t="shared" si="30"/>
        <v>#REF!</v>
      </c>
      <c r="J116" s="80" t="e">
        <f>VLOOKUP(A116,#REF!,21,0)</f>
        <v>#REF!</v>
      </c>
      <c r="K116" s="81" t="e">
        <f>VLOOKUP(A116,#REF!,22,0)</f>
        <v>#REF!</v>
      </c>
      <c r="L116" s="81" t="e">
        <f>VLOOKUP(A116,#REF!,23,0)</f>
        <v>#REF!</v>
      </c>
      <c r="M116" s="93">
        <v>0.6</v>
      </c>
      <c r="N116" s="83">
        <v>2808.00000000001</v>
      </c>
    </row>
    <row r="117" spans="1:14" ht="24.75" customHeight="1">
      <c r="A117" s="40" t="s">
        <v>175</v>
      </c>
      <c r="B117" s="20">
        <v>2045</v>
      </c>
      <c r="C117" s="21">
        <v>333</v>
      </c>
      <c r="D117" s="21">
        <f t="shared" si="37"/>
        <v>817.182</v>
      </c>
      <c r="E117" s="49">
        <v>4975</v>
      </c>
      <c r="F117" s="21">
        <v>148.743718592965</v>
      </c>
      <c r="G117" s="21">
        <f t="shared" si="38"/>
        <v>888.0000000000009</v>
      </c>
      <c r="H117" s="39" t="e">
        <f t="shared" si="29"/>
        <v>#REF!</v>
      </c>
      <c r="I117" s="79" t="e">
        <f t="shared" si="30"/>
        <v>#REF!</v>
      </c>
      <c r="J117" s="80" t="e">
        <f>VLOOKUP(A117,#REF!,21,0)</f>
        <v>#REF!</v>
      </c>
      <c r="K117" s="81" t="e">
        <f>VLOOKUP(A117,#REF!,22,0)</f>
        <v>#REF!</v>
      </c>
      <c r="L117" s="81" t="e">
        <f>VLOOKUP(A117,#REF!,23,0)</f>
        <v>#REF!</v>
      </c>
      <c r="M117" s="82">
        <v>0.7</v>
      </c>
      <c r="N117" s="83">
        <v>1193.6274</v>
      </c>
    </row>
    <row r="118" spans="1:228" s="4" customFormat="1" ht="24.75" customHeight="1">
      <c r="A118" s="61" t="s">
        <v>113</v>
      </c>
      <c r="B118" s="42">
        <v>6204</v>
      </c>
      <c r="C118" s="43">
        <v>333</v>
      </c>
      <c r="D118" s="43">
        <f t="shared" si="37"/>
        <v>2479.1184</v>
      </c>
      <c r="E118" s="52">
        <v>24478</v>
      </c>
      <c r="F118" s="43">
        <v>147</v>
      </c>
      <c r="G118" s="43">
        <f t="shared" si="38"/>
        <v>4317.9192</v>
      </c>
      <c r="H118" s="45" t="e">
        <f t="shared" si="29"/>
        <v>#REF!</v>
      </c>
      <c r="I118" s="84" t="e">
        <f t="shared" si="30"/>
        <v>#REF!</v>
      </c>
      <c r="J118" s="85" t="e">
        <f>VLOOKUP(A118,#REF!,21,0)</f>
        <v>#REF!</v>
      </c>
      <c r="K118" s="86" t="e">
        <f>VLOOKUP(A118,#REF!,22,0)</f>
        <v>#REF!</v>
      </c>
      <c r="L118" s="86" t="e">
        <f>VLOOKUP(A118,#REF!,23,0)</f>
        <v>#REF!</v>
      </c>
      <c r="M118" s="87">
        <v>0.7</v>
      </c>
      <c r="N118" s="88">
        <v>4757.92632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</row>
    <row r="119" spans="1:228" s="2" customFormat="1" ht="24.75" customHeight="1">
      <c r="A119" s="32" t="s">
        <v>176</v>
      </c>
      <c r="B119" s="53"/>
      <c r="C119" s="46"/>
      <c r="D119" s="54"/>
      <c r="E119" s="55"/>
      <c r="F119" s="46"/>
      <c r="G119" s="54"/>
      <c r="H119" s="37"/>
      <c r="I119" s="90"/>
      <c r="J119" s="91"/>
      <c r="K119" s="92"/>
      <c r="L119" s="92"/>
      <c r="M119" s="46"/>
      <c r="N119" s="3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</row>
    <row r="120" spans="1:14" ht="24.75" customHeight="1">
      <c r="A120" s="59" t="s">
        <v>564</v>
      </c>
      <c r="B120" s="114">
        <v>1546</v>
      </c>
      <c r="C120" s="107">
        <v>336</v>
      </c>
      <c r="D120" s="21">
        <f aca="true" t="shared" si="39" ref="D120:D125">B120*C120*12/10000</f>
        <v>623.3472</v>
      </c>
      <c r="E120" s="115">
        <v>18079</v>
      </c>
      <c r="F120" s="103">
        <v>152</v>
      </c>
      <c r="G120" s="21">
        <f aca="true" t="shared" si="40" ref="G120:G125">E120*F120*12/10000</f>
        <v>3297.6096</v>
      </c>
      <c r="H120" s="39">
        <f t="shared" si="29"/>
        <v>3286.3068391603247</v>
      </c>
      <c r="I120" s="79">
        <f t="shared" si="30"/>
        <v>0.8381390070812116</v>
      </c>
      <c r="J120" s="80">
        <v>1222.63831360609</v>
      </c>
      <c r="K120" s="81">
        <v>481.277734946675</v>
      </c>
      <c r="L120" s="81">
        <v>1582.39079060756</v>
      </c>
      <c r="M120" s="120">
        <v>0</v>
      </c>
      <c r="N120" s="121">
        <v>0</v>
      </c>
    </row>
    <row r="121" spans="1:14" ht="24.75" customHeight="1">
      <c r="A121" s="59" t="s">
        <v>115</v>
      </c>
      <c r="B121" s="20">
        <v>2460</v>
      </c>
      <c r="C121" s="21">
        <v>333</v>
      </c>
      <c r="D121" s="21">
        <f t="shared" si="39"/>
        <v>983.016</v>
      </c>
      <c r="E121" s="49">
        <v>2578</v>
      </c>
      <c r="F121" s="21">
        <v>151.008533747091</v>
      </c>
      <c r="G121" s="21">
        <f t="shared" si="40"/>
        <v>467.16000000000076</v>
      </c>
      <c r="H121" s="39" t="e">
        <f t="shared" si="29"/>
        <v>#REF!</v>
      </c>
      <c r="I121" s="79" t="e">
        <f t="shared" si="30"/>
        <v>#REF!</v>
      </c>
      <c r="J121" s="80" t="e">
        <f>VLOOKUP(A121,#REF!,21,0)</f>
        <v>#REF!</v>
      </c>
      <c r="K121" s="81" t="e">
        <f>VLOOKUP(A121,#REF!,22,0)</f>
        <v>#REF!</v>
      </c>
      <c r="L121" s="81" t="e">
        <f>VLOOKUP(A121,#REF!,23,0)</f>
        <v>#REF!</v>
      </c>
      <c r="M121" s="82">
        <v>0.6</v>
      </c>
      <c r="N121" s="83">
        <v>870.1056</v>
      </c>
    </row>
    <row r="122" spans="1:14" ht="24.75" customHeight="1">
      <c r="A122" s="59" t="s">
        <v>178</v>
      </c>
      <c r="B122" s="20">
        <v>1087</v>
      </c>
      <c r="C122" s="21">
        <v>334</v>
      </c>
      <c r="D122" s="21">
        <f t="shared" si="39"/>
        <v>435.6696</v>
      </c>
      <c r="E122" s="49">
        <v>13575</v>
      </c>
      <c r="F122" s="21">
        <v>151.278084714549</v>
      </c>
      <c r="G122" s="21">
        <f t="shared" si="40"/>
        <v>2464.3200000000033</v>
      </c>
      <c r="H122" s="39" t="e">
        <f t="shared" si="29"/>
        <v>#REF!</v>
      </c>
      <c r="I122" s="79" t="e">
        <f t="shared" si="30"/>
        <v>#REF!</v>
      </c>
      <c r="J122" s="80" t="e">
        <f>VLOOKUP(A122,#REF!,21,0)</f>
        <v>#REF!</v>
      </c>
      <c r="K122" s="81" t="e">
        <f>VLOOKUP(A122,#REF!,22,0)</f>
        <v>#REF!</v>
      </c>
      <c r="L122" s="81" t="e">
        <f>VLOOKUP(A122,#REF!,23,0)</f>
        <v>#REF!</v>
      </c>
      <c r="M122" s="93">
        <v>0.6</v>
      </c>
      <c r="N122" s="83">
        <v>1739.99376</v>
      </c>
    </row>
    <row r="123" spans="1:14" ht="24.75" customHeight="1">
      <c r="A123" s="59" t="s">
        <v>117</v>
      </c>
      <c r="B123" s="20">
        <v>5502</v>
      </c>
      <c r="C123" s="21">
        <v>335</v>
      </c>
      <c r="D123" s="21">
        <f t="shared" si="39"/>
        <v>2211.804</v>
      </c>
      <c r="E123" s="49">
        <v>24986</v>
      </c>
      <c r="F123" s="21">
        <v>151.000560313776</v>
      </c>
      <c r="G123" s="21">
        <f t="shared" si="40"/>
        <v>4527.480000000008</v>
      </c>
      <c r="H123" s="39" t="e">
        <f t="shared" si="29"/>
        <v>#REF!</v>
      </c>
      <c r="I123" s="79" t="e">
        <f t="shared" si="30"/>
        <v>#REF!</v>
      </c>
      <c r="J123" s="80" t="e">
        <f>VLOOKUP(A123,#REF!,21,0)</f>
        <v>#REF!</v>
      </c>
      <c r="K123" s="81" t="e">
        <f>VLOOKUP(A123,#REF!,22,0)</f>
        <v>#REF!</v>
      </c>
      <c r="L123" s="81" t="e">
        <f>VLOOKUP(A123,#REF!,23,0)</f>
        <v>#REF!</v>
      </c>
      <c r="M123" s="82">
        <v>0.6</v>
      </c>
      <c r="N123" s="83">
        <v>4043.5704</v>
      </c>
    </row>
    <row r="124" spans="1:228" s="4" customFormat="1" ht="24.75" customHeight="1">
      <c r="A124" s="61" t="s">
        <v>119</v>
      </c>
      <c r="B124" s="42">
        <v>3969</v>
      </c>
      <c r="C124" s="43">
        <v>336</v>
      </c>
      <c r="D124" s="43">
        <f t="shared" si="39"/>
        <v>1600.3008</v>
      </c>
      <c r="E124" s="52">
        <v>26800</v>
      </c>
      <c r="F124" s="43">
        <v>147.492537313433</v>
      </c>
      <c r="G124" s="43">
        <f t="shared" si="40"/>
        <v>4743.360000000005</v>
      </c>
      <c r="H124" s="45" t="e">
        <f t="shared" si="29"/>
        <v>#REF!</v>
      </c>
      <c r="I124" s="84" t="e">
        <f t="shared" si="30"/>
        <v>#REF!</v>
      </c>
      <c r="J124" s="85" t="e">
        <f>VLOOKUP(A124,#REF!,21,0)</f>
        <v>#REF!</v>
      </c>
      <c r="K124" s="86" t="e">
        <f>VLOOKUP(A124,#REF!,22,0)</f>
        <v>#REF!</v>
      </c>
      <c r="L124" s="86" t="e">
        <f>VLOOKUP(A124,#REF!,23,0)</f>
        <v>#REF!</v>
      </c>
      <c r="M124" s="87">
        <v>0.6</v>
      </c>
      <c r="N124" s="88">
        <v>3806.19648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</row>
    <row r="125" spans="1:228" s="4" customFormat="1" ht="24.75" customHeight="1">
      <c r="A125" s="61" t="s">
        <v>118</v>
      </c>
      <c r="B125" s="42">
        <v>6740</v>
      </c>
      <c r="C125" s="43">
        <v>337</v>
      </c>
      <c r="D125" s="43">
        <f t="shared" si="39"/>
        <v>2725.656</v>
      </c>
      <c r="E125" s="52">
        <v>33726</v>
      </c>
      <c r="F125" s="43">
        <v>150.999229081421</v>
      </c>
      <c r="G125" s="43">
        <f t="shared" si="40"/>
        <v>6111.120000000006</v>
      </c>
      <c r="H125" s="45" t="e">
        <f t="shared" si="29"/>
        <v>#REF!</v>
      </c>
      <c r="I125" s="84" t="e">
        <f t="shared" si="30"/>
        <v>#REF!</v>
      </c>
      <c r="J125" s="85" t="e">
        <f>VLOOKUP(A125,#REF!,21,0)</f>
        <v>#REF!</v>
      </c>
      <c r="K125" s="86" t="e">
        <f>VLOOKUP(A125,#REF!,22,0)</f>
        <v>#REF!</v>
      </c>
      <c r="L125" s="86" t="e">
        <f>VLOOKUP(A125,#REF!,23,0)</f>
        <v>#REF!</v>
      </c>
      <c r="M125" s="87">
        <v>0.6</v>
      </c>
      <c r="N125" s="88">
        <v>5302.0656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</row>
    <row r="126" spans="1:228" s="2" customFormat="1" ht="24.75" customHeight="1">
      <c r="A126" s="32" t="s">
        <v>179</v>
      </c>
      <c r="B126" s="53"/>
      <c r="C126" s="46"/>
      <c r="D126" s="54"/>
      <c r="E126" s="55"/>
      <c r="F126" s="46"/>
      <c r="G126" s="54"/>
      <c r="H126" s="37"/>
      <c r="I126" s="90"/>
      <c r="J126" s="91"/>
      <c r="K126" s="92"/>
      <c r="L126" s="92"/>
      <c r="M126" s="46"/>
      <c r="N126" s="3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</row>
    <row r="127" spans="1:14" ht="24.75" customHeight="1">
      <c r="A127" s="40" t="s">
        <v>564</v>
      </c>
      <c r="B127" s="116">
        <v>164</v>
      </c>
      <c r="C127" s="103">
        <v>242</v>
      </c>
      <c r="D127" s="21">
        <f aca="true" t="shared" si="41" ref="D127:D132">B127*C127*12/10000</f>
        <v>47.6256</v>
      </c>
      <c r="E127" s="117">
        <v>1239</v>
      </c>
      <c r="F127" s="103">
        <v>137</v>
      </c>
      <c r="G127" s="21">
        <f aca="true" t="shared" si="42" ref="G127:G132">E127*F127*12/10000</f>
        <v>203.6916</v>
      </c>
      <c r="H127" s="39">
        <f t="shared" si="29"/>
        <v>216.5761926169449</v>
      </c>
      <c r="I127" s="79">
        <f aca="true" t="shared" si="43" ref="I127:I132">H127/(D127+G127)</f>
        <v>0.8617643066886982</v>
      </c>
      <c r="J127" s="80">
        <v>78.4917996576489</v>
      </c>
      <c r="K127" s="81">
        <v>36.496949204042</v>
      </c>
      <c r="L127" s="81">
        <v>101.587443755254</v>
      </c>
      <c r="M127" s="120">
        <v>0</v>
      </c>
      <c r="N127" s="121">
        <v>0</v>
      </c>
    </row>
    <row r="128" spans="1:14" ht="24.75" customHeight="1">
      <c r="A128" s="40" t="s">
        <v>121</v>
      </c>
      <c r="B128" s="20">
        <v>468</v>
      </c>
      <c r="C128" s="21">
        <v>244</v>
      </c>
      <c r="D128" s="21">
        <f t="shared" si="41"/>
        <v>137.0304</v>
      </c>
      <c r="E128" s="49">
        <v>2851</v>
      </c>
      <c r="F128" s="21">
        <v>140.862855138548</v>
      </c>
      <c r="G128" s="21">
        <f t="shared" si="42"/>
        <v>481.92000000000047</v>
      </c>
      <c r="H128" s="39" t="e">
        <f t="shared" si="29"/>
        <v>#REF!</v>
      </c>
      <c r="I128" s="79" t="e">
        <f t="shared" si="43"/>
        <v>#REF!</v>
      </c>
      <c r="J128" s="80" t="e">
        <f>VLOOKUP(A128,#REF!,21,0)</f>
        <v>#REF!</v>
      </c>
      <c r="K128" s="81" t="e">
        <f>VLOOKUP(A128,#REF!,22,0)</f>
        <v>#REF!</v>
      </c>
      <c r="L128" s="81" t="e">
        <f>VLOOKUP(A128,#REF!,23,0)</f>
        <v>#REF!</v>
      </c>
      <c r="M128" s="82">
        <v>0.5</v>
      </c>
      <c r="N128" s="83">
        <v>309.4752</v>
      </c>
    </row>
    <row r="129" spans="1:14" ht="24.75" customHeight="1">
      <c r="A129" s="40" t="s">
        <v>123</v>
      </c>
      <c r="B129" s="20">
        <v>713</v>
      </c>
      <c r="C129" s="21">
        <v>243</v>
      </c>
      <c r="D129" s="21">
        <f t="shared" si="41"/>
        <v>207.9108</v>
      </c>
      <c r="E129" s="49">
        <v>10701</v>
      </c>
      <c r="F129" s="21">
        <v>117.643210914868</v>
      </c>
      <c r="G129" s="21">
        <f t="shared" si="42"/>
        <v>1510.680000000003</v>
      </c>
      <c r="H129" s="39" t="e">
        <f t="shared" si="29"/>
        <v>#REF!</v>
      </c>
      <c r="I129" s="79" t="e">
        <f t="shared" si="43"/>
        <v>#REF!</v>
      </c>
      <c r="J129" s="80" t="e">
        <f>VLOOKUP(A129,#REF!,21,0)</f>
        <v>#REF!</v>
      </c>
      <c r="K129" s="81" t="e">
        <f>VLOOKUP(A129,#REF!,22,0)</f>
        <v>#REF!</v>
      </c>
      <c r="L129" s="81" t="e">
        <f>VLOOKUP(A129,#REF!,23,0)</f>
        <v>#REF!</v>
      </c>
      <c r="M129" s="82">
        <v>0.5</v>
      </c>
      <c r="N129" s="83">
        <v>859.295400000002</v>
      </c>
    </row>
    <row r="130" spans="1:14" ht="24.75" customHeight="1">
      <c r="A130" s="40" t="s">
        <v>565</v>
      </c>
      <c r="B130" s="20">
        <v>116</v>
      </c>
      <c r="C130" s="21">
        <v>242</v>
      </c>
      <c r="D130" s="21">
        <f t="shared" si="41"/>
        <v>33.6864</v>
      </c>
      <c r="E130" s="49">
        <v>9170</v>
      </c>
      <c r="F130" s="21">
        <v>128.669574700109</v>
      </c>
      <c r="G130" s="21">
        <f t="shared" si="42"/>
        <v>1415.8799999999994</v>
      </c>
      <c r="H130" s="39" t="e">
        <f t="shared" si="29"/>
        <v>#REF!</v>
      </c>
      <c r="I130" s="79" t="e">
        <f t="shared" si="43"/>
        <v>#REF!</v>
      </c>
      <c r="J130" s="80" t="e">
        <f>VLOOKUP(A130,#REF!,21,0)</f>
        <v>#REF!</v>
      </c>
      <c r="K130" s="81" t="e">
        <f>VLOOKUP(A130,#REF!,22,0)</f>
        <v>#REF!</v>
      </c>
      <c r="L130" s="81" t="e">
        <f>VLOOKUP(A130,#REF!,23,0)</f>
        <v>#REF!</v>
      </c>
      <c r="M130" s="82">
        <v>0.5</v>
      </c>
      <c r="N130" s="83">
        <v>724.7832</v>
      </c>
    </row>
    <row r="131" spans="1:228" s="4" customFormat="1" ht="24.75" customHeight="1">
      <c r="A131" s="124" t="s">
        <v>125</v>
      </c>
      <c r="B131" s="42">
        <v>750</v>
      </c>
      <c r="C131" s="43">
        <v>242</v>
      </c>
      <c r="D131" s="43">
        <f t="shared" si="41"/>
        <v>217.8</v>
      </c>
      <c r="E131" s="52">
        <v>8948</v>
      </c>
      <c r="F131" s="43">
        <v>137.382655341976</v>
      </c>
      <c r="G131" s="43">
        <f t="shared" si="42"/>
        <v>1475.1600000000017</v>
      </c>
      <c r="H131" s="45" t="e">
        <f t="shared" si="29"/>
        <v>#REF!</v>
      </c>
      <c r="I131" s="84" t="e">
        <f t="shared" si="43"/>
        <v>#REF!</v>
      </c>
      <c r="J131" s="85" t="e">
        <f>VLOOKUP(A131,#REF!,21,0)</f>
        <v>#REF!</v>
      </c>
      <c r="K131" s="86" t="e">
        <f>VLOOKUP(A131,#REF!,22,0)</f>
        <v>#REF!</v>
      </c>
      <c r="L131" s="86" t="e">
        <f>VLOOKUP(A131,#REF!,23,0)</f>
        <v>#REF!</v>
      </c>
      <c r="M131" s="87">
        <v>0.5</v>
      </c>
      <c r="N131" s="88">
        <v>846.480000000001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</row>
    <row r="132" spans="1:228" s="4" customFormat="1" ht="24.75" customHeight="1">
      <c r="A132" s="124" t="s">
        <v>124</v>
      </c>
      <c r="B132" s="42">
        <v>3385</v>
      </c>
      <c r="C132" s="43">
        <v>250</v>
      </c>
      <c r="D132" s="43">
        <f t="shared" si="41"/>
        <v>1015.5</v>
      </c>
      <c r="E132" s="52">
        <v>26947</v>
      </c>
      <c r="F132" s="43">
        <v>118.068801721899</v>
      </c>
      <c r="G132" s="43">
        <f t="shared" si="42"/>
        <v>3817.920000000015</v>
      </c>
      <c r="H132" s="45" t="e">
        <f t="shared" si="29"/>
        <v>#REF!</v>
      </c>
      <c r="I132" s="84" t="e">
        <f t="shared" si="43"/>
        <v>#REF!</v>
      </c>
      <c r="J132" s="85" t="e">
        <f>VLOOKUP(A132,#REF!,21,0)</f>
        <v>#REF!</v>
      </c>
      <c r="K132" s="86" t="e">
        <f>VLOOKUP(A132,#REF!,22,0)</f>
        <v>#REF!</v>
      </c>
      <c r="L132" s="86" t="e">
        <f>VLOOKUP(A132,#REF!,23,0)</f>
        <v>#REF!</v>
      </c>
      <c r="M132" s="87">
        <v>0.6</v>
      </c>
      <c r="N132" s="88">
        <v>2900.05200000001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</row>
  </sheetData>
  <sheetProtection/>
  <mergeCells count="8">
    <mergeCell ref="A1:L1"/>
    <mergeCell ref="B2:D2"/>
    <mergeCell ref="E2:G2"/>
    <mergeCell ref="H2:L2"/>
    <mergeCell ref="M2:N2"/>
    <mergeCell ref="A6:N6"/>
    <mergeCell ref="A23:L23"/>
    <mergeCell ref="A2:A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35"/>
  <sheetViews>
    <sheetView tabSelected="1" zoomScale="85" zoomScaleNormal="85" zoomScaleSheetLayoutView="100" workbookViewId="0" topLeftCell="A1">
      <selection activeCell="D11" sqref="D11"/>
    </sheetView>
  </sheetViews>
  <sheetFormatPr defaultColWidth="9.00390625" defaultRowHeight="14.25"/>
  <cols>
    <col min="1" max="1" width="39.375" style="8" customWidth="1"/>
    <col min="2" max="2" width="44.00390625" style="8" customWidth="1"/>
    <col min="3" max="3" width="18.75390625" style="8" customWidth="1"/>
    <col min="4" max="245" width="9.00390625" style="8" customWidth="1"/>
  </cols>
  <sheetData>
    <row r="1" spans="1:2" ht="24" customHeight="1">
      <c r="A1" s="280" t="s">
        <v>126</v>
      </c>
      <c r="B1" s="239"/>
    </row>
    <row r="2" spans="1:245" s="237" customFormat="1" ht="51.75" customHeight="1">
      <c r="A2" s="281" t="s">
        <v>127</v>
      </c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</row>
    <row r="3" spans="1:3" ht="18" customHeight="1">
      <c r="A3" s="8"/>
      <c r="B3" s="244" t="s">
        <v>2</v>
      </c>
      <c r="C3" s="244"/>
    </row>
    <row r="4" spans="1:3" ht="21.75" customHeight="1">
      <c r="A4" s="282" t="s">
        <v>128</v>
      </c>
      <c r="B4" s="283" t="s">
        <v>129</v>
      </c>
      <c r="C4" s="247"/>
    </row>
    <row r="5" spans="1:3" ht="28.5" customHeight="1">
      <c r="A5" s="282"/>
      <c r="B5" s="283"/>
      <c r="C5" s="249"/>
    </row>
    <row r="6" spans="1:3" ht="21.75" customHeight="1">
      <c r="A6" s="250" t="s">
        <v>130</v>
      </c>
      <c r="B6" s="284">
        <f>B7+B8+B9+B10+B11+B12+B21+B27+B28+B34+B35+B36+B37+B38+B46+B47+B55+B56+B57+B58+B59+B64+B65+B66+B67+B73+B74+B75+B76+B77+B80+B81+B82+B83+B88+B89+B97+B98+B99+B100+B105+B106+B107+B114+B115+B116+B117+B121+B122+B126+B127+B128+B129+B134+B135</f>
        <v>166015</v>
      </c>
      <c r="C6" s="252"/>
    </row>
    <row r="7" spans="1:3" ht="21.75" customHeight="1">
      <c r="A7" s="285" t="s">
        <v>9</v>
      </c>
      <c r="B7" s="285">
        <v>7089</v>
      </c>
      <c r="C7" s="252"/>
    </row>
    <row r="8" spans="1:3" ht="21.75" customHeight="1">
      <c r="A8" s="285" t="s">
        <v>10</v>
      </c>
      <c r="B8" s="285">
        <v>672</v>
      </c>
      <c r="C8" s="252"/>
    </row>
    <row r="9" spans="1:3" ht="21.75" customHeight="1">
      <c r="A9" s="285" t="s">
        <v>11</v>
      </c>
      <c r="B9" s="285">
        <v>2278</v>
      </c>
      <c r="C9" s="252"/>
    </row>
    <row r="10" spans="1:3" ht="21.75" customHeight="1">
      <c r="A10" s="285" t="s">
        <v>12</v>
      </c>
      <c r="B10" s="285">
        <v>1107</v>
      </c>
      <c r="C10" s="252"/>
    </row>
    <row r="11" spans="1:3" ht="21.75" customHeight="1">
      <c r="A11" s="285" t="s">
        <v>13</v>
      </c>
      <c r="B11" s="285">
        <v>878</v>
      </c>
      <c r="C11" s="252"/>
    </row>
    <row r="12" spans="1:3" ht="21.75" customHeight="1">
      <c r="A12" s="285" t="s">
        <v>131</v>
      </c>
      <c r="B12" s="285">
        <f>SUM(B13:B20)</f>
        <v>4391</v>
      </c>
      <c r="C12" s="252"/>
    </row>
    <row r="13" spans="1:3" ht="21.75" customHeight="1">
      <c r="A13" s="286" t="s">
        <v>132</v>
      </c>
      <c r="B13" s="285">
        <v>64</v>
      </c>
      <c r="C13" s="252"/>
    </row>
    <row r="14" spans="1:3" ht="21.75" customHeight="1">
      <c r="A14" s="286" t="s">
        <v>133</v>
      </c>
      <c r="B14" s="285">
        <v>188</v>
      </c>
      <c r="C14" s="257"/>
    </row>
    <row r="15" spans="1:3" ht="21.75" customHeight="1">
      <c r="A15" s="286" t="s">
        <v>18</v>
      </c>
      <c r="B15" s="285">
        <v>65</v>
      </c>
      <c r="C15" s="257"/>
    </row>
    <row r="16" spans="1:3" ht="21.75" customHeight="1">
      <c r="A16" s="286" t="s">
        <v>134</v>
      </c>
      <c r="B16" s="285">
        <v>652</v>
      </c>
      <c r="C16" s="257"/>
    </row>
    <row r="17" spans="1:3" ht="21.75" customHeight="1">
      <c r="A17" s="286" t="s">
        <v>20</v>
      </c>
      <c r="B17" s="285">
        <v>351</v>
      </c>
      <c r="C17" s="257"/>
    </row>
    <row r="18" spans="1:3" ht="21.75" customHeight="1">
      <c r="A18" s="287" t="s">
        <v>21</v>
      </c>
      <c r="B18" s="285">
        <v>1441</v>
      </c>
      <c r="C18" s="257"/>
    </row>
    <row r="19" spans="1:3" ht="21.75" customHeight="1">
      <c r="A19" s="287" t="s">
        <v>22</v>
      </c>
      <c r="B19" s="285">
        <v>775</v>
      </c>
      <c r="C19" s="257"/>
    </row>
    <row r="20" spans="1:3" ht="21.75" customHeight="1">
      <c r="A20" s="287" t="s">
        <v>23</v>
      </c>
      <c r="B20" s="285">
        <v>855</v>
      </c>
      <c r="C20" s="257"/>
    </row>
    <row r="21" spans="1:3" ht="21.75" customHeight="1">
      <c r="A21" s="285" t="s">
        <v>135</v>
      </c>
      <c r="B21" s="285">
        <f>SUM(B22:B26)</f>
        <v>5132</v>
      </c>
      <c r="C21" s="252"/>
    </row>
    <row r="22" spans="1:3" ht="21.75" customHeight="1">
      <c r="A22" s="288" t="s">
        <v>136</v>
      </c>
      <c r="B22" s="285">
        <v>166</v>
      </c>
      <c r="C22" s="252"/>
    </row>
    <row r="23" spans="1:3" ht="21.75" customHeight="1">
      <c r="A23" s="286" t="s">
        <v>26</v>
      </c>
      <c r="B23" s="285">
        <v>660</v>
      </c>
      <c r="C23" s="257"/>
    </row>
    <row r="24" spans="1:3" ht="21.75" customHeight="1">
      <c r="A24" s="286" t="s">
        <v>137</v>
      </c>
      <c r="B24" s="285">
        <v>491</v>
      </c>
      <c r="C24" s="257"/>
    </row>
    <row r="25" spans="1:3" ht="21.75" customHeight="1">
      <c r="A25" s="288" t="s">
        <v>28</v>
      </c>
      <c r="B25" s="285">
        <v>2688</v>
      </c>
      <c r="C25" s="257"/>
    </row>
    <row r="26" spans="1:3" ht="21.75" customHeight="1">
      <c r="A26" s="288" t="s">
        <v>29</v>
      </c>
      <c r="B26" s="285">
        <v>1127</v>
      </c>
      <c r="C26" s="257"/>
    </row>
    <row r="27" spans="1:3" ht="21.75" customHeight="1">
      <c r="A27" s="289" t="s">
        <v>30</v>
      </c>
      <c r="B27" s="285">
        <v>1308</v>
      </c>
      <c r="C27" s="257"/>
    </row>
    <row r="28" spans="1:3" ht="21.75" customHeight="1">
      <c r="A28" s="285" t="s">
        <v>138</v>
      </c>
      <c r="B28" s="285">
        <f>SUM(B29:B33)</f>
        <v>2259</v>
      </c>
      <c r="C28" s="252"/>
    </row>
    <row r="29" spans="1:3" ht="21.75" customHeight="1">
      <c r="A29" s="287" t="s">
        <v>139</v>
      </c>
      <c r="B29" s="285">
        <v>89</v>
      </c>
      <c r="C29" s="252"/>
    </row>
    <row r="30" spans="1:3" ht="21.75" customHeight="1">
      <c r="A30" s="286" t="s">
        <v>32</v>
      </c>
      <c r="B30" s="285">
        <v>234</v>
      </c>
      <c r="C30" s="257"/>
    </row>
    <row r="31" spans="1:3" ht="21.75" customHeight="1">
      <c r="A31" s="286" t="s">
        <v>140</v>
      </c>
      <c r="B31" s="285">
        <v>145</v>
      </c>
      <c r="C31" s="257"/>
    </row>
    <row r="32" spans="1:3" ht="21.75" customHeight="1">
      <c r="A32" s="286" t="s">
        <v>34</v>
      </c>
      <c r="B32" s="285">
        <v>908</v>
      </c>
      <c r="C32" s="257"/>
    </row>
    <row r="33" spans="1:3" ht="21.75" customHeight="1">
      <c r="A33" s="286" t="s">
        <v>141</v>
      </c>
      <c r="B33" s="285">
        <v>883</v>
      </c>
      <c r="C33" s="257"/>
    </row>
    <row r="34" spans="1:3" ht="21.75" customHeight="1">
      <c r="A34" s="290" t="s">
        <v>36</v>
      </c>
      <c r="B34" s="285">
        <v>1201</v>
      </c>
      <c r="C34" s="257"/>
    </row>
    <row r="35" spans="1:3" ht="21.75" customHeight="1">
      <c r="A35" s="290" t="s">
        <v>37</v>
      </c>
      <c r="B35" s="285">
        <v>1131</v>
      </c>
      <c r="C35" s="257"/>
    </row>
    <row r="36" spans="1:3" ht="21.75" customHeight="1">
      <c r="A36" s="290" t="s">
        <v>38</v>
      </c>
      <c r="B36" s="285">
        <v>2473</v>
      </c>
      <c r="C36" s="257"/>
    </row>
    <row r="37" spans="1:3" ht="21.75" customHeight="1">
      <c r="A37" s="289" t="s">
        <v>39</v>
      </c>
      <c r="B37" s="285">
        <v>1051</v>
      </c>
      <c r="C37" s="257"/>
    </row>
    <row r="38" spans="1:3" ht="21.75" customHeight="1">
      <c r="A38" s="291" t="s">
        <v>142</v>
      </c>
      <c r="B38" s="285">
        <f>SUM(B39:B45)</f>
        <v>9787</v>
      </c>
      <c r="C38" s="252"/>
    </row>
    <row r="39" spans="1:3" ht="21.75" customHeight="1">
      <c r="A39" s="287" t="s">
        <v>143</v>
      </c>
      <c r="B39" s="285">
        <v>16</v>
      </c>
      <c r="C39" s="252"/>
    </row>
    <row r="40" spans="1:3" ht="21.75" customHeight="1">
      <c r="A40" s="292" t="s">
        <v>144</v>
      </c>
      <c r="B40" s="285">
        <v>861</v>
      </c>
      <c r="C40" s="238"/>
    </row>
    <row r="41" spans="1:3" ht="21.75" customHeight="1">
      <c r="A41" s="287" t="s">
        <v>42</v>
      </c>
      <c r="B41" s="285">
        <v>388</v>
      </c>
      <c r="C41" s="238"/>
    </row>
    <row r="42" spans="1:3" ht="21.75" customHeight="1">
      <c r="A42" s="287" t="s">
        <v>43</v>
      </c>
      <c r="B42" s="285">
        <v>423</v>
      </c>
      <c r="C42" s="238"/>
    </row>
    <row r="43" spans="1:3" ht="21.75" customHeight="1">
      <c r="A43" s="287" t="s">
        <v>44</v>
      </c>
      <c r="B43" s="285">
        <v>1310</v>
      </c>
      <c r="C43" s="238"/>
    </row>
    <row r="44" spans="1:3" ht="21.75" customHeight="1">
      <c r="A44" s="287" t="s">
        <v>45</v>
      </c>
      <c r="B44" s="285">
        <v>3473</v>
      </c>
      <c r="C44" s="238"/>
    </row>
    <row r="45" spans="1:3" ht="21.75" customHeight="1">
      <c r="A45" s="287" t="s">
        <v>145</v>
      </c>
      <c r="B45" s="285">
        <v>3316</v>
      </c>
      <c r="C45" s="238"/>
    </row>
    <row r="46" spans="1:245" s="1" customFormat="1" ht="21.75" customHeight="1">
      <c r="A46" s="290" t="s">
        <v>47</v>
      </c>
      <c r="B46" s="285">
        <v>191</v>
      </c>
      <c r="C46" s="247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</row>
    <row r="47" spans="1:3" ht="21.75" customHeight="1">
      <c r="A47" s="291" t="s">
        <v>146</v>
      </c>
      <c r="B47" s="285">
        <f>SUM(B48:B54)</f>
        <v>2519</v>
      </c>
      <c r="C47" s="252"/>
    </row>
    <row r="48" spans="1:3" ht="21.75" customHeight="1">
      <c r="A48" s="287" t="s">
        <v>147</v>
      </c>
      <c r="B48" s="285">
        <v>29</v>
      </c>
      <c r="C48" s="252"/>
    </row>
    <row r="49" spans="1:3" ht="21.75" customHeight="1">
      <c r="A49" s="293" t="s">
        <v>52</v>
      </c>
      <c r="B49" s="285">
        <v>790</v>
      </c>
      <c r="C49" s="238"/>
    </row>
    <row r="50" spans="1:3" ht="21.75" customHeight="1">
      <c r="A50" s="294" t="s">
        <v>53</v>
      </c>
      <c r="B50" s="285">
        <v>404</v>
      </c>
      <c r="C50" s="238"/>
    </row>
    <row r="51" spans="1:3" ht="21.75" customHeight="1">
      <c r="A51" s="293" t="s">
        <v>54</v>
      </c>
      <c r="B51" s="285">
        <v>595</v>
      </c>
      <c r="C51" s="238"/>
    </row>
    <row r="52" spans="1:3" ht="21.75" customHeight="1">
      <c r="A52" s="294" t="s">
        <v>148</v>
      </c>
      <c r="B52" s="285">
        <v>382</v>
      </c>
      <c r="C52" s="238"/>
    </row>
    <row r="53" spans="1:3" ht="21.75" customHeight="1">
      <c r="A53" s="293" t="s">
        <v>50</v>
      </c>
      <c r="B53" s="285">
        <v>159</v>
      </c>
      <c r="C53" s="238"/>
    </row>
    <row r="54" spans="1:3" ht="21.75" customHeight="1">
      <c r="A54" s="294" t="s">
        <v>149</v>
      </c>
      <c r="B54" s="285">
        <v>160</v>
      </c>
      <c r="C54" s="238"/>
    </row>
    <row r="55" spans="1:3" ht="21.75" customHeight="1">
      <c r="A55" s="295" t="s">
        <v>55</v>
      </c>
      <c r="B55" s="285">
        <v>884</v>
      </c>
      <c r="C55" s="238"/>
    </row>
    <row r="56" spans="1:8" ht="21.75" customHeight="1">
      <c r="A56" s="296" t="s">
        <v>56</v>
      </c>
      <c r="B56" s="285">
        <v>1109</v>
      </c>
      <c r="C56" s="247"/>
      <c r="F56" s="270"/>
      <c r="G56" s="270"/>
      <c r="H56" s="270"/>
    </row>
    <row r="57" spans="1:3" ht="21.75" customHeight="1">
      <c r="A57" s="289" t="s">
        <v>57</v>
      </c>
      <c r="B57" s="285">
        <v>436</v>
      </c>
      <c r="C57" s="247"/>
    </row>
    <row r="58" spans="1:3" ht="21.75" customHeight="1">
      <c r="A58" s="289" t="s">
        <v>58</v>
      </c>
      <c r="B58" s="285">
        <v>427</v>
      </c>
      <c r="C58" s="247"/>
    </row>
    <row r="59" spans="1:3" ht="21.75" customHeight="1">
      <c r="A59" s="291" t="s">
        <v>150</v>
      </c>
      <c r="B59" s="285">
        <f>SUM(B60:B63)</f>
        <v>3799</v>
      </c>
      <c r="C59" s="252"/>
    </row>
    <row r="60" spans="1:3" ht="21.75" customHeight="1">
      <c r="A60" s="287" t="s">
        <v>151</v>
      </c>
      <c r="B60" s="285">
        <v>156</v>
      </c>
      <c r="C60" s="252"/>
    </row>
    <row r="61" spans="1:3" ht="21.75" customHeight="1">
      <c r="A61" s="287" t="s">
        <v>152</v>
      </c>
      <c r="B61" s="285">
        <v>442</v>
      </c>
      <c r="C61" s="238"/>
    </row>
    <row r="62" spans="1:3" ht="21.75" customHeight="1">
      <c r="A62" s="287" t="s">
        <v>61</v>
      </c>
      <c r="B62" s="285">
        <v>1728</v>
      </c>
      <c r="C62" s="238"/>
    </row>
    <row r="63" spans="1:3" ht="21.75" customHeight="1">
      <c r="A63" s="287" t="s">
        <v>62</v>
      </c>
      <c r="B63" s="285">
        <v>1473</v>
      </c>
      <c r="C63" s="238"/>
    </row>
    <row r="64" spans="1:3" ht="21.75" customHeight="1">
      <c r="A64" s="290" t="s">
        <v>63</v>
      </c>
      <c r="B64" s="285">
        <v>1147</v>
      </c>
      <c r="C64" s="238"/>
    </row>
    <row r="65" spans="1:3" ht="21.75" customHeight="1">
      <c r="A65" s="289" t="s">
        <v>64</v>
      </c>
      <c r="B65" s="285">
        <v>2437</v>
      </c>
      <c r="C65" s="247"/>
    </row>
    <row r="66" spans="1:3" ht="21.75" customHeight="1">
      <c r="A66" s="289" t="s">
        <v>65</v>
      </c>
      <c r="B66" s="285">
        <v>1583</v>
      </c>
      <c r="C66" s="247"/>
    </row>
    <row r="67" spans="1:3" ht="21.75" customHeight="1">
      <c r="A67" s="291" t="s">
        <v>153</v>
      </c>
      <c r="B67" s="285">
        <f>SUM(B68:B72)</f>
        <v>2920</v>
      </c>
      <c r="C67" s="252"/>
    </row>
    <row r="68" spans="1:3" ht="21.75" customHeight="1">
      <c r="A68" s="287" t="s">
        <v>154</v>
      </c>
      <c r="B68" s="285">
        <v>5</v>
      </c>
      <c r="C68" s="252"/>
    </row>
    <row r="69" spans="1:3" ht="21.75" customHeight="1">
      <c r="A69" s="297" t="s">
        <v>155</v>
      </c>
      <c r="B69" s="285">
        <v>405</v>
      </c>
      <c r="C69" s="238"/>
    </row>
    <row r="70" spans="1:3" ht="21.75" customHeight="1">
      <c r="A70" s="297" t="s">
        <v>156</v>
      </c>
      <c r="B70" s="285">
        <v>1378</v>
      </c>
      <c r="C70" s="238"/>
    </row>
    <row r="71" spans="1:3" ht="21.75" customHeight="1">
      <c r="A71" s="297" t="s">
        <v>69</v>
      </c>
      <c r="B71" s="285">
        <v>650</v>
      </c>
      <c r="C71" s="238"/>
    </row>
    <row r="72" spans="1:3" ht="21.75" customHeight="1">
      <c r="A72" s="297" t="s">
        <v>70</v>
      </c>
      <c r="B72" s="285">
        <v>482</v>
      </c>
      <c r="C72" s="238"/>
    </row>
    <row r="73" spans="1:8" ht="21.75" customHeight="1">
      <c r="A73" s="298" t="s">
        <v>71</v>
      </c>
      <c r="B73" s="285">
        <v>3328</v>
      </c>
      <c r="C73" s="247"/>
      <c r="F73" s="270"/>
      <c r="G73" s="270"/>
      <c r="H73" s="270"/>
    </row>
    <row r="74" spans="1:8" ht="21.75" customHeight="1">
      <c r="A74" s="298" t="s">
        <v>72</v>
      </c>
      <c r="B74" s="285">
        <v>1728</v>
      </c>
      <c r="C74" s="247"/>
      <c r="F74" s="270"/>
      <c r="G74" s="270"/>
      <c r="H74" s="270"/>
    </row>
    <row r="75" spans="1:8" ht="21.75" customHeight="1">
      <c r="A75" s="289" t="s">
        <v>73</v>
      </c>
      <c r="B75" s="285">
        <v>3919</v>
      </c>
      <c r="C75" s="247"/>
      <c r="F75" s="270"/>
      <c r="G75" s="270"/>
      <c r="H75" s="270"/>
    </row>
    <row r="76" spans="1:8" ht="21.75" customHeight="1">
      <c r="A76" s="289" t="s">
        <v>74</v>
      </c>
      <c r="B76" s="285">
        <v>1390</v>
      </c>
      <c r="C76" s="247"/>
      <c r="F76" s="270"/>
      <c r="G76" s="270"/>
      <c r="H76" s="270"/>
    </row>
    <row r="77" spans="1:3" ht="21.75" customHeight="1">
      <c r="A77" s="291" t="s">
        <v>157</v>
      </c>
      <c r="B77" s="285">
        <f>SUM(B78:B79)</f>
        <v>1073</v>
      </c>
      <c r="C77" s="252"/>
    </row>
    <row r="78" spans="1:3" ht="21.75" customHeight="1">
      <c r="A78" s="288" t="s">
        <v>158</v>
      </c>
      <c r="B78" s="285">
        <v>376</v>
      </c>
      <c r="C78" s="277"/>
    </row>
    <row r="79" spans="1:3" ht="21.75" customHeight="1">
      <c r="A79" s="288" t="s">
        <v>159</v>
      </c>
      <c r="B79" s="285">
        <v>697</v>
      </c>
      <c r="C79" s="277"/>
    </row>
    <row r="80" spans="1:3" ht="21.75" customHeight="1">
      <c r="A80" s="299" t="s">
        <v>77</v>
      </c>
      <c r="B80" s="285">
        <v>3722</v>
      </c>
      <c r="C80" s="277"/>
    </row>
    <row r="81" spans="1:3" ht="21.75" customHeight="1">
      <c r="A81" s="299" t="s">
        <v>78</v>
      </c>
      <c r="B81" s="285">
        <v>1037</v>
      </c>
      <c r="C81" s="278"/>
    </row>
    <row r="82" spans="1:3" ht="21.75" customHeight="1">
      <c r="A82" s="291" t="s">
        <v>79</v>
      </c>
      <c r="B82" s="285">
        <v>5037</v>
      </c>
      <c r="C82" s="278"/>
    </row>
    <row r="83" spans="1:3" ht="21.75" customHeight="1">
      <c r="A83" s="291" t="s">
        <v>160</v>
      </c>
      <c r="B83" s="285">
        <f>SUM(B84:B87)</f>
        <v>4572</v>
      </c>
      <c r="C83" s="252"/>
    </row>
    <row r="84" spans="1:3" ht="21.75" customHeight="1">
      <c r="A84" s="288" t="s">
        <v>161</v>
      </c>
      <c r="B84" s="285">
        <v>462</v>
      </c>
      <c r="C84" s="277"/>
    </row>
    <row r="85" spans="1:3" ht="21.75" customHeight="1">
      <c r="A85" s="288" t="s">
        <v>81</v>
      </c>
      <c r="B85" s="285">
        <v>1638</v>
      </c>
      <c r="C85" s="277"/>
    </row>
    <row r="86" spans="1:3" ht="21.75" customHeight="1">
      <c r="A86" s="288" t="s">
        <v>83</v>
      </c>
      <c r="B86" s="285">
        <v>1378</v>
      </c>
      <c r="C86" s="277"/>
    </row>
    <row r="87" spans="1:3" ht="21.75" customHeight="1">
      <c r="A87" s="288" t="s">
        <v>162</v>
      </c>
      <c r="B87" s="285">
        <v>1094</v>
      </c>
      <c r="C87" s="277"/>
    </row>
    <row r="88" spans="1:3" ht="21.75" customHeight="1">
      <c r="A88" s="289" t="s">
        <v>84</v>
      </c>
      <c r="B88" s="285">
        <v>3357</v>
      </c>
      <c r="C88" s="278"/>
    </row>
    <row r="89" spans="1:3" ht="21.75" customHeight="1">
      <c r="A89" s="291" t="s">
        <v>163</v>
      </c>
      <c r="B89" s="285">
        <f>SUM(B90:B96)</f>
        <v>7655</v>
      </c>
      <c r="C89" s="252"/>
    </row>
    <row r="90" spans="1:3" ht="21.75" customHeight="1">
      <c r="A90" s="287" t="s">
        <v>164</v>
      </c>
      <c r="B90" s="285">
        <v>679</v>
      </c>
      <c r="C90" s="277"/>
    </row>
    <row r="91" spans="1:3" ht="21.75" customHeight="1">
      <c r="A91" s="287" t="s">
        <v>90</v>
      </c>
      <c r="B91" s="285">
        <v>2397</v>
      </c>
      <c r="C91" s="277"/>
    </row>
    <row r="92" spans="1:3" ht="21.75" customHeight="1">
      <c r="A92" s="287" t="s">
        <v>91</v>
      </c>
      <c r="B92" s="285">
        <v>2721</v>
      </c>
      <c r="C92" s="277"/>
    </row>
    <row r="93" spans="1:3" ht="21.75" customHeight="1">
      <c r="A93" s="287" t="s">
        <v>88</v>
      </c>
      <c r="B93" s="285">
        <v>116</v>
      </c>
      <c r="C93" s="277"/>
    </row>
    <row r="94" spans="1:3" ht="21.75" customHeight="1">
      <c r="A94" s="287" t="s">
        <v>165</v>
      </c>
      <c r="B94" s="285">
        <v>225</v>
      </c>
      <c r="C94" s="277"/>
    </row>
    <row r="95" spans="1:3" ht="21.75" customHeight="1">
      <c r="A95" s="287" t="s">
        <v>86</v>
      </c>
      <c r="B95" s="285">
        <v>825</v>
      </c>
      <c r="C95" s="277"/>
    </row>
    <row r="96" spans="1:3" ht="21.75" customHeight="1">
      <c r="A96" s="287" t="s">
        <v>87</v>
      </c>
      <c r="B96" s="285">
        <v>692</v>
      </c>
      <c r="C96" s="277"/>
    </row>
    <row r="97" spans="1:3" ht="21.75" customHeight="1">
      <c r="A97" s="290" t="s">
        <v>92</v>
      </c>
      <c r="B97" s="285">
        <v>8090</v>
      </c>
      <c r="C97" s="277"/>
    </row>
    <row r="98" spans="1:3" ht="21.75" customHeight="1">
      <c r="A98" s="290" t="s">
        <v>93</v>
      </c>
      <c r="B98" s="285">
        <v>4301</v>
      </c>
      <c r="C98" s="278"/>
    </row>
    <row r="99" spans="1:3" ht="21.75" customHeight="1">
      <c r="A99" s="289" t="s">
        <v>94</v>
      </c>
      <c r="B99" s="285">
        <v>5689</v>
      </c>
      <c r="C99" s="278"/>
    </row>
    <row r="100" spans="1:3" ht="21.75" customHeight="1">
      <c r="A100" s="291" t="s">
        <v>166</v>
      </c>
      <c r="B100" s="285">
        <f>SUM(B101:B104)</f>
        <v>9547</v>
      </c>
      <c r="C100" s="252"/>
    </row>
    <row r="101" spans="1:3" ht="21.75" customHeight="1">
      <c r="A101" s="288" t="s">
        <v>167</v>
      </c>
      <c r="B101" s="285">
        <v>656</v>
      </c>
      <c r="C101" s="277"/>
    </row>
    <row r="102" spans="1:3" ht="21.75" customHeight="1">
      <c r="A102" s="288" t="s">
        <v>96</v>
      </c>
      <c r="B102" s="285">
        <v>2243</v>
      </c>
      <c r="C102" s="277"/>
    </row>
    <row r="103" spans="1:3" ht="21.75" customHeight="1">
      <c r="A103" s="288" t="s">
        <v>98</v>
      </c>
      <c r="B103" s="285">
        <v>3424</v>
      </c>
      <c r="C103" s="277"/>
    </row>
    <row r="104" spans="1:3" ht="21.75" customHeight="1">
      <c r="A104" s="288" t="s">
        <v>168</v>
      </c>
      <c r="B104" s="285">
        <v>3224</v>
      </c>
      <c r="C104" s="277"/>
    </row>
    <row r="105" spans="1:3" ht="21.75" customHeight="1">
      <c r="A105" s="299" t="s">
        <v>99</v>
      </c>
      <c r="B105" s="285">
        <v>3214</v>
      </c>
      <c r="C105" s="278"/>
    </row>
    <row r="106" spans="1:3" ht="21.75" customHeight="1">
      <c r="A106" s="289" t="s">
        <v>100</v>
      </c>
      <c r="B106" s="285">
        <v>3741</v>
      </c>
      <c r="C106" s="278"/>
    </row>
    <row r="107" spans="1:3" ht="21.75" customHeight="1">
      <c r="A107" s="291" t="s">
        <v>169</v>
      </c>
      <c r="B107" s="285">
        <f>SUM(B108:B113)</f>
        <v>6374</v>
      </c>
      <c r="C107" s="252"/>
    </row>
    <row r="108" spans="1:3" ht="21.75" customHeight="1">
      <c r="A108" s="292" t="s">
        <v>170</v>
      </c>
      <c r="B108" s="285">
        <v>32</v>
      </c>
      <c r="C108" s="252"/>
    </row>
    <row r="109" spans="1:3" ht="21.75" customHeight="1">
      <c r="A109" s="297" t="s">
        <v>171</v>
      </c>
      <c r="B109" s="285">
        <v>785</v>
      </c>
      <c r="C109" s="238"/>
    </row>
    <row r="110" spans="1:3" ht="21.75" customHeight="1">
      <c r="A110" s="297" t="s">
        <v>172</v>
      </c>
      <c r="B110" s="285">
        <v>1911</v>
      </c>
      <c r="C110" s="238"/>
    </row>
    <row r="111" spans="1:3" ht="21.75" customHeight="1">
      <c r="A111" s="297" t="s">
        <v>104</v>
      </c>
      <c r="B111" s="285">
        <v>996</v>
      </c>
      <c r="C111" s="238"/>
    </row>
    <row r="112" spans="1:3" ht="21.75" customHeight="1">
      <c r="A112" s="297" t="s">
        <v>105</v>
      </c>
      <c r="B112" s="285">
        <v>1423</v>
      </c>
      <c r="C112" s="238"/>
    </row>
    <row r="113" spans="1:3" ht="21.75" customHeight="1">
      <c r="A113" s="297" t="s">
        <v>106</v>
      </c>
      <c r="B113" s="285">
        <v>1227</v>
      </c>
      <c r="C113" s="238"/>
    </row>
    <row r="114" spans="1:3" ht="21.75" customHeight="1">
      <c r="A114" s="298" t="s">
        <v>107</v>
      </c>
      <c r="B114" s="285">
        <v>3341</v>
      </c>
      <c r="C114" s="247"/>
    </row>
    <row r="115" spans="1:3" ht="21.75" customHeight="1">
      <c r="A115" s="298" t="s">
        <v>108</v>
      </c>
      <c r="B115" s="285">
        <v>238</v>
      </c>
      <c r="C115" s="247"/>
    </row>
    <row r="116" spans="1:3" ht="21.75" customHeight="1">
      <c r="A116" s="289" t="s">
        <v>109</v>
      </c>
      <c r="B116" s="285">
        <v>374</v>
      </c>
      <c r="C116" s="247"/>
    </row>
    <row r="117" spans="1:3" ht="21.75" customHeight="1">
      <c r="A117" s="291" t="s">
        <v>173</v>
      </c>
      <c r="B117" s="285">
        <f>SUM(B118:B120)</f>
        <v>2216</v>
      </c>
      <c r="C117" s="252"/>
    </row>
    <row r="118" spans="1:3" ht="21.75" customHeight="1">
      <c r="A118" s="292" t="s">
        <v>174</v>
      </c>
      <c r="B118" s="285">
        <v>85</v>
      </c>
      <c r="C118" s="277"/>
    </row>
    <row r="119" spans="1:3" ht="21.75" customHeight="1">
      <c r="A119" s="287" t="s">
        <v>111</v>
      </c>
      <c r="B119" s="285">
        <v>1750</v>
      </c>
      <c r="C119" s="277"/>
    </row>
    <row r="120" spans="1:3" ht="21.75" customHeight="1">
      <c r="A120" s="287" t="s">
        <v>175</v>
      </c>
      <c r="B120" s="285">
        <v>381</v>
      </c>
      <c r="C120" s="277"/>
    </row>
    <row r="121" spans="1:3" ht="21.75" customHeight="1">
      <c r="A121" s="289" t="s">
        <v>113</v>
      </c>
      <c r="B121" s="285">
        <v>2071</v>
      </c>
      <c r="C121" s="278"/>
    </row>
    <row r="122" spans="1:3" ht="21.75" customHeight="1">
      <c r="A122" s="289" t="s">
        <v>176</v>
      </c>
      <c r="B122" s="285">
        <f>SUM(B123:B125)</f>
        <v>3891</v>
      </c>
      <c r="C122" s="252"/>
    </row>
    <row r="123" spans="1:3" ht="21.75" customHeight="1">
      <c r="A123" s="288" t="s">
        <v>177</v>
      </c>
      <c r="B123" s="285">
        <v>2063</v>
      </c>
      <c r="C123" s="277"/>
    </row>
    <row r="124" spans="1:3" ht="21.75" customHeight="1">
      <c r="A124" s="288" t="s">
        <v>115</v>
      </c>
      <c r="B124" s="285">
        <v>375</v>
      </c>
      <c r="C124" s="277"/>
    </row>
    <row r="125" spans="1:3" ht="21.75" customHeight="1">
      <c r="A125" s="288" t="s">
        <v>178</v>
      </c>
      <c r="B125" s="285">
        <v>1453</v>
      </c>
      <c r="C125" s="277"/>
    </row>
    <row r="126" spans="1:3" ht="21.75" customHeight="1">
      <c r="A126" s="299" t="s">
        <v>117</v>
      </c>
      <c r="B126" s="285">
        <v>4780</v>
      </c>
      <c r="C126" s="277"/>
    </row>
    <row r="127" spans="1:3" ht="21.75" customHeight="1">
      <c r="A127" s="291" t="s">
        <v>118</v>
      </c>
      <c r="B127" s="285">
        <v>3097</v>
      </c>
      <c r="C127" s="278"/>
    </row>
    <row r="128" spans="1:3" ht="21.75" customHeight="1">
      <c r="A128" s="289" t="s">
        <v>119</v>
      </c>
      <c r="B128" s="285">
        <v>2392</v>
      </c>
      <c r="C128" s="278"/>
    </row>
    <row r="129" spans="1:3" ht="21.75" customHeight="1">
      <c r="A129" s="289" t="s">
        <v>179</v>
      </c>
      <c r="B129" s="285">
        <f>SUM(B130:B133)</f>
        <v>2846</v>
      </c>
      <c r="C129" s="252"/>
    </row>
    <row r="130" spans="1:3" ht="21.75" customHeight="1">
      <c r="A130" s="287" t="s">
        <v>180</v>
      </c>
      <c r="B130" s="285">
        <v>10</v>
      </c>
      <c r="C130" s="277"/>
    </row>
    <row r="131" spans="1:3" ht="21.75" customHeight="1">
      <c r="A131" s="287" t="s">
        <v>121</v>
      </c>
      <c r="B131" s="285">
        <v>596</v>
      </c>
      <c r="C131" s="277"/>
    </row>
    <row r="132" spans="1:3" ht="21.75" customHeight="1">
      <c r="A132" s="287" t="s">
        <v>123</v>
      </c>
      <c r="B132" s="285">
        <v>1267</v>
      </c>
      <c r="C132" s="277"/>
    </row>
    <row r="133" spans="1:3" ht="21.75" customHeight="1">
      <c r="A133" s="287" t="s">
        <v>181</v>
      </c>
      <c r="B133" s="285">
        <v>973</v>
      </c>
      <c r="C133" s="277"/>
    </row>
    <row r="134" spans="1:3" ht="21.75" customHeight="1">
      <c r="A134" s="290" t="s">
        <v>124</v>
      </c>
      <c r="B134" s="285">
        <v>3576</v>
      </c>
      <c r="C134" s="278"/>
    </row>
    <row r="135" spans="1:3" ht="21.75" customHeight="1">
      <c r="A135" s="289" t="s">
        <v>125</v>
      </c>
      <c r="B135" s="285">
        <v>1210</v>
      </c>
      <c r="C135" s="278"/>
    </row>
  </sheetData>
  <sheetProtection/>
  <mergeCells count="3">
    <mergeCell ref="A2:B2"/>
    <mergeCell ref="A4:A5"/>
    <mergeCell ref="B4:B5"/>
  </mergeCells>
  <printOptions horizontalCentered="1"/>
  <pageMargins left="0.7513888888888889" right="0.7513888888888889" top="0.7986111111111112" bottom="0.7986111111111112" header="0.5118055555555555" footer="0.5118055555555555"/>
  <pageSetup fitToHeight="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3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0.625" style="8" customWidth="1"/>
    <col min="2" max="2" width="36.625" style="238" customWidth="1"/>
    <col min="3" max="3" width="18.75390625" style="8" customWidth="1"/>
    <col min="4" max="245" width="9.00390625" style="8" customWidth="1"/>
  </cols>
  <sheetData>
    <row r="1" ht="24" customHeight="1">
      <c r="A1" s="239" t="s">
        <v>0</v>
      </c>
    </row>
    <row r="2" spans="1:245" s="237" customFormat="1" ht="72" customHeight="1">
      <c r="A2" s="240" t="s">
        <v>182</v>
      </c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</row>
    <row r="3" spans="2:3" ht="18" customHeight="1">
      <c r="B3" s="244" t="s">
        <v>2</v>
      </c>
      <c r="C3" s="244"/>
    </row>
    <row r="4" spans="1:3" ht="21.75" customHeight="1">
      <c r="A4" s="245" t="s">
        <v>3</v>
      </c>
      <c r="B4" s="246" t="s">
        <v>4</v>
      </c>
      <c r="C4" s="247"/>
    </row>
    <row r="5" spans="1:3" ht="15" customHeight="1">
      <c r="A5" s="245"/>
      <c r="B5" s="248"/>
      <c r="C5" s="249"/>
    </row>
    <row r="6" spans="1:3" ht="21.75" customHeight="1">
      <c r="A6" s="250" t="s">
        <v>8</v>
      </c>
      <c r="B6" s="251" t="e">
        <f>B7+B27</f>
        <v>#REF!</v>
      </c>
      <c r="C6" s="252"/>
    </row>
    <row r="7" spans="1:3" ht="21.75" customHeight="1">
      <c r="A7" s="253" t="s">
        <v>183</v>
      </c>
      <c r="B7" s="254" t="e">
        <f>B8+B9+B10+B11+B12+B13+B14+B19+B22</f>
        <v>#REF!</v>
      </c>
      <c r="C7" s="252"/>
    </row>
    <row r="8" spans="1:3" ht="21.75" customHeight="1">
      <c r="A8" s="253" t="s">
        <v>9</v>
      </c>
      <c r="B8" s="254" t="e">
        <f>VLOOKUP(A8,#REF!,24,0)</f>
        <v>#REF!</v>
      </c>
      <c r="C8" s="252"/>
    </row>
    <row r="9" spans="1:3" ht="21.75" customHeight="1">
      <c r="A9" s="253" t="s">
        <v>10</v>
      </c>
      <c r="B9" s="254" t="e">
        <f>VLOOKUP(A9,#REF!,24,0)</f>
        <v>#REF!</v>
      </c>
      <c r="C9" s="252"/>
    </row>
    <row r="10" spans="1:3" ht="21.75" customHeight="1">
      <c r="A10" s="253" t="s">
        <v>11</v>
      </c>
      <c r="B10" s="254" t="e">
        <f>VLOOKUP(A10,#REF!,24,0)</f>
        <v>#REF!</v>
      </c>
      <c r="C10" s="252"/>
    </row>
    <row r="11" spans="1:3" ht="21.75" customHeight="1">
      <c r="A11" s="253" t="s">
        <v>12</v>
      </c>
      <c r="B11" s="254" t="e">
        <f>VLOOKUP(A11,#REF!,24,0)</f>
        <v>#REF!</v>
      </c>
      <c r="C11" s="252"/>
    </row>
    <row r="12" spans="1:3" ht="21.75" customHeight="1">
      <c r="A12" s="253" t="s">
        <v>13</v>
      </c>
      <c r="B12" s="254" t="e">
        <f>VLOOKUP(A12,#REF!,24,0)</f>
        <v>#REF!</v>
      </c>
      <c r="C12" s="252"/>
    </row>
    <row r="13" spans="1:3" ht="21.75" customHeight="1">
      <c r="A13" s="253" t="s">
        <v>14</v>
      </c>
      <c r="B13" s="254" t="e">
        <f>VLOOKUP(A13,#REF!,24,0)</f>
        <v>#REF!</v>
      </c>
      <c r="C13" s="252"/>
    </row>
    <row r="14" spans="1:3" ht="21.75" customHeight="1">
      <c r="A14" s="253" t="s">
        <v>131</v>
      </c>
      <c r="B14" s="254" t="e">
        <f>SUM(B15:B18)</f>
        <v>#REF!</v>
      </c>
      <c r="C14" s="252"/>
    </row>
    <row r="15" spans="1:3" ht="21.75" customHeight="1">
      <c r="A15" s="255" t="s">
        <v>133</v>
      </c>
      <c r="B15" s="256" t="e">
        <f>VLOOKUP(A15,#REF!,24,0)</f>
        <v>#REF!</v>
      </c>
      <c r="C15" s="257"/>
    </row>
    <row r="16" spans="1:3" ht="21.75" customHeight="1">
      <c r="A16" s="255" t="s">
        <v>18</v>
      </c>
      <c r="B16" s="256" t="e">
        <f>VLOOKUP(A16,#REF!,24,0)</f>
        <v>#REF!</v>
      </c>
      <c r="C16" s="257"/>
    </row>
    <row r="17" spans="1:3" ht="21.75" customHeight="1">
      <c r="A17" s="255" t="s">
        <v>134</v>
      </c>
      <c r="B17" s="256" t="e">
        <f>VLOOKUP(A17,#REF!,24,0)</f>
        <v>#REF!</v>
      </c>
      <c r="C17" s="257"/>
    </row>
    <row r="18" spans="1:3" ht="21.75" customHeight="1">
      <c r="A18" s="255" t="s">
        <v>20</v>
      </c>
      <c r="B18" s="256" t="e">
        <f>VLOOKUP(A18,#REF!,24,0)</f>
        <v>#REF!</v>
      </c>
      <c r="C18" s="257"/>
    </row>
    <row r="19" spans="1:3" ht="21.75" customHeight="1">
      <c r="A19" s="253" t="s">
        <v>135</v>
      </c>
      <c r="B19" s="254" t="e">
        <f>B20+B21</f>
        <v>#REF!</v>
      </c>
      <c r="C19" s="252"/>
    </row>
    <row r="20" spans="1:3" ht="21.75" customHeight="1">
      <c r="A20" s="255" t="s">
        <v>26</v>
      </c>
      <c r="B20" s="256" t="e">
        <f>VLOOKUP(A20,#REF!,24,0)</f>
        <v>#REF!</v>
      </c>
      <c r="C20" s="257"/>
    </row>
    <row r="21" spans="1:3" ht="21.75" customHeight="1">
      <c r="A21" s="255" t="s">
        <v>137</v>
      </c>
      <c r="B21" s="256" t="e">
        <f>VLOOKUP(A21,#REF!,24,0)</f>
        <v>#REF!</v>
      </c>
      <c r="C21" s="257"/>
    </row>
    <row r="22" spans="1:3" ht="21.75" customHeight="1">
      <c r="A22" s="258" t="s">
        <v>138</v>
      </c>
      <c r="B22" s="254" t="e">
        <f>SUM(B23:B26)</f>
        <v>#REF!</v>
      </c>
      <c r="C22" s="252"/>
    </row>
    <row r="23" spans="1:3" ht="21.75" customHeight="1">
      <c r="A23" s="259" t="s">
        <v>32</v>
      </c>
      <c r="B23" s="256" t="e">
        <f>VLOOKUP(A23,#REF!,24,0)</f>
        <v>#REF!</v>
      </c>
      <c r="C23" s="257"/>
    </row>
    <row r="24" spans="1:3" ht="21.75" customHeight="1">
      <c r="A24" s="259" t="s">
        <v>140</v>
      </c>
      <c r="B24" s="256" t="e">
        <f>VLOOKUP(A24,#REF!,24,0)</f>
        <v>#REF!</v>
      </c>
      <c r="C24" s="257"/>
    </row>
    <row r="25" spans="1:3" ht="21.75" customHeight="1">
      <c r="A25" s="255" t="s">
        <v>34</v>
      </c>
      <c r="B25" s="256" t="e">
        <f>VLOOKUP(A25,#REF!,24,0)</f>
        <v>#REF!</v>
      </c>
      <c r="C25" s="257"/>
    </row>
    <row r="26" spans="1:3" ht="21.75" customHeight="1">
      <c r="A26" s="255" t="s">
        <v>35</v>
      </c>
      <c r="B26" s="256">
        <v>1860</v>
      </c>
      <c r="C26" s="257"/>
    </row>
    <row r="27" spans="1:3" ht="21.75" customHeight="1">
      <c r="A27" s="260" t="s">
        <v>184</v>
      </c>
      <c r="B27" s="261" t="e">
        <f>B28+B35+B36+B43+B44+B45+B46+B47+B51+B52+B53+B54+B59+B60+B61+B62+B63+B67+B68+B71+B72+B73+B74+B78+B83+B84+B92+B93+B94+B95+B100+B101+B104+B102+B105+B106+B107+B108+B114+B116+B115+B117+B121+B122+B126+B127+B128+B129+B134+B135</f>
        <v>#REF!</v>
      </c>
      <c r="C27" s="252"/>
    </row>
    <row r="28" spans="1:3" ht="21.75" customHeight="1">
      <c r="A28" s="262" t="s">
        <v>142</v>
      </c>
      <c r="B28" s="254" t="e">
        <f>SUM(B29:B34)</f>
        <v>#REF!</v>
      </c>
      <c r="C28" s="252"/>
    </row>
    <row r="29" spans="1:3" ht="21.75" customHeight="1">
      <c r="A29" s="263" t="s">
        <v>144</v>
      </c>
      <c r="B29" s="256" t="e">
        <f>VLOOKUP(A29,#REF!,24,0)</f>
        <v>#REF!</v>
      </c>
      <c r="C29" s="238"/>
    </row>
    <row r="30" spans="1:3" ht="21.75" customHeight="1">
      <c r="A30" s="264" t="s">
        <v>42</v>
      </c>
      <c r="B30" s="256" t="e">
        <f>VLOOKUP(A30,#REF!,24,0)</f>
        <v>#REF!</v>
      </c>
      <c r="C30" s="238"/>
    </row>
    <row r="31" spans="1:3" ht="21.75" customHeight="1">
      <c r="A31" s="264" t="s">
        <v>43</v>
      </c>
      <c r="B31" s="256" t="e">
        <f>VLOOKUP(A31,#REF!,24,0)</f>
        <v>#REF!</v>
      </c>
      <c r="C31" s="238"/>
    </row>
    <row r="32" spans="1:3" ht="21.75" customHeight="1">
      <c r="A32" s="264" t="s">
        <v>44</v>
      </c>
      <c r="B32" s="256" t="e">
        <f>VLOOKUP(A32,#REF!,24,0)</f>
        <v>#REF!</v>
      </c>
      <c r="C32" s="238"/>
    </row>
    <row r="33" spans="1:3" ht="21.75" customHeight="1">
      <c r="A33" s="264" t="s">
        <v>45</v>
      </c>
      <c r="B33" s="256" t="e">
        <f>VLOOKUP(A33,#REF!,24,0)</f>
        <v>#REF!</v>
      </c>
      <c r="C33" s="238"/>
    </row>
    <row r="34" spans="1:3" ht="21.75" customHeight="1">
      <c r="A34" s="264" t="s">
        <v>145</v>
      </c>
      <c r="B34" s="256" t="e">
        <f>VLOOKUP(A34,#REF!,24,0)</f>
        <v>#REF!</v>
      </c>
      <c r="C34" s="238"/>
    </row>
    <row r="35" spans="1:245" s="1" customFormat="1" ht="21.75" customHeight="1">
      <c r="A35" s="265" t="s">
        <v>47</v>
      </c>
      <c r="B35" s="254" t="e">
        <f>VLOOKUP(A35,#REF!,24,0)</f>
        <v>#REF!</v>
      </c>
      <c r="C35" s="247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</row>
    <row r="36" spans="1:3" ht="21.75" customHeight="1">
      <c r="A36" s="262" t="s">
        <v>146</v>
      </c>
      <c r="B36" s="254" t="e">
        <f>SUM(B37:B42)</f>
        <v>#REF!</v>
      </c>
      <c r="C36" s="252"/>
    </row>
    <row r="37" spans="1:3" ht="21.75" customHeight="1">
      <c r="A37" s="266" t="s">
        <v>52</v>
      </c>
      <c r="B37" s="256" t="e">
        <f>VLOOKUP(A37,#REF!,24,0)</f>
        <v>#REF!</v>
      </c>
      <c r="C37" s="238"/>
    </row>
    <row r="38" spans="1:3" ht="21.75" customHeight="1">
      <c r="A38" s="267" t="s">
        <v>53</v>
      </c>
      <c r="B38" s="256" t="e">
        <f>VLOOKUP(A38,#REF!,24,0)</f>
        <v>#REF!</v>
      </c>
      <c r="C38" s="238"/>
    </row>
    <row r="39" spans="1:3" ht="21.75" customHeight="1">
      <c r="A39" s="266" t="s">
        <v>54</v>
      </c>
      <c r="B39" s="256" t="e">
        <f>VLOOKUP(A39,#REF!,24,0)</f>
        <v>#REF!</v>
      </c>
      <c r="C39" s="238"/>
    </row>
    <row r="40" spans="1:3" ht="21.75" customHeight="1">
      <c r="A40" s="267" t="s">
        <v>148</v>
      </c>
      <c r="B40" s="256" t="e">
        <f>VLOOKUP(A40,#REF!,24,0)</f>
        <v>#REF!</v>
      </c>
      <c r="C40" s="238"/>
    </row>
    <row r="41" spans="1:3" ht="21.75" customHeight="1">
      <c r="A41" s="266" t="s">
        <v>50</v>
      </c>
      <c r="B41" s="256" t="e">
        <f>VLOOKUP(A41,#REF!,24,0)</f>
        <v>#REF!</v>
      </c>
      <c r="C41" s="238"/>
    </row>
    <row r="42" spans="1:3" ht="21.75" customHeight="1">
      <c r="A42" s="267" t="s">
        <v>149</v>
      </c>
      <c r="B42" s="256" t="e">
        <f>VLOOKUP(A42,#REF!,24,0)</f>
        <v>#REF!</v>
      </c>
      <c r="C42" s="238"/>
    </row>
    <row r="43" spans="1:3" ht="21.75" customHeight="1">
      <c r="A43" s="268" t="s">
        <v>55</v>
      </c>
      <c r="B43" s="254" t="e">
        <f>VLOOKUP(A43,#REF!,24,0)</f>
        <v>#REF!</v>
      </c>
      <c r="C43" s="238"/>
    </row>
    <row r="44" spans="1:8" ht="21.75" customHeight="1">
      <c r="A44" s="269" t="s">
        <v>56</v>
      </c>
      <c r="B44" s="254" t="e">
        <f>VLOOKUP(A44,#REF!,24,0)</f>
        <v>#REF!</v>
      </c>
      <c r="C44" s="247"/>
      <c r="F44" s="270"/>
      <c r="G44" s="270"/>
      <c r="H44" s="270"/>
    </row>
    <row r="45" spans="1:3" ht="21.75" customHeight="1">
      <c r="A45" s="271" t="s">
        <v>57</v>
      </c>
      <c r="B45" s="254" t="e">
        <f>VLOOKUP(A45,#REF!,24,0)</f>
        <v>#REF!</v>
      </c>
      <c r="C45" s="247"/>
    </row>
    <row r="46" spans="1:3" ht="21.75" customHeight="1">
      <c r="A46" s="271" t="s">
        <v>58</v>
      </c>
      <c r="B46" s="254" t="e">
        <f>VLOOKUP(A46,#REF!,24,0)</f>
        <v>#REF!</v>
      </c>
      <c r="C46" s="247"/>
    </row>
    <row r="47" spans="1:3" ht="21.75" customHeight="1">
      <c r="A47" s="272" t="s">
        <v>150</v>
      </c>
      <c r="B47" s="254" t="e">
        <f>SUM(B48:B50)</f>
        <v>#REF!</v>
      </c>
      <c r="C47" s="252"/>
    </row>
    <row r="48" spans="1:3" ht="21.75" customHeight="1">
      <c r="A48" s="264" t="s">
        <v>152</v>
      </c>
      <c r="B48" s="256" t="e">
        <f>VLOOKUP(A48,#REF!,24,0)</f>
        <v>#REF!</v>
      </c>
      <c r="C48" s="238"/>
    </row>
    <row r="49" spans="1:3" ht="21.75" customHeight="1">
      <c r="A49" s="264" t="s">
        <v>61</v>
      </c>
      <c r="B49" s="256" t="e">
        <f>VLOOKUP(A49,#REF!,24,0)</f>
        <v>#REF!</v>
      </c>
      <c r="C49" s="238"/>
    </row>
    <row r="50" spans="1:3" ht="21.75" customHeight="1">
      <c r="A50" s="264" t="s">
        <v>62</v>
      </c>
      <c r="B50" s="256" t="e">
        <f>VLOOKUP(A50,#REF!,24,0)</f>
        <v>#REF!</v>
      </c>
      <c r="C50" s="238"/>
    </row>
    <row r="51" spans="1:3" ht="21.75" customHeight="1">
      <c r="A51" s="265" t="s">
        <v>63</v>
      </c>
      <c r="B51" s="254" t="e">
        <f>VLOOKUP(A51,#REF!,24,0)</f>
        <v>#REF!</v>
      </c>
      <c r="C51" s="238"/>
    </row>
    <row r="52" spans="1:3" ht="21.75" customHeight="1">
      <c r="A52" s="271" t="s">
        <v>64</v>
      </c>
      <c r="B52" s="254" t="e">
        <f>VLOOKUP(A52,#REF!,24,0)</f>
        <v>#REF!</v>
      </c>
      <c r="C52" s="247"/>
    </row>
    <row r="53" spans="1:3" ht="21.75" customHeight="1">
      <c r="A53" s="271" t="s">
        <v>65</v>
      </c>
      <c r="B53" s="254" t="e">
        <f>VLOOKUP(A53,#REF!,24,0)</f>
        <v>#REF!</v>
      </c>
      <c r="C53" s="247"/>
    </row>
    <row r="54" spans="1:3" ht="21.75" customHeight="1">
      <c r="A54" s="262" t="s">
        <v>153</v>
      </c>
      <c r="B54" s="254" t="e">
        <f>SUM(B55:B58)</f>
        <v>#REF!</v>
      </c>
      <c r="C54" s="252"/>
    </row>
    <row r="55" spans="1:3" ht="21.75" customHeight="1">
      <c r="A55" s="273" t="s">
        <v>155</v>
      </c>
      <c r="B55" s="256" t="e">
        <f>VLOOKUP(A55,#REF!,24,0)</f>
        <v>#REF!</v>
      </c>
      <c r="C55" s="238"/>
    </row>
    <row r="56" spans="1:3" ht="21.75" customHeight="1">
      <c r="A56" s="273" t="s">
        <v>156</v>
      </c>
      <c r="B56" s="256" t="e">
        <f>VLOOKUP(A56,#REF!,24,0)</f>
        <v>#REF!</v>
      </c>
      <c r="C56" s="238"/>
    </row>
    <row r="57" spans="1:3" ht="21.75" customHeight="1">
      <c r="A57" s="273" t="s">
        <v>69</v>
      </c>
      <c r="B57" s="256" t="e">
        <f>VLOOKUP(A57,#REF!,24,0)</f>
        <v>#REF!</v>
      </c>
      <c r="C57" s="238"/>
    </row>
    <row r="58" spans="1:3" ht="21.75" customHeight="1">
      <c r="A58" s="273" t="s">
        <v>70</v>
      </c>
      <c r="B58" s="256" t="e">
        <f>VLOOKUP(A58,#REF!,24,0)</f>
        <v>#REF!</v>
      </c>
      <c r="C58" s="238"/>
    </row>
    <row r="59" spans="1:8" ht="21.75" customHeight="1">
      <c r="A59" s="274" t="s">
        <v>71</v>
      </c>
      <c r="B59" s="254" t="e">
        <f>VLOOKUP(A59,#REF!,24,0)</f>
        <v>#REF!</v>
      </c>
      <c r="C59" s="247"/>
      <c r="F59" s="270"/>
      <c r="G59" s="270"/>
      <c r="H59" s="270"/>
    </row>
    <row r="60" spans="1:8" ht="21.75" customHeight="1">
      <c r="A60" s="274" t="s">
        <v>72</v>
      </c>
      <c r="B60" s="254" t="e">
        <f>VLOOKUP(A60,#REF!,24,0)</f>
        <v>#REF!</v>
      </c>
      <c r="C60" s="247"/>
      <c r="F60" s="270"/>
      <c r="G60" s="270"/>
      <c r="H60" s="270"/>
    </row>
    <row r="61" spans="1:8" ht="21.75" customHeight="1">
      <c r="A61" s="271" t="s">
        <v>73</v>
      </c>
      <c r="B61" s="254" t="e">
        <f>VLOOKUP(A61,#REF!,24,0)</f>
        <v>#REF!</v>
      </c>
      <c r="C61" s="247"/>
      <c r="F61" s="270"/>
      <c r="G61" s="270"/>
      <c r="H61" s="270"/>
    </row>
    <row r="62" spans="1:8" ht="21.75" customHeight="1">
      <c r="A62" s="271" t="s">
        <v>74</v>
      </c>
      <c r="B62" s="254" t="e">
        <f>VLOOKUP(A62,#REF!,24,0)</f>
        <v>#REF!</v>
      </c>
      <c r="C62" s="247"/>
      <c r="F62" s="270"/>
      <c r="G62" s="270"/>
      <c r="H62" s="270"/>
    </row>
    <row r="63" spans="1:8" ht="21.75" customHeight="1">
      <c r="A63" s="272" t="s">
        <v>135</v>
      </c>
      <c r="B63" s="254" t="e">
        <f>SUM(B64:B66)</f>
        <v>#REF!</v>
      </c>
      <c r="C63" s="252"/>
      <c r="F63" s="275"/>
      <c r="G63" s="275"/>
      <c r="H63" s="275"/>
    </row>
    <row r="64" spans="1:3" ht="21.75" customHeight="1">
      <c r="A64" s="276" t="s">
        <v>136</v>
      </c>
      <c r="B64" s="256" t="e">
        <f>VLOOKUP(A64,#REF!,24,0)</f>
        <v>#REF!</v>
      </c>
      <c r="C64" s="277"/>
    </row>
    <row r="65" spans="1:3" ht="21.75" customHeight="1">
      <c r="A65" s="276" t="s">
        <v>28</v>
      </c>
      <c r="B65" s="256" t="e">
        <f>VLOOKUP(A65,#REF!,24,0)</f>
        <v>#REF!</v>
      </c>
      <c r="C65" s="277"/>
    </row>
    <row r="66" spans="1:3" ht="21.75" customHeight="1">
      <c r="A66" s="276" t="s">
        <v>29</v>
      </c>
      <c r="B66" s="256" t="e">
        <f>VLOOKUP(A66,#REF!,24,0)</f>
        <v>#REF!</v>
      </c>
      <c r="C66" s="277"/>
    </row>
    <row r="67" spans="1:3" ht="21.75" customHeight="1">
      <c r="A67" s="271" t="s">
        <v>30</v>
      </c>
      <c r="B67" s="254" t="e">
        <f>VLOOKUP(A67,#REF!,24,0)</f>
        <v>#REF!</v>
      </c>
      <c r="C67" s="278"/>
    </row>
    <row r="68" spans="1:3" ht="21.75" customHeight="1">
      <c r="A68" s="262" t="s">
        <v>157</v>
      </c>
      <c r="B68" s="254" t="e">
        <f>SUM(B69:B70)</f>
        <v>#REF!</v>
      </c>
      <c r="C68" s="252"/>
    </row>
    <row r="69" spans="1:3" ht="21.75" customHeight="1">
      <c r="A69" s="276" t="s">
        <v>158</v>
      </c>
      <c r="B69" s="256" t="e">
        <f>VLOOKUP(A69,#REF!,24,0)</f>
        <v>#REF!</v>
      </c>
      <c r="C69" s="277"/>
    </row>
    <row r="70" spans="1:3" ht="21.75" customHeight="1">
      <c r="A70" s="276" t="s">
        <v>159</v>
      </c>
      <c r="B70" s="256" t="e">
        <f>VLOOKUP(A70,#REF!,24,0)</f>
        <v>#REF!</v>
      </c>
      <c r="C70" s="277"/>
    </row>
    <row r="71" spans="1:3" ht="21.75" customHeight="1">
      <c r="A71" s="279" t="s">
        <v>77</v>
      </c>
      <c r="B71" s="254" t="e">
        <f>VLOOKUP(A71,#REF!,24,0)</f>
        <v>#REF!</v>
      </c>
      <c r="C71" s="277"/>
    </row>
    <row r="72" spans="1:3" ht="21.75" customHeight="1">
      <c r="A72" s="279" t="s">
        <v>78</v>
      </c>
      <c r="B72" s="254" t="e">
        <f>VLOOKUP(A72,#REF!,24,0)</f>
        <v>#REF!</v>
      </c>
      <c r="C72" s="278"/>
    </row>
    <row r="73" spans="1:3" ht="21.75" customHeight="1">
      <c r="A73" s="262" t="s">
        <v>79</v>
      </c>
      <c r="B73" s="254" t="e">
        <f>VLOOKUP(A73,#REF!,24,0)</f>
        <v>#REF!</v>
      </c>
      <c r="C73" s="278"/>
    </row>
    <row r="74" spans="1:3" ht="21.75" customHeight="1">
      <c r="A74" s="262" t="s">
        <v>131</v>
      </c>
      <c r="B74" s="254" t="e">
        <f>SUM(B75:B77)</f>
        <v>#REF!</v>
      </c>
      <c r="C74" s="252"/>
    </row>
    <row r="75" spans="1:3" ht="21.75" customHeight="1">
      <c r="A75" s="264" t="s">
        <v>21</v>
      </c>
      <c r="B75" s="256" t="e">
        <f>VLOOKUP(A75,#REF!,24,0)</f>
        <v>#REF!</v>
      </c>
      <c r="C75" s="238"/>
    </row>
    <row r="76" spans="1:3" ht="21.75" customHeight="1">
      <c r="A76" s="264" t="s">
        <v>22</v>
      </c>
      <c r="B76" s="256" t="e">
        <f>VLOOKUP(A76,#REF!,24,0)</f>
        <v>#REF!</v>
      </c>
      <c r="C76" s="238"/>
    </row>
    <row r="77" spans="1:3" ht="21.75" customHeight="1">
      <c r="A77" s="264" t="s">
        <v>23</v>
      </c>
      <c r="B77" s="256" t="e">
        <f>VLOOKUP(A77,#REF!,24,0)</f>
        <v>#REF!</v>
      </c>
      <c r="C77" s="238"/>
    </row>
    <row r="78" spans="1:3" ht="21.75" customHeight="1">
      <c r="A78" s="262" t="s">
        <v>160</v>
      </c>
      <c r="B78" s="254" t="e">
        <f>SUM(B79:B82)</f>
        <v>#REF!</v>
      </c>
      <c r="C78" s="252"/>
    </row>
    <row r="79" spans="1:3" ht="21.75" customHeight="1">
      <c r="A79" s="276" t="s">
        <v>161</v>
      </c>
      <c r="B79" s="256" t="e">
        <f>VLOOKUP(A79,#REF!,24,0)</f>
        <v>#REF!</v>
      </c>
      <c r="C79" s="277"/>
    </row>
    <row r="80" spans="1:3" ht="21.75" customHeight="1">
      <c r="A80" s="276" t="s">
        <v>81</v>
      </c>
      <c r="B80" s="256" t="e">
        <f>VLOOKUP(A80,#REF!,24,0)</f>
        <v>#REF!</v>
      </c>
      <c r="C80" s="277"/>
    </row>
    <row r="81" spans="1:3" ht="21.75" customHeight="1">
      <c r="A81" s="276" t="s">
        <v>83</v>
      </c>
      <c r="B81" s="256" t="e">
        <f>VLOOKUP(A81,#REF!,24,0)</f>
        <v>#REF!</v>
      </c>
      <c r="C81" s="277"/>
    </row>
    <row r="82" spans="1:3" ht="21.75" customHeight="1">
      <c r="A82" s="276" t="s">
        <v>162</v>
      </c>
      <c r="B82" s="256" t="e">
        <f>VLOOKUP(A82,#REF!,24,0)</f>
        <v>#REF!</v>
      </c>
      <c r="C82" s="277"/>
    </row>
    <row r="83" spans="1:3" ht="21.75" customHeight="1">
      <c r="A83" s="271" t="s">
        <v>84</v>
      </c>
      <c r="B83" s="254" t="e">
        <f>VLOOKUP(A83,#REF!,24,0)</f>
        <v>#REF!</v>
      </c>
      <c r="C83" s="278"/>
    </row>
    <row r="84" spans="1:3" ht="21.75" customHeight="1">
      <c r="A84" s="262" t="s">
        <v>163</v>
      </c>
      <c r="B84" s="254" t="e">
        <f>SUM(B85:B91)</f>
        <v>#REF!</v>
      </c>
      <c r="C84" s="252"/>
    </row>
    <row r="85" spans="1:3" ht="21.75" customHeight="1">
      <c r="A85" s="264" t="s">
        <v>164</v>
      </c>
      <c r="B85" s="256" t="e">
        <f>VLOOKUP(A85,#REF!,24,0)</f>
        <v>#REF!</v>
      </c>
      <c r="C85" s="277"/>
    </row>
    <row r="86" spans="1:3" ht="21.75" customHeight="1">
      <c r="A86" s="264" t="s">
        <v>90</v>
      </c>
      <c r="B86" s="256" t="e">
        <f>VLOOKUP(A86,#REF!,24,0)</f>
        <v>#REF!</v>
      </c>
      <c r="C86" s="277"/>
    </row>
    <row r="87" spans="1:3" ht="21.75" customHeight="1">
      <c r="A87" s="264" t="s">
        <v>91</v>
      </c>
      <c r="B87" s="256" t="e">
        <f>VLOOKUP(A87,#REF!,24,0)</f>
        <v>#REF!</v>
      </c>
      <c r="C87" s="277"/>
    </row>
    <row r="88" spans="1:3" ht="21.75" customHeight="1">
      <c r="A88" s="264" t="s">
        <v>88</v>
      </c>
      <c r="B88" s="256" t="e">
        <f>VLOOKUP(A88,#REF!,24,0)</f>
        <v>#REF!</v>
      </c>
      <c r="C88" s="277"/>
    </row>
    <row r="89" spans="1:3" ht="21.75" customHeight="1">
      <c r="A89" s="264" t="s">
        <v>165</v>
      </c>
      <c r="B89" s="256" t="e">
        <f>VLOOKUP(A89,#REF!,24,0)</f>
        <v>#REF!</v>
      </c>
      <c r="C89" s="277"/>
    </row>
    <row r="90" spans="1:3" ht="21.75" customHeight="1">
      <c r="A90" s="264" t="s">
        <v>86</v>
      </c>
      <c r="B90" s="256" t="e">
        <f>VLOOKUP(A90,#REF!,24,0)</f>
        <v>#REF!</v>
      </c>
      <c r="C90" s="277"/>
    </row>
    <row r="91" spans="1:3" ht="21.75" customHeight="1">
      <c r="A91" s="264" t="s">
        <v>87</v>
      </c>
      <c r="B91" s="256" t="e">
        <f>VLOOKUP(A91,#REF!,24,0)</f>
        <v>#REF!</v>
      </c>
      <c r="C91" s="277"/>
    </row>
    <row r="92" spans="1:3" ht="21.75" customHeight="1">
      <c r="A92" s="265" t="s">
        <v>92</v>
      </c>
      <c r="B92" s="254" t="e">
        <f>VLOOKUP(A92,#REF!,24,0)</f>
        <v>#REF!</v>
      </c>
      <c r="C92" s="277"/>
    </row>
    <row r="93" spans="1:3" ht="21.75" customHeight="1">
      <c r="A93" s="265" t="s">
        <v>93</v>
      </c>
      <c r="B93" s="254" t="e">
        <f>VLOOKUP(A93,#REF!,24,0)</f>
        <v>#REF!</v>
      </c>
      <c r="C93" s="278"/>
    </row>
    <row r="94" spans="1:3" ht="21.75" customHeight="1">
      <c r="A94" s="271" t="s">
        <v>94</v>
      </c>
      <c r="B94" s="254" t="e">
        <f>VLOOKUP(A94,#REF!,24,0)</f>
        <v>#REF!</v>
      </c>
      <c r="C94" s="278"/>
    </row>
    <row r="95" spans="1:3" ht="21.75" customHeight="1">
      <c r="A95" s="262" t="s">
        <v>166</v>
      </c>
      <c r="B95" s="254" t="e">
        <f>SUM(B96:B99)</f>
        <v>#REF!</v>
      </c>
      <c r="C95" s="252"/>
    </row>
    <row r="96" spans="1:3" ht="21.75" customHeight="1">
      <c r="A96" s="276" t="s">
        <v>167</v>
      </c>
      <c r="B96" s="256" t="e">
        <f>VLOOKUP(A96,#REF!,24,0)</f>
        <v>#REF!</v>
      </c>
      <c r="C96" s="277"/>
    </row>
    <row r="97" spans="1:3" ht="21.75" customHeight="1">
      <c r="A97" s="276" t="s">
        <v>96</v>
      </c>
      <c r="B97" s="256" t="e">
        <f>VLOOKUP(A97,#REF!,24,0)</f>
        <v>#REF!</v>
      </c>
      <c r="C97" s="277"/>
    </row>
    <row r="98" spans="1:3" ht="21.75" customHeight="1">
      <c r="A98" s="276" t="s">
        <v>98</v>
      </c>
      <c r="B98" s="256" t="e">
        <f>VLOOKUP(A98,#REF!,24,0)</f>
        <v>#REF!</v>
      </c>
      <c r="C98" s="277"/>
    </row>
    <row r="99" spans="1:3" ht="21.75" customHeight="1">
      <c r="A99" s="276" t="s">
        <v>168</v>
      </c>
      <c r="B99" s="256" t="e">
        <f>VLOOKUP(A99,#REF!,24,0)</f>
        <v>#REF!</v>
      </c>
      <c r="C99" s="277"/>
    </row>
    <row r="100" spans="1:3" ht="21.75" customHeight="1">
      <c r="A100" s="279" t="s">
        <v>99</v>
      </c>
      <c r="B100" s="254" t="e">
        <f>VLOOKUP(A100,#REF!,24,0)</f>
        <v>#REF!</v>
      </c>
      <c r="C100" s="278"/>
    </row>
    <row r="101" spans="1:3" ht="21.75" customHeight="1">
      <c r="A101" s="271" t="s">
        <v>100</v>
      </c>
      <c r="B101" s="254" t="e">
        <f>VLOOKUP(A101,#REF!,24,0)</f>
        <v>#REF!</v>
      </c>
      <c r="C101" s="278"/>
    </row>
    <row r="102" spans="1:3" ht="21.75" customHeight="1">
      <c r="A102" s="262" t="s">
        <v>138</v>
      </c>
      <c r="B102" s="254" t="e">
        <f>B103</f>
        <v>#REF!</v>
      </c>
      <c r="C102" s="252"/>
    </row>
    <row r="103" spans="1:3" ht="21.75" customHeight="1">
      <c r="A103" s="264" t="s">
        <v>139</v>
      </c>
      <c r="B103" s="256" t="e">
        <f>VLOOKUP(A103,#REF!,24,0)</f>
        <v>#REF!</v>
      </c>
      <c r="C103" s="277"/>
    </row>
    <row r="104" spans="1:3" ht="21.75" customHeight="1">
      <c r="A104" s="265" t="s">
        <v>36</v>
      </c>
      <c r="B104" s="254" t="e">
        <f>VLOOKUP(A104,#REF!,24,0)</f>
        <v>#REF!</v>
      </c>
      <c r="C104" s="277"/>
    </row>
    <row r="105" spans="1:3" ht="21.75" customHeight="1">
      <c r="A105" s="265" t="s">
        <v>37</v>
      </c>
      <c r="B105" s="254" t="e">
        <f>VLOOKUP(A105,#REF!,24,0)</f>
        <v>#REF!</v>
      </c>
      <c r="C105" s="278"/>
    </row>
    <row r="106" spans="1:3" ht="21.75" customHeight="1">
      <c r="A106" s="265" t="s">
        <v>38</v>
      </c>
      <c r="B106" s="254" t="e">
        <f>VLOOKUP(A106,#REF!,24,0)</f>
        <v>#REF!</v>
      </c>
      <c r="C106" s="278"/>
    </row>
    <row r="107" spans="1:3" ht="21.75" customHeight="1">
      <c r="A107" s="271" t="s">
        <v>39</v>
      </c>
      <c r="B107" s="254" t="e">
        <f>VLOOKUP(A107,#REF!,24,0)</f>
        <v>#REF!</v>
      </c>
      <c r="C107" s="278"/>
    </row>
    <row r="108" spans="1:3" ht="21.75" customHeight="1">
      <c r="A108" s="272" t="s">
        <v>169</v>
      </c>
      <c r="B108" s="254" t="e">
        <f>SUM(B109:B113)</f>
        <v>#REF!</v>
      </c>
      <c r="C108" s="252"/>
    </row>
    <row r="109" spans="1:3" ht="21.75" customHeight="1">
      <c r="A109" s="273" t="s">
        <v>171</v>
      </c>
      <c r="B109" s="256" t="e">
        <f>VLOOKUP(A109,#REF!,24,0)</f>
        <v>#REF!</v>
      </c>
      <c r="C109" s="238"/>
    </row>
    <row r="110" spans="1:3" ht="21.75" customHeight="1">
      <c r="A110" s="273" t="s">
        <v>172</v>
      </c>
      <c r="B110" s="256" t="e">
        <f>VLOOKUP(A110,#REF!,24,0)</f>
        <v>#REF!</v>
      </c>
      <c r="C110" s="238"/>
    </row>
    <row r="111" spans="1:3" ht="21.75" customHeight="1">
      <c r="A111" s="273" t="s">
        <v>104</v>
      </c>
      <c r="B111" s="256" t="e">
        <f>VLOOKUP(A111,#REF!,24,0)</f>
        <v>#REF!</v>
      </c>
      <c r="C111" s="238"/>
    </row>
    <row r="112" spans="1:3" ht="21.75" customHeight="1">
      <c r="A112" s="273" t="s">
        <v>105</v>
      </c>
      <c r="B112" s="256" t="e">
        <f>VLOOKUP(A112,#REF!,24,0)</f>
        <v>#REF!</v>
      </c>
      <c r="C112" s="238"/>
    </row>
    <row r="113" spans="1:3" ht="21.75" customHeight="1">
      <c r="A113" s="273" t="s">
        <v>106</v>
      </c>
      <c r="B113" s="256" t="e">
        <f>VLOOKUP(A113,#REF!,24,0)</f>
        <v>#REF!</v>
      </c>
      <c r="C113" s="238"/>
    </row>
    <row r="114" spans="1:3" ht="21.75" customHeight="1">
      <c r="A114" s="274" t="s">
        <v>107</v>
      </c>
      <c r="B114" s="254" t="e">
        <f>VLOOKUP(A114,#REF!,24,0)</f>
        <v>#REF!</v>
      </c>
      <c r="C114" s="247"/>
    </row>
    <row r="115" spans="1:3" ht="21.75" customHeight="1">
      <c r="A115" s="274" t="s">
        <v>108</v>
      </c>
      <c r="B115" s="254" t="e">
        <f>VLOOKUP(A115,#REF!,24,0)</f>
        <v>#REF!</v>
      </c>
      <c r="C115" s="247"/>
    </row>
    <row r="116" spans="1:3" ht="21.75" customHeight="1">
      <c r="A116" s="271" t="s">
        <v>109</v>
      </c>
      <c r="B116" s="254" t="e">
        <f>VLOOKUP(A116,#REF!,24,0)</f>
        <v>#REF!</v>
      </c>
      <c r="C116" s="247"/>
    </row>
    <row r="117" spans="1:3" ht="21.75" customHeight="1">
      <c r="A117" s="262" t="s">
        <v>173</v>
      </c>
      <c r="B117" s="254" t="e">
        <f>SUM(B118:B120)</f>
        <v>#REF!</v>
      </c>
      <c r="C117" s="252"/>
    </row>
    <row r="118" spans="1:3" ht="21.75" customHeight="1">
      <c r="A118" s="263" t="s">
        <v>174</v>
      </c>
      <c r="B118" s="256" t="e">
        <f>VLOOKUP(A118,#REF!,24,0)</f>
        <v>#REF!</v>
      </c>
      <c r="C118" s="277"/>
    </row>
    <row r="119" spans="1:3" ht="21.75" customHeight="1">
      <c r="A119" s="264" t="s">
        <v>111</v>
      </c>
      <c r="B119" s="256" t="e">
        <f>VLOOKUP(A119,#REF!,24,0)</f>
        <v>#REF!</v>
      </c>
      <c r="C119" s="277"/>
    </row>
    <row r="120" spans="1:3" ht="21.75" customHeight="1">
      <c r="A120" s="264" t="s">
        <v>175</v>
      </c>
      <c r="B120" s="256" t="e">
        <f>VLOOKUP(A120,#REF!,24,0)</f>
        <v>#REF!</v>
      </c>
      <c r="C120" s="277"/>
    </row>
    <row r="121" spans="1:3" ht="21.75" customHeight="1">
      <c r="A121" s="271" t="s">
        <v>113</v>
      </c>
      <c r="B121" s="254" t="e">
        <f>VLOOKUP(A121,#REF!,24,0)</f>
        <v>#REF!</v>
      </c>
      <c r="C121" s="278"/>
    </row>
    <row r="122" spans="1:3" ht="21.75" customHeight="1">
      <c r="A122" s="271" t="s">
        <v>176</v>
      </c>
      <c r="B122" s="254" t="e">
        <f>SUM(B123:B125)</f>
        <v>#REF!</v>
      </c>
      <c r="C122" s="252"/>
    </row>
    <row r="123" spans="1:3" ht="21.75" customHeight="1">
      <c r="A123" s="276" t="s">
        <v>177</v>
      </c>
      <c r="B123" s="256" t="e">
        <f>VLOOKUP(A123,#REF!,24,0)</f>
        <v>#REF!</v>
      </c>
      <c r="C123" s="277"/>
    </row>
    <row r="124" spans="1:3" ht="21.75" customHeight="1">
      <c r="A124" s="276" t="s">
        <v>115</v>
      </c>
      <c r="B124" s="256" t="e">
        <f>VLOOKUP(A124,#REF!,24,0)</f>
        <v>#REF!</v>
      </c>
      <c r="C124" s="277"/>
    </row>
    <row r="125" spans="1:3" ht="21.75" customHeight="1">
      <c r="A125" s="276" t="s">
        <v>178</v>
      </c>
      <c r="B125" s="256" t="e">
        <f>VLOOKUP(A125,#REF!,24,0)</f>
        <v>#REF!</v>
      </c>
      <c r="C125" s="277"/>
    </row>
    <row r="126" spans="1:3" ht="21.75" customHeight="1">
      <c r="A126" s="279" t="s">
        <v>117</v>
      </c>
      <c r="B126" s="254" t="e">
        <f>VLOOKUP(A126,#REF!,24,0)</f>
        <v>#REF!</v>
      </c>
      <c r="C126" s="277"/>
    </row>
    <row r="127" spans="1:3" ht="21.75" customHeight="1">
      <c r="A127" s="262" t="s">
        <v>118</v>
      </c>
      <c r="B127" s="254" t="e">
        <f>VLOOKUP(A127,#REF!,24,0)</f>
        <v>#REF!</v>
      </c>
      <c r="C127" s="278"/>
    </row>
    <row r="128" spans="1:3" ht="21.75" customHeight="1">
      <c r="A128" s="271" t="s">
        <v>119</v>
      </c>
      <c r="B128" s="254" t="e">
        <f>VLOOKUP(A128,#REF!,24,0)</f>
        <v>#REF!</v>
      </c>
      <c r="C128" s="278"/>
    </row>
    <row r="129" spans="1:3" ht="21.75" customHeight="1">
      <c r="A129" s="271" t="s">
        <v>179</v>
      </c>
      <c r="B129" s="254" t="e">
        <f>SUM(B130:B133)</f>
        <v>#REF!</v>
      </c>
      <c r="C129" s="252"/>
    </row>
    <row r="130" spans="1:3" ht="21.75" customHeight="1">
      <c r="A130" s="264" t="s">
        <v>180</v>
      </c>
      <c r="B130" s="256" t="e">
        <f>VLOOKUP(A130,#REF!,24,0)</f>
        <v>#REF!</v>
      </c>
      <c r="C130" s="277"/>
    </row>
    <row r="131" spans="1:3" ht="21.75" customHeight="1">
      <c r="A131" s="264" t="s">
        <v>121</v>
      </c>
      <c r="B131" s="256" t="e">
        <f>VLOOKUP(A131,#REF!,24,0)</f>
        <v>#REF!</v>
      </c>
      <c r="C131" s="277"/>
    </row>
    <row r="132" spans="1:3" ht="21.75" customHeight="1">
      <c r="A132" s="264" t="s">
        <v>123</v>
      </c>
      <c r="B132" s="256" t="e">
        <f>VLOOKUP(A132,#REF!,24,0)</f>
        <v>#REF!</v>
      </c>
      <c r="C132" s="277"/>
    </row>
    <row r="133" spans="1:3" ht="21.75" customHeight="1">
      <c r="A133" s="264" t="s">
        <v>181</v>
      </c>
      <c r="B133" s="256" t="e">
        <f>VLOOKUP(A133,#REF!,24,0)</f>
        <v>#REF!</v>
      </c>
      <c r="C133" s="277"/>
    </row>
    <row r="134" spans="1:3" ht="21.75" customHeight="1">
      <c r="A134" s="265" t="s">
        <v>124</v>
      </c>
      <c r="B134" s="254" t="e">
        <f>VLOOKUP(A134,#REF!,24,0)</f>
        <v>#REF!</v>
      </c>
      <c r="C134" s="278"/>
    </row>
    <row r="135" spans="1:3" ht="21.75" customHeight="1">
      <c r="A135" s="271" t="s">
        <v>125</v>
      </c>
      <c r="B135" s="254" t="e">
        <f>VLOOKUP(A135,#REF!,24,0)</f>
        <v>#REF!</v>
      </c>
      <c r="C135" s="278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5"/>
  <sheetViews>
    <sheetView zoomScaleSheetLayoutView="100" workbookViewId="0" topLeftCell="A7">
      <selection activeCell="C41" sqref="C41"/>
    </sheetView>
  </sheetViews>
  <sheetFormatPr defaultColWidth="9.00390625" defaultRowHeight="14.25"/>
  <sheetData>
    <row r="2" spans="1:3" ht="14.25">
      <c r="A2" s="233" t="s">
        <v>185</v>
      </c>
      <c r="B2" s="234"/>
      <c r="C2" s="235"/>
    </row>
    <row r="3" spans="1:3" ht="14.25">
      <c r="A3" s="233" t="s">
        <v>186</v>
      </c>
      <c r="B3" s="234"/>
      <c r="C3" s="235"/>
    </row>
    <row r="4" spans="1:3" ht="14.25">
      <c r="A4" s="233" t="s">
        <v>187</v>
      </c>
      <c r="B4" s="234"/>
      <c r="C4" s="235"/>
    </row>
    <row r="5" spans="1:3" ht="14.25">
      <c r="A5" s="233" t="s">
        <v>188</v>
      </c>
      <c r="B5" s="234"/>
      <c r="C5" s="235"/>
    </row>
    <row r="6" spans="1:3" ht="14.25">
      <c r="A6" s="233" t="s">
        <v>189</v>
      </c>
      <c r="B6" s="234"/>
      <c r="C6" s="235"/>
    </row>
    <row r="7" spans="1:3" ht="14.25">
      <c r="A7" s="233" t="s">
        <v>190</v>
      </c>
      <c r="B7" s="234"/>
      <c r="C7" s="235"/>
    </row>
    <row r="8" spans="1:3" ht="14.25">
      <c r="A8" s="233" t="s">
        <v>191</v>
      </c>
      <c r="B8" s="234"/>
      <c r="C8" s="235"/>
    </row>
    <row r="9" spans="1:3" ht="14.25">
      <c r="A9" s="233" t="s">
        <v>192</v>
      </c>
      <c r="B9" s="234"/>
      <c r="C9" s="235"/>
    </row>
    <row r="10" spans="1:3" ht="14.25">
      <c r="A10" s="233" t="s">
        <v>193</v>
      </c>
      <c r="B10" s="234"/>
      <c r="C10" s="235"/>
    </row>
    <row r="11" spans="1:3" ht="14.25">
      <c r="A11" s="233" t="s">
        <v>194</v>
      </c>
      <c r="B11" s="234"/>
      <c r="C11" s="235"/>
    </row>
    <row r="12" spans="1:3" ht="14.25">
      <c r="A12" s="233" t="s">
        <v>195</v>
      </c>
      <c r="B12" s="234"/>
      <c r="C12" s="235"/>
    </row>
    <row r="13" spans="1:3" ht="14.25">
      <c r="A13" s="234" t="s">
        <v>196</v>
      </c>
      <c r="B13" s="234"/>
      <c r="C13" s="235"/>
    </row>
    <row r="14" spans="1:3" ht="14.25">
      <c r="A14" s="234" t="s">
        <v>197</v>
      </c>
      <c r="B14" s="234"/>
      <c r="C14" s="235"/>
    </row>
    <row r="15" spans="1:3" ht="14.25">
      <c r="A15" s="234" t="s">
        <v>198</v>
      </c>
      <c r="B15" s="234"/>
      <c r="C15" s="235"/>
    </row>
    <row r="16" spans="1:3" ht="14.25">
      <c r="A16" s="234" t="s">
        <v>199</v>
      </c>
      <c r="B16" s="234"/>
      <c r="C16" s="235"/>
    </row>
    <row r="17" spans="1:3" ht="14.25">
      <c r="A17" s="234" t="s">
        <v>200</v>
      </c>
      <c r="B17" s="234"/>
      <c r="C17" s="235"/>
    </row>
    <row r="18" spans="1:3" ht="14.25">
      <c r="A18" s="234" t="s">
        <v>201</v>
      </c>
      <c r="B18" s="234"/>
      <c r="C18" s="235"/>
    </row>
    <row r="19" spans="1:3" ht="14.25">
      <c r="A19" s="234" t="s">
        <v>202</v>
      </c>
      <c r="B19" s="234"/>
      <c r="C19" s="235"/>
    </row>
    <row r="20" spans="1:3" ht="14.25">
      <c r="A20" s="234" t="s">
        <v>203</v>
      </c>
      <c r="B20" s="234"/>
      <c r="C20" s="235"/>
    </row>
    <row r="21" spans="1:3" ht="14.25">
      <c r="A21" s="234" t="s">
        <v>204</v>
      </c>
      <c r="B21" s="234"/>
      <c r="C21" s="235"/>
    </row>
    <row r="22" spans="1:3" ht="14.25">
      <c r="A22" s="233" t="s">
        <v>205</v>
      </c>
      <c r="B22" s="234"/>
      <c r="C22" s="235"/>
    </row>
    <row r="23" spans="1:3" ht="14.25">
      <c r="A23" s="233" t="s">
        <v>206</v>
      </c>
      <c r="B23" s="234"/>
      <c r="C23" s="235"/>
    </row>
    <row r="24" spans="1:3" ht="14.25">
      <c r="A24" s="233" t="s">
        <v>207</v>
      </c>
      <c r="B24" s="234"/>
      <c r="C24" s="235"/>
    </row>
    <row r="25" spans="1:3" ht="14.25">
      <c r="A25" s="234" t="s">
        <v>144</v>
      </c>
      <c r="B25" s="234"/>
      <c r="C25" s="235"/>
    </row>
    <row r="26" spans="1:3" ht="14.25">
      <c r="A26" s="234" t="s">
        <v>42</v>
      </c>
      <c r="B26" s="234"/>
      <c r="C26" s="235"/>
    </row>
    <row r="27" spans="1:3" ht="14.25">
      <c r="A27" s="234" t="s">
        <v>44</v>
      </c>
      <c r="B27" s="234"/>
      <c r="C27" s="235">
        <v>1</v>
      </c>
    </row>
    <row r="28" spans="1:3" ht="14.25">
      <c r="A28" s="234" t="s">
        <v>43</v>
      </c>
      <c r="B28" s="234"/>
      <c r="C28" s="235"/>
    </row>
    <row r="29" spans="1:3" ht="14.25">
      <c r="A29" s="234" t="s">
        <v>45</v>
      </c>
      <c r="B29" s="234"/>
      <c r="C29" s="235">
        <v>2</v>
      </c>
    </row>
    <row r="30" spans="1:3" ht="14.25">
      <c r="A30" s="234" t="s">
        <v>145</v>
      </c>
      <c r="B30" s="234"/>
      <c r="C30" s="235">
        <v>2</v>
      </c>
    </row>
    <row r="31" spans="1:3" ht="14.25">
      <c r="A31" s="234" t="s">
        <v>47</v>
      </c>
      <c r="B31" s="234" t="s">
        <v>208</v>
      </c>
      <c r="C31" s="235"/>
    </row>
    <row r="32" spans="1:3" ht="14.25">
      <c r="A32" s="233" t="s">
        <v>209</v>
      </c>
      <c r="B32" s="234"/>
      <c r="C32" s="235"/>
    </row>
    <row r="33" spans="1:3" ht="14.25">
      <c r="A33" s="233" t="s">
        <v>210</v>
      </c>
      <c r="B33" s="234"/>
      <c r="C33" s="235"/>
    </row>
    <row r="34" spans="1:3" ht="14.25">
      <c r="A34" s="233" t="s">
        <v>14</v>
      </c>
      <c r="B34" s="234"/>
      <c r="C34" s="235"/>
    </row>
    <row r="35" spans="1:3" ht="14.25">
      <c r="A35" s="233" t="s">
        <v>211</v>
      </c>
      <c r="B35" s="234"/>
      <c r="C35" s="235"/>
    </row>
    <row r="36" spans="1:3" ht="14.25">
      <c r="A36" s="233" t="s">
        <v>212</v>
      </c>
      <c r="B36" s="234"/>
      <c r="C36" s="235"/>
    </row>
    <row r="37" spans="1:3" ht="14.25">
      <c r="A37" s="234" t="s">
        <v>50</v>
      </c>
      <c r="B37" s="234"/>
      <c r="C37" s="235"/>
    </row>
    <row r="38" spans="1:3" ht="14.25">
      <c r="A38" s="234" t="s">
        <v>149</v>
      </c>
      <c r="B38" s="234"/>
      <c r="C38" s="235"/>
    </row>
    <row r="39" spans="1:3" ht="14.25">
      <c r="A39" s="234" t="s">
        <v>148</v>
      </c>
      <c r="B39" s="234"/>
      <c r="C39" s="235">
        <v>1</v>
      </c>
    </row>
    <row r="40" spans="1:3" ht="14.25">
      <c r="A40" s="234" t="s">
        <v>52</v>
      </c>
      <c r="B40" s="234"/>
      <c r="C40" s="235"/>
    </row>
    <row r="41" spans="1:3" ht="14.25">
      <c r="A41" s="234" t="s">
        <v>56</v>
      </c>
      <c r="B41" s="234" t="s">
        <v>208</v>
      </c>
      <c r="C41" s="235">
        <v>2</v>
      </c>
    </row>
    <row r="42" spans="1:3" ht="14.25">
      <c r="A42" s="234" t="s">
        <v>57</v>
      </c>
      <c r="B42" s="234" t="s">
        <v>208</v>
      </c>
      <c r="C42" s="235">
        <v>1</v>
      </c>
    </row>
    <row r="43" spans="1:3" ht="14.25">
      <c r="A43" s="234" t="s">
        <v>53</v>
      </c>
      <c r="B43" s="234"/>
      <c r="C43" s="235">
        <v>1</v>
      </c>
    </row>
    <row r="44" spans="1:3" ht="14.25">
      <c r="A44" s="234" t="s">
        <v>55</v>
      </c>
      <c r="B44" s="234" t="s">
        <v>208</v>
      </c>
      <c r="C44" s="235">
        <v>1</v>
      </c>
    </row>
    <row r="45" spans="1:3" ht="14.25">
      <c r="A45" s="234" t="s">
        <v>54</v>
      </c>
      <c r="B45" s="234"/>
      <c r="C45" s="235">
        <v>1</v>
      </c>
    </row>
    <row r="46" spans="1:3" ht="14.25">
      <c r="A46" s="236" t="s">
        <v>58</v>
      </c>
      <c r="B46" s="234" t="s">
        <v>208</v>
      </c>
      <c r="C46" s="235">
        <v>1</v>
      </c>
    </row>
    <row r="47" spans="1:3" ht="14.25">
      <c r="A47" s="233" t="s">
        <v>152</v>
      </c>
      <c r="B47" s="234"/>
      <c r="C47" s="235">
        <v>1</v>
      </c>
    </row>
    <row r="48" spans="1:3" ht="14.25">
      <c r="A48" s="233" t="s">
        <v>61</v>
      </c>
      <c r="B48" s="234"/>
      <c r="C48" s="235">
        <v>1</v>
      </c>
    </row>
    <row r="49" spans="1:3" ht="14.25">
      <c r="A49" s="233" t="s">
        <v>62</v>
      </c>
      <c r="B49" s="234"/>
      <c r="C49" s="235">
        <v>2</v>
      </c>
    </row>
    <row r="50" spans="1:3" ht="14.25">
      <c r="A50" s="233" t="s">
        <v>64</v>
      </c>
      <c r="B50" s="234" t="s">
        <v>208</v>
      </c>
      <c r="C50" s="235">
        <v>2</v>
      </c>
    </row>
    <row r="51" spans="1:3" ht="14.25">
      <c r="A51" s="233" t="s">
        <v>65</v>
      </c>
      <c r="B51" s="234" t="s">
        <v>208</v>
      </c>
      <c r="C51" s="235">
        <v>2</v>
      </c>
    </row>
    <row r="52" spans="1:3" ht="14.25">
      <c r="A52" s="233" t="s">
        <v>63</v>
      </c>
      <c r="B52" s="234" t="s">
        <v>208</v>
      </c>
      <c r="C52" s="235">
        <v>2</v>
      </c>
    </row>
    <row r="53" spans="1:3" ht="14.25">
      <c r="A53" s="234" t="s">
        <v>155</v>
      </c>
      <c r="B53" s="234"/>
      <c r="C53" s="235">
        <v>2</v>
      </c>
    </row>
    <row r="54" spans="1:3" ht="14.25">
      <c r="A54" s="234" t="s">
        <v>71</v>
      </c>
      <c r="B54" s="234" t="s">
        <v>208</v>
      </c>
      <c r="C54" s="235">
        <v>2</v>
      </c>
    </row>
    <row r="55" spans="1:3" ht="14.25">
      <c r="A55" s="234" t="s">
        <v>156</v>
      </c>
      <c r="B55" s="234"/>
      <c r="C55" s="235">
        <v>2</v>
      </c>
    </row>
    <row r="56" spans="1:3" ht="14.25">
      <c r="A56" s="234" t="s">
        <v>69</v>
      </c>
      <c r="B56" s="234"/>
      <c r="C56" s="235">
        <v>2</v>
      </c>
    </row>
    <row r="57" spans="1:3" ht="14.25">
      <c r="A57" s="234" t="s">
        <v>70</v>
      </c>
      <c r="B57" s="234"/>
      <c r="C57" s="235">
        <v>2</v>
      </c>
    </row>
    <row r="58" spans="1:3" ht="14.25">
      <c r="A58" s="234" t="s">
        <v>74</v>
      </c>
      <c r="B58" s="234" t="s">
        <v>208</v>
      </c>
      <c r="C58" s="235">
        <v>2</v>
      </c>
    </row>
    <row r="59" spans="1:3" ht="14.25">
      <c r="A59" s="234" t="s">
        <v>72</v>
      </c>
      <c r="B59" s="234" t="s">
        <v>208</v>
      </c>
      <c r="C59" s="235">
        <v>2</v>
      </c>
    </row>
    <row r="60" spans="1:3" ht="14.25">
      <c r="A60" s="234" t="s">
        <v>73</v>
      </c>
      <c r="B60" s="234" t="s">
        <v>208</v>
      </c>
      <c r="C60" s="235">
        <v>2</v>
      </c>
    </row>
    <row r="61" spans="1:3" ht="14.25">
      <c r="A61" s="233" t="s">
        <v>26</v>
      </c>
      <c r="B61" s="234"/>
      <c r="C61" s="235">
        <v>1</v>
      </c>
    </row>
    <row r="62" spans="1:3" ht="14.25">
      <c r="A62" s="233" t="s">
        <v>137</v>
      </c>
      <c r="B62" s="234"/>
      <c r="C62" s="235">
        <v>1</v>
      </c>
    </row>
    <row r="63" spans="1:3" ht="14.25">
      <c r="A63" s="233" t="s">
        <v>28</v>
      </c>
      <c r="B63" s="234"/>
      <c r="C63" s="235">
        <v>2</v>
      </c>
    </row>
    <row r="64" spans="1:3" ht="14.25">
      <c r="A64" s="233" t="s">
        <v>30</v>
      </c>
      <c r="B64" s="234" t="s">
        <v>208</v>
      </c>
      <c r="C64" s="235"/>
    </row>
    <row r="65" spans="1:3" ht="14.25">
      <c r="A65" s="233" t="s">
        <v>29</v>
      </c>
      <c r="B65" s="234"/>
      <c r="C65" s="235">
        <v>1</v>
      </c>
    </row>
    <row r="66" spans="1:3" ht="14.25">
      <c r="A66" s="234" t="s">
        <v>213</v>
      </c>
      <c r="B66" s="234"/>
      <c r="C66" s="235">
        <v>2</v>
      </c>
    </row>
    <row r="67" spans="1:3" ht="14.25">
      <c r="A67" s="234" t="s">
        <v>79</v>
      </c>
      <c r="B67" s="234" t="s">
        <v>208</v>
      </c>
      <c r="C67" s="235">
        <v>2</v>
      </c>
    </row>
    <row r="68" spans="1:3" ht="14.25">
      <c r="A68" s="234" t="s">
        <v>77</v>
      </c>
      <c r="B68" s="234" t="s">
        <v>208</v>
      </c>
      <c r="C68" s="235">
        <v>2</v>
      </c>
    </row>
    <row r="69" spans="1:3" ht="14.25">
      <c r="A69" s="234" t="s">
        <v>78</v>
      </c>
      <c r="B69" s="234" t="s">
        <v>208</v>
      </c>
      <c r="C69" s="235">
        <v>2</v>
      </c>
    </row>
    <row r="70" spans="1:3" ht="14.25">
      <c r="A70" s="233" t="s">
        <v>12</v>
      </c>
      <c r="B70" s="234"/>
      <c r="C70" s="235"/>
    </row>
    <row r="71" spans="1:3" ht="14.25">
      <c r="A71" s="234" t="s">
        <v>13</v>
      </c>
      <c r="B71" s="234"/>
      <c r="C71" s="235"/>
    </row>
    <row r="72" spans="1:3" ht="14.25">
      <c r="A72" s="233" t="s">
        <v>133</v>
      </c>
      <c r="B72" s="234"/>
      <c r="C72" s="235"/>
    </row>
    <row r="73" spans="1:3" ht="14.25">
      <c r="A73" s="233" t="s">
        <v>18</v>
      </c>
      <c r="B73" s="234"/>
      <c r="C73" s="235"/>
    </row>
    <row r="74" spans="1:3" ht="14.25">
      <c r="A74" s="233" t="s">
        <v>134</v>
      </c>
      <c r="B74" s="234"/>
      <c r="C74" s="235"/>
    </row>
    <row r="75" spans="1:3" ht="14.25">
      <c r="A75" s="233" t="s">
        <v>21</v>
      </c>
      <c r="B75" s="234"/>
      <c r="C75" s="235"/>
    </row>
    <row r="76" spans="1:3" ht="14.25">
      <c r="A76" s="233" t="s">
        <v>22</v>
      </c>
      <c r="B76" s="234"/>
      <c r="C76" s="235"/>
    </row>
    <row r="77" spans="1:3" ht="14.25">
      <c r="A77" s="233" t="s">
        <v>20</v>
      </c>
      <c r="B77" s="234"/>
      <c r="C77" s="235"/>
    </row>
    <row r="78" spans="1:3" ht="14.25">
      <c r="A78" s="233" t="s">
        <v>23</v>
      </c>
      <c r="B78" s="234"/>
      <c r="C78" s="235"/>
    </row>
    <row r="79" spans="1:3" ht="14.25">
      <c r="A79" s="234" t="s">
        <v>162</v>
      </c>
      <c r="B79" s="234"/>
      <c r="C79" s="235"/>
    </row>
    <row r="80" spans="1:3" ht="14.25">
      <c r="A80" s="234" t="s">
        <v>84</v>
      </c>
      <c r="B80" s="234" t="s">
        <v>208</v>
      </c>
      <c r="C80" s="235">
        <v>1</v>
      </c>
    </row>
    <row r="81" spans="1:3" ht="14.25">
      <c r="A81" s="234" t="s">
        <v>81</v>
      </c>
      <c r="B81" s="234"/>
      <c r="C81" s="235">
        <v>1</v>
      </c>
    </row>
    <row r="82" spans="1:3" ht="14.25">
      <c r="A82" s="234" t="s">
        <v>83</v>
      </c>
      <c r="B82" s="234"/>
      <c r="C82" s="235">
        <v>1</v>
      </c>
    </row>
    <row r="83" spans="1:3" ht="14.25">
      <c r="A83" s="233" t="s">
        <v>88</v>
      </c>
      <c r="B83" s="234"/>
      <c r="C83" s="235"/>
    </row>
    <row r="84" spans="1:3" ht="14.25">
      <c r="A84" s="233" t="s">
        <v>165</v>
      </c>
      <c r="B84" s="234"/>
      <c r="C84" s="235">
        <v>1</v>
      </c>
    </row>
    <row r="85" spans="1:3" ht="14.25">
      <c r="A85" s="233" t="s">
        <v>87</v>
      </c>
      <c r="B85" s="234"/>
      <c r="C85" s="235">
        <v>1</v>
      </c>
    </row>
    <row r="86" spans="1:3" ht="14.25">
      <c r="A86" s="233" t="s">
        <v>86</v>
      </c>
      <c r="B86" s="234"/>
      <c r="C86" s="235">
        <v>1</v>
      </c>
    </row>
    <row r="87" spans="1:3" ht="14.25">
      <c r="A87" s="233" t="s">
        <v>92</v>
      </c>
      <c r="B87" s="234" t="s">
        <v>208</v>
      </c>
      <c r="C87" s="235">
        <v>1</v>
      </c>
    </row>
    <row r="88" spans="1:3" ht="14.25">
      <c r="A88" s="233" t="s">
        <v>94</v>
      </c>
      <c r="B88" s="234" t="s">
        <v>208</v>
      </c>
      <c r="C88" s="235">
        <v>1</v>
      </c>
    </row>
    <row r="89" spans="1:3" ht="14.25">
      <c r="A89" s="233" t="s">
        <v>91</v>
      </c>
      <c r="B89" s="234"/>
      <c r="C89" s="235">
        <v>1</v>
      </c>
    </row>
    <row r="90" spans="1:3" ht="14.25">
      <c r="A90" s="233" t="s">
        <v>90</v>
      </c>
      <c r="B90" s="234"/>
      <c r="C90" s="235">
        <v>1</v>
      </c>
    </row>
    <row r="91" spans="1:3" ht="14.25">
      <c r="A91" s="233" t="s">
        <v>93</v>
      </c>
      <c r="B91" s="234" t="s">
        <v>208</v>
      </c>
      <c r="C91" s="235">
        <v>1</v>
      </c>
    </row>
    <row r="92" spans="1:3" ht="14.25">
      <c r="A92" s="234" t="s">
        <v>96</v>
      </c>
      <c r="B92" s="234"/>
      <c r="C92" s="235">
        <v>1</v>
      </c>
    </row>
    <row r="93" spans="1:3" ht="14.25">
      <c r="A93" s="234" t="s">
        <v>98</v>
      </c>
      <c r="B93" s="234"/>
      <c r="C93" s="235">
        <v>1</v>
      </c>
    </row>
    <row r="94" spans="1:3" ht="14.25">
      <c r="A94" s="234" t="s">
        <v>99</v>
      </c>
      <c r="B94" s="234" t="s">
        <v>208</v>
      </c>
      <c r="C94" s="235">
        <v>1</v>
      </c>
    </row>
    <row r="95" spans="1:3" ht="14.25">
      <c r="A95" s="234" t="s">
        <v>100</v>
      </c>
      <c r="B95" s="234" t="s">
        <v>208</v>
      </c>
      <c r="C95" s="235">
        <v>1</v>
      </c>
    </row>
    <row r="96" spans="1:3" ht="14.25">
      <c r="A96" s="234" t="s">
        <v>168</v>
      </c>
      <c r="B96" s="234"/>
      <c r="C96" s="235">
        <v>1</v>
      </c>
    </row>
    <row r="97" spans="1:3" ht="14.25">
      <c r="A97" s="233" t="s">
        <v>32</v>
      </c>
      <c r="B97" s="234"/>
      <c r="C97" s="235"/>
    </row>
    <row r="98" spans="1:3" ht="14.25">
      <c r="A98" s="233" t="s">
        <v>140</v>
      </c>
      <c r="B98" s="234"/>
      <c r="C98" s="235"/>
    </row>
    <row r="99" spans="1:3" ht="14.25">
      <c r="A99" s="233" t="s">
        <v>34</v>
      </c>
      <c r="B99" s="234"/>
      <c r="C99" s="235"/>
    </row>
    <row r="100" spans="1:3" ht="14.25">
      <c r="A100" s="233" t="s">
        <v>141</v>
      </c>
      <c r="B100" s="234"/>
      <c r="C100" s="235"/>
    </row>
    <row r="101" spans="1:3" ht="14.25">
      <c r="A101" s="233" t="s">
        <v>36</v>
      </c>
      <c r="B101" s="234" t="s">
        <v>208</v>
      </c>
      <c r="C101" s="235">
        <v>1</v>
      </c>
    </row>
    <row r="102" spans="1:3" ht="14.25">
      <c r="A102" s="233" t="s">
        <v>39</v>
      </c>
      <c r="B102" s="234" t="s">
        <v>208</v>
      </c>
      <c r="C102" s="235">
        <v>1</v>
      </c>
    </row>
    <row r="103" spans="1:3" ht="14.25">
      <c r="A103" s="233" t="s">
        <v>37</v>
      </c>
      <c r="B103" s="234" t="s">
        <v>208</v>
      </c>
      <c r="C103" s="235">
        <v>1</v>
      </c>
    </row>
    <row r="104" spans="1:3" ht="14.25">
      <c r="A104" s="233" t="s">
        <v>38</v>
      </c>
      <c r="B104" s="234" t="s">
        <v>208</v>
      </c>
      <c r="C104" s="235">
        <v>1</v>
      </c>
    </row>
    <row r="105" spans="1:3" ht="14.25">
      <c r="A105" s="234" t="s">
        <v>171</v>
      </c>
      <c r="B105" s="234"/>
      <c r="C105" s="235"/>
    </row>
    <row r="106" spans="1:3" ht="14.25">
      <c r="A106" s="234" t="s">
        <v>107</v>
      </c>
      <c r="B106" s="234" t="s">
        <v>208</v>
      </c>
      <c r="C106" s="235">
        <v>1</v>
      </c>
    </row>
    <row r="107" spans="1:3" ht="14.25">
      <c r="A107" s="234" t="s">
        <v>105</v>
      </c>
      <c r="B107" s="234"/>
      <c r="C107" s="235">
        <v>1</v>
      </c>
    </row>
    <row r="108" spans="1:3" ht="14.25">
      <c r="A108" s="234" t="s">
        <v>104</v>
      </c>
      <c r="B108" s="234"/>
      <c r="C108" s="235">
        <v>1</v>
      </c>
    </row>
    <row r="109" spans="1:3" ht="14.25">
      <c r="A109" s="234" t="s">
        <v>172</v>
      </c>
      <c r="B109" s="234"/>
      <c r="C109" s="235">
        <v>1</v>
      </c>
    </row>
    <row r="110" spans="1:3" ht="14.25">
      <c r="A110" s="236" t="s">
        <v>108</v>
      </c>
      <c r="B110" s="234" t="s">
        <v>208</v>
      </c>
      <c r="C110" s="235"/>
    </row>
    <row r="111" spans="1:3" ht="14.25">
      <c r="A111" s="236" t="s">
        <v>109</v>
      </c>
      <c r="B111" s="234" t="s">
        <v>208</v>
      </c>
      <c r="C111" s="235"/>
    </row>
    <row r="112" spans="1:3" ht="14.25">
      <c r="A112" s="234" t="s">
        <v>106</v>
      </c>
      <c r="B112" s="234"/>
      <c r="C112" s="235">
        <v>1</v>
      </c>
    </row>
    <row r="113" spans="1:3" ht="14.25">
      <c r="A113" s="233" t="s">
        <v>175</v>
      </c>
      <c r="B113" s="234"/>
      <c r="C113" s="235">
        <v>1</v>
      </c>
    </row>
    <row r="114" spans="1:3" ht="14.25">
      <c r="A114" s="233" t="s">
        <v>113</v>
      </c>
      <c r="B114" s="234" t="s">
        <v>208</v>
      </c>
      <c r="C114" s="235">
        <v>2</v>
      </c>
    </row>
    <row r="115" spans="1:3" ht="14.25">
      <c r="A115" s="233" t="s">
        <v>111</v>
      </c>
      <c r="B115" s="234"/>
      <c r="C115" s="235">
        <v>1</v>
      </c>
    </row>
    <row r="116" spans="1:3" ht="14.25">
      <c r="A116" s="234" t="s">
        <v>115</v>
      </c>
      <c r="B116" s="234"/>
      <c r="C116" s="235"/>
    </row>
    <row r="117" spans="1:3" ht="14.25">
      <c r="A117" s="234" t="s">
        <v>118</v>
      </c>
      <c r="B117" s="234" t="s">
        <v>208</v>
      </c>
      <c r="C117" s="235">
        <v>2</v>
      </c>
    </row>
    <row r="118" spans="1:3" ht="14.25">
      <c r="A118" s="234" t="s">
        <v>178</v>
      </c>
      <c r="B118" s="234"/>
      <c r="C118" s="235">
        <v>1</v>
      </c>
    </row>
    <row r="119" spans="1:3" ht="14.25">
      <c r="A119" s="234" t="s">
        <v>119</v>
      </c>
      <c r="B119" s="234" t="s">
        <v>208</v>
      </c>
      <c r="C119" s="235">
        <v>2</v>
      </c>
    </row>
    <row r="120" spans="1:3" ht="14.25">
      <c r="A120" s="234" t="s">
        <v>117</v>
      </c>
      <c r="B120" s="234" t="s">
        <v>208</v>
      </c>
      <c r="C120" s="235">
        <v>2</v>
      </c>
    </row>
    <row r="121" spans="1:3" ht="14.25">
      <c r="A121" s="233" t="s">
        <v>121</v>
      </c>
      <c r="B121" s="234"/>
      <c r="C121" s="235">
        <v>1</v>
      </c>
    </row>
    <row r="122" spans="1:3" ht="14.25">
      <c r="A122" s="233" t="s">
        <v>124</v>
      </c>
      <c r="B122" s="234" t="s">
        <v>208</v>
      </c>
      <c r="C122" s="235">
        <v>1</v>
      </c>
    </row>
    <row r="123" spans="1:3" ht="14.25">
      <c r="A123" s="233" t="s">
        <v>125</v>
      </c>
      <c r="B123" s="234" t="s">
        <v>208</v>
      </c>
      <c r="C123" s="235">
        <v>1</v>
      </c>
    </row>
    <row r="124" spans="1:3" ht="14.25">
      <c r="A124" s="233" t="s">
        <v>123</v>
      </c>
      <c r="B124" s="234"/>
      <c r="C124" s="235">
        <v>1</v>
      </c>
    </row>
    <row r="125" spans="1:3" ht="14.25">
      <c r="A125" s="233" t="s">
        <v>181</v>
      </c>
      <c r="B125" s="234"/>
      <c r="C125" s="23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2"/>
  <sheetViews>
    <sheetView zoomScaleSheetLayoutView="100" workbookViewId="0" topLeftCell="A1">
      <selection activeCell="G40" sqref="G40"/>
    </sheetView>
  </sheetViews>
  <sheetFormatPr defaultColWidth="9.00390625" defaultRowHeight="14.25"/>
  <cols>
    <col min="1" max="1" width="19.625" style="0" customWidth="1"/>
    <col min="2" max="2" width="12.625" style="0" bestFit="1" customWidth="1"/>
  </cols>
  <sheetData>
    <row r="1" spans="1:2" ht="14.25">
      <c r="A1" t="s">
        <v>214</v>
      </c>
      <c r="B1" t="s">
        <v>215</v>
      </c>
    </row>
    <row r="2" spans="1:2" ht="14.25">
      <c r="A2" t="s">
        <v>143</v>
      </c>
      <c r="B2">
        <v>0.8201219512195121</v>
      </c>
    </row>
    <row r="3" spans="1:2" ht="14.25">
      <c r="A3" t="s">
        <v>42</v>
      </c>
      <c r="B3">
        <v>0.5527814020539078</v>
      </c>
    </row>
    <row r="4" spans="1:2" ht="14.25">
      <c r="A4" t="s">
        <v>44</v>
      </c>
      <c r="B4">
        <v>0.3849673226123204</v>
      </c>
    </row>
    <row r="5" spans="1:2" ht="14.25">
      <c r="A5" t="s">
        <v>145</v>
      </c>
      <c r="B5">
        <v>0.31774126448088125</v>
      </c>
    </row>
    <row r="6" spans="1:2" ht="14.25">
      <c r="A6" t="s">
        <v>53</v>
      </c>
      <c r="B6">
        <v>0.8968914395026302</v>
      </c>
    </row>
    <row r="7" spans="1:2" ht="14.25">
      <c r="A7" t="s">
        <v>54</v>
      </c>
      <c r="B7">
        <v>0.5520051561157262</v>
      </c>
    </row>
    <row r="8" spans="1:2" ht="14.25">
      <c r="A8" t="s">
        <v>148</v>
      </c>
      <c r="B8">
        <v>0.46300990218312793</v>
      </c>
    </row>
    <row r="9" spans="1:2" ht="14.25">
      <c r="A9" t="s">
        <v>50</v>
      </c>
      <c r="B9">
        <v>0.2858399125784823</v>
      </c>
    </row>
    <row r="10" spans="1:2" ht="14.25">
      <c r="A10" t="s">
        <v>149</v>
      </c>
      <c r="B10">
        <v>0.30177179962894246</v>
      </c>
    </row>
    <row r="11" spans="1:2" ht="14.25">
      <c r="A11" t="s">
        <v>55</v>
      </c>
      <c r="B11">
        <v>0.6946198836347388</v>
      </c>
    </row>
    <row r="12" spans="1:2" ht="14.25">
      <c r="A12" t="s">
        <v>58</v>
      </c>
      <c r="B12">
        <v>0.36131947934284236</v>
      </c>
    </row>
    <row r="13" spans="1:2" ht="14.25">
      <c r="A13" t="s">
        <v>151</v>
      </c>
      <c r="B13">
        <v>0.33369673810507655</v>
      </c>
    </row>
    <row r="14" spans="1:2" ht="14.25">
      <c r="A14" t="s">
        <v>152</v>
      </c>
      <c r="B14">
        <v>0.8041063614944464</v>
      </c>
    </row>
    <row r="15" spans="1:2" ht="14.25">
      <c r="A15" t="s">
        <v>61</v>
      </c>
      <c r="B15">
        <v>0.46643834168410797</v>
      </c>
    </row>
    <row r="16" spans="1:2" ht="14.25">
      <c r="A16" t="s">
        <v>65</v>
      </c>
      <c r="B16">
        <v>0.38148993389262104</v>
      </c>
    </row>
    <row r="17" spans="1:2" ht="14.25">
      <c r="A17" t="s">
        <v>154</v>
      </c>
      <c r="B17" s="232">
        <v>1.0294206854716408</v>
      </c>
    </row>
    <row r="18" spans="1:2" ht="14.25">
      <c r="A18" t="s">
        <v>155</v>
      </c>
      <c r="B18">
        <v>0.321489988221437</v>
      </c>
    </row>
    <row r="19" spans="1:2" ht="14.25">
      <c r="A19" t="s">
        <v>156</v>
      </c>
      <c r="B19">
        <v>0.5705319496358076</v>
      </c>
    </row>
    <row r="20" spans="1:2" ht="14.25">
      <c r="A20" t="s">
        <v>69</v>
      </c>
      <c r="B20">
        <v>0.8183855210534773</v>
      </c>
    </row>
    <row r="21" spans="1:2" ht="14.25">
      <c r="A21" t="s">
        <v>70</v>
      </c>
      <c r="B21">
        <v>0.7097395853367696</v>
      </c>
    </row>
    <row r="22" spans="1:2" ht="14.25">
      <c r="A22" t="s">
        <v>72</v>
      </c>
      <c r="B22" s="232">
        <v>1.2959316960270777</v>
      </c>
    </row>
    <row r="23" spans="1:2" ht="14.25">
      <c r="A23" t="s">
        <v>74</v>
      </c>
      <c r="B23">
        <v>0.4788889900001011</v>
      </c>
    </row>
    <row r="24" spans="1:2" ht="14.25">
      <c r="A24" t="s">
        <v>28</v>
      </c>
      <c r="B24">
        <v>0.27163284914938113</v>
      </c>
    </row>
    <row r="25" spans="1:2" ht="14.25">
      <c r="A25" t="s">
        <v>159</v>
      </c>
      <c r="B25">
        <v>0.4450842397099595</v>
      </c>
    </row>
    <row r="26" spans="1:2" ht="14.25">
      <c r="A26" t="s">
        <v>132</v>
      </c>
      <c r="B26" s="232">
        <v>5.097777777777778</v>
      </c>
    </row>
    <row r="27" spans="1:2" ht="14.25">
      <c r="A27" t="s">
        <v>81</v>
      </c>
      <c r="B27">
        <v>0.2744541739209136</v>
      </c>
    </row>
    <row r="28" spans="1:2" ht="14.25">
      <c r="A28" t="s">
        <v>167</v>
      </c>
      <c r="B28">
        <v>0.30921909535004855</v>
      </c>
    </row>
    <row r="29" spans="1:2" ht="14.25">
      <c r="A29" t="s">
        <v>96</v>
      </c>
      <c r="B29">
        <v>0.3901658195145148</v>
      </c>
    </row>
    <row r="30" spans="1:2" ht="14.25">
      <c r="A30" t="s">
        <v>168</v>
      </c>
      <c r="B30">
        <v>0.6713521104000137</v>
      </c>
    </row>
    <row r="31" spans="1:2" ht="14.25">
      <c r="A31" t="s">
        <v>139</v>
      </c>
      <c r="B31">
        <v>0.3969112303166637</v>
      </c>
    </row>
    <row r="32" spans="1:2" ht="14.25">
      <c r="A32" t="s">
        <v>170</v>
      </c>
      <c r="B32" s="232">
        <v>9.575431034482758</v>
      </c>
    </row>
    <row r="33" spans="1:2" ht="14.25">
      <c r="A33" t="s">
        <v>171</v>
      </c>
      <c r="B33">
        <v>0.44361679790026254</v>
      </c>
    </row>
    <row r="34" spans="1:2" ht="14.25">
      <c r="A34" t="s">
        <v>172</v>
      </c>
      <c r="B34" s="232">
        <v>1.23986545635749</v>
      </c>
    </row>
    <row r="35" spans="1:2" ht="14.25">
      <c r="A35" t="s">
        <v>104</v>
      </c>
      <c r="B35">
        <v>0.8001620806708868</v>
      </c>
    </row>
    <row r="36" spans="1:2" ht="14.25">
      <c r="A36" t="s">
        <v>105</v>
      </c>
      <c r="B36">
        <v>0.7369437945924555</v>
      </c>
    </row>
    <row r="37" spans="1:2" ht="14.25">
      <c r="A37" t="s">
        <v>106</v>
      </c>
      <c r="B37">
        <v>0.6415509651202167</v>
      </c>
    </row>
    <row r="38" spans="1:2" ht="14.25">
      <c r="A38" t="s">
        <v>107</v>
      </c>
      <c r="B38">
        <v>0.7154615953650765</v>
      </c>
    </row>
    <row r="39" spans="1:2" ht="14.25">
      <c r="A39" t="s">
        <v>108</v>
      </c>
      <c r="B39">
        <v>0.6744186046511628</v>
      </c>
    </row>
    <row r="40" spans="1:2" ht="14.25">
      <c r="A40" t="s">
        <v>109</v>
      </c>
      <c r="B40">
        <v>0.28010094669577285</v>
      </c>
    </row>
    <row r="41" spans="1:2" ht="14.25">
      <c r="A41" t="s">
        <v>174</v>
      </c>
      <c r="B41">
        <v>0.4671584682077861</v>
      </c>
    </row>
    <row r="42" spans="1:2" ht="14.25">
      <c r="A42" t="s">
        <v>111</v>
      </c>
      <c r="B42">
        <v>0.7141080353118814</v>
      </c>
    </row>
    <row r="43" spans="1:2" ht="14.25">
      <c r="A43" t="s">
        <v>175</v>
      </c>
      <c r="B43">
        <v>0.5117666862144612</v>
      </c>
    </row>
    <row r="44" spans="1:2" ht="14.25">
      <c r="A44" t="s">
        <v>113</v>
      </c>
      <c r="B44">
        <v>0.8111397639400496</v>
      </c>
    </row>
    <row r="45" spans="1:2" ht="14.25">
      <c r="A45" t="s">
        <v>177</v>
      </c>
      <c r="B45">
        <v>0.434582733643206</v>
      </c>
    </row>
    <row r="46" spans="1:2" ht="14.25">
      <c r="A46" t="s">
        <v>178</v>
      </c>
      <c r="B46">
        <v>0.4781471067448557</v>
      </c>
    </row>
    <row r="47" spans="1:2" ht="14.25">
      <c r="A47" t="s">
        <v>118</v>
      </c>
      <c r="B47">
        <v>0.5913136471316405</v>
      </c>
    </row>
    <row r="48" spans="1:2" ht="14.25">
      <c r="A48" t="s">
        <v>180</v>
      </c>
      <c r="B48">
        <v>0.4248662127402027</v>
      </c>
    </row>
    <row r="49" spans="1:2" ht="14.25">
      <c r="A49" t="s">
        <v>121</v>
      </c>
      <c r="B49">
        <v>0.40310036090187745</v>
      </c>
    </row>
    <row r="50" spans="1:2" ht="14.25">
      <c r="A50" t="s">
        <v>181</v>
      </c>
      <c r="B50">
        <v>0.514926258139635</v>
      </c>
    </row>
    <row r="51" spans="1:2" ht="14.25">
      <c r="A51" t="s">
        <v>125</v>
      </c>
      <c r="B51">
        <v>0.6147657646619749</v>
      </c>
    </row>
    <row r="52" ht="14.25">
      <c r="B52">
        <f>SUM(B2:B51)</f>
        <v>41.7712129138886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="85" zoomScaleNormal="85" zoomScaleSheetLayoutView="100" workbookViewId="0" topLeftCell="A2">
      <selection activeCell="G14" sqref="G14"/>
    </sheetView>
  </sheetViews>
  <sheetFormatPr defaultColWidth="9.00390625" defaultRowHeight="14.25"/>
  <cols>
    <col min="1" max="1" width="15.00390625" style="193" customWidth="1"/>
    <col min="2" max="4" width="12.125" style="194" customWidth="1"/>
    <col min="5" max="5" width="12.625" style="0" bestFit="1" customWidth="1"/>
    <col min="6" max="6" width="13.75390625" style="0" bestFit="1" customWidth="1"/>
    <col min="7" max="7" width="12.625" style="0" bestFit="1" customWidth="1"/>
  </cols>
  <sheetData>
    <row r="1" spans="1:4" ht="22.5">
      <c r="A1" s="196" t="s">
        <v>0</v>
      </c>
      <c r="B1" s="197"/>
      <c r="C1" s="198"/>
      <c r="D1" s="198"/>
    </row>
    <row r="2" spans="1:4" ht="189">
      <c r="A2" s="200" t="s">
        <v>216</v>
      </c>
      <c r="B2" s="201"/>
      <c r="C2" s="202"/>
      <c r="D2" s="202">
        <v>0.27163284914938113</v>
      </c>
    </row>
    <row r="3" spans="1:4" ht="14.25">
      <c r="A3" s="24" t="s">
        <v>217</v>
      </c>
      <c r="B3" s="204" t="s">
        <v>218</v>
      </c>
      <c r="C3" s="205" t="s">
        <v>219</v>
      </c>
      <c r="D3" s="205" t="s">
        <v>220</v>
      </c>
    </row>
    <row r="4" spans="1:4" ht="14.25">
      <c r="A4" s="24"/>
      <c r="B4" s="204"/>
      <c r="C4" s="207"/>
      <c r="D4" s="207"/>
    </row>
    <row r="5" spans="1:4" ht="14.25">
      <c r="A5" s="24" t="s">
        <v>221</v>
      </c>
      <c r="B5" s="209" t="s">
        <v>222</v>
      </c>
      <c r="C5" s="209"/>
      <c r="D5" s="209"/>
    </row>
    <row r="6" spans="1:4" ht="14.25">
      <c r="A6" s="24" t="s">
        <v>223</v>
      </c>
      <c r="B6" s="24">
        <v>30</v>
      </c>
      <c r="C6" s="24"/>
      <c r="D6" s="24"/>
    </row>
    <row r="7" spans="1:4" ht="14.25">
      <c r="A7" s="212" t="s">
        <v>214</v>
      </c>
      <c r="B7" s="213"/>
      <c r="C7" s="213"/>
      <c r="D7" s="213"/>
    </row>
    <row r="8" spans="1:4" ht="14.25">
      <c r="A8" s="212" t="s">
        <v>224</v>
      </c>
      <c r="B8" s="213"/>
      <c r="C8" s="213"/>
      <c r="D8" s="213"/>
    </row>
    <row r="9" spans="1:4" ht="14.25">
      <c r="A9" s="214" t="s">
        <v>225</v>
      </c>
      <c r="B9" s="213"/>
      <c r="C9" s="213"/>
      <c r="D9" s="213"/>
    </row>
    <row r="10" spans="1:4" ht="14.25">
      <c r="A10" s="214" t="s">
        <v>226</v>
      </c>
      <c r="B10" s="213"/>
      <c r="C10" s="213"/>
      <c r="D10" s="213"/>
    </row>
    <row r="11" spans="1:4" ht="14.25">
      <c r="A11" s="214" t="s">
        <v>227</v>
      </c>
      <c r="B11" s="213"/>
      <c r="C11" s="213"/>
      <c r="D11" s="213"/>
    </row>
    <row r="12" spans="1:4" ht="14.25">
      <c r="A12" s="215" t="s">
        <v>228</v>
      </c>
      <c r="B12" s="213"/>
      <c r="C12" s="213"/>
      <c r="D12" s="213"/>
    </row>
    <row r="13" spans="1:4" ht="14.25">
      <c r="A13" s="217" t="s">
        <v>214</v>
      </c>
      <c r="B13" s="218">
        <v>221704.94427399998</v>
      </c>
      <c r="C13" s="218"/>
      <c r="D13" s="218">
        <v>46.32224149815682</v>
      </c>
    </row>
    <row r="14" spans="1:7" ht="14.25">
      <c r="A14" s="223" t="s">
        <v>143</v>
      </c>
      <c r="B14" s="209">
        <v>269</v>
      </c>
      <c r="C14" s="209">
        <v>328</v>
      </c>
      <c r="D14" s="209">
        <v>0.8201219512195121</v>
      </c>
      <c r="E14">
        <f>(1-B14/$B$64)/50</f>
        <v>0.019968011054949022</v>
      </c>
      <c r="F14">
        <f>(D14-D2)*B14</f>
        <v>147.54356845686524</v>
      </c>
      <c r="G14">
        <f aca="true" t="shared" si="0" ref="G14:G63">B14*0.1</f>
        <v>26.900000000000002</v>
      </c>
    </row>
    <row r="15" spans="1:7" ht="14.25">
      <c r="A15" s="141" t="s">
        <v>42</v>
      </c>
      <c r="B15" s="209">
        <v>1234.4104</v>
      </c>
      <c r="C15" s="209">
        <v>2233.0896</v>
      </c>
      <c r="D15" s="209">
        <v>0.5527814020539078</v>
      </c>
      <c r="E15">
        <f aca="true" t="shared" si="1" ref="E14:E63">(1-B15/$B$64)/50</f>
        <v>0.01985320637005221</v>
      </c>
      <c r="F15">
        <f aca="true" t="shared" si="2" ref="F15:F46">(D15-0.3)*B15</f>
        <v>312.0359916219252</v>
      </c>
      <c r="G15">
        <f t="shared" si="0"/>
        <v>123.44104</v>
      </c>
    </row>
    <row r="16" spans="1:7" ht="14.25">
      <c r="A16" s="141" t="s">
        <v>44</v>
      </c>
      <c r="B16" s="209">
        <v>2140.579999999999</v>
      </c>
      <c r="C16" s="209">
        <v>5560.420000000001</v>
      </c>
      <c r="D16" s="209">
        <v>0.3849673226123204</v>
      </c>
      <c r="E16">
        <f t="shared" si="1"/>
        <v>0.019745446483281696</v>
      </c>
      <c r="F16">
        <f t="shared" si="2"/>
        <v>181.87935143748078</v>
      </c>
      <c r="G16">
        <f t="shared" si="0"/>
        <v>214.0579999999999</v>
      </c>
    </row>
    <row r="17" spans="1:7" ht="14.25">
      <c r="A17" s="141" t="s">
        <v>145</v>
      </c>
      <c r="B17" s="209">
        <v>5071.373000000001</v>
      </c>
      <c r="C17" s="209">
        <v>15960.7</v>
      </c>
      <c r="D17" s="209">
        <v>0.31774126448088125</v>
      </c>
      <c r="E17">
        <f t="shared" si="1"/>
        <v>0.019396922408066855</v>
      </c>
      <c r="F17">
        <f t="shared" si="2"/>
        <v>89.97256967420026</v>
      </c>
      <c r="G17">
        <f t="shared" si="0"/>
        <v>507.13730000000015</v>
      </c>
    </row>
    <row r="18" spans="1:7" ht="14.25">
      <c r="A18" s="151" t="s">
        <v>53</v>
      </c>
      <c r="B18" s="209">
        <v>1875.3999999999996</v>
      </c>
      <c r="C18" s="209">
        <v>2091</v>
      </c>
      <c r="D18" s="209">
        <v>0.8968914395026302</v>
      </c>
      <c r="E18">
        <f t="shared" si="1"/>
        <v>0.01977698116152935</v>
      </c>
      <c r="F18">
        <f t="shared" si="2"/>
        <v>1119.4102056432323</v>
      </c>
      <c r="G18">
        <f t="shared" si="0"/>
        <v>187.53999999999996</v>
      </c>
    </row>
    <row r="19" spans="1:7" ht="14.25">
      <c r="A19" s="151" t="s">
        <v>54</v>
      </c>
      <c r="B19" s="209">
        <v>1927.0500000000002</v>
      </c>
      <c r="C19" s="209">
        <v>3491</v>
      </c>
      <c r="D19" s="209">
        <v>0.5520051561157262</v>
      </c>
      <c r="E19">
        <f t="shared" si="1"/>
        <v>0.01977083904624354</v>
      </c>
      <c r="F19">
        <f t="shared" si="2"/>
        <v>485.6265360928102</v>
      </c>
      <c r="G19">
        <f t="shared" si="0"/>
        <v>192.70500000000004</v>
      </c>
    </row>
    <row r="20" spans="1:7" ht="14.25">
      <c r="A20" s="230" t="s">
        <v>148</v>
      </c>
      <c r="B20" s="209">
        <v>1075.9099999999999</v>
      </c>
      <c r="C20" s="209">
        <v>2323.73</v>
      </c>
      <c r="D20" s="209">
        <v>0.46300990218312793</v>
      </c>
      <c r="E20">
        <f t="shared" si="1"/>
        <v>0.019872054922417105</v>
      </c>
      <c r="F20">
        <f t="shared" si="2"/>
        <v>175.38398385784916</v>
      </c>
      <c r="G20">
        <f t="shared" si="0"/>
        <v>107.591</v>
      </c>
    </row>
    <row r="21" spans="1:7" ht="14.25">
      <c r="A21" s="151" t="s">
        <v>50</v>
      </c>
      <c r="B21" s="209">
        <v>442.0600000000002</v>
      </c>
      <c r="C21" s="209">
        <v>1546.53</v>
      </c>
      <c r="D21" s="209">
        <v>0.2858399125784823</v>
      </c>
      <c r="E21">
        <f t="shared" si="1"/>
        <v>0.019947431103906187</v>
      </c>
      <c r="F21">
        <f t="shared" si="2"/>
        <v>-6.259608245556116</v>
      </c>
      <c r="G21">
        <f t="shared" si="0"/>
        <v>44.20600000000002</v>
      </c>
    </row>
    <row r="22" spans="1:7" ht="14.25">
      <c r="A22" s="151" t="s">
        <v>149</v>
      </c>
      <c r="B22" s="209">
        <v>325.30999999999995</v>
      </c>
      <c r="C22" s="209">
        <v>1078</v>
      </c>
      <c r="D22" s="209">
        <v>0.30177179962894246</v>
      </c>
      <c r="E22">
        <f t="shared" si="1"/>
        <v>0.01996131478173036</v>
      </c>
      <c r="F22">
        <f t="shared" si="2"/>
        <v>0.5763841372912755</v>
      </c>
      <c r="G22">
        <f t="shared" si="0"/>
        <v>32.531</v>
      </c>
    </row>
    <row r="23" spans="1:7" ht="14.25">
      <c r="A23" s="226" t="s">
        <v>55</v>
      </c>
      <c r="B23" s="209">
        <v>2736.3299999999995</v>
      </c>
      <c r="C23" s="209">
        <v>3939.32</v>
      </c>
      <c r="D23" s="209">
        <v>0.6946198836347388</v>
      </c>
      <c r="E23">
        <f t="shared" si="1"/>
        <v>0.019674601078024746</v>
      </c>
      <c r="F23">
        <f t="shared" si="2"/>
        <v>1079.8102261862446</v>
      </c>
      <c r="G23">
        <f t="shared" si="0"/>
        <v>273.633</v>
      </c>
    </row>
    <row r="24" spans="1:7" ht="14.25">
      <c r="A24" s="226" t="s">
        <v>58</v>
      </c>
      <c r="B24" s="209">
        <v>695.1922999999999</v>
      </c>
      <c r="C24" s="209">
        <v>1924.0377</v>
      </c>
      <c r="D24" s="209">
        <v>0.36131947934284236</v>
      </c>
      <c r="E24">
        <f t="shared" si="1"/>
        <v>0.019917329114183778</v>
      </c>
      <c r="F24">
        <f t="shared" si="2"/>
        <v>42.62882987915307</v>
      </c>
      <c r="G24">
        <f t="shared" si="0"/>
        <v>69.51923</v>
      </c>
    </row>
    <row r="25" spans="1:7" ht="14.25">
      <c r="A25" s="223" t="s">
        <v>151</v>
      </c>
      <c r="B25" s="219">
        <v>471.8585</v>
      </c>
      <c r="C25" s="219">
        <v>1414.0339</v>
      </c>
      <c r="D25" s="209">
        <v>0.33369673810507655</v>
      </c>
      <c r="E25">
        <f t="shared" si="1"/>
        <v>0.019943887525545215</v>
      </c>
      <c r="F25">
        <f t="shared" si="2"/>
        <v>15.900092297154268</v>
      </c>
      <c r="G25">
        <f t="shared" si="0"/>
        <v>47.18585</v>
      </c>
    </row>
    <row r="26" spans="1:7" ht="14.25">
      <c r="A26" s="154" t="s">
        <v>152</v>
      </c>
      <c r="B26" s="219">
        <v>2389</v>
      </c>
      <c r="C26" s="219">
        <v>2971</v>
      </c>
      <c r="D26" s="209">
        <v>0.8041063614944464</v>
      </c>
      <c r="E26">
        <f t="shared" si="1"/>
        <v>0.019715904870904136</v>
      </c>
      <c r="F26">
        <f t="shared" si="2"/>
        <v>1204.3100976102323</v>
      </c>
      <c r="G26">
        <f t="shared" si="0"/>
        <v>238.9</v>
      </c>
    </row>
    <row r="27" spans="1:7" ht="14.25">
      <c r="A27" s="154" t="s">
        <v>61</v>
      </c>
      <c r="B27" s="219">
        <v>8825.199999999997</v>
      </c>
      <c r="C27" s="219">
        <v>18920.4</v>
      </c>
      <c r="D27" s="209">
        <v>0.46643834168410797</v>
      </c>
      <c r="E27">
        <f t="shared" si="1"/>
        <v>0.018950524766305224</v>
      </c>
      <c r="F27">
        <f t="shared" si="2"/>
        <v>1468.8516530305892</v>
      </c>
      <c r="G27">
        <f t="shared" si="0"/>
        <v>882.5199999999998</v>
      </c>
    </row>
    <row r="28" spans="1:7" ht="14.25">
      <c r="A28" s="154" t="s">
        <v>65</v>
      </c>
      <c r="B28" s="219">
        <v>3560.5599999999995</v>
      </c>
      <c r="C28" s="219">
        <v>9333.3</v>
      </c>
      <c r="D28" s="209">
        <v>0.38148993389262104</v>
      </c>
      <c r="E28">
        <f t="shared" si="1"/>
        <v>0.019576585285536387</v>
      </c>
      <c r="F28">
        <f t="shared" si="2"/>
        <v>290.14979902071076</v>
      </c>
      <c r="G28">
        <f t="shared" si="0"/>
        <v>356.056</v>
      </c>
    </row>
    <row r="29" spans="1:7" ht="14.25">
      <c r="A29" s="223" t="s">
        <v>154</v>
      </c>
      <c r="B29" s="209">
        <v>169.7</v>
      </c>
      <c r="C29" s="209">
        <v>164.85</v>
      </c>
      <c r="D29" s="209">
        <v>1.0294206854716408</v>
      </c>
      <c r="E29">
        <f t="shared" si="1"/>
        <v>0.019979819613475277</v>
      </c>
      <c r="F29">
        <f t="shared" si="2"/>
        <v>123.78269032453743</v>
      </c>
      <c r="G29">
        <f t="shared" si="0"/>
        <v>16.97</v>
      </c>
    </row>
    <row r="30" spans="1:7" ht="14.25">
      <c r="A30" s="151" t="s">
        <v>155</v>
      </c>
      <c r="B30" s="209">
        <v>1091.78</v>
      </c>
      <c r="C30" s="209">
        <v>3396</v>
      </c>
      <c r="D30" s="209">
        <v>0.321489988221437</v>
      </c>
      <c r="E30">
        <f t="shared" si="1"/>
        <v>0.01987016769357711</v>
      </c>
      <c r="F30">
        <f t="shared" si="2"/>
        <v>23.462339340400483</v>
      </c>
      <c r="G30">
        <f t="shared" si="0"/>
        <v>109.178</v>
      </c>
    </row>
    <row r="31" spans="1:7" ht="14.25">
      <c r="A31" s="151" t="s">
        <v>156</v>
      </c>
      <c r="B31" s="209">
        <v>4315.11</v>
      </c>
      <c r="C31" s="209">
        <v>7563.31</v>
      </c>
      <c r="D31" s="209">
        <v>0.5705319496358076</v>
      </c>
      <c r="E31">
        <f t="shared" si="1"/>
        <v>0.019486855700078336</v>
      </c>
      <c r="F31">
        <f t="shared" si="2"/>
        <v>1167.3751211929696</v>
      </c>
      <c r="G31">
        <f t="shared" si="0"/>
        <v>431.51099999999997</v>
      </c>
    </row>
    <row r="32" spans="1:7" ht="14.25">
      <c r="A32" s="151" t="s">
        <v>69</v>
      </c>
      <c r="B32" s="209">
        <v>2699.06</v>
      </c>
      <c r="C32" s="209">
        <v>3298.03</v>
      </c>
      <c r="D32" s="209">
        <v>0.8183855210534773</v>
      </c>
      <c r="E32">
        <f t="shared" si="1"/>
        <v>0.019679033152307457</v>
      </c>
      <c r="F32">
        <f t="shared" si="2"/>
        <v>1399.1536244545985</v>
      </c>
      <c r="G32">
        <f t="shared" si="0"/>
        <v>269.906</v>
      </c>
    </row>
    <row r="33" spans="1:7" ht="14.25">
      <c r="A33" s="151" t="s">
        <v>70</v>
      </c>
      <c r="B33" s="209">
        <v>1845.11</v>
      </c>
      <c r="C33" s="209">
        <v>2599.7</v>
      </c>
      <c r="D33" s="209">
        <v>0.7097395853367696</v>
      </c>
      <c r="E33">
        <f t="shared" si="1"/>
        <v>0.019780583188092896</v>
      </c>
      <c r="F33">
        <f t="shared" si="2"/>
        <v>756.014606300727</v>
      </c>
      <c r="G33">
        <f t="shared" si="0"/>
        <v>184.511</v>
      </c>
    </row>
    <row r="34" spans="1:7" ht="14.25">
      <c r="A34" s="226" t="s">
        <v>72</v>
      </c>
      <c r="B34" s="209">
        <v>10408.814278</v>
      </c>
      <c r="C34" s="209">
        <v>8031.91581</v>
      </c>
      <c r="D34" s="209">
        <v>1.2959316960270777</v>
      </c>
      <c r="E34">
        <f t="shared" si="1"/>
        <v>0.01876220450563278</v>
      </c>
      <c r="F34">
        <f t="shared" si="2"/>
        <v>10366.468057519402</v>
      </c>
      <c r="G34">
        <f t="shared" si="0"/>
        <v>1040.8814278</v>
      </c>
    </row>
    <row r="35" spans="1:7" ht="14.25">
      <c r="A35" s="226" t="s">
        <v>74</v>
      </c>
      <c r="B35" s="209">
        <v>4736.26</v>
      </c>
      <c r="C35" s="209">
        <v>9890.1</v>
      </c>
      <c r="D35" s="209">
        <v>0.4788889900001011</v>
      </c>
      <c r="E35">
        <f t="shared" si="1"/>
        <v>0.019436773379601684</v>
      </c>
      <c r="F35">
        <f t="shared" si="2"/>
        <v>847.2647677778789</v>
      </c>
      <c r="G35">
        <f t="shared" si="0"/>
        <v>473.62600000000003</v>
      </c>
    </row>
    <row r="36" spans="1:7" ht="14.25">
      <c r="A36" s="225" t="s">
        <v>28</v>
      </c>
      <c r="B36" s="209">
        <v>4806</v>
      </c>
      <c r="C36" s="209">
        <v>17693</v>
      </c>
      <c r="D36" s="209">
        <v>0.27163284914938113</v>
      </c>
      <c r="E36">
        <f t="shared" si="1"/>
        <v>0.019428480037490696</v>
      </c>
      <c r="F36">
        <f t="shared" si="2"/>
        <v>-136.33252698807425</v>
      </c>
      <c r="G36">
        <f t="shared" si="0"/>
        <v>480.6</v>
      </c>
    </row>
    <row r="37" spans="1:7" ht="14.25">
      <c r="A37" s="222" t="s">
        <v>159</v>
      </c>
      <c r="B37" s="209">
        <v>2087</v>
      </c>
      <c r="C37" s="209">
        <v>4689</v>
      </c>
      <c r="D37" s="209">
        <v>0.4450842397099595</v>
      </c>
      <c r="E37">
        <f t="shared" si="1"/>
        <v>0.0197518181103294</v>
      </c>
      <c r="F37">
        <f t="shared" si="2"/>
        <v>302.79080827468545</v>
      </c>
      <c r="G37">
        <f t="shared" si="0"/>
        <v>208.70000000000002</v>
      </c>
    </row>
    <row r="38" spans="1:7" ht="14.25">
      <c r="A38" s="223" t="s">
        <v>132</v>
      </c>
      <c r="B38" s="209">
        <v>137.64000000000001</v>
      </c>
      <c r="C38" s="209">
        <v>27</v>
      </c>
      <c r="D38" s="209">
        <v>5.097777777777778</v>
      </c>
      <c r="E38">
        <f t="shared" si="1"/>
        <v>0.019983632124918896</v>
      </c>
      <c r="F38">
        <f t="shared" si="2"/>
        <v>660.3661333333334</v>
      </c>
      <c r="G38">
        <f t="shared" si="0"/>
        <v>13.764000000000003</v>
      </c>
    </row>
    <row r="39" spans="1:7" ht="14.25">
      <c r="A39" s="222" t="s">
        <v>81</v>
      </c>
      <c r="B39" s="209">
        <v>2711.864099999999</v>
      </c>
      <c r="C39" s="209">
        <v>9880.9359</v>
      </c>
      <c r="D39" s="209">
        <v>0.2744541739209136</v>
      </c>
      <c r="E39">
        <f t="shared" si="1"/>
        <v>0.019677510514198436</v>
      </c>
      <c r="F39">
        <f t="shared" si="2"/>
        <v>-69.27680864871813</v>
      </c>
      <c r="G39">
        <f t="shared" si="0"/>
        <v>271.1864099999999</v>
      </c>
    </row>
    <row r="40" spans="1:7" ht="14.25">
      <c r="A40" s="161" t="s">
        <v>167</v>
      </c>
      <c r="B40" s="209">
        <v>1372.7975</v>
      </c>
      <c r="C40" s="209">
        <v>4439.5625</v>
      </c>
      <c r="D40" s="209">
        <v>0.30921909535004855</v>
      </c>
      <c r="E40">
        <f t="shared" si="1"/>
        <v>0.019836749651324828</v>
      </c>
      <c r="F40">
        <f t="shared" si="2"/>
        <v>12.655951048808282</v>
      </c>
      <c r="G40">
        <f t="shared" si="0"/>
        <v>137.27975</v>
      </c>
    </row>
    <row r="41" spans="1:7" ht="14.25">
      <c r="A41" s="224" t="s">
        <v>96</v>
      </c>
      <c r="B41" s="209">
        <v>4822.242000000003</v>
      </c>
      <c r="C41" s="209">
        <v>12359.4681</v>
      </c>
      <c r="D41" s="209">
        <v>0.3901658195145148</v>
      </c>
      <c r="E41">
        <f t="shared" si="1"/>
        <v>0.019426548571150483</v>
      </c>
      <c r="F41">
        <f t="shared" si="2"/>
        <v>434.80140182731316</v>
      </c>
      <c r="G41">
        <f t="shared" si="0"/>
        <v>482.22420000000034</v>
      </c>
    </row>
    <row r="42" spans="1:7" ht="14.25">
      <c r="A42" s="224" t="s">
        <v>168</v>
      </c>
      <c r="B42" s="209">
        <v>12047.850000000006</v>
      </c>
      <c r="C42" s="209">
        <v>17945.649999999998</v>
      </c>
      <c r="D42" s="209">
        <v>0.6713521104000137</v>
      </c>
      <c r="E42">
        <f t="shared" si="1"/>
        <v>0.01856729363705416</v>
      </c>
      <c r="F42">
        <f t="shared" si="2"/>
        <v>4473.994523282808</v>
      </c>
      <c r="G42">
        <f t="shared" si="0"/>
        <v>1204.7850000000005</v>
      </c>
    </row>
    <row r="43" spans="1:7" ht="14.25">
      <c r="A43" s="40" t="s">
        <v>139</v>
      </c>
      <c r="B43" s="219">
        <v>256.9</v>
      </c>
      <c r="C43" s="219">
        <v>647.248</v>
      </c>
      <c r="D43" s="209">
        <v>0.3969112303166637</v>
      </c>
      <c r="E43">
        <f t="shared" si="1"/>
        <v>0.019969449962886257</v>
      </c>
      <c r="F43">
        <f t="shared" si="2"/>
        <v>24.896495068350905</v>
      </c>
      <c r="G43">
        <f t="shared" si="0"/>
        <v>25.689999999999998</v>
      </c>
    </row>
    <row r="44" spans="1:7" ht="14.25">
      <c r="A44" s="223" t="s">
        <v>170</v>
      </c>
      <c r="B44" s="209">
        <v>1021.89</v>
      </c>
      <c r="C44" s="209">
        <v>106.72</v>
      </c>
      <c r="D44" s="209">
        <v>9.575431034482758</v>
      </c>
      <c r="E44">
        <f t="shared" si="1"/>
        <v>0.019878478873389796</v>
      </c>
      <c r="F44">
        <f t="shared" si="2"/>
        <v>9478.470219827585</v>
      </c>
      <c r="G44">
        <f t="shared" si="0"/>
        <v>102.18900000000001</v>
      </c>
    </row>
    <row r="45" spans="1:7" ht="14.25">
      <c r="A45" s="151" t="s">
        <v>171</v>
      </c>
      <c r="B45" s="209">
        <v>2535.2700000000004</v>
      </c>
      <c r="C45" s="209">
        <v>5715</v>
      </c>
      <c r="D45" s="209">
        <v>0.44361679790026254</v>
      </c>
      <c r="E45">
        <f t="shared" si="1"/>
        <v>0.019698510733385154</v>
      </c>
      <c r="F45">
        <f t="shared" si="2"/>
        <v>364.1073592125987</v>
      </c>
      <c r="G45">
        <f t="shared" si="0"/>
        <v>253.52700000000004</v>
      </c>
    </row>
    <row r="46" spans="1:7" ht="14.25">
      <c r="A46" s="151" t="s">
        <v>172</v>
      </c>
      <c r="B46" s="209">
        <v>11047.35</v>
      </c>
      <c r="C46" s="209">
        <v>8910.12</v>
      </c>
      <c r="D46" s="209">
        <v>1.23986545635749</v>
      </c>
      <c r="E46">
        <f t="shared" si="1"/>
        <v>0.01868627110740176</v>
      </c>
      <c r="F46">
        <f t="shared" si="2"/>
        <v>10383.022649290917</v>
      </c>
      <c r="G46">
        <f t="shared" si="0"/>
        <v>1104.7350000000001</v>
      </c>
    </row>
    <row r="47" spans="1:7" ht="14.25">
      <c r="A47" s="151" t="s">
        <v>104</v>
      </c>
      <c r="B47" s="209">
        <v>4028.4399999999996</v>
      </c>
      <c r="C47" s="209">
        <v>5034.53</v>
      </c>
      <c r="D47" s="209">
        <v>0.8001620806708868</v>
      </c>
      <c r="E47">
        <f t="shared" si="1"/>
        <v>0.019520945926389727</v>
      </c>
      <c r="F47">
        <f aca="true" t="shared" si="3" ref="F47:F63">(D47-0.3)*B47</f>
        <v>2014.8729322578272</v>
      </c>
      <c r="G47">
        <f t="shared" si="0"/>
        <v>402.844</v>
      </c>
    </row>
    <row r="48" spans="1:7" ht="14.25">
      <c r="A48" s="151" t="s">
        <v>105</v>
      </c>
      <c r="B48" s="209">
        <v>5065.28</v>
      </c>
      <c r="C48" s="209">
        <v>6873.36</v>
      </c>
      <c r="D48" s="209">
        <v>0.7369437945924555</v>
      </c>
      <c r="E48">
        <f t="shared" si="1"/>
        <v>0.019397646975509962</v>
      </c>
      <c r="F48">
        <f t="shared" si="3"/>
        <v>2213.242663873273</v>
      </c>
      <c r="G48">
        <f t="shared" si="0"/>
        <v>506.528</v>
      </c>
    </row>
    <row r="49" spans="1:7" ht="14.25">
      <c r="A49" s="151" t="s">
        <v>106</v>
      </c>
      <c r="B49" s="209">
        <v>3789</v>
      </c>
      <c r="C49" s="209">
        <v>5906</v>
      </c>
      <c r="D49" s="209">
        <v>0.6415509651202167</v>
      </c>
      <c r="E49">
        <f t="shared" si="1"/>
        <v>0.01954941965502544</v>
      </c>
      <c r="F49">
        <f t="shared" si="3"/>
        <v>1294.1366068405011</v>
      </c>
      <c r="G49">
        <f t="shared" si="0"/>
        <v>378.90000000000003</v>
      </c>
    </row>
    <row r="50" spans="1:7" ht="14.25">
      <c r="A50" s="151" t="s">
        <v>107</v>
      </c>
      <c r="B50" s="209">
        <v>11078.955</v>
      </c>
      <c r="C50" s="209">
        <v>15485.045</v>
      </c>
      <c r="D50" s="209">
        <v>0.7154615953650765</v>
      </c>
      <c r="E50">
        <f t="shared" si="1"/>
        <v>0.018682512703653297</v>
      </c>
      <c r="F50">
        <f t="shared" si="3"/>
        <v>4602.8803192778905</v>
      </c>
      <c r="G50">
        <f t="shared" si="0"/>
        <v>1107.8955</v>
      </c>
    </row>
    <row r="51" spans="1:7" ht="14.25">
      <c r="A51" s="151" t="s">
        <v>108</v>
      </c>
      <c r="B51" s="209">
        <v>812</v>
      </c>
      <c r="C51" s="209">
        <v>1204</v>
      </c>
      <c r="D51" s="209">
        <v>0.6744186046511628</v>
      </c>
      <c r="E51">
        <f t="shared" si="1"/>
        <v>0.019903438574790357</v>
      </c>
      <c r="F51">
        <f t="shared" si="3"/>
        <v>304.0279069767442</v>
      </c>
      <c r="G51">
        <f t="shared" si="0"/>
        <v>81.2</v>
      </c>
    </row>
    <row r="52" spans="1:7" ht="14.25">
      <c r="A52" s="151" t="s">
        <v>109</v>
      </c>
      <c r="B52" s="209">
        <v>442.21825999999965</v>
      </c>
      <c r="C52" s="209">
        <v>1578.7817400000004</v>
      </c>
      <c r="D52" s="209">
        <v>0.28010094669577285</v>
      </c>
      <c r="E52">
        <f t="shared" si="1"/>
        <v>0.01994741228394171</v>
      </c>
      <c r="F52">
        <f t="shared" si="3"/>
        <v>-8.799724727842571</v>
      </c>
      <c r="G52">
        <f t="shared" si="0"/>
        <v>44.221825999999965</v>
      </c>
    </row>
    <row r="53" spans="1:7" ht="14.25">
      <c r="A53" s="167" t="s">
        <v>174</v>
      </c>
      <c r="B53" s="209">
        <v>440.75</v>
      </c>
      <c r="C53" s="209">
        <v>943.47</v>
      </c>
      <c r="D53" s="209">
        <v>0.4671584682077861</v>
      </c>
      <c r="E53">
        <f t="shared" si="1"/>
        <v>0.019947586886501046</v>
      </c>
      <c r="F53">
        <f t="shared" si="3"/>
        <v>73.67509486258173</v>
      </c>
      <c r="G53">
        <f t="shared" si="0"/>
        <v>44.075</v>
      </c>
    </row>
    <row r="54" spans="1:7" ht="14.25">
      <c r="A54" s="167" t="s">
        <v>111</v>
      </c>
      <c r="B54" s="209">
        <v>5339.6500000000015</v>
      </c>
      <c r="C54" s="209">
        <v>7477.369999999999</v>
      </c>
      <c r="D54" s="209">
        <v>0.7141080353118814</v>
      </c>
      <c r="E54">
        <f t="shared" si="1"/>
        <v>0.01936501944073808</v>
      </c>
      <c r="F54">
        <f t="shared" si="3"/>
        <v>2211.1919707530883</v>
      </c>
      <c r="G54">
        <f t="shared" si="0"/>
        <v>533.9650000000001</v>
      </c>
    </row>
    <row r="55" spans="1:7" ht="14.25">
      <c r="A55" s="167" t="s">
        <v>175</v>
      </c>
      <c r="B55" s="209">
        <v>942.4900000000002</v>
      </c>
      <c r="C55" s="209">
        <v>1841.64</v>
      </c>
      <c r="D55" s="209">
        <v>0.5117666862144612</v>
      </c>
      <c r="E55">
        <f t="shared" si="1"/>
        <v>0.019887920963490346</v>
      </c>
      <c r="F55">
        <f t="shared" si="3"/>
        <v>199.58798409026758</v>
      </c>
      <c r="G55">
        <f t="shared" si="0"/>
        <v>94.24900000000002</v>
      </c>
    </row>
    <row r="56" spans="1:7" ht="14.25">
      <c r="A56" s="167" t="s">
        <v>113</v>
      </c>
      <c r="B56" s="209">
        <v>9250.830000000002</v>
      </c>
      <c r="C56" s="209">
        <v>11404.73</v>
      </c>
      <c r="D56" s="209">
        <v>0.8111397639400496</v>
      </c>
      <c r="E56">
        <f t="shared" si="1"/>
        <v>0.01889990969313776</v>
      </c>
      <c r="F56">
        <f t="shared" si="3"/>
        <v>4728.46706244953</v>
      </c>
      <c r="G56">
        <f t="shared" si="0"/>
        <v>925.0830000000002</v>
      </c>
    </row>
    <row r="57" spans="1:7" ht="14.25">
      <c r="A57" s="229" t="s">
        <v>177</v>
      </c>
      <c r="B57" s="219">
        <v>4604.73</v>
      </c>
      <c r="C57" s="219">
        <v>10595.75</v>
      </c>
      <c r="D57" s="209">
        <v>0.434582733643206</v>
      </c>
      <c r="E57">
        <f t="shared" si="1"/>
        <v>0.019452414665633487</v>
      </c>
      <c r="F57">
        <f t="shared" si="3"/>
        <v>619.7171510888799</v>
      </c>
      <c r="G57">
        <f t="shared" si="0"/>
        <v>460.47299999999996</v>
      </c>
    </row>
    <row r="58" spans="1:7" ht="14.25">
      <c r="A58" s="229" t="s">
        <v>178</v>
      </c>
      <c r="B58" s="219">
        <v>3477.539999999999</v>
      </c>
      <c r="C58" s="219">
        <v>7272.950000000002</v>
      </c>
      <c r="D58" s="209">
        <v>0.4781471067448557</v>
      </c>
      <c r="E58">
        <f t="shared" si="1"/>
        <v>0.019586457858837992</v>
      </c>
      <c r="F58">
        <f t="shared" si="3"/>
        <v>619.5136895895055</v>
      </c>
      <c r="G58">
        <f t="shared" si="0"/>
        <v>347.7539999999999</v>
      </c>
    </row>
    <row r="59" spans="1:7" ht="14.25">
      <c r="A59" s="169" t="s">
        <v>118</v>
      </c>
      <c r="B59" s="219">
        <v>9687.319999999998</v>
      </c>
      <c r="C59" s="219">
        <v>16382.71</v>
      </c>
      <c r="D59" s="209">
        <v>0.5913136471316405</v>
      </c>
      <c r="E59">
        <f t="shared" si="1"/>
        <v>0.018848003170367122</v>
      </c>
      <c r="F59">
        <f t="shared" si="3"/>
        <v>2822.048520131283</v>
      </c>
      <c r="G59">
        <f t="shared" si="0"/>
        <v>968.7319999999999</v>
      </c>
    </row>
    <row r="60" spans="1:7" ht="14.25">
      <c r="A60" s="169" t="s">
        <v>180</v>
      </c>
      <c r="B60" s="219">
        <v>526.4889</v>
      </c>
      <c r="C60" s="219">
        <v>1239.1875</v>
      </c>
      <c r="D60" s="209">
        <v>0.4248662127402027</v>
      </c>
      <c r="E60">
        <f t="shared" si="1"/>
        <v>0.0199373909870184</v>
      </c>
      <c r="F60">
        <f t="shared" si="3"/>
        <v>65.7406749927553</v>
      </c>
      <c r="G60">
        <f t="shared" si="0"/>
        <v>52.648889999999994</v>
      </c>
    </row>
    <row r="61" spans="1:7" ht="14.25">
      <c r="A61" s="169" t="s">
        <v>121</v>
      </c>
      <c r="B61" s="219">
        <v>1282.23</v>
      </c>
      <c r="C61" s="219">
        <v>3180.92</v>
      </c>
      <c r="D61" s="209">
        <v>0.40310036090187745</v>
      </c>
      <c r="E61">
        <f t="shared" si="1"/>
        <v>0.019847519758317042</v>
      </c>
      <c r="F61">
        <f t="shared" si="3"/>
        <v>132.19837575921434</v>
      </c>
      <c r="G61">
        <f t="shared" si="0"/>
        <v>128.223</v>
      </c>
    </row>
    <row r="62" spans="1:7" ht="14.25">
      <c r="A62" s="169" t="s">
        <v>181</v>
      </c>
      <c r="B62" s="219">
        <v>1910.4999999999995</v>
      </c>
      <c r="C62" s="219">
        <v>3710.24</v>
      </c>
      <c r="D62" s="209">
        <v>0.514926258139635</v>
      </c>
      <c r="E62">
        <f t="shared" si="1"/>
        <v>0.019772807139331248</v>
      </c>
      <c r="F62">
        <f t="shared" si="3"/>
        <v>410.6166161757726</v>
      </c>
      <c r="G62">
        <f t="shared" si="0"/>
        <v>191.04999999999995</v>
      </c>
    </row>
    <row r="63" spans="1:7" ht="14.25">
      <c r="A63" s="169" t="s">
        <v>125</v>
      </c>
      <c r="B63" s="219">
        <v>4352.807499999999</v>
      </c>
      <c r="C63" s="219">
        <v>7080.432500000001</v>
      </c>
      <c r="D63" s="209">
        <v>0.6147657646619749</v>
      </c>
      <c r="E63">
        <f t="shared" si="1"/>
        <v>0.019482372788345775</v>
      </c>
      <c r="F63">
        <f t="shared" si="3"/>
        <v>1370.114781163879</v>
      </c>
      <c r="G63">
        <f t="shared" si="0"/>
        <v>435.2807499999999</v>
      </c>
    </row>
    <row r="64" spans="2:7" ht="14.25">
      <c r="B64" s="194">
        <f>SUM(B14:B63)</f>
        <v>168183.10173800003</v>
      </c>
      <c r="G64">
        <f>SUM(G14:G63)</f>
        <v>16818.310173800004</v>
      </c>
    </row>
  </sheetData>
  <sheetProtection/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="85" zoomScaleNormal="85" zoomScaleSheetLayoutView="100" workbookViewId="0" topLeftCell="A1">
      <selection activeCell="L32" sqref="L32"/>
    </sheetView>
  </sheetViews>
  <sheetFormatPr defaultColWidth="9.00390625" defaultRowHeight="15" customHeight="1"/>
  <cols>
    <col min="1" max="1" width="15.00390625" style="193" customWidth="1"/>
    <col min="2" max="6" width="12.125" style="194" customWidth="1"/>
    <col min="7" max="7" width="12.625" style="0" bestFit="1" customWidth="1"/>
    <col min="8" max="8" width="13.75390625" style="0" bestFit="1" customWidth="1"/>
  </cols>
  <sheetData>
    <row r="1" spans="1:6" ht="15" customHeight="1">
      <c r="A1" s="196" t="s">
        <v>0</v>
      </c>
      <c r="B1" s="197"/>
      <c r="C1" s="198"/>
      <c r="D1" s="198"/>
      <c r="E1" s="198"/>
      <c r="F1" s="198"/>
    </row>
    <row r="2" spans="1:6" ht="15" customHeight="1">
      <c r="A2" s="200" t="s">
        <v>216</v>
      </c>
      <c r="B2" s="201"/>
      <c r="C2" s="202"/>
      <c r="D2" s="202">
        <v>0.27163284914938113</v>
      </c>
      <c r="E2" s="202"/>
      <c r="F2" s="202"/>
    </row>
    <row r="3" spans="1:6" ht="15" customHeight="1">
      <c r="A3" s="24" t="s">
        <v>217</v>
      </c>
      <c r="B3" s="204" t="s">
        <v>218</v>
      </c>
      <c r="C3" s="205" t="s">
        <v>219</v>
      </c>
      <c r="D3" s="205" t="s">
        <v>220</v>
      </c>
      <c r="E3" s="205"/>
      <c r="F3" s="205"/>
    </row>
    <row r="4" spans="1:6" ht="15" customHeight="1">
      <c r="A4" s="24"/>
      <c r="B4" s="204"/>
      <c r="C4" s="207"/>
      <c r="D4" s="207"/>
      <c r="E4" s="207"/>
      <c r="F4" s="207"/>
    </row>
    <row r="5" spans="1:6" ht="15" customHeight="1">
      <c r="A5" s="24" t="s">
        <v>221</v>
      </c>
      <c r="B5" s="209" t="s">
        <v>222</v>
      </c>
      <c r="C5" s="209"/>
      <c r="D5" s="209"/>
      <c r="E5" s="209"/>
      <c r="F5" s="209"/>
    </row>
    <row r="6" spans="1:6" ht="15" customHeight="1">
      <c r="A6" s="24" t="s">
        <v>223</v>
      </c>
      <c r="B6" s="24">
        <v>30</v>
      </c>
      <c r="C6" s="24"/>
      <c r="D6" s="24"/>
      <c r="E6" s="24"/>
      <c r="F6" s="24"/>
    </row>
    <row r="7" spans="1:6" ht="15" customHeight="1">
      <c r="A7" s="212" t="s">
        <v>214</v>
      </c>
      <c r="B7" s="213"/>
      <c r="C7" s="213"/>
      <c r="D7" s="213"/>
      <c r="E7" s="213"/>
      <c r="F7" s="213"/>
    </row>
    <row r="8" spans="1:6" ht="15" customHeight="1">
      <c r="A8" s="212" t="s">
        <v>224</v>
      </c>
      <c r="B8" s="213"/>
      <c r="C8" s="213"/>
      <c r="D8" s="213"/>
      <c r="E8" s="213"/>
      <c r="F8" s="213"/>
    </row>
    <row r="9" spans="1:6" ht="15" customHeight="1">
      <c r="A9" s="214" t="s">
        <v>225</v>
      </c>
      <c r="B9" s="213"/>
      <c r="C9" s="213"/>
      <c r="D9" s="213"/>
      <c r="E9" s="213"/>
      <c r="F9" s="213"/>
    </row>
    <row r="10" spans="1:6" ht="15" customHeight="1">
      <c r="A10" s="214" t="s">
        <v>226</v>
      </c>
      <c r="B10" s="213"/>
      <c r="C10" s="213"/>
      <c r="D10" s="213"/>
      <c r="E10" s="213"/>
      <c r="F10" s="213"/>
    </row>
    <row r="11" spans="1:6" ht="15" customHeight="1">
      <c r="A11" s="214" t="s">
        <v>227</v>
      </c>
      <c r="B11" s="213"/>
      <c r="C11" s="213"/>
      <c r="D11" s="213"/>
      <c r="E11" s="213"/>
      <c r="F11" s="213"/>
    </row>
    <row r="12" spans="1:6" ht="15" customHeight="1">
      <c r="A12" s="215" t="s">
        <v>228</v>
      </c>
      <c r="B12" s="213"/>
      <c r="C12" s="213"/>
      <c r="D12" s="213"/>
      <c r="E12" s="213"/>
      <c r="F12" s="213"/>
    </row>
    <row r="13" spans="1:6" ht="15" customHeight="1">
      <c r="A13" s="217" t="s">
        <v>214</v>
      </c>
      <c r="B13" s="218">
        <v>221704.94427399998</v>
      </c>
      <c r="C13" s="218"/>
      <c r="D13" s="218">
        <v>46.32224149815682</v>
      </c>
      <c r="E13" s="218"/>
      <c r="F13" s="218"/>
    </row>
    <row r="14" spans="1:9" ht="15" customHeight="1">
      <c r="A14" s="151" t="s">
        <v>149</v>
      </c>
      <c r="B14" s="209">
        <v>325.30999999999995</v>
      </c>
      <c r="C14" s="209">
        <v>1078</v>
      </c>
      <c r="D14" s="209">
        <v>0.30177179962894246</v>
      </c>
      <c r="E14" s="209">
        <v>0.30177179962894246</v>
      </c>
      <c r="F14" s="227">
        <v>0.019869707600552556</v>
      </c>
      <c r="G14" s="228">
        <f aca="true" t="shared" si="0" ref="G14:G59">(1-B14/$B$60)/50</f>
        <v>0.019959280504852846</v>
      </c>
      <c r="H14" s="228">
        <f aca="true" t="shared" si="1" ref="H14:H54">(D14-0.3)*B14</f>
        <v>0.5763841372912755</v>
      </c>
      <c r="I14">
        <f aca="true" t="shared" si="2" ref="I14:I59">B14*10%</f>
        <v>32.531</v>
      </c>
    </row>
    <row r="15" spans="1:9" ht="15" customHeight="1">
      <c r="A15" s="161" t="s">
        <v>167</v>
      </c>
      <c r="B15" s="209">
        <v>1372.7975</v>
      </c>
      <c r="C15" s="209">
        <v>4439.5625</v>
      </c>
      <c r="D15" s="209">
        <v>0.30921909535004855</v>
      </c>
      <c r="E15" s="209">
        <v>0.30921909535004855</v>
      </c>
      <c r="F15" s="227">
        <v>0.019866492170780486</v>
      </c>
      <c r="G15" s="228">
        <f t="shared" si="0"/>
        <v>0.019828165069812564</v>
      </c>
      <c r="H15" s="228">
        <f t="shared" si="1"/>
        <v>12.655951048808282</v>
      </c>
      <c r="I15">
        <f t="shared" si="2"/>
        <v>137.27975</v>
      </c>
    </row>
    <row r="16" spans="1:9" ht="15" customHeight="1">
      <c r="A16" s="141" t="s">
        <v>145</v>
      </c>
      <c r="B16" s="209">
        <v>5071.373000000001</v>
      </c>
      <c r="C16" s="209">
        <v>15960.7</v>
      </c>
      <c r="D16" s="209">
        <v>0.31774126448088125</v>
      </c>
      <c r="E16" s="209">
        <v>0.31774126448088125</v>
      </c>
      <c r="F16" s="227">
        <v>0.01986281265577637</v>
      </c>
      <c r="G16" s="228">
        <f t="shared" si="0"/>
        <v>0.019365209344124355</v>
      </c>
      <c r="H16" s="228">
        <f t="shared" si="1"/>
        <v>89.97256967420026</v>
      </c>
      <c r="I16">
        <f t="shared" si="2"/>
        <v>507.13730000000015</v>
      </c>
    </row>
    <row r="17" spans="1:9" ht="15" customHeight="1">
      <c r="A17" s="151" t="s">
        <v>155</v>
      </c>
      <c r="B17" s="209">
        <v>1091.78</v>
      </c>
      <c r="C17" s="209">
        <v>3396</v>
      </c>
      <c r="D17" s="209">
        <v>0.321489988221437</v>
      </c>
      <c r="E17" s="209">
        <v>0.321489988221437</v>
      </c>
      <c r="F17" s="227">
        <v>0.019861194114177645</v>
      </c>
      <c r="G17" s="228">
        <f t="shared" si="0"/>
        <v>0.01986334041249344</v>
      </c>
      <c r="H17" s="228">
        <f t="shared" si="1"/>
        <v>23.462339340400483</v>
      </c>
      <c r="I17">
        <f t="shared" si="2"/>
        <v>109.178</v>
      </c>
    </row>
    <row r="18" spans="1:9" ht="15" customHeight="1">
      <c r="A18" s="223" t="s">
        <v>151</v>
      </c>
      <c r="B18" s="219">
        <v>471.8585</v>
      </c>
      <c r="C18" s="219">
        <v>1414.0339</v>
      </c>
      <c r="D18" s="209">
        <v>0.33369673810507655</v>
      </c>
      <c r="E18" s="209">
        <v>0.33369673810507655</v>
      </c>
      <c r="F18" s="227">
        <v>0.019855923751825197</v>
      </c>
      <c r="G18" s="228">
        <f t="shared" si="0"/>
        <v>0.019940936829790375</v>
      </c>
      <c r="H18" s="228">
        <f t="shared" si="1"/>
        <v>15.900092297154268</v>
      </c>
      <c r="I18">
        <f t="shared" si="2"/>
        <v>47.18585</v>
      </c>
    </row>
    <row r="19" spans="1:9" ht="15" customHeight="1">
      <c r="A19" s="226" t="s">
        <v>58</v>
      </c>
      <c r="B19" s="209">
        <v>695.1922999999999</v>
      </c>
      <c r="C19" s="209">
        <v>1924.0377</v>
      </c>
      <c r="D19" s="209">
        <v>0.36131947934284236</v>
      </c>
      <c r="E19" s="209">
        <v>0.36131947934284236</v>
      </c>
      <c r="F19" s="227">
        <v>0.01984399741132682</v>
      </c>
      <c r="G19" s="228">
        <f t="shared" si="0"/>
        <v>0.019912981834292864</v>
      </c>
      <c r="H19" s="228">
        <f t="shared" si="1"/>
        <v>42.62882987915307</v>
      </c>
      <c r="I19">
        <f t="shared" si="2"/>
        <v>69.51923</v>
      </c>
    </row>
    <row r="20" spans="1:9" ht="15" customHeight="1">
      <c r="A20" s="154" t="s">
        <v>65</v>
      </c>
      <c r="B20" s="219">
        <v>3560.5599999999995</v>
      </c>
      <c r="C20" s="219">
        <v>9333.3</v>
      </c>
      <c r="D20" s="209">
        <v>0.38148993389262104</v>
      </c>
      <c r="E20" s="209">
        <v>0.38148993389262104</v>
      </c>
      <c r="F20" s="227">
        <v>0.01983528865549056</v>
      </c>
      <c r="G20" s="228">
        <f t="shared" si="0"/>
        <v>0.019554319862158713</v>
      </c>
      <c r="H20" s="228">
        <f t="shared" si="1"/>
        <v>290.14979902071076</v>
      </c>
      <c r="I20">
        <f t="shared" si="2"/>
        <v>356.056</v>
      </c>
    </row>
    <row r="21" spans="1:9" ht="15" customHeight="1">
      <c r="A21" s="141" t="s">
        <v>44</v>
      </c>
      <c r="B21" s="209">
        <v>2140.579999999999</v>
      </c>
      <c r="C21" s="209">
        <v>5560.420000000001</v>
      </c>
      <c r="D21" s="209">
        <v>0.3849673226123204</v>
      </c>
      <c r="E21" s="209">
        <v>0.3849673226123204</v>
      </c>
      <c r="F21" s="227">
        <v>0.019833787264967463</v>
      </c>
      <c r="G21" s="228">
        <f t="shared" si="0"/>
        <v>0.019732060690043057</v>
      </c>
      <c r="H21" s="228">
        <f t="shared" si="1"/>
        <v>181.87935143748078</v>
      </c>
      <c r="I21">
        <f t="shared" si="2"/>
        <v>214.0579999999999</v>
      </c>
    </row>
    <row r="22" spans="1:9" ht="15" customHeight="1">
      <c r="A22" s="224" t="s">
        <v>96</v>
      </c>
      <c r="B22" s="209">
        <v>4822.242000000003</v>
      </c>
      <c r="C22" s="209">
        <v>12359.4681</v>
      </c>
      <c r="D22" s="209">
        <v>0.3901658195145148</v>
      </c>
      <c r="E22" s="209">
        <v>0.3901658195145148</v>
      </c>
      <c r="F22" s="227">
        <v>0.019831542772156204</v>
      </c>
      <c r="G22" s="228">
        <f t="shared" si="0"/>
        <v>0.019396393410232086</v>
      </c>
      <c r="H22" s="228">
        <f t="shared" si="1"/>
        <v>434.80140182731316</v>
      </c>
      <c r="I22">
        <f t="shared" si="2"/>
        <v>482.22420000000034</v>
      </c>
    </row>
    <row r="23" spans="1:9" ht="15" customHeight="1">
      <c r="A23" s="40" t="s">
        <v>139</v>
      </c>
      <c r="B23" s="219">
        <v>256.9</v>
      </c>
      <c r="C23" s="219">
        <v>647.248</v>
      </c>
      <c r="D23" s="209">
        <v>0.3969112303166637</v>
      </c>
      <c r="E23" s="209">
        <v>0.3969112303166637</v>
      </c>
      <c r="F23" s="227">
        <v>0.019828630386838055</v>
      </c>
      <c r="G23" s="228">
        <f t="shared" si="0"/>
        <v>0.01996784347759582</v>
      </c>
      <c r="H23" s="228">
        <f t="shared" si="1"/>
        <v>24.896495068350905</v>
      </c>
      <c r="I23">
        <f t="shared" si="2"/>
        <v>25.689999999999998</v>
      </c>
    </row>
    <row r="24" spans="1:9" ht="15" customHeight="1">
      <c r="A24" s="169" t="s">
        <v>121</v>
      </c>
      <c r="B24" s="219">
        <v>1282.23</v>
      </c>
      <c r="C24" s="219">
        <v>3180.92</v>
      </c>
      <c r="D24" s="209">
        <v>0.40310036090187745</v>
      </c>
      <c r="E24" s="209">
        <v>0.40310036090187745</v>
      </c>
      <c r="F24" s="227">
        <v>0.01982595817997369</v>
      </c>
      <c r="G24" s="228">
        <f t="shared" si="0"/>
        <v>0.01983950152696648</v>
      </c>
      <c r="H24" s="228">
        <f t="shared" si="1"/>
        <v>132.19837575921434</v>
      </c>
      <c r="I24">
        <f t="shared" si="2"/>
        <v>128.223</v>
      </c>
    </row>
    <row r="25" spans="1:9" ht="15" customHeight="1">
      <c r="A25" s="169" t="s">
        <v>180</v>
      </c>
      <c r="B25" s="219">
        <v>526.4889</v>
      </c>
      <c r="C25" s="219">
        <v>1239.1875</v>
      </c>
      <c r="D25" s="209">
        <v>0.4248662127402027</v>
      </c>
      <c r="E25" s="209">
        <v>0.4248662127402027</v>
      </c>
      <c r="F25" s="227">
        <v>0.019816560598537914</v>
      </c>
      <c r="G25" s="228">
        <f t="shared" si="0"/>
        <v>0.01993409866832074</v>
      </c>
      <c r="H25" s="228">
        <f t="shared" si="1"/>
        <v>65.7406749927553</v>
      </c>
      <c r="I25">
        <f t="shared" si="2"/>
        <v>52.648889999999994</v>
      </c>
    </row>
    <row r="26" spans="1:9" ht="15" customHeight="1">
      <c r="A26" s="229" t="s">
        <v>177</v>
      </c>
      <c r="B26" s="219">
        <v>4604.73</v>
      </c>
      <c r="C26" s="219">
        <v>10595.75</v>
      </c>
      <c r="D26" s="209">
        <v>0.434582733643206</v>
      </c>
      <c r="E26" s="209">
        <v>0.434582733643206</v>
      </c>
      <c r="F26" s="227">
        <v>0.019812365412558673</v>
      </c>
      <c r="G26" s="228">
        <f t="shared" si="0"/>
        <v>0.019423619683105492</v>
      </c>
      <c r="H26" s="228">
        <f t="shared" si="1"/>
        <v>619.7171510888799</v>
      </c>
      <c r="I26">
        <f t="shared" si="2"/>
        <v>460.47299999999996</v>
      </c>
    </row>
    <row r="27" spans="1:9" ht="15" customHeight="1">
      <c r="A27" s="151" t="s">
        <v>171</v>
      </c>
      <c r="B27" s="209">
        <v>2535.2700000000004</v>
      </c>
      <c r="C27" s="209">
        <v>5715</v>
      </c>
      <c r="D27" s="209">
        <v>0.44361679790026254</v>
      </c>
      <c r="E27" s="209">
        <v>0.44361679790026254</v>
      </c>
      <c r="F27" s="227">
        <v>0.01980846488272036</v>
      </c>
      <c r="G27" s="228">
        <f t="shared" si="0"/>
        <v>0.019682656805933653</v>
      </c>
      <c r="H27" s="228">
        <f t="shared" si="1"/>
        <v>364.1073592125987</v>
      </c>
      <c r="I27">
        <f t="shared" si="2"/>
        <v>253.52700000000004</v>
      </c>
    </row>
    <row r="28" spans="1:9" ht="15" customHeight="1">
      <c r="A28" s="222" t="s">
        <v>159</v>
      </c>
      <c r="B28" s="209">
        <v>2087</v>
      </c>
      <c r="C28" s="209">
        <v>4689</v>
      </c>
      <c r="D28" s="209">
        <v>0.4450842397099595</v>
      </c>
      <c r="E28" s="209">
        <v>0.4450842397099595</v>
      </c>
      <c r="F28" s="227">
        <v>0.019807831302927053</v>
      </c>
      <c r="G28" s="228">
        <f t="shared" si="0"/>
        <v>0.019738767371516065</v>
      </c>
      <c r="H28" s="228">
        <f t="shared" si="1"/>
        <v>302.79080827468545</v>
      </c>
      <c r="I28">
        <f t="shared" si="2"/>
        <v>208.70000000000002</v>
      </c>
    </row>
    <row r="29" spans="1:9" ht="15" customHeight="1">
      <c r="A29" s="230" t="s">
        <v>148</v>
      </c>
      <c r="B29" s="209">
        <v>1075.9099999999999</v>
      </c>
      <c r="C29" s="209">
        <v>2323.73</v>
      </c>
      <c r="D29" s="209">
        <v>0.46300990218312793</v>
      </c>
      <c r="E29" s="209">
        <v>0.46300990218312793</v>
      </c>
      <c r="F29" s="227">
        <v>0.01980009175410842</v>
      </c>
      <c r="G29" s="228">
        <f t="shared" si="0"/>
        <v>0.019865326881977886</v>
      </c>
      <c r="H29" s="228">
        <f t="shared" si="1"/>
        <v>175.38398385784916</v>
      </c>
      <c r="I29">
        <f t="shared" si="2"/>
        <v>107.591</v>
      </c>
    </row>
    <row r="30" spans="1:9" ht="15" customHeight="1">
      <c r="A30" s="154" t="s">
        <v>61</v>
      </c>
      <c r="B30" s="219">
        <v>8825.199999999997</v>
      </c>
      <c r="C30" s="219">
        <v>18920.4</v>
      </c>
      <c r="D30" s="209">
        <v>0.46643834168410797</v>
      </c>
      <c r="E30" s="209">
        <v>0.46643834168410797</v>
      </c>
      <c r="F30" s="227">
        <v>0.01979861149780385</v>
      </c>
      <c r="G30" s="228">
        <f t="shared" si="0"/>
        <v>0.01889533771303477</v>
      </c>
      <c r="H30" s="228">
        <f t="shared" si="1"/>
        <v>1468.8516530305892</v>
      </c>
      <c r="I30">
        <f t="shared" si="2"/>
        <v>882.5199999999998</v>
      </c>
    </row>
    <row r="31" spans="1:9" ht="15" customHeight="1">
      <c r="A31" s="167" t="s">
        <v>174</v>
      </c>
      <c r="B31" s="209">
        <v>440.75</v>
      </c>
      <c r="C31" s="209">
        <v>943.47</v>
      </c>
      <c r="D31" s="209">
        <v>0.4671584682077861</v>
      </c>
      <c r="E31" s="209">
        <v>0.4671584682077861</v>
      </c>
      <c r="F31" s="227">
        <v>0.019798300577390505</v>
      </c>
      <c r="G31" s="228">
        <f t="shared" si="0"/>
        <v>0.01994483072304538</v>
      </c>
      <c r="H31" s="228">
        <f t="shared" si="1"/>
        <v>73.67509486258173</v>
      </c>
      <c r="I31">
        <f t="shared" si="2"/>
        <v>44.075</v>
      </c>
    </row>
    <row r="32" spans="1:9" ht="15" customHeight="1">
      <c r="A32" s="229" t="s">
        <v>178</v>
      </c>
      <c r="B32" s="219">
        <v>3477.539999999999</v>
      </c>
      <c r="C32" s="219">
        <v>7272.950000000002</v>
      </c>
      <c r="D32" s="209">
        <v>0.4781471067448557</v>
      </c>
      <c r="E32" s="209">
        <v>0.4781471067448557</v>
      </c>
      <c r="F32" s="227">
        <v>0.01979355614440036</v>
      </c>
      <c r="G32" s="228">
        <f t="shared" si="0"/>
        <v>0.019564711588472436</v>
      </c>
      <c r="H32" s="228">
        <f t="shared" si="1"/>
        <v>619.5136895895055</v>
      </c>
      <c r="I32">
        <f t="shared" si="2"/>
        <v>347.7539999999999</v>
      </c>
    </row>
    <row r="33" spans="1:9" ht="15" customHeight="1">
      <c r="A33" s="226" t="s">
        <v>74</v>
      </c>
      <c r="B33" s="209">
        <v>4736.26</v>
      </c>
      <c r="C33" s="209">
        <v>9890.1</v>
      </c>
      <c r="D33" s="209">
        <v>0.4788889900001011</v>
      </c>
      <c r="E33" s="209">
        <v>0.4788889900001011</v>
      </c>
      <c r="F33" s="227">
        <v>0.01979323583034333</v>
      </c>
      <c r="G33" s="228">
        <f t="shared" si="0"/>
        <v>0.01940715589411436</v>
      </c>
      <c r="H33" s="228">
        <f t="shared" si="1"/>
        <v>847.2647677778789</v>
      </c>
      <c r="I33">
        <f t="shared" si="2"/>
        <v>473.62600000000003</v>
      </c>
    </row>
    <row r="34" spans="1:9" ht="15" customHeight="1">
      <c r="A34" s="167" t="s">
        <v>175</v>
      </c>
      <c r="B34" s="209">
        <v>942.4900000000002</v>
      </c>
      <c r="C34" s="209">
        <v>1841.64</v>
      </c>
      <c r="D34" s="209">
        <v>0.5117666862144612</v>
      </c>
      <c r="E34" s="209">
        <v>0.5117666862144612</v>
      </c>
      <c r="F34" s="227">
        <v>0.01977904062080639</v>
      </c>
      <c r="G34" s="228">
        <f t="shared" si="0"/>
        <v>0.019882027244839565</v>
      </c>
      <c r="H34" s="228">
        <f t="shared" si="1"/>
        <v>199.58798409026758</v>
      </c>
      <c r="I34">
        <f t="shared" si="2"/>
        <v>94.24900000000002</v>
      </c>
    </row>
    <row r="35" spans="1:9" ht="15" customHeight="1">
      <c r="A35" s="169" t="s">
        <v>181</v>
      </c>
      <c r="B35" s="219">
        <v>1910.4999999999995</v>
      </c>
      <c r="C35" s="219">
        <v>3710.24</v>
      </c>
      <c r="D35" s="209">
        <v>0.514926258139635</v>
      </c>
      <c r="E35" s="209">
        <v>0.514926258139635</v>
      </c>
      <c r="F35" s="227">
        <v>0.01977767645023822</v>
      </c>
      <c r="G35" s="228">
        <f t="shared" si="0"/>
        <v>0.019760860116569925</v>
      </c>
      <c r="H35" s="228">
        <f t="shared" si="1"/>
        <v>410.6166161757726</v>
      </c>
      <c r="I35">
        <f t="shared" si="2"/>
        <v>191.04999999999995</v>
      </c>
    </row>
    <row r="36" spans="1:9" ht="15" customHeight="1">
      <c r="A36" s="151" t="s">
        <v>54</v>
      </c>
      <c r="B36" s="209">
        <v>1927.0500000000002</v>
      </c>
      <c r="C36" s="209">
        <v>3491</v>
      </c>
      <c r="D36" s="209">
        <v>0.5520051561157262</v>
      </c>
      <c r="E36" s="209">
        <v>0.5520051561157262</v>
      </c>
      <c r="F36" s="227">
        <v>0.019761667338080914</v>
      </c>
      <c r="G36" s="228">
        <f t="shared" si="0"/>
        <v>0.019758788530560626</v>
      </c>
      <c r="H36" s="228">
        <f t="shared" si="1"/>
        <v>485.6265360928102</v>
      </c>
      <c r="I36">
        <f t="shared" si="2"/>
        <v>192.70500000000004</v>
      </c>
    </row>
    <row r="37" spans="1:9" ht="15" customHeight="1">
      <c r="A37" s="141" t="s">
        <v>42</v>
      </c>
      <c r="B37" s="209">
        <v>1234.4104</v>
      </c>
      <c r="C37" s="209">
        <v>2233.0896</v>
      </c>
      <c r="D37" s="209">
        <v>0.5527814020539078</v>
      </c>
      <c r="E37" s="209">
        <v>0.5527814020539078</v>
      </c>
      <c r="F37" s="227">
        <v>0.019761332187659398</v>
      </c>
      <c r="G37" s="228">
        <f t="shared" si="0"/>
        <v>0.01984548717133689</v>
      </c>
      <c r="H37" s="228">
        <f t="shared" si="1"/>
        <v>312.0359916219252</v>
      </c>
      <c r="I37">
        <f t="shared" si="2"/>
        <v>123.44104</v>
      </c>
    </row>
    <row r="38" spans="1:9" ht="15" customHeight="1">
      <c r="A38" s="151" t="s">
        <v>156</v>
      </c>
      <c r="B38" s="209">
        <v>4315.11</v>
      </c>
      <c r="C38" s="209">
        <v>7563.31</v>
      </c>
      <c r="D38" s="209">
        <v>0.5705319496358076</v>
      </c>
      <c r="E38" s="209">
        <v>0.5705319496358076</v>
      </c>
      <c r="F38" s="227">
        <v>0.019753668246102248</v>
      </c>
      <c r="G38" s="228">
        <f t="shared" si="0"/>
        <v>0.019459871812411444</v>
      </c>
      <c r="H38" s="228">
        <f t="shared" si="1"/>
        <v>1167.3751211929696</v>
      </c>
      <c r="I38">
        <f t="shared" si="2"/>
        <v>431.51099999999997</v>
      </c>
    </row>
    <row r="39" spans="1:9" ht="15" customHeight="1">
      <c r="A39" s="169" t="s">
        <v>118</v>
      </c>
      <c r="B39" s="219">
        <v>9687.319999999998</v>
      </c>
      <c r="C39" s="219">
        <v>16382.71</v>
      </c>
      <c r="D39" s="209">
        <v>0.5913136471316405</v>
      </c>
      <c r="E39" s="209">
        <v>0.5913136471316405</v>
      </c>
      <c r="F39" s="227">
        <v>0.019744695581212248</v>
      </c>
      <c r="G39" s="228">
        <f t="shared" si="0"/>
        <v>0.01878742498008385</v>
      </c>
      <c r="H39" s="228">
        <f t="shared" si="1"/>
        <v>2822.048520131283</v>
      </c>
      <c r="I39">
        <f t="shared" si="2"/>
        <v>968.7319999999999</v>
      </c>
    </row>
    <row r="40" spans="1:9" ht="15" customHeight="1">
      <c r="A40" s="169" t="s">
        <v>125</v>
      </c>
      <c r="B40" s="219">
        <v>4352.807499999999</v>
      </c>
      <c r="C40" s="219">
        <v>7080.432500000001</v>
      </c>
      <c r="D40" s="209">
        <v>0.6147657646619749</v>
      </c>
      <c r="E40" s="209">
        <v>0.6147657646619749</v>
      </c>
      <c r="F40" s="227">
        <v>0.01973456994101357</v>
      </c>
      <c r="G40" s="228">
        <f t="shared" si="0"/>
        <v>0.01945515316506488</v>
      </c>
      <c r="H40" s="228">
        <f t="shared" si="1"/>
        <v>1370.114781163879</v>
      </c>
      <c r="I40">
        <f t="shared" si="2"/>
        <v>435.2807499999999</v>
      </c>
    </row>
    <row r="41" spans="1:9" ht="15" customHeight="1">
      <c r="A41" s="151" t="s">
        <v>106</v>
      </c>
      <c r="B41" s="209">
        <v>3789</v>
      </c>
      <c r="C41" s="209">
        <v>5906</v>
      </c>
      <c r="D41" s="209">
        <v>0.6415509651202167</v>
      </c>
      <c r="E41" s="209">
        <v>0.6415509651202167</v>
      </c>
      <c r="F41" s="227">
        <v>0.019723005215477</v>
      </c>
      <c r="G41" s="228">
        <f t="shared" si="0"/>
        <v>0.01952572571666237</v>
      </c>
      <c r="H41" s="228">
        <f t="shared" si="1"/>
        <v>1294.1366068405011</v>
      </c>
      <c r="I41">
        <f t="shared" si="2"/>
        <v>378.90000000000003</v>
      </c>
    </row>
    <row r="42" spans="1:9" ht="15" customHeight="1">
      <c r="A42" s="224" t="s">
        <v>168</v>
      </c>
      <c r="B42" s="209">
        <v>12047.850000000006</v>
      </c>
      <c r="C42" s="209">
        <v>17945.649999999998</v>
      </c>
      <c r="D42" s="209">
        <v>0.6713521104000137</v>
      </c>
      <c r="E42" s="209">
        <v>0.6713521104000137</v>
      </c>
      <c r="F42" s="227">
        <v>0.019710138331528397</v>
      </c>
      <c r="G42" s="228">
        <f t="shared" si="0"/>
        <v>0.018491954229477626</v>
      </c>
      <c r="H42" s="231">
        <f t="shared" si="1"/>
        <v>4473.994523282808</v>
      </c>
      <c r="I42">
        <f t="shared" si="2"/>
        <v>1204.7850000000005</v>
      </c>
    </row>
    <row r="43" spans="1:9" ht="15" customHeight="1">
      <c r="A43" s="151" t="s">
        <v>108</v>
      </c>
      <c r="B43" s="209">
        <v>812</v>
      </c>
      <c r="C43" s="209">
        <v>1204</v>
      </c>
      <c r="D43" s="209">
        <v>0.6744186046511628</v>
      </c>
      <c r="E43" s="209">
        <v>0.6744186046511628</v>
      </c>
      <c r="F43" s="227">
        <v>0.019708814347993934</v>
      </c>
      <c r="G43" s="228">
        <f t="shared" si="0"/>
        <v>0.019898360855616217</v>
      </c>
      <c r="H43" s="228">
        <f t="shared" si="1"/>
        <v>304.0279069767442</v>
      </c>
      <c r="I43">
        <f t="shared" si="2"/>
        <v>81.2</v>
      </c>
    </row>
    <row r="44" spans="1:9" ht="15" customHeight="1">
      <c r="A44" s="226" t="s">
        <v>55</v>
      </c>
      <c r="B44" s="209">
        <v>2736.3299999999995</v>
      </c>
      <c r="C44" s="209">
        <v>3939.32</v>
      </c>
      <c r="D44" s="209">
        <v>0.6946198836347388</v>
      </c>
      <c r="E44" s="209">
        <v>0.6946198836347388</v>
      </c>
      <c r="F44" s="227">
        <v>0.019700092283460688</v>
      </c>
      <c r="G44" s="228">
        <f t="shared" si="0"/>
        <v>0.019657489852276257</v>
      </c>
      <c r="H44" s="228">
        <f t="shared" si="1"/>
        <v>1079.8102261862446</v>
      </c>
      <c r="I44">
        <f t="shared" si="2"/>
        <v>273.633</v>
      </c>
    </row>
    <row r="45" spans="1:9" ht="15" customHeight="1">
      <c r="A45" s="151" t="s">
        <v>70</v>
      </c>
      <c r="B45" s="209">
        <v>1845.11</v>
      </c>
      <c r="C45" s="209">
        <v>2599.7</v>
      </c>
      <c r="D45" s="209">
        <v>0.7097395853367696</v>
      </c>
      <c r="E45" s="209">
        <v>0.7097395853367696</v>
      </c>
      <c r="F45" s="227">
        <v>0.019693564230752948</v>
      </c>
      <c r="G45" s="228">
        <f t="shared" si="0"/>
        <v>0.019769045071805463</v>
      </c>
      <c r="H45" s="228">
        <f t="shared" si="1"/>
        <v>756.014606300727</v>
      </c>
      <c r="I45">
        <f t="shared" si="2"/>
        <v>184.511</v>
      </c>
    </row>
    <row r="46" spans="1:9" ht="15" customHeight="1">
      <c r="A46" s="167" t="s">
        <v>111</v>
      </c>
      <c r="B46" s="209">
        <v>5339.6500000000015</v>
      </c>
      <c r="C46" s="209">
        <v>7477.369999999999</v>
      </c>
      <c r="D46" s="209">
        <v>0.7141080353118814</v>
      </c>
      <c r="E46" s="209">
        <v>0.7141080353118814</v>
      </c>
      <c r="F46" s="227">
        <v>0.019691678117372494</v>
      </c>
      <c r="G46" s="228">
        <f t="shared" si="0"/>
        <v>0.019331628747156562</v>
      </c>
      <c r="H46" s="228">
        <f t="shared" si="1"/>
        <v>2211.1919707530883</v>
      </c>
      <c r="I46">
        <f t="shared" si="2"/>
        <v>533.9650000000001</v>
      </c>
    </row>
    <row r="47" spans="1:9" ht="15" customHeight="1">
      <c r="A47" s="151" t="s">
        <v>107</v>
      </c>
      <c r="B47" s="209">
        <v>11078.955</v>
      </c>
      <c r="C47" s="209">
        <v>15485.045</v>
      </c>
      <c r="D47" s="209">
        <v>0.7154615953650765</v>
      </c>
      <c r="E47" s="209">
        <v>0.7154615953650765</v>
      </c>
      <c r="F47" s="227">
        <v>0.01969109370694268</v>
      </c>
      <c r="G47" s="228">
        <f t="shared" si="0"/>
        <v>0.018613232134400935</v>
      </c>
      <c r="H47" s="231">
        <f t="shared" si="1"/>
        <v>4602.8803192778905</v>
      </c>
      <c r="I47">
        <f t="shared" si="2"/>
        <v>1107.8955</v>
      </c>
    </row>
    <row r="48" spans="1:9" ht="15" customHeight="1">
      <c r="A48" s="151" t="s">
        <v>105</v>
      </c>
      <c r="B48" s="209">
        <v>5065.28</v>
      </c>
      <c r="C48" s="209">
        <v>6873.36</v>
      </c>
      <c r="D48" s="209">
        <v>0.7369437945924555</v>
      </c>
      <c r="E48" s="209">
        <v>0.7369437945924555</v>
      </c>
      <c r="F48" s="227">
        <v>0.01968181859480104</v>
      </c>
      <c r="G48" s="228">
        <f t="shared" si="0"/>
        <v>0.01936597201322132</v>
      </c>
      <c r="H48" s="228">
        <f t="shared" si="1"/>
        <v>2213.242663873273</v>
      </c>
      <c r="I48">
        <f t="shared" si="2"/>
        <v>506.528</v>
      </c>
    </row>
    <row r="49" spans="1:9" ht="15" customHeight="1">
      <c r="A49" s="151" t="s">
        <v>104</v>
      </c>
      <c r="B49" s="209">
        <v>4028.4399999999996</v>
      </c>
      <c r="C49" s="209">
        <v>5034.53</v>
      </c>
      <c r="D49" s="209">
        <v>0.8001620806708868</v>
      </c>
      <c r="E49" s="209">
        <v>0.8001620806708868</v>
      </c>
      <c r="F49" s="227">
        <v>0.019654523591781402</v>
      </c>
      <c r="G49" s="228">
        <f t="shared" si="0"/>
        <v>0.019495754686205163</v>
      </c>
      <c r="H49" s="228">
        <f t="shared" si="1"/>
        <v>2014.8729322578272</v>
      </c>
      <c r="I49">
        <f t="shared" si="2"/>
        <v>402.844</v>
      </c>
    </row>
    <row r="50" spans="1:9" ht="15" customHeight="1">
      <c r="A50" s="154" t="s">
        <v>152</v>
      </c>
      <c r="B50" s="219">
        <v>2389</v>
      </c>
      <c r="C50" s="219">
        <v>2971</v>
      </c>
      <c r="D50" s="209">
        <v>0.8041063614944464</v>
      </c>
      <c r="E50" s="209">
        <v>0.8041063614944464</v>
      </c>
      <c r="F50" s="227">
        <v>0.01965282061684064</v>
      </c>
      <c r="G50" s="228">
        <f t="shared" si="0"/>
        <v>0.01970096562077234</v>
      </c>
      <c r="H50" s="228">
        <f t="shared" si="1"/>
        <v>1204.3100976102323</v>
      </c>
      <c r="I50">
        <f t="shared" si="2"/>
        <v>238.9</v>
      </c>
    </row>
    <row r="51" spans="1:9" ht="15" customHeight="1">
      <c r="A51" s="167" t="s">
        <v>113</v>
      </c>
      <c r="B51" s="209">
        <v>9250.830000000002</v>
      </c>
      <c r="C51" s="209">
        <v>11404.73</v>
      </c>
      <c r="D51" s="209">
        <v>0.8111397639400496</v>
      </c>
      <c r="E51" s="209">
        <v>0.8111397639400496</v>
      </c>
      <c r="F51" s="227">
        <v>0.01964978388881621</v>
      </c>
      <c r="G51" s="228">
        <f t="shared" si="0"/>
        <v>0.018842061027044537</v>
      </c>
      <c r="H51" s="231">
        <f t="shared" si="1"/>
        <v>4728.46706244953</v>
      </c>
      <c r="I51">
        <f t="shared" si="2"/>
        <v>925.0830000000002</v>
      </c>
    </row>
    <row r="52" spans="1:9" ht="15" customHeight="1">
      <c r="A52" s="151" t="s">
        <v>69</v>
      </c>
      <c r="B52" s="209">
        <v>2699.06</v>
      </c>
      <c r="C52" s="209">
        <v>3298.03</v>
      </c>
      <c r="D52" s="209">
        <v>0.8183855210534773</v>
      </c>
      <c r="E52" s="209">
        <v>0.8183855210534773</v>
      </c>
      <c r="F52" s="227">
        <v>0.019646655474957517</v>
      </c>
      <c r="G52" s="228">
        <f t="shared" si="0"/>
        <v>0.019662154988866386</v>
      </c>
      <c r="H52" s="228">
        <f t="shared" si="1"/>
        <v>1399.1536244545985</v>
      </c>
      <c r="I52">
        <f t="shared" si="2"/>
        <v>269.906</v>
      </c>
    </row>
    <row r="53" spans="1:9" ht="15" customHeight="1">
      <c r="A53" s="223" t="s">
        <v>143</v>
      </c>
      <c r="B53" s="209">
        <v>269</v>
      </c>
      <c r="C53" s="209">
        <v>328</v>
      </c>
      <c r="D53" s="209">
        <v>0.8201219512195121</v>
      </c>
      <c r="E53" s="209">
        <v>0.8201219512195121</v>
      </c>
      <c r="F53" s="227">
        <v>0.01964590575727984</v>
      </c>
      <c r="G53" s="228">
        <f t="shared" si="0"/>
        <v>0.01996632890413887</v>
      </c>
      <c r="H53" s="228">
        <f t="shared" si="1"/>
        <v>139.91280487804875</v>
      </c>
      <c r="I53">
        <f t="shared" si="2"/>
        <v>26.900000000000002</v>
      </c>
    </row>
    <row r="54" spans="1:9" ht="15" customHeight="1">
      <c r="A54" s="151" t="s">
        <v>53</v>
      </c>
      <c r="B54" s="209">
        <v>1875.3999999999996</v>
      </c>
      <c r="C54" s="209">
        <v>2091</v>
      </c>
      <c r="D54" s="209">
        <v>0.8968914395026302</v>
      </c>
      <c r="E54" s="209">
        <v>0.8968914395026302</v>
      </c>
      <c r="F54" s="227">
        <v>0.019612759913814483</v>
      </c>
      <c r="G54" s="228">
        <f t="shared" si="0"/>
        <v>0.019765253631308686</v>
      </c>
      <c r="H54" s="228">
        <f t="shared" si="1"/>
        <v>1119.4102056432323</v>
      </c>
      <c r="I54">
        <f t="shared" si="2"/>
        <v>187.53999999999996</v>
      </c>
    </row>
    <row r="55" spans="1:9" ht="15" customHeight="1">
      <c r="A55" s="223" t="s">
        <v>154</v>
      </c>
      <c r="B55" s="209">
        <v>169.7</v>
      </c>
      <c r="C55" s="209">
        <v>164.85</v>
      </c>
      <c r="D55" s="209">
        <v>1.0294206854716408</v>
      </c>
      <c r="E55" s="209">
        <v>1.0294206854716408</v>
      </c>
      <c r="F55" s="227">
        <v>0.01955553934689771</v>
      </c>
      <c r="G55" s="228">
        <f t="shared" si="0"/>
        <v>0.01997875842019467</v>
      </c>
      <c r="H55" s="228">
        <f>B55-C55*0.3</f>
        <v>120.24499999999999</v>
      </c>
      <c r="I55">
        <f t="shared" si="2"/>
        <v>16.97</v>
      </c>
    </row>
    <row r="56" spans="1:9" ht="15" customHeight="1">
      <c r="A56" s="151" t="s">
        <v>172</v>
      </c>
      <c r="B56" s="209">
        <v>11047.35</v>
      </c>
      <c r="C56" s="209">
        <v>8910.12</v>
      </c>
      <c r="D56" s="209">
        <v>1.23986545635749</v>
      </c>
      <c r="E56" s="209">
        <v>1.23986545635749</v>
      </c>
      <c r="F56" s="227">
        <v>0.019464678125989725</v>
      </c>
      <c r="G56" s="228">
        <f t="shared" si="0"/>
        <v>0.018617188175236218</v>
      </c>
      <c r="H56" s="228">
        <f>B56-C56*0.3</f>
        <v>8374.314</v>
      </c>
      <c r="I56">
        <f t="shared" si="2"/>
        <v>1104.7350000000001</v>
      </c>
    </row>
    <row r="57" spans="1:9" ht="15" customHeight="1">
      <c r="A57" s="226" t="s">
        <v>72</v>
      </c>
      <c r="B57" s="209">
        <v>10408.814278</v>
      </c>
      <c r="C57" s="209">
        <v>8031.91581</v>
      </c>
      <c r="D57" s="209">
        <v>1.2959316960270777</v>
      </c>
      <c r="E57" s="209">
        <v>1.2959316960270777</v>
      </c>
      <c r="F57" s="227">
        <v>0.019440471076479043</v>
      </c>
      <c r="G57" s="228">
        <f t="shared" si="0"/>
        <v>0.0186971145600177</v>
      </c>
      <c r="H57" s="231">
        <f>B57-C57*0.3</f>
        <v>7999.239535</v>
      </c>
      <c r="I57">
        <f t="shared" si="2"/>
        <v>1040.8814278</v>
      </c>
    </row>
    <row r="58" spans="1:9" ht="15" customHeight="1">
      <c r="A58" s="223" t="s">
        <v>132</v>
      </c>
      <c r="B58" s="209">
        <v>137.64000000000001</v>
      </c>
      <c r="C58" s="209">
        <v>27</v>
      </c>
      <c r="D58" s="209">
        <v>5.097777777777778</v>
      </c>
      <c r="E58" s="209">
        <v>5.097777777777778</v>
      </c>
      <c r="F58" s="227">
        <v>0.017798993480062652</v>
      </c>
      <c r="G58" s="228">
        <f t="shared" si="0"/>
        <v>0.019982771413998787</v>
      </c>
      <c r="H58" s="228">
        <f>B58-C58*0.3</f>
        <v>129.54000000000002</v>
      </c>
      <c r="I58">
        <f t="shared" si="2"/>
        <v>13.764000000000003</v>
      </c>
    </row>
    <row r="59" spans="1:9" ht="15" customHeight="1">
      <c r="A59" s="223" t="s">
        <v>170</v>
      </c>
      <c r="B59" s="209">
        <v>1021.89</v>
      </c>
      <c r="C59" s="209">
        <v>106.72</v>
      </c>
      <c r="D59" s="209">
        <v>9.575431034482758</v>
      </c>
      <c r="E59" s="209">
        <v>9.575431034482758</v>
      </c>
      <c r="F59" s="227">
        <v>0.015865730705253645</v>
      </c>
      <c r="G59" s="228">
        <f t="shared" si="0"/>
        <v>0.01987208863884933</v>
      </c>
      <c r="H59" s="228">
        <f>B59-C59*0.3</f>
        <v>989.874</v>
      </c>
      <c r="I59">
        <f t="shared" si="2"/>
        <v>102.18900000000001</v>
      </c>
    </row>
    <row r="60" spans="2:8" ht="15" customHeight="1">
      <c r="B60" s="194">
        <f>SUM(B14:B59)</f>
        <v>159780.95937800006</v>
      </c>
      <c r="H60">
        <f>SUM(H14:H59)</f>
        <v>57708.210408431056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15.00390625" style="193" customWidth="1"/>
    <col min="2" max="3" width="12.125" style="194" customWidth="1"/>
    <col min="4" max="4" width="12.125" style="195" customWidth="1"/>
    <col min="5" max="7" width="12.625" style="0" bestFit="1" customWidth="1"/>
    <col min="8" max="8" width="13.75390625" style="0" bestFit="1" customWidth="1"/>
    <col min="9" max="10" width="12.625" style="0" bestFit="1" customWidth="1"/>
  </cols>
  <sheetData>
    <row r="1" spans="1:4" ht="22.5">
      <c r="A1" s="196" t="s">
        <v>0</v>
      </c>
      <c r="B1" s="197"/>
      <c r="C1" s="198"/>
      <c r="D1" s="199"/>
    </row>
    <row r="2" spans="1:4" ht="135">
      <c r="A2" s="200" t="s">
        <v>216</v>
      </c>
      <c r="B2" s="201"/>
      <c r="C2" s="202"/>
      <c r="D2" s="203">
        <v>0.27163284914938113</v>
      </c>
    </row>
    <row r="3" spans="1:4" ht="14.25">
      <c r="A3" s="24" t="s">
        <v>217</v>
      </c>
      <c r="B3" s="204" t="s">
        <v>218</v>
      </c>
      <c r="C3" s="205" t="s">
        <v>219</v>
      </c>
      <c r="D3" s="206" t="s">
        <v>220</v>
      </c>
    </row>
    <row r="4" spans="1:4" ht="14.25">
      <c r="A4" s="24"/>
      <c r="B4" s="204"/>
      <c r="C4" s="207"/>
      <c r="D4" s="208"/>
    </row>
    <row r="5" spans="1:4" ht="14.25">
      <c r="A5" s="24" t="s">
        <v>221</v>
      </c>
      <c r="B5" s="209" t="s">
        <v>222</v>
      </c>
      <c r="C5" s="209"/>
      <c r="D5" s="210"/>
    </row>
    <row r="6" spans="1:4" ht="14.25">
      <c r="A6" s="24" t="s">
        <v>223</v>
      </c>
      <c r="B6" s="24">
        <v>30</v>
      </c>
      <c r="C6" s="24"/>
      <c r="D6" s="211"/>
    </row>
    <row r="7" spans="1:4" ht="14.25">
      <c r="A7" s="212" t="s">
        <v>214</v>
      </c>
      <c r="B7" s="213" t="s">
        <v>218</v>
      </c>
      <c r="C7" s="213" t="s">
        <v>219</v>
      </c>
      <c r="D7" s="211" t="s">
        <v>220</v>
      </c>
    </row>
    <row r="8" spans="1:4" ht="14.25">
      <c r="A8" s="212" t="s">
        <v>224</v>
      </c>
      <c r="B8" s="213"/>
      <c r="C8" s="213"/>
      <c r="D8" s="211"/>
    </row>
    <row r="9" spans="1:4" ht="14.25">
      <c r="A9" s="214" t="s">
        <v>225</v>
      </c>
      <c r="B9" s="213"/>
      <c r="C9" s="213"/>
      <c r="D9" s="211"/>
    </row>
    <row r="10" spans="1:4" ht="14.25">
      <c r="A10" s="214" t="s">
        <v>226</v>
      </c>
      <c r="B10" s="213"/>
      <c r="C10" s="213"/>
      <c r="D10" s="211"/>
    </row>
    <row r="11" spans="1:4" ht="14.25">
      <c r="A11" s="214" t="s">
        <v>227</v>
      </c>
      <c r="B11" s="213"/>
      <c r="C11" s="213"/>
      <c r="D11" s="211"/>
    </row>
    <row r="12" spans="1:4" ht="14.25">
      <c r="A12" s="215" t="s">
        <v>228</v>
      </c>
      <c r="B12" s="213"/>
      <c r="C12" s="213"/>
      <c r="D12" s="216">
        <v>16818.3101738</v>
      </c>
    </row>
    <row r="13" spans="1:6" ht="14.25">
      <c r="A13" s="217" t="s">
        <v>214</v>
      </c>
      <c r="B13" s="218">
        <v>221704.94427399998</v>
      </c>
      <c r="C13" s="218">
        <v>847872.502221</v>
      </c>
      <c r="D13" s="211">
        <v>46.32224149815682</v>
      </c>
      <c r="E13">
        <f>SUM(E14:E63)</f>
        <v>154255.46376220125</v>
      </c>
      <c r="F13">
        <f>SUM(F14:F63)</f>
        <v>95515.10772620124</v>
      </c>
    </row>
    <row r="14" spans="1:8" ht="14.25">
      <c r="A14" s="169" t="s">
        <v>123</v>
      </c>
      <c r="B14" s="219">
        <v>-314.9254999999994</v>
      </c>
      <c r="C14" s="219">
        <v>6367.205499999999</v>
      </c>
      <c r="D14" s="210">
        <v>-0.04946055219986215</v>
      </c>
      <c r="E14">
        <f>(C14*$D$2)</f>
        <v>1729.5421710846097</v>
      </c>
      <c r="F14">
        <f>E14</f>
        <v>1729.5421710846097</v>
      </c>
      <c r="G14">
        <f aca="true" t="shared" si="0" ref="G14:G63">F14/$F$13</f>
        <v>0.018107524686486534</v>
      </c>
      <c r="H14" s="220">
        <f>G14*$D$12</f>
        <v>304.53796665707114</v>
      </c>
    </row>
    <row r="15" spans="1:8" ht="14.25">
      <c r="A15" s="221" t="s">
        <v>37</v>
      </c>
      <c r="B15" s="219">
        <v>-40</v>
      </c>
      <c r="C15" s="219">
        <v>8304.19</v>
      </c>
      <c r="D15" s="210">
        <v>-0.004816845471984624</v>
      </c>
      <c r="E15">
        <f>(C15*$D$2)</f>
        <v>2255.6907895777995</v>
      </c>
      <c r="F15">
        <f>E15</f>
        <v>2255.6907895777995</v>
      </c>
      <c r="G15">
        <f t="shared" si="0"/>
        <v>0.02361606287503594</v>
      </c>
      <c r="H15" s="220">
        <f aca="true" t="shared" si="1" ref="H14:H66">G15*$D$12</f>
        <v>397.18227051631743</v>
      </c>
    </row>
    <row r="16" spans="1:8" ht="14.25">
      <c r="A16" s="167" t="s">
        <v>36</v>
      </c>
      <c r="B16" s="219">
        <v>-37.50000000000091</v>
      </c>
      <c r="C16" s="219">
        <v>8146.56</v>
      </c>
      <c r="D16" s="210">
        <v>-0.004603169926938599</v>
      </c>
      <c r="E16">
        <f>(C16*$D$2)</f>
        <v>2212.873303566382</v>
      </c>
      <c r="F16">
        <f>E16</f>
        <v>2212.873303566382</v>
      </c>
      <c r="G16">
        <f t="shared" si="0"/>
        <v>0.02316778315227045</v>
      </c>
      <c r="H16" s="220">
        <f t="shared" si="1"/>
        <v>389.64296309422235</v>
      </c>
    </row>
    <row r="17" spans="1:8" ht="14.25">
      <c r="A17" s="222" t="s">
        <v>83</v>
      </c>
      <c r="B17" s="209">
        <v>-20.087999999999738</v>
      </c>
      <c r="C17" s="209">
        <v>8815.188</v>
      </c>
      <c r="D17" s="210">
        <v>-0.00227879428096142</v>
      </c>
      <c r="E17">
        <f>(C17*$D$2)</f>
        <v>2394.494632227435</v>
      </c>
      <c r="F17">
        <f>E17</f>
        <v>2394.494632227435</v>
      </c>
      <c r="G17">
        <f t="shared" si="0"/>
        <v>0.02506927636088075</v>
      </c>
      <c r="H17" s="220">
        <f t="shared" si="1"/>
        <v>421.62286567000456</v>
      </c>
    </row>
    <row r="18" spans="1:8" ht="14.25">
      <c r="A18" s="154" t="s">
        <v>64</v>
      </c>
      <c r="B18" s="219">
        <v>0</v>
      </c>
      <c r="C18" s="219">
        <v>14364.24</v>
      </c>
      <c r="D18" s="210">
        <v>0</v>
      </c>
      <c r="E18">
        <f>(C18*$D$2)</f>
        <v>3901.7994370655065</v>
      </c>
      <c r="F18">
        <f aca="true" t="shared" si="2" ref="F18:F63">E18-B18</f>
        <v>3901.7994370655065</v>
      </c>
      <c r="G18">
        <f t="shared" si="0"/>
        <v>0.04085007628583958</v>
      </c>
      <c r="H18" s="220">
        <f t="shared" si="1"/>
        <v>687.029253598642</v>
      </c>
    </row>
    <row r="19" spans="1:8" ht="14.25">
      <c r="A19" s="157" t="s">
        <v>77</v>
      </c>
      <c r="B19" s="209">
        <v>0</v>
      </c>
      <c r="C19" s="209">
        <v>22014.183409999994</v>
      </c>
      <c r="D19" s="210">
        <v>0</v>
      </c>
      <c r="E19">
        <f>(C19*$D$2)</f>
        <v>5979.775361355337</v>
      </c>
      <c r="F19">
        <f t="shared" si="2"/>
        <v>5979.775361355337</v>
      </c>
      <c r="G19">
        <f t="shared" si="0"/>
        <v>0.06260554485785283</v>
      </c>
      <c r="H19" s="220">
        <f t="shared" si="1"/>
        <v>1052.9194720191185</v>
      </c>
    </row>
    <row r="20" spans="1:8" ht="14.25">
      <c r="A20" s="160" t="s">
        <v>21</v>
      </c>
      <c r="B20" s="209">
        <v>0.46204799999941315</v>
      </c>
      <c r="C20" s="209">
        <v>12525.937952</v>
      </c>
      <c r="D20" s="210">
        <v>3.68872975237466E-05</v>
      </c>
      <c r="E20">
        <f>(C20*$D$2)</f>
        <v>3402.456214170124</v>
      </c>
      <c r="F20">
        <f t="shared" si="2"/>
        <v>3401.9941661701246</v>
      </c>
      <c r="G20">
        <f t="shared" si="0"/>
        <v>0.035617341038049276</v>
      </c>
      <c r="H20" s="220">
        <f t="shared" si="1"/>
        <v>599.0234891439284</v>
      </c>
    </row>
    <row r="21" spans="1:8" ht="14.25">
      <c r="A21" s="161" t="s">
        <v>87</v>
      </c>
      <c r="B21" s="209">
        <v>0.36390000000073996</v>
      </c>
      <c r="C21" s="209">
        <v>3797.6360999999993</v>
      </c>
      <c r="D21" s="210">
        <v>9.582276722109842E-05</v>
      </c>
      <c r="E21">
        <f>(C21*$D$2)</f>
        <v>1031.562713875544</v>
      </c>
      <c r="F21">
        <f t="shared" si="2"/>
        <v>1031.1988138755432</v>
      </c>
      <c r="G21">
        <f t="shared" si="0"/>
        <v>0.01079618542473433</v>
      </c>
      <c r="H21" s="220">
        <f t="shared" si="1"/>
        <v>181.57359516704068</v>
      </c>
    </row>
    <row r="22" spans="1:8" ht="14.25">
      <c r="A22" s="223" t="s">
        <v>147</v>
      </c>
      <c r="B22" s="209">
        <v>5.600000000000023</v>
      </c>
      <c r="C22" s="209">
        <v>645</v>
      </c>
      <c r="D22" s="210">
        <v>0.008682170542635695</v>
      </c>
      <c r="E22">
        <f>(C22*$D$2)</f>
        <v>175.20318770135083</v>
      </c>
      <c r="F22">
        <f t="shared" si="2"/>
        <v>169.6031877013508</v>
      </c>
      <c r="G22">
        <f t="shared" si="0"/>
        <v>0.0017756687055991884</v>
      </c>
      <c r="H22" s="220">
        <f t="shared" si="1"/>
        <v>29.86374705667711</v>
      </c>
    </row>
    <row r="23" spans="1:8" ht="14.25">
      <c r="A23" s="169" t="s">
        <v>124</v>
      </c>
      <c r="B23" s="219">
        <v>174.03599999999628</v>
      </c>
      <c r="C23" s="219">
        <v>17795.394000000004</v>
      </c>
      <c r="D23" s="210">
        <v>0.009779834040201427</v>
      </c>
      <c r="E23">
        <f>(C23*$D$2)</f>
        <v>4833.813573955803</v>
      </c>
      <c r="F23">
        <f t="shared" si="2"/>
        <v>4659.7775739558065</v>
      </c>
      <c r="G23">
        <f t="shared" si="0"/>
        <v>0.04878576473277179</v>
      </c>
      <c r="H23" s="220">
        <f t="shared" si="1"/>
        <v>820.4941233417891</v>
      </c>
    </row>
    <row r="24" spans="1:8" ht="14.25">
      <c r="A24" s="141" t="s">
        <v>144</v>
      </c>
      <c r="B24" s="209">
        <v>143.60999999999967</v>
      </c>
      <c r="C24" s="209">
        <v>7819.89</v>
      </c>
      <c r="D24" s="210">
        <v>0.018364708454978226</v>
      </c>
      <c r="E24">
        <f>(C24*$D$2)</f>
        <v>2124.139000734754</v>
      </c>
      <c r="F24">
        <f t="shared" si="2"/>
        <v>1980.5290007347544</v>
      </c>
      <c r="G24">
        <f t="shared" si="0"/>
        <v>0.02073524333356811</v>
      </c>
      <c r="H24" s="220">
        <f t="shared" si="1"/>
        <v>348.7317539131672</v>
      </c>
    </row>
    <row r="25" spans="1:8" ht="14.25">
      <c r="A25" s="167" t="s">
        <v>38</v>
      </c>
      <c r="B25" s="219">
        <v>316.9200000000001</v>
      </c>
      <c r="C25" s="219">
        <v>15908.6</v>
      </c>
      <c r="D25" s="210">
        <v>0.019921300428698947</v>
      </c>
      <c r="E25">
        <f>(C25*$D$2)</f>
        <v>4321.2983439778445</v>
      </c>
      <c r="F25">
        <f t="shared" si="2"/>
        <v>4004.3783439778445</v>
      </c>
      <c r="G25">
        <f t="shared" si="0"/>
        <v>0.04192403107010665</v>
      </c>
      <c r="H25" s="220">
        <f t="shared" si="1"/>
        <v>705.091358273082</v>
      </c>
    </row>
    <row r="26" spans="1:8" ht="14.25">
      <c r="A26" s="221" t="s">
        <v>39</v>
      </c>
      <c r="B26" s="219">
        <v>180.4400000000005</v>
      </c>
      <c r="C26" s="219">
        <v>7426</v>
      </c>
      <c r="D26" s="210">
        <v>0.024298410988419138</v>
      </c>
      <c r="E26">
        <f>(C26*$D$2)</f>
        <v>2017.1455377833042</v>
      </c>
      <c r="F26">
        <f t="shared" si="2"/>
        <v>1836.7055377833037</v>
      </c>
      <c r="G26">
        <f t="shared" si="0"/>
        <v>0.019229476692297836</v>
      </c>
      <c r="H26" s="220">
        <f t="shared" si="1"/>
        <v>323.4073034909227</v>
      </c>
    </row>
    <row r="27" spans="1:8" ht="14.25">
      <c r="A27" s="160" t="s">
        <v>23</v>
      </c>
      <c r="B27" s="209">
        <v>222.30672600000025</v>
      </c>
      <c r="C27" s="209">
        <v>6470.824</v>
      </c>
      <c r="D27" s="210">
        <v>0.03435524223808286</v>
      </c>
      <c r="E27">
        <f>(C27*$D$2)</f>
        <v>1757.688359464195</v>
      </c>
      <c r="F27">
        <f t="shared" si="2"/>
        <v>1535.3816334641947</v>
      </c>
      <c r="G27">
        <f t="shared" si="0"/>
        <v>0.016074751628459047</v>
      </c>
      <c r="H27" s="220">
        <f t="shared" si="1"/>
        <v>270.3501588542209</v>
      </c>
    </row>
    <row r="28" spans="1:8" ht="14.25">
      <c r="A28" s="160" t="s">
        <v>22</v>
      </c>
      <c r="B28" s="209">
        <v>285.21099999999933</v>
      </c>
      <c r="C28" s="209">
        <v>6419.789000000001</v>
      </c>
      <c r="D28" s="210">
        <v>0.04442684954287428</v>
      </c>
      <c r="E28">
        <f>(C28*$D$2)</f>
        <v>1743.8255770078565</v>
      </c>
      <c r="F28">
        <f t="shared" si="2"/>
        <v>1458.6145770078572</v>
      </c>
      <c r="G28">
        <f t="shared" si="0"/>
        <v>0.015271035250141242</v>
      </c>
      <c r="H28" s="220">
        <f t="shared" si="1"/>
        <v>256.8330075119089</v>
      </c>
    </row>
    <row r="29" spans="1:8" ht="14.25">
      <c r="A29" s="161" t="s">
        <v>100</v>
      </c>
      <c r="B29" s="209">
        <v>980.716800000002</v>
      </c>
      <c r="C29" s="209">
        <v>21749.900899999997</v>
      </c>
      <c r="D29" s="210">
        <v>0.045090633033643024</v>
      </c>
      <c r="E29">
        <f>(C29*$D$2)</f>
        <v>5907.987550183688</v>
      </c>
      <c r="F29">
        <f t="shared" si="2"/>
        <v>4927.270750183686</v>
      </c>
      <c r="G29">
        <f t="shared" si="0"/>
        <v>0.051586297366778354</v>
      </c>
      <c r="H29" s="220">
        <f t="shared" si="1"/>
        <v>867.5943498323605</v>
      </c>
    </row>
    <row r="30" spans="1:8" ht="14.25">
      <c r="A30" s="157" t="s">
        <v>84</v>
      </c>
      <c r="B30" s="209">
        <v>1039.7513</v>
      </c>
      <c r="C30" s="209">
        <v>18391.6387</v>
      </c>
      <c r="D30" s="210">
        <v>0.056533912880748355</v>
      </c>
      <c r="E30">
        <f>(C30*$D$2)</f>
        <v>4995.7732206070195</v>
      </c>
      <c r="F30">
        <f t="shared" si="2"/>
        <v>3956.0219206070196</v>
      </c>
      <c r="G30">
        <f t="shared" si="0"/>
        <v>0.04141776117708155</v>
      </c>
      <c r="H30" s="220">
        <f t="shared" si="1"/>
        <v>696.5767541805293</v>
      </c>
    </row>
    <row r="31" spans="1:8" ht="14.25">
      <c r="A31" s="151" t="s">
        <v>71</v>
      </c>
      <c r="B31" s="209">
        <v>1008.8694</v>
      </c>
      <c r="C31" s="209">
        <v>16110.3158</v>
      </c>
      <c r="D31" s="210">
        <v>0.06262257130924771</v>
      </c>
      <c r="E31">
        <f>(C31*$D$2)</f>
        <v>4376.090981450291</v>
      </c>
      <c r="F31">
        <f t="shared" si="2"/>
        <v>3367.221581450291</v>
      </c>
      <c r="G31">
        <f t="shared" si="0"/>
        <v>0.03525328779508471</v>
      </c>
      <c r="H31" s="220">
        <f t="shared" si="1"/>
        <v>592.9007287839726</v>
      </c>
    </row>
    <row r="32" spans="1:8" ht="14.25">
      <c r="A32" s="161" t="s">
        <v>165</v>
      </c>
      <c r="B32" s="209">
        <v>110.22000000000025</v>
      </c>
      <c r="C32" s="209">
        <v>1581.2799999999997</v>
      </c>
      <c r="D32" s="210">
        <v>0.06970302539714679</v>
      </c>
      <c r="E32">
        <f>(C32*$D$2)</f>
        <v>429.5275917029333</v>
      </c>
      <c r="F32">
        <f t="shared" si="2"/>
        <v>319.30759170293305</v>
      </c>
      <c r="G32">
        <f t="shared" si="0"/>
        <v>0.0033430061411671543</v>
      </c>
      <c r="H32" s="220">
        <f t="shared" si="1"/>
        <v>56.22371419506743</v>
      </c>
    </row>
    <row r="33" spans="1:8" ht="14.25">
      <c r="A33" s="141" t="s">
        <v>47</v>
      </c>
      <c r="B33" s="209">
        <v>77.72360000000026</v>
      </c>
      <c r="C33" s="209">
        <v>1107.2763999999997</v>
      </c>
      <c r="D33" s="210">
        <v>0.07019349459629075</v>
      </c>
      <c r="E33">
        <f>(C33*$D$2)</f>
        <v>300.77264332786973</v>
      </c>
      <c r="F33">
        <f t="shared" si="2"/>
        <v>223.04904332786947</v>
      </c>
      <c r="G33">
        <f t="shared" si="0"/>
        <v>0.0023352226536481595</v>
      </c>
      <c r="H33" s="220">
        <f t="shared" si="1"/>
        <v>39.27449891393908</v>
      </c>
    </row>
    <row r="34" spans="1:8" ht="14.25">
      <c r="A34" s="224" t="s">
        <v>98</v>
      </c>
      <c r="B34" s="209">
        <v>1464.9837999999982</v>
      </c>
      <c r="C34" s="209">
        <v>19565.4262</v>
      </c>
      <c r="D34" s="210">
        <v>0.07487615066621948</v>
      </c>
      <c r="E34">
        <f>(C34*$D$2)</f>
        <v>5314.612463527949</v>
      </c>
      <c r="F34">
        <f t="shared" si="2"/>
        <v>3849.628663527951</v>
      </c>
      <c r="G34">
        <f t="shared" si="0"/>
        <v>0.04030387187085734</v>
      </c>
      <c r="H34" s="220">
        <f t="shared" si="1"/>
        <v>677.8430183291717</v>
      </c>
    </row>
    <row r="35" spans="1:8" ht="14.25">
      <c r="A35" s="161" t="s">
        <v>88</v>
      </c>
      <c r="B35" s="209">
        <v>77.59</v>
      </c>
      <c r="C35" s="209">
        <v>1033.63</v>
      </c>
      <c r="D35" s="210">
        <v>0.07506554569817052</v>
      </c>
      <c r="E35">
        <f>(C35*$D$2)</f>
        <v>280.76786186627487</v>
      </c>
      <c r="F35">
        <f t="shared" si="2"/>
        <v>203.17786186627487</v>
      </c>
      <c r="G35">
        <f t="shared" si="0"/>
        <v>0.002127180366572943</v>
      </c>
      <c r="H35" s="220">
        <f t="shared" si="1"/>
        <v>35.77557920064134</v>
      </c>
    </row>
    <row r="36" spans="1:8" ht="14.25">
      <c r="A36" s="161" t="s">
        <v>94</v>
      </c>
      <c r="B36" s="209">
        <v>2411.1100000000006</v>
      </c>
      <c r="C36" s="209">
        <v>30515.39</v>
      </c>
      <c r="D36" s="210">
        <v>0.07901291774412847</v>
      </c>
      <c r="E36">
        <f>(C36*$D$2)</f>
        <v>8288.982328604534</v>
      </c>
      <c r="F36">
        <f t="shared" si="2"/>
        <v>5877.872328604533</v>
      </c>
      <c r="G36">
        <f t="shared" si="0"/>
        <v>0.06153866617052607</v>
      </c>
      <c r="H36" s="220">
        <f t="shared" si="1"/>
        <v>1034.9763753378406</v>
      </c>
    </row>
    <row r="37" spans="1:8" ht="14.25">
      <c r="A37" s="157" t="s">
        <v>161</v>
      </c>
      <c r="B37" s="209">
        <v>277.67</v>
      </c>
      <c r="C37" s="209">
        <v>3415.5728</v>
      </c>
      <c r="D37" s="210">
        <v>0.08129529547723299</v>
      </c>
      <c r="E37">
        <f>(C37*$D$2)</f>
        <v>927.7817711411293</v>
      </c>
      <c r="F37">
        <f t="shared" si="2"/>
        <v>650.1117711411293</v>
      </c>
      <c r="G37">
        <f t="shared" si="0"/>
        <v>0.006806376358855258</v>
      </c>
      <c r="H37" s="220">
        <f t="shared" si="1"/>
        <v>114.4717487628472</v>
      </c>
    </row>
    <row r="38" spans="1:8" ht="14.25">
      <c r="A38" s="141" t="s">
        <v>43</v>
      </c>
      <c r="B38" s="209">
        <v>235.51539999999977</v>
      </c>
      <c r="C38" s="209">
        <v>2767.4846000000002</v>
      </c>
      <c r="D38" s="210">
        <v>0.08510088908895816</v>
      </c>
      <c r="E38">
        <f>(C38*$D$2)</f>
        <v>751.7397268750354</v>
      </c>
      <c r="F38">
        <f t="shared" si="2"/>
        <v>516.2243268750357</v>
      </c>
      <c r="G38">
        <f t="shared" si="0"/>
        <v>0.005404635341613372</v>
      </c>
      <c r="H38" s="220">
        <f t="shared" si="1"/>
        <v>90.89683355153521</v>
      </c>
    </row>
    <row r="39" spans="1:8" ht="14.25">
      <c r="A39" s="154" t="s">
        <v>136</v>
      </c>
      <c r="B39" s="209">
        <v>127</v>
      </c>
      <c r="C39" s="209">
        <v>1461.41</v>
      </c>
      <c r="D39" s="210">
        <v>0.08690237510349594</v>
      </c>
      <c r="E39">
        <f>(C39*$D$2)</f>
        <v>396.9669620753971</v>
      </c>
      <c r="F39">
        <f t="shared" si="2"/>
        <v>269.9669620753971</v>
      </c>
      <c r="G39">
        <f t="shared" si="0"/>
        <v>0.0028264320535477034</v>
      </c>
      <c r="H39" s="220">
        <f t="shared" si="1"/>
        <v>47.53581096173577</v>
      </c>
    </row>
    <row r="40" spans="1:8" ht="14.25">
      <c r="A40" s="154" t="s">
        <v>30</v>
      </c>
      <c r="B40" s="209">
        <v>1077</v>
      </c>
      <c r="C40" s="209">
        <v>11822</v>
      </c>
      <c r="D40" s="210">
        <v>0.09110133649128743</v>
      </c>
      <c r="E40">
        <f>(C40*$D$2)</f>
        <v>3211.243542643984</v>
      </c>
      <c r="F40">
        <f t="shared" si="2"/>
        <v>2134.243542643984</v>
      </c>
      <c r="G40">
        <f t="shared" si="0"/>
        <v>0.022344565100234175</v>
      </c>
      <c r="H40" s="220">
        <f t="shared" si="1"/>
        <v>375.7978265544049</v>
      </c>
    </row>
    <row r="41" spans="1:8" ht="14.25">
      <c r="A41" s="161" t="s">
        <v>99</v>
      </c>
      <c r="B41" s="209">
        <v>1699.0000000000036</v>
      </c>
      <c r="C41" s="209">
        <v>18106.499999999996</v>
      </c>
      <c r="D41" s="210">
        <v>0.09383370612763395</v>
      </c>
      <c r="E41">
        <f>(C41*$D$2)</f>
        <v>4918.320183123268</v>
      </c>
      <c r="F41">
        <f t="shared" si="2"/>
        <v>3219.3201831232645</v>
      </c>
      <c r="G41">
        <f t="shared" si="0"/>
        <v>0.03370482701387517</v>
      </c>
      <c r="H41" s="220">
        <f t="shared" si="1"/>
        <v>566.8582350736259</v>
      </c>
    </row>
    <row r="42" spans="1:8" ht="14.25">
      <c r="A42" s="161" t="s">
        <v>86</v>
      </c>
      <c r="B42" s="209">
        <v>519</v>
      </c>
      <c r="C42" s="209">
        <v>5025.18</v>
      </c>
      <c r="D42" s="210">
        <v>0.10327988251167122</v>
      </c>
      <c r="E42">
        <f>(C42*$D$2)</f>
        <v>1365.0039608884872</v>
      </c>
      <c r="F42">
        <f t="shared" si="2"/>
        <v>846.0039608884872</v>
      </c>
      <c r="G42">
        <f t="shared" si="0"/>
        <v>0.008857279031853257</v>
      </c>
      <c r="H42" s="220">
        <f t="shared" si="1"/>
        <v>148.96446605360305</v>
      </c>
    </row>
    <row r="43" spans="1:8" ht="14.25">
      <c r="A43" s="169" t="s">
        <v>117</v>
      </c>
      <c r="B43" s="219">
        <v>2566.5499999999956</v>
      </c>
      <c r="C43" s="219">
        <v>23331.320000000003</v>
      </c>
      <c r="D43" s="210">
        <v>0.1100044918161508</v>
      </c>
      <c r="E43">
        <f>(C43*$D$2)</f>
        <v>6337.55292601594</v>
      </c>
      <c r="F43">
        <f t="shared" si="2"/>
        <v>3771.0029260159445</v>
      </c>
      <c r="G43">
        <f t="shared" si="0"/>
        <v>0.039480695942109074</v>
      </c>
      <c r="H43" s="220">
        <f t="shared" si="1"/>
        <v>663.9985902318774</v>
      </c>
    </row>
    <row r="44" spans="1:8" ht="14.25">
      <c r="A44" s="141" t="s">
        <v>45</v>
      </c>
      <c r="B44" s="209">
        <v>2212.799650000001</v>
      </c>
      <c r="C44" s="209">
        <v>18109.20035</v>
      </c>
      <c r="D44" s="210">
        <v>0.12219201329891968</v>
      </c>
      <c r="E44">
        <f>(C44*$D$2)</f>
        <v>4919.05368688747</v>
      </c>
      <c r="F44">
        <f t="shared" si="2"/>
        <v>2706.254036887469</v>
      </c>
      <c r="G44">
        <f t="shared" si="0"/>
        <v>0.02833325639588953</v>
      </c>
      <c r="H44" s="220">
        <f t="shared" si="1"/>
        <v>476.51749429987285</v>
      </c>
    </row>
    <row r="45" spans="1:8" ht="14.25">
      <c r="A45" s="169" t="s">
        <v>119</v>
      </c>
      <c r="B45" s="219">
        <v>1696.9400000000005</v>
      </c>
      <c r="C45" s="219">
        <v>13135.87</v>
      </c>
      <c r="D45" s="210">
        <v>0.12918367797488867</v>
      </c>
      <c r="E45">
        <f>(C45*$D$2)</f>
        <v>3568.1337941558813</v>
      </c>
      <c r="F45">
        <f t="shared" si="2"/>
        <v>1871.1937941558808</v>
      </c>
      <c r="G45">
        <f t="shared" si="0"/>
        <v>0.019590553145998117</v>
      </c>
      <c r="H45" s="220">
        <f t="shared" si="1"/>
        <v>329.4799992857097</v>
      </c>
    </row>
    <row r="46" spans="1:8" ht="14.25">
      <c r="A46" s="161" t="s">
        <v>164</v>
      </c>
      <c r="B46" s="209">
        <v>542.8299999999999</v>
      </c>
      <c r="C46" s="209">
        <v>4145</v>
      </c>
      <c r="D46" s="210">
        <v>0.1309601930036188</v>
      </c>
      <c r="E46">
        <f>(C46*$D$2)</f>
        <v>1125.9181597241848</v>
      </c>
      <c r="F46">
        <f t="shared" si="2"/>
        <v>583.0881597241848</v>
      </c>
      <c r="G46">
        <f t="shared" si="0"/>
        <v>0.006104669445546099</v>
      </c>
      <c r="H46" s="220">
        <f t="shared" si="1"/>
        <v>102.67022424371397</v>
      </c>
    </row>
    <row r="47" spans="1:8" ht="14.25">
      <c r="A47" s="151" t="s">
        <v>56</v>
      </c>
      <c r="B47" s="209">
        <v>823.1600000000008</v>
      </c>
      <c r="C47" s="209">
        <v>6058.16</v>
      </c>
      <c r="D47" s="210">
        <v>0.135876239650323</v>
      </c>
      <c r="E47">
        <f>(C47*$D$2)</f>
        <v>1645.5952614028147</v>
      </c>
      <c r="F47">
        <f t="shared" si="2"/>
        <v>822.4352614028139</v>
      </c>
      <c r="G47">
        <f t="shared" si="0"/>
        <v>0.008610525402540141</v>
      </c>
      <c r="H47" s="220">
        <f t="shared" si="1"/>
        <v>144.8144869793042</v>
      </c>
    </row>
    <row r="48" spans="1:8" ht="14.25">
      <c r="A48" s="161" t="s">
        <v>91</v>
      </c>
      <c r="B48" s="209">
        <v>1874.66</v>
      </c>
      <c r="C48" s="209">
        <v>13736.6</v>
      </c>
      <c r="D48" s="210">
        <v>0.13647190716771254</v>
      </c>
      <c r="E48">
        <f>(C48*$D$2)</f>
        <v>3731.311795625389</v>
      </c>
      <c r="F48">
        <f t="shared" si="2"/>
        <v>1856.651795625389</v>
      </c>
      <c r="G48">
        <f t="shared" si="0"/>
        <v>0.019438304995138284</v>
      </c>
      <c r="H48" s="220">
        <f t="shared" si="1"/>
        <v>326.91944266116155</v>
      </c>
    </row>
    <row r="49" spans="1:8" ht="14.25">
      <c r="A49" s="161" t="s">
        <v>90</v>
      </c>
      <c r="B49" s="209">
        <v>1963</v>
      </c>
      <c r="C49" s="209">
        <v>14089</v>
      </c>
      <c r="D49" s="210">
        <v>0.139328554191213</v>
      </c>
      <c r="E49">
        <f>(C49*$D$2)</f>
        <v>3827.035211665631</v>
      </c>
      <c r="F49">
        <f t="shared" si="2"/>
        <v>1864.0352116656309</v>
      </c>
      <c r="G49">
        <f t="shared" si="0"/>
        <v>0.019515606023384067</v>
      </c>
      <c r="H49" s="220">
        <f t="shared" si="1"/>
        <v>328.21951533095285</v>
      </c>
    </row>
    <row r="50" spans="1:8" ht="14.25">
      <c r="A50" s="161" t="s">
        <v>93</v>
      </c>
      <c r="B50" s="209">
        <v>3076.4520999999986</v>
      </c>
      <c r="C50" s="209">
        <v>21140</v>
      </c>
      <c r="D50" s="210">
        <v>0.1455275354777672</v>
      </c>
      <c r="E50">
        <f>(C50*$D$2)</f>
        <v>5742.318431017917</v>
      </c>
      <c r="F50">
        <f t="shared" si="2"/>
        <v>2665.866331017918</v>
      </c>
      <c r="G50">
        <f t="shared" si="0"/>
        <v>0.02791041537281992</v>
      </c>
      <c r="H50" s="220">
        <f t="shared" si="1"/>
        <v>469.4060228196812</v>
      </c>
    </row>
    <row r="51" spans="1:8" ht="14.25">
      <c r="A51" s="154" t="s">
        <v>62</v>
      </c>
      <c r="B51" s="219">
        <v>1367.415500000001</v>
      </c>
      <c r="C51" s="219">
        <v>9177.3028</v>
      </c>
      <c r="D51" s="210">
        <v>0.14899971481817087</v>
      </c>
      <c r="E51">
        <f>(C51*$D$2)</f>
        <v>2492.856907070593</v>
      </c>
      <c r="F51">
        <f t="shared" si="2"/>
        <v>1125.441407070592</v>
      </c>
      <c r="G51">
        <f t="shared" si="0"/>
        <v>0.011782862772837207</v>
      </c>
      <c r="H51" s="220">
        <f t="shared" si="1"/>
        <v>198.1678408488973</v>
      </c>
    </row>
    <row r="52" spans="1:8" ht="14.25">
      <c r="A52" s="154" t="s">
        <v>63</v>
      </c>
      <c r="B52" s="219">
        <v>1073</v>
      </c>
      <c r="C52" s="219">
        <v>7165</v>
      </c>
      <c r="D52" s="210">
        <v>0.14975575715282624</v>
      </c>
      <c r="E52">
        <f>(C52*$D$2)</f>
        <v>1946.2493641553158</v>
      </c>
      <c r="F52">
        <f t="shared" si="2"/>
        <v>873.2493641553158</v>
      </c>
      <c r="G52">
        <f t="shared" si="0"/>
        <v>0.009142526087690003</v>
      </c>
      <c r="H52" s="220">
        <f t="shared" si="1"/>
        <v>153.7618395148287</v>
      </c>
    </row>
    <row r="53" spans="1:8" ht="14.25">
      <c r="A53" s="169" t="s">
        <v>115</v>
      </c>
      <c r="B53" s="219">
        <v>514.8499999999999</v>
      </c>
      <c r="C53" s="219">
        <v>2930.31</v>
      </c>
      <c r="D53" s="210">
        <v>0.1756981343270848</v>
      </c>
      <c r="E53">
        <f>(C53*$D$2)</f>
        <v>795.968454190923</v>
      </c>
      <c r="F53">
        <f t="shared" si="2"/>
        <v>281.1184541909231</v>
      </c>
      <c r="G53">
        <f t="shared" si="0"/>
        <v>0.002943183134931523</v>
      </c>
      <c r="H53" s="220">
        <f t="shared" si="1"/>
        <v>49.49936686157541</v>
      </c>
    </row>
    <row r="54" spans="1:8" ht="14.25">
      <c r="A54" s="157" t="s">
        <v>162</v>
      </c>
      <c r="B54" s="209">
        <v>1500.050299999999</v>
      </c>
      <c r="C54" s="209">
        <v>8399.079700000002</v>
      </c>
      <c r="D54" s="210">
        <v>0.17859698366715088</v>
      </c>
      <c r="E54">
        <f>(C54*$D$2)</f>
        <v>2281.4659491437296</v>
      </c>
      <c r="F54">
        <f t="shared" si="2"/>
        <v>781.4156491437307</v>
      </c>
      <c r="G54">
        <f t="shared" si="0"/>
        <v>0.008181068605227323</v>
      </c>
      <c r="H54" s="220">
        <f t="shared" si="1"/>
        <v>137.59174935585045</v>
      </c>
    </row>
    <row r="55" spans="1:8" ht="14.25">
      <c r="A55" s="157" t="s">
        <v>78</v>
      </c>
      <c r="B55" s="209">
        <v>1171.3974000000007</v>
      </c>
      <c r="C55" s="209">
        <v>6302.8574</v>
      </c>
      <c r="D55" s="210">
        <v>0.18585180112118685</v>
      </c>
      <c r="E55">
        <f>(C55*$D$2)</f>
        <v>1712.0631133442605</v>
      </c>
      <c r="F55">
        <f t="shared" si="2"/>
        <v>540.6657133442598</v>
      </c>
      <c r="G55">
        <f t="shared" si="0"/>
        <v>0.005660525609143473</v>
      </c>
      <c r="H55" s="220">
        <f t="shared" si="1"/>
        <v>95.20047544131312</v>
      </c>
    </row>
    <row r="56" spans="1:8" ht="14.25">
      <c r="A56" s="151" t="s">
        <v>57</v>
      </c>
      <c r="B56" s="209">
        <v>517.0799999999999</v>
      </c>
      <c r="C56" s="209">
        <v>2705.78</v>
      </c>
      <c r="D56" s="210">
        <v>0.1911020112499907</v>
      </c>
      <c r="E56">
        <f>(C56*$D$2)</f>
        <v>734.9787305714125</v>
      </c>
      <c r="F56">
        <f t="shared" si="2"/>
        <v>217.89873057141256</v>
      </c>
      <c r="G56">
        <f t="shared" si="0"/>
        <v>0.002281301207302514</v>
      </c>
      <c r="H56" s="220">
        <f t="shared" si="1"/>
        <v>38.3676313042781</v>
      </c>
    </row>
    <row r="57" spans="1:8" ht="14.25">
      <c r="A57" s="225" t="s">
        <v>29</v>
      </c>
      <c r="B57" s="209">
        <v>1503</v>
      </c>
      <c r="C57" s="209">
        <v>7840</v>
      </c>
      <c r="D57" s="210">
        <v>0.1917091836734694</v>
      </c>
      <c r="E57">
        <f>(C57*$D$2)</f>
        <v>2129.601537331148</v>
      </c>
      <c r="F57">
        <f t="shared" si="2"/>
        <v>626.6015373311479</v>
      </c>
      <c r="G57">
        <f t="shared" si="0"/>
        <v>0.006560234838737052</v>
      </c>
      <c r="H57" s="220">
        <f t="shared" si="1"/>
        <v>110.33206433084857</v>
      </c>
    </row>
    <row r="58" spans="1:8" ht="14.25">
      <c r="A58" s="161" t="s">
        <v>92</v>
      </c>
      <c r="B58" s="209">
        <v>7282.5504</v>
      </c>
      <c r="C58" s="209">
        <v>37237.2496</v>
      </c>
      <c r="D58" s="210">
        <v>0.19557165145730848</v>
      </c>
      <c r="E58">
        <f>(C58*$D$2)</f>
        <v>10114.860203334654</v>
      </c>
      <c r="F58">
        <f t="shared" si="2"/>
        <v>2832.309803334654</v>
      </c>
      <c r="G58">
        <f t="shared" si="0"/>
        <v>0.02965300328670109</v>
      </c>
      <c r="H58" s="220">
        <f t="shared" si="1"/>
        <v>498.7134068604498</v>
      </c>
    </row>
    <row r="59" spans="1:8" ht="14.25">
      <c r="A59" s="157" t="s">
        <v>79</v>
      </c>
      <c r="B59" s="209">
        <v>5890.987811999999</v>
      </c>
      <c r="C59" s="209">
        <v>29370.129059</v>
      </c>
      <c r="D59" s="210">
        <v>0.200577525558908</v>
      </c>
      <c r="E59">
        <f>(C59*$D$2)</f>
        <v>7977.891836181202</v>
      </c>
      <c r="F59">
        <f t="shared" si="2"/>
        <v>2086.9040241812027</v>
      </c>
      <c r="G59">
        <f t="shared" si="0"/>
        <v>0.021848941741901353</v>
      </c>
      <c r="H59" s="220">
        <f t="shared" si="1"/>
        <v>367.46227918458305</v>
      </c>
    </row>
    <row r="60" spans="1:8" ht="14.25">
      <c r="A60" s="151" t="s">
        <v>52</v>
      </c>
      <c r="B60" s="209">
        <v>1002.3400000000001</v>
      </c>
      <c r="C60" s="209">
        <v>4465</v>
      </c>
      <c r="D60" s="210">
        <v>0.224488241881299</v>
      </c>
      <c r="E60">
        <f>(C60*$D$2)</f>
        <v>1212.8406714519867</v>
      </c>
      <c r="F60">
        <f t="shared" si="2"/>
        <v>210.5006714519866</v>
      </c>
      <c r="G60">
        <f t="shared" si="0"/>
        <v>0.0022038468726371238</v>
      </c>
      <c r="H60" s="220">
        <f t="shared" si="1"/>
        <v>37.06498027957025</v>
      </c>
    </row>
    <row r="61" spans="1:8" ht="14.25">
      <c r="A61" s="226" t="s">
        <v>73</v>
      </c>
      <c r="B61" s="209">
        <v>4300.3146</v>
      </c>
      <c r="C61" s="209">
        <v>18986.44</v>
      </c>
      <c r="D61" s="210">
        <v>0.22649399255468639</v>
      </c>
      <c r="E61">
        <f>(C61*$D$2)</f>
        <v>5157.340792403776</v>
      </c>
      <c r="F61">
        <f t="shared" si="2"/>
        <v>857.0261924037759</v>
      </c>
      <c r="G61">
        <f t="shared" si="0"/>
        <v>0.008972676813185237</v>
      </c>
      <c r="H61" s="220">
        <f t="shared" si="1"/>
        <v>150.90526173341263</v>
      </c>
    </row>
    <row r="62" spans="1:8" ht="14.25">
      <c r="A62" s="157" t="s">
        <v>158</v>
      </c>
      <c r="B62" s="209">
        <v>619.8783</v>
      </c>
      <c r="C62" s="209">
        <v>2391.2717</v>
      </c>
      <c r="D62" s="210">
        <v>0.25922537367878357</v>
      </c>
      <c r="E62">
        <f>(C62*$D$2)</f>
        <v>649.5479449612841</v>
      </c>
      <c r="F62">
        <f t="shared" si="2"/>
        <v>29.66964496128412</v>
      </c>
      <c r="G62">
        <f t="shared" si="0"/>
        <v>0.00031062777049190607</v>
      </c>
      <c r="H62" s="220">
        <f t="shared" si="1"/>
        <v>5.224234192728836</v>
      </c>
    </row>
    <row r="63" spans="1:8" ht="15" customHeight="1">
      <c r="A63" s="225" t="s">
        <v>28</v>
      </c>
      <c r="B63" s="209">
        <v>4806</v>
      </c>
      <c r="C63" s="209">
        <v>17693</v>
      </c>
      <c r="D63" s="210">
        <v>0.27163284914938113</v>
      </c>
      <c r="E63">
        <f>(C63*$D$2)</f>
        <v>4806</v>
      </c>
      <c r="F63">
        <f t="shared" si="2"/>
        <v>0</v>
      </c>
      <c r="G63">
        <f t="shared" si="0"/>
        <v>0</v>
      </c>
      <c r="H63" s="220">
        <f t="shared" si="1"/>
        <v>0</v>
      </c>
    </row>
  </sheetData>
  <sheetProtection/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0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2" width="11.00390625" style="192" customWidth="1"/>
    <col min="3" max="3" width="19.25390625" style="192" customWidth="1"/>
    <col min="4" max="4" width="42.125" style="192" customWidth="1"/>
    <col min="5" max="8" width="13.00390625" style="192" customWidth="1"/>
    <col min="9" max="9" width="9.00390625" style="192" customWidth="1"/>
    <col min="10" max="10" width="13.00390625" style="192" customWidth="1"/>
    <col min="11" max="16384" width="9.00390625" style="192" customWidth="1"/>
  </cols>
  <sheetData>
    <row r="1" spans="1:11" s="192" customFormat="1" ht="13.5">
      <c r="A1" s="192" t="s">
        <v>229</v>
      </c>
      <c r="B1" s="192" t="s">
        <v>230</v>
      </c>
      <c r="C1" s="192" t="s">
        <v>231</v>
      </c>
      <c r="D1" s="192" t="s">
        <v>232</v>
      </c>
      <c r="E1" s="192" t="s">
        <v>233</v>
      </c>
      <c r="F1" s="192" t="s">
        <v>234</v>
      </c>
      <c r="G1" s="192" t="s">
        <v>235</v>
      </c>
      <c r="H1" s="192" t="s">
        <v>236</v>
      </c>
      <c r="I1" s="192" t="s">
        <v>237</v>
      </c>
      <c r="J1" s="192" t="s">
        <v>238</v>
      </c>
      <c r="K1" s="192" t="s">
        <v>239</v>
      </c>
    </row>
    <row r="2" spans="1:11" s="192" customFormat="1" ht="13.5">
      <c r="A2" s="192" t="s">
        <v>240</v>
      </c>
      <c r="B2" s="192" t="s">
        <v>9</v>
      </c>
      <c r="C2" s="192" t="s">
        <v>191</v>
      </c>
      <c r="D2" s="192" t="s">
        <v>241</v>
      </c>
      <c r="E2" s="192">
        <v>330</v>
      </c>
      <c r="F2" s="192">
        <v>242</v>
      </c>
      <c r="G2" s="192">
        <f aca="true" t="shared" si="0" ref="G2:G65">SUM(E2,F2)</f>
        <v>572</v>
      </c>
      <c r="H2" s="192">
        <v>156</v>
      </c>
      <c r="J2" s="192">
        <v>30</v>
      </c>
      <c r="K2" s="192">
        <f aca="true" t="shared" si="1" ref="K2:K65">SUM(H2,I2,J2)</f>
        <v>186</v>
      </c>
    </row>
    <row r="3" spans="1:11" s="192" customFormat="1" ht="13.5">
      <c r="A3" s="192" t="s">
        <v>240</v>
      </c>
      <c r="B3" s="192" t="s">
        <v>9</v>
      </c>
      <c r="C3" s="192" t="s">
        <v>190</v>
      </c>
      <c r="D3" s="192" t="s">
        <v>242</v>
      </c>
      <c r="G3" s="192">
        <f t="shared" si="0"/>
        <v>0</v>
      </c>
      <c r="K3" s="192">
        <f t="shared" si="1"/>
        <v>0</v>
      </c>
    </row>
    <row r="4" spans="1:11" s="192" customFormat="1" ht="13.5">
      <c r="A4" s="192" t="s">
        <v>240</v>
      </c>
      <c r="B4" s="192" t="s">
        <v>48</v>
      </c>
      <c r="C4" s="192" t="s">
        <v>149</v>
      </c>
      <c r="D4" s="192" t="s">
        <v>243</v>
      </c>
      <c r="E4" s="192">
        <v>176</v>
      </c>
      <c r="G4" s="192">
        <f t="shared" si="0"/>
        <v>176</v>
      </c>
      <c r="H4" s="192">
        <v>14</v>
      </c>
      <c r="I4" s="192">
        <v>71717</v>
      </c>
      <c r="K4" s="192">
        <f t="shared" si="1"/>
        <v>71731</v>
      </c>
    </row>
    <row r="5" spans="1:11" s="192" customFormat="1" ht="13.5">
      <c r="A5" s="192" t="s">
        <v>240</v>
      </c>
      <c r="B5" s="192" t="s">
        <v>48</v>
      </c>
      <c r="C5" s="192" t="s">
        <v>50</v>
      </c>
      <c r="D5" s="192" t="s">
        <v>244</v>
      </c>
      <c r="F5" s="192">
        <v>1</v>
      </c>
      <c r="G5" s="192">
        <f t="shared" si="0"/>
        <v>1</v>
      </c>
      <c r="J5" s="192">
        <v>20</v>
      </c>
      <c r="K5" s="192">
        <f t="shared" si="1"/>
        <v>20</v>
      </c>
    </row>
    <row r="6" spans="1:11" s="192" customFormat="1" ht="13.5">
      <c r="A6" s="192" t="s">
        <v>240</v>
      </c>
      <c r="B6" s="192" t="s">
        <v>48</v>
      </c>
      <c r="C6" s="192" t="s">
        <v>148</v>
      </c>
      <c r="D6" s="192" t="s">
        <v>245</v>
      </c>
      <c r="E6" s="192">
        <v>22</v>
      </c>
      <c r="F6" s="192">
        <v>14</v>
      </c>
      <c r="G6" s="192">
        <f t="shared" si="0"/>
        <v>36</v>
      </c>
      <c r="H6" s="192">
        <v>40</v>
      </c>
      <c r="I6" s="192">
        <v>12637.71</v>
      </c>
      <c r="J6" s="192">
        <v>151</v>
      </c>
      <c r="K6" s="192">
        <f t="shared" si="1"/>
        <v>12828.71</v>
      </c>
    </row>
    <row r="7" spans="1:11" s="192" customFormat="1" ht="13.5">
      <c r="A7" s="192" t="s">
        <v>240</v>
      </c>
      <c r="B7" s="192" t="s">
        <v>48</v>
      </c>
      <c r="C7" s="192" t="s">
        <v>53</v>
      </c>
      <c r="D7" s="192" t="s">
        <v>246</v>
      </c>
      <c r="G7" s="192">
        <f t="shared" si="0"/>
        <v>0</v>
      </c>
      <c r="K7" s="192">
        <f t="shared" si="1"/>
        <v>0</v>
      </c>
    </row>
    <row r="8" spans="1:11" s="192" customFormat="1" ht="13.5">
      <c r="A8" s="192" t="s">
        <v>240</v>
      </c>
      <c r="B8" s="192" t="s">
        <v>48</v>
      </c>
      <c r="C8" s="192" t="s">
        <v>57</v>
      </c>
      <c r="D8" s="192" t="s">
        <v>247</v>
      </c>
      <c r="E8" s="192">
        <v>82</v>
      </c>
      <c r="G8" s="192">
        <f t="shared" si="0"/>
        <v>82</v>
      </c>
      <c r="H8" s="192">
        <v>298</v>
      </c>
      <c r="K8" s="192">
        <f t="shared" si="1"/>
        <v>298</v>
      </c>
    </row>
    <row r="9" spans="1:11" s="192" customFormat="1" ht="13.5">
      <c r="A9" s="192" t="s">
        <v>240</v>
      </c>
      <c r="B9" s="192" t="s">
        <v>48</v>
      </c>
      <c r="C9" s="192" t="s">
        <v>55</v>
      </c>
      <c r="D9" s="192" t="s">
        <v>248</v>
      </c>
      <c r="E9" s="192">
        <v>110</v>
      </c>
      <c r="F9" s="192">
        <v>2</v>
      </c>
      <c r="G9" s="192">
        <f t="shared" si="0"/>
        <v>112</v>
      </c>
      <c r="H9" s="192">
        <v>20</v>
      </c>
      <c r="K9" s="192">
        <f t="shared" si="1"/>
        <v>20</v>
      </c>
    </row>
    <row r="10" spans="1:11" s="192" customFormat="1" ht="13.5">
      <c r="A10" s="192" t="s">
        <v>240</v>
      </c>
      <c r="B10" s="192" t="s">
        <v>48</v>
      </c>
      <c r="C10" s="192" t="s">
        <v>249</v>
      </c>
      <c r="D10" s="192" t="s">
        <v>250</v>
      </c>
      <c r="E10" s="192">
        <v>11</v>
      </c>
      <c r="F10" s="192">
        <v>23</v>
      </c>
      <c r="G10" s="192">
        <f t="shared" si="0"/>
        <v>34</v>
      </c>
      <c r="J10" s="192">
        <v>440</v>
      </c>
      <c r="K10" s="192">
        <f t="shared" si="1"/>
        <v>440</v>
      </c>
    </row>
    <row r="11" spans="1:11" s="192" customFormat="1" ht="13.5">
      <c r="A11" s="192" t="s">
        <v>240</v>
      </c>
      <c r="B11" s="192" t="s">
        <v>48</v>
      </c>
      <c r="C11" s="192" t="s">
        <v>54</v>
      </c>
      <c r="D11" s="192" t="s">
        <v>251</v>
      </c>
      <c r="E11" s="192">
        <v>11</v>
      </c>
      <c r="F11" s="192">
        <v>105</v>
      </c>
      <c r="G11" s="192">
        <f t="shared" si="0"/>
        <v>116</v>
      </c>
      <c r="I11" s="192">
        <v>1289.12</v>
      </c>
      <c r="K11" s="192">
        <f t="shared" si="1"/>
        <v>1289.12</v>
      </c>
    </row>
    <row r="12" spans="1:11" s="192" customFormat="1" ht="13.5">
      <c r="A12" s="192" t="s">
        <v>240</v>
      </c>
      <c r="B12" s="192" t="s">
        <v>48</v>
      </c>
      <c r="C12" s="192" t="s">
        <v>52</v>
      </c>
      <c r="D12" s="192" t="s">
        <v>252</v>
      </c>
      <c r="E12" s="192">
        <v>97</v>
      </c>
      <c r="F12" s="192">
        <v>4</v>
      </c>
      <c r="G12" s="192">
        <f t="shared" si="0"/>
        <v>101</v>
      </c>
      <c r="H12" s="192">
        <v>1315</v>
      </c>
      <c r="I12" s="192">
        <v>72300.94</v>
      </c>
      <c r="K12" s="192">
        <f t="shared" si="1"/>
        <v>73615.94</v>
      </c>
    </row>
    <row r="13" spans="1:11" s="192" customFormat="1" ht="13.5">
      <c r="A13" s="192" t="s">
        <v>240</v>
      </c>
      <c r="B13" s="192" t="s">
        <v>48</v>
      </c>
      <c r="C13" s="192" t="s">
        <v>56</v>
      </c>
      <c r="D13" s="192" t="s">
        <v>253</v>
      </c>
      <c r="E13" s="192">
        <v>129</v>
      </c>
      <c r="G13" s="192">
        <f t="shared" si="0"/>
        <v>129</v>
      </c>
      <c r="H13" s="192">
        <v>2560</v>
      </c>
      <c r="K13" s="192">
        <f t="shared" si="1"/>
        <v>2560</v>
      </c>
    </row>
    <row r="14" spans="1:11" s="192" customFormat="1" ht="13.5">
      <c r="A14" s="192" t="s">
        <v>240</v>
      </c>
      <c r="B14" s="192" t="s">
        <v>48</v>
      </c>
      <c r="C14" s="192" t="s">
        <v>149</v>
      </c>
      <c r="D14" s="192" t="s">
        <v>254</v>
      </c>
      <c r="E14" s="192">
        <v>1024</v>
      </c>
      <c r="F14" s="192">
        <v>8</v>
      </c>
      <c r="G14" s="192">
        <f t="shared" si="0"/>
        <v>1032</v>
      </c>
      <c r="H14" s="192">
        <v>6010</v>
      </c>
      <c r="K14" s="192">
        <f t="shared" si="1"/>
        <v>6010</v>
      </c>
    </row>
    <row r="15" spans="1:11" s="192" customFormat="1" ht="13.5">
      <c r="A15" s="192" t="s">
        <v>240</v>
      </c>
      <c r="B15" s="192" t="s">
        <v>48</v>
      </c>
      <c r="D15" s="192" t="s">
        <v>255</v>
      </c>
      <c r="G15" s="192">
        <f t="shared" si="0"/>
        <v>0</v>
      </c>
      <c r="K15" s="192">
        <f t="shared" si="1"/>
        <v>0</v>
      </c>
    </row>
    <row r="16" spans="1:11" s="192" customFormat="1" ht="13.5">
      <c r="A16" s="192" t="s">
        <v>240</v>
      </c>
      <c r="B16" s="192" t="s">
        <v>256</v>
      </c>
      <c r="C16" s="192" t="s">
        <v>200</v>
      </c>
      <c r="D16" s="192" t="s">
        <v>257</v>
      </c>
      <c r="E16" s="192">
        <v>1236</v>
      </c>
      <c r="F16" s="192">
        <v>732</v>
      </c>
      <c r="G16" s="192">
        <f t="shared" si="0"/>
        <v>1968</v>
      </c>
      <c r="H16" s="192">
        <v>570</v>
      </c>
      <c r="I16" s="192">
        <v>1</v>
      </c>
      <c r="K16" s="192">
        <f t="shared" si="1"/>
        <v>571</v>
      </c>
    </row>
    <row r="17" spans="1:11" s="192" customFormat="1" ht="13.5">
      <c r="A17" s="192" t="s">
        <v>240</v>
      </c>
      <c r="B17" s="192" t="s">
        <v>256</v>
      </c>
      <c r="C17" s="192" t="s">
        <v>201</v>
      </c>
      <c r="D17" s="192" t="s">
        <v>258</v>
      </c>
      <c r="E17" s="192">
        <v>691</v>
      </c>
      <c r="F17" s="192">
        <v>37</v>
      </c>
      <c r="G17" s="192">
        <f t="shared" si="0"/>
        <v>728</v>
      </c>
      <c r="H17" s="192">
        <v>690</v>
      </c>
      <c r="I17" s="192">
        <v>122395</v>
      </c>
      <c r="J17" s="192">
        <v>40</v>
      </c>
      <c r="K17" s="192">
        <f t="shared" si="1"/>
        <v>123125</v>
      </c>
    </row>
    <row r="18" spans="1:11" s="192" customFormat="1" ht="13.5">
      <c r="A18" s="192" t="s">
        <v>240</v>
      </c>
      <c r="B18" s="192" t="s">
        <v>256</v>
      </c>
      <c r="C18" s="192" t="s">
        <v>202</v>
      </c>
      <c r="D18" s="192" t="s">
        <v>259</v>
      </c>
      <c r="E18" s="192">
        <v>3</v>
      </c>
      <c r="G18" s="192">
        <f t="shared" si="0"/>
        <v>3</v>
      </c>
      <c r="K18" s="192">
        <f t="shared" si="1"/>
        <v>0</v>
      </c>
    </row>
    <row r="19" spans="1:11" s="192" customFormat="1" ht="13.5">
      <c r="A19" s="192" t="s">
        <v>240</v>
      </c>
      <c r="B19" s="192" t="s">
        <v>256</v>
      </c>
      <c r="C19" s="192" t="s">
        <v>197</v>
      </c>
      <c r="D19" s="192" t="s">
        <v>260</v>
      </c>
      <c r="E19" s="192">
        <v>3045</v>
      </c>
      <c r="F19" s="192">
        <v>2154</v>
      </c>
      <c r="G19" s="192">
        <f t="shared" si="0"/>
        <v>5199</v>
      </c>
      <c r="H19" s="192">
        <v>100</v>
      </c>
      <c r="I19" s="192">
        <v>95286747.47</v>
      </c>
      <c r="J19" s="192">
        <v>10</v>
      </c>
      <c r="K19" s="192">
        <f t="shared" si="1"/>
        <v>95286857.47</v>
      </c>
    </row>
    <row r="20" spans="1:11" s="192" customFormat="1" ht="13.5">
      <c r="A20" s="192" t="s">
        <v>240</v>
      </c>
      <c r="B20" s="192" t="s">
        <v>10</v>
      </c>
      <c r="C20" s="192" t="s">
        <v>207</v>
      </c>
      <c r="D20" s="192" t="s">
        <v>261</v>
      </c>
      <c r="E20" s="192">
        <v>230</v>
      </c>
      <c r="F20" s="192">
        <v>50</v>
      </c>
      <c r="G20" s="192">
        <f t="shared" si="0"/>
        <v>280</v>
      </c>
      <c r="H20" s="192">
        <v>3220</v>
      </c>
      <c r="K20" s="192">
        <f t="shared" si="1"/>
        <v>3220</v>
      </c>
    </row>
    <row r="21" spans="1:11" s="192" customFormat="1" ht="13.5">
      <c r="A21" s="192" t="s">
        <v>240</v>
      </c>
      <c r="B21" s="192" t="s">
        <v>10</v>
      </c>
      <c r="C21" s="192" t="s">
        <v>205</v>
      </c>
      <c r="D21" s="192" t="s">
        <v>262</v>
      </c>
      <c r="E21" s="192">
        <v>622</v>
      </c>
      <c r="F21" s="192">
        <v>266</v>
      </c>
      <c r="G21" s="192">
        <f t="shared" si="0"/>
        <v>888</v>
      </c>
      <c r="H21" s="192">
        <v>325</v>
      </c>
      <c r="I21" s="192">
        <v>2526800</v>
      </c>
      <c r="J21" s="192">
        <v>4</v>
      </c>
      <c r="K21" s="192">
        <f t="shared" si="1"/>
        <v>2527129</v>
      </c>
    </row>
    <row r="22" spans="1:11" s="192" customFormat="1" ht="13.5">
      <c r="A22" s="192" t="s">
        <v>240</v>
      </c>
      <c r="B22" s="192" t="s">
        <v>40</v>
      </c>
      <c r="C22" s="192" t="s">
        <v>45</v>
      </c>
      <c r="D22" s="192" t="s">
        <v>263</v>
      </c>
      <c r="E22" s="192">
        <v>94</v>
      </c>
      <c r="F22" s="192">
        <v>34</v>
      </c>
      <c r="G22" s="192">
        <f t="shared" si="0"/>
        <v>128</v>
      </c>
      <c r="H22" s="192">
        <v>1225</v>
      </c>
      <c r="K22" s="192">
        <f t="shared" si="1"/>
        <v>1225</v>
      </c>
    </row>
    <row r="23" spans="1:11" s="192" customFormat="1" ht="13.5">
      <c r="A23" s="192" t="s">
        <v>240</v>
      </c>
      <c r="B23" s="192" t="s">
        <v>40</v>
      </c>
      <c r="C23" s="192" t="s">
        <v>145</v>
      </c>
      <c r="D23" s="192" t="s">
        <v>264</v>
      </c>
      <c r="E23" s="192">
        <v>18</v>
      </c>
      <c r="F23" s="192">
        <v>5</v>
      </c>
      <c r="G23" s="192">
        <f t="shared" si="0"/>
        <v>23</v>
      </c>
      <c r="H23" s="192">
        <v>140</v>
      </c>
      <c r="J23" s="192">
        <v>110</v>
      </c>
      <c r="K23" s="192">
        <f t="shared" si="1"/>
        <v>250</v>
      </c>
    </row>
    <row r="24" spans="1:11" s="192" customFormat="1" ht="13.5">
      <c r="A24" s="192" t="s">
        <v>240</v>
      </c>
      <c r="B24" s="192" t="s">
        <v>40</v>
      </c>
      <c r="C24" s="192" t="s">
        <v>44</v>
      </c>
      <c r="D24" s="192" t="s">
        <v>265</v>
      </c>
      <c r="E24" s="192">
        <v>356</v>
      </c>
      <c r="G24" s="192">
        <f t="shared" si="0"/>
        <v>356</v>
      </c>
      <c r="H24" s="192">
        <v>6700</v>
      </c>
      <c r="K24" s="192">
        <f t="shared" si="1"/>
        <v>6700</v>
      </c>
    </row>
    <row r="25" spans="1:11" s="192" customFormat="1" ht="13.5">
      <c r="A25" s="192" t="s">
        <v>240</v>
      </c>
      <c r="B25" s="192" t="s">
        <v>40</v>
      </c>
      <c r="C25" s="192" t="s">
        <v>47</v>
      </c>
      <c r="D25" s="192" t="s">
        <v>266</v>
      </c>
      <c r="E25" s="192">
        <v>13</v>
      </c>
      <c r="F25" s="192">
        <v>13</v>
      </c>
      <c r="G25" s="192">
        <f t="shared" si="0"/>
        <v>26</v>
      </c>
      <c r="H25" s="192">
        <v>220</v>
      </c>
      <c r="K25" s="192">
        <f t="shared" si="1"/>
        <v>220</v>
      </c>
    </row>
    <row r="26" spans="1:11" s="192" customFormat="1" ht="13.5">
      <c r="A26" s="192" t="s">
        <v>240</v>
      </c>
      <c r="B26" s="192" t="s">
        <v>40</v>
      </c>
      <c r="C26" s="192" t="s">
        <v>42</v>
      </c>
      <c r="D26" s="192" t="s">
        <v>267</v>
      </c>
      <c r="E26" s="192">
        <v>529</v>
      </c>
      <c r="F26" s="192">
        <v>315</v>
      </c>
      <c r="G26" s="192">
        <f t="shared" si="0"/>
        <v>844</v>
      </c>
      <c r="H26" s="192">
        <v>920</v>
      </c>
      <c r="I26" s="192">
        <v>12450.85</v>
      </c>
      <c r="J26" s="192">
        <v>140</v>
      </c>
      <c r="K26" s="192">
        <f t="shared" si="1"/>
        <v>13510.85</v>
      </c>
    </row>
    <row r="27" spans="1:11" s="192" customFormat="1" ht="13.5">
      <c r="A27" s="192" t="s">
        <v>240</v>
      </c>
      <c r="B27" s="192" t="s">
        <v>11</v>
      </c>
      <c r="C27" s="192" t="s">
        <v>210</v>
      </c>
      <c r="D27" s="192" t="s">
        <v>268</v>
      </c>
      <c r="E27" s="192">
        <v>315</v>
      </c>
      <c r="G27" s="192">
        <f t="shared" si="0"/>
        <v>315</v>
      </c>
      <c r="H27" s="192">
        <v>635</v>
      </c>
      <c r="K27" s="192">
        <f t="shared" si="1"/>
        <v>635</v>
      </c>
    </row>
    <row r="28" spans="1:11" s="192" customFormat="1" ht="13.5">
      <c r="A28" s="192" t="s">
        <v>240</v>
      </c>
      <c r="B28" s="192" t="s">
        <v>11</v>
      </c>
      <c r="C28" s="192" t="s">
        <v>209</v>
      </c>
      <c r="D28" s="192" t="s">
        <v>269</v>
      </c>
      <c r="E28" s="192">
        <v>1196</v>
      </c>
      <c r="F28" s="192">
        <v>9</v>
      </c>
      <c r="G28" s="192">
        <f t="shared" si="0"/>
        <v>1205</v>
      </c>
      <c r="H28" s="192">
        <v>2129</v>
      </c>
      <c r="J28" s="192">
        <v>170</v>
      </c>
      <c r="K28" s="192">
        <f t="shared" si="1"/>
        <v>2299</v>
      </c>
    </row>
    <row r="29" spans="1:11" s="192" customFormat="1" ht="13.5">
      <c r="A29" s="192" t="s">
        <v>240</v>
      </c>
      <c r="B29" s="192" t="s">
        <v>15</v>
      </c>
      <c r="C29" s="192" t="s">
        <v>133</v>
      </c>
      <c r="D29" s="192" t="s">
        <v>270</v>
      </c>
      <c r="E29" s="192">
        <v>42</v>
      </c>
      <c r="G29" s="192">
        <f t="shared" si="0"/>
        <v>42</v>
      </c>
      <c r="K29" s="192">
        <f t="shared" si="1"/>
        <v>0</v>
      </c>
    </row>
    <row r="30" spans="1:11" s="192" customFormat="1" ht="13.5">
      <c r="A30" s="192" t="s">
        <v>240</v>
      </c>
      <c r="B30" s="192" t="s">
        <v>15</v>
      </c>
      <c r="C30" s="192" t="s">
        <v>18</v>
      </c>
      <c r="D30" s="192" t="s">
        <v>271</v>
      </c>
      <c r="E30" s="192">
        <v>6</v>
      </c>
      <c r="G30" s="192">
        <f t="shared" si="0"/>
        <v>6</v>
      </c>
      <c r="K30" s="192">
        <f t="shared" si="1"/>
        <v>0</v>
      </c>
    </row>
    <row r="31" spans="1:11" s="192" customFormat="1" ht="13.5">
      <c r="A31" s="192" t="s">
        <v>240</v>
      </c>
      <c r="B31" s="192" t="s">
        <v>15</v>
      </c>
      <c r="C31" s="192" t="s">
        <v>134</v>
      </c>
      <c r="D31" s="192" t="s">
        <v>272</v>
      </c>
      <c r="E31" s="192">
        <v>147</v>
      </c>
      <c r="F31" s="192">
        <v>90</v>
      </c>
      <c r="G31" s="192">
        <f t="shared" si="0"/>
        <v>237</v>
      </c>
      <c r="H31" s="192">
        <v>113</v>
      </c>
      <c r="K31" s="192">
        <f t="shared" si="1"/>
        <v>113</v>
      </c>
    </row>
    <row r="32" spans="1:11" s="192" customFormat="1" ht="13.5">
      <c r="A32" s="192" t="s">
        <v>240</v>
      </c>
      <c r="B32" s="192" t="s">
        <v>15</v>
      </c>
      <c r="C32" s="192" t="s">
        <v>21</v>
      </c>
      <c r="D32" s="192" t="s">
        <v>273</v>
      </c>
      <c r="E32" s="192">
        <v>550</v>
      </c>
      <c r="F32" s="192">
        <v>7</v>
      </c>
      <c r="G32" s="192">
        <f t="shared" si="0"/>
        <v>557</v>
      </c>
      <c r="H32" s="192">
        <v>2900</v>
      </c>
      <c r="K32" s="192">
        <f t="shared" si="1"/>
        <v>2900</v>
      </c>
    </row>
    <row r="33" spans="1:11" s="192" customFormat="1" ht="13.5">
      <c r="A33" s="192" t="s">
        <v>240</v>
      </c>
      <c r="B33" s="192" t="s">
        <v>15</v>
      </c>
      <c r="C33" s="192" t="s">
        <v>22</v>
      </c>
      <c r="D33" s="192" t="s">
        <v>274</v>
      </c>
      <c r="E33" s="192">
        <v>126</v>
      </c>
      <c r="F33" s="192">
        <v>150</v>
      </c>
      <c r="G33" s="192">
        <f t="shared" si="0"/>
        <v>276</v>
      </c>
      <c r="H33" s="192">
        <v>1182</v>
      </c>
      <c r="K33" s="192">
        <f t="shared" si="1"/>
        <v>1182</v>
      </c>
    </row>
    <row r="34" spans="1:11" s="192" customFormat="1" ht="13.5">
      <c r="A34" s="192" t="s">
        <v>240</v>
      </c>
      <c r="B34" s="192" t="s">
        <v>15</v>
      </c>
      <c r="C34" s="192" t="s">
        <v>20</v>
      </c>
      <c r="D34" s="192" t="s">
        <v>275</v>
      </c>
      <c r="E34" s="192">
        <v>123</v>
      </c>
      <c r="F34" s="192">
        <v>33</v>
      </c>
      <c r="G34" s="192">
        <f t="shared" si="0"/>
        <v>156</v>
      </c>
      <c r="K34" s="192">
        <f t="shared" si="1"/>
        <v>0</v>
      </c>
    </row>
    <row r="35" spans="1:11" s="192" customFormat="1" ht="13.5">
      <c r="A35" s="192" t="s">
        <v>240</v>
      </c>
      <c r="B35" s="192" t="s">
        <v>15</v>
      </c>
      <c r="C35" s="192" t="s">
        <v>23</v>
      </c>
      <c r="D35" s="192" t="s">
        <v>276</v>
      </c>
      <c r="E35" s="192">
        <v>463</v>
      </c>
      <c r="F35" s="192">
        <v>3</v>
      </c>
      <c r="G35" s="192">
        <f t="shared" si="0"/>
        <v>466</v>
      </c>
      <c r="H35" s="192">
        <v>9240</v>
      </c>
      <c r="J35" s="192">
        <v>60</v>
      </c>
      <c r="K35" s="192">
        <f t="shared" si="1"/>
        <v>9300</v>
      </c>
    </row>
    <row r="36" spans="1:11" s="192" customFormat="1" ht="13.5">
      <c r="A36" s="192" t="s">
        <v>240</v>
      </c>
      <c r="B36" s="192" t="s">
        <v>15</v>
      </c>
      <c r="C36" s="192" t="s">
        <v>133</v>
      </c>
      <c r="D36" s="192" t="s">
        <v>277</v>
      </c>
      <c r="E36" s="192">
        <v>986</v>
      </c>
      <c r="F36" s="192">
        <v>43</v>
      </c>
      <c r="G36" s="192">
        <f t="shared" si="0"/>
        <v>1029</v>
      </c>
      <c r="H36" s="192">
        <v>8185</v>
      </c>
      <c r="I36" s="192">
        <v>137962.2</v>
      </c>
      <c r="K36" s="192">
        <f t="shared" si="1"/>
        <v>146147.2</v>
      </c>
    </row>
    <row r="37" spans="1:11" s="192" customFormat="1" ht="13.5">
      <c r="A37" s="192" t="s">
        <v>240</v>
      </c>
      <c r="B37" s="192" t="s">
        <v>85</v>
      </c>
      <c r="C37" s="192" t="s">
        <v>88</v>
      </c>
      <c r="D37" s="192" t="s">
        <v>278</v>
      </c>
      <c r="F37" s="192">
        <v>24</v>
      </c>
      <c r="G37" s="192">
        <f t="shared" si="0"/>
        <v>24</v>
      </c>
      <c r="J37" s="192">
        <v>20</v>
      </c>
      <c r="K37" s="192">
        <f t="shared" si="1"/>
        <v>20</v>
      </c>
    </row>
    <row r="38" spans="1:11" s="192" customFormat="1" ht="13.5">
      <c r="A38" s="192" t="s">
        <v>240</v>
      </c>
      <c r="B38" s="192" t="s">
        <v>85</v>
      </c>
      <c r="C38" s="192" t="s">
        <v>165</v>
      </c>
      <c r="D38" s="192" t="s">
        <v>279</v>
      </c>
      <c r="F38" s="192">
        <v>7</v>
      </c>
      <c r="G38" s="192">
        <f t="shared" si="0"/>
        <v>7</v>
      </c>
      <c r="K38" s="192">
        <f t="shared" si="1"/>
        <v>0</v>
      </c>
    </row>
    <row r="39" spans="1:11" s="192" customFormat="1" ht="13.5">
      <c r="A39" s="192" t="s">
        <v>240</v>
      </c>
      <c r="B39" s="192" t="s">
        <v>85</v>
      </c>
      <c r="C39" s="192" t="s">
        <v>86</v>
      </c>
      <c r="D39" s="192" t="s">
        <v>280</v>
      </c>
      <c r="F39" s="192">
        <v>66</v>
      </c>
      <c r="G39" s="192">
        <f t="shared" si="0"/>
        <v>66</v>
      </c>
      <c r="J39" s="192">
        <v>1315</v>
      </c>
      <c r="K39" s="192">
        <f t="shared" si="1"/>
        <v>1315</v>
      </c>
    </row>
    <row r="40" spans="1:11" s="192" customFormat="1" ht="13.5">
      <c r="A40" s="192" t="s">
        <v>240</v>
      </c>
      <c r="B40" s="192" t="s">
        <v>85</v>
      </c>
      <c r="C40" s="192" t="s">
        <v>87</v>
      </c>
      <c r="D40" s="192" t="s">
        <v>281</v>
      </c>
      <c r="F40" s="192">
        <v>128</v>
      </c>
      <c r="G40" s="192">
        <f t="shared" si="0"/>
        <v>128</v>
      </c>
      <c r="J40" s="192">
        <v>2580</v>
      </c>
      <c r="K40" s="192">
        <f t="shared" si="1"/>
        <v>2580</v>
      </c>
    </row>
    <row r="41" spans="1:11" s="192" customFormat="1" ht="13.5">
      <c r="A41" s="192" t="s">
        <v>240</v>
      </c>
      <c r="B41" s="192" t="s">
        <v>85</v>
      </c>
      <c r="C41" s="192" t="s">
        <v>90</v>
      </c>
      <c r="D41" s="192" t="s">
        <v>282</v>
      </c>
      <c r="E41" s="192">
        <v>384</v>
      </c>
      <c r="F41" s="192">
        <v>50</v>
      </c>
      <c r="G41" s="192">
        <f t="shared" si="0"/>
        <v>434</v>
      </c>
      <c r="H41" s="192">
        <v>6575</v>
      </c>
      <c r="J41" s="192">
        <v>75</v>
      </c>
      <c r="K41" s="192">
        <f t="shared" si="1"/>
        <v>6650</v>
      </c>
    </row>
    <row r="42" spans="1:11" s="192" customFormat="1" ht="13.5">
      <c r="A42" s="192" t="s">
        <v>240</v>
      </c>
      <c r="B42" s="192" t="s">
        <v>85</v>
      </c>
      <c r="C42" s="192" t="s">
        <v>93</v>
      </c>
      <c r="D42" s="192" t="s">
        <v>283</v>
      </c>
      <c r="E42" s="192">
        <v>745</v>
      </c>
      <c r="F42" s="192">
        <v>527</v>
      </c>
      <c r="G42" s="192">
        <f t="shared" si="0"/>
        <v>1272</v>
      </c>
      <c r="H42" s="192">
        <v>14500</v>
      </c>
      <c r="K42" s="192">
        <f t="shared" si="1"/>
        <v>14500</v>
      </c>
    </row>
    <row r="43" spans="1:11" s="192" customFormat="1" ht="13.5">
      <c r="A43" s="192" t="s">
        <v>240</v>
      </c>
      <c r="B43" s="192" t="s">
        <v>85</v>
      </c>
      <c r="C43" s="192" t="s">
        <v>94</v>
      </c>
      <c r="D43" s="192" t="s">
        <v>284</v>
      </c>
      <c r="E43" s="192">
        <v>625</v>
      </c>
      <c r="F43" s="192">
        <v>79</v>
      </c>
      <c r="G43" s="192">
        <f t="shared" si="0"/>
        <v>704</v>
      </c>
      <c r="H43" s="192">
        <v>90</v>
      </c>
      <c r="I43" s="192">
        <v>2494</v>
      </c>
      <c r="K43" s="192">
        <f t="shared" si="1"/>
        <v>2584</v>
      </c>
    </row>
    <row r="44" spans="1:11" s="192" customFormat="1" ht="13.5">
      <c r="A44" s="192" t="s">
        <v>240</v>
      </c>
      <c r="B44" s="192" t="s">
        <v>85</v>
      </c>
      <c r="C44" s="192" t="s">
        <v>92</v>
      </c>
      <c r="D44" s="192" t="s">
        <v>285</v>
      </c>
      <c r="E44" s="192">
        <v>578</v>
      </c>
      <c r="F44" s="192">
        <v>14</v>
      </c>
      <c r="G44" s="192">
        <f t="shared" si="0"/>
        <v>592</v>
      </c>
      <c r="H44" s="192">
        <v>7870</v>
      </c>
      <c r="J44" s="192">
        <v>110</v>
      </c>
      <c r="K44" s="192">
        <f t="shared" si="1"/>
        <v>7980</v>
      </c>
    </row>
    <row r="45" spans="1:11" s="192" customFormat="1" ht="13.5">
      <c r="A45" s="192" t="s">
        <v>240</v>
      </c>
      <c r="B45" s="192" t="s">
        <v>85</v>
      </c>
      <c r="C45" s="192" t="s">
        <v>91</v>
      </c>
      <c r="D45" s="192" t="s">
        <v>286</v>
      </c>
      <c r="E45" s="192">
        <v>129</v>
      </c>
      <c r="F45" s="192">
        <v>22</v>
      </c>
      <c r="G45" s="192">
        <f t="shared" si="0"/>
        <v>151</v>
      </c>
      <c r="H45" s="192">
        <v>1310</v>
      </c>
      <c r="K45" s="192">
        <f t="shared" si="1"/>
        <v>1310</v>
      </c>
    </row>
    <row r="46" spans="1:11" s="192" customFormat="1" ht="13.5">
      <c r="A46" s="192" t="s">
        <v>240</v>
      </c>
      <c r="B46" s="192" t="s">
        <v>85</v>
      </c>
      <c r="C46" s="192" t="s">
        <v>287</v>
      </c>
      <c r="D46" s="192" t="s">
        <v>288</v>
      </c>
      <c r="G46" s="192">
        <f t="shared" si="0"/>
        <v>0</v>
      </c>
      <c r="K46" s="192">
        <f t="shared" si="1"/>
        <v>0</v>
      </c>
    </row>
    <row r="47" spans="1:11" s="192" customFormat="1" ht="13.5">
      <c r="A47" s="192" t="s">
        <v>240</v>
      </c>
      <c r="B47" s="192" t="s">
        <v>85</v>
      </c>
      <c r="C47" s="192" t="s">
        <v>289</v>
      </c>
      <c r="D47" s="192" t="s">
        <v>290</v>
      </c>
      <c r="G47" s="192">
        <f t="shared" si="0"/>
        <v>0</v>
      </c>
      <c r="K47" s="192">
        <f t="shared" si="1"/>
        <v>0</v>
      </c>
    </row>
    <row r="48" spans="1:11" s="192" customFormat="1" ht="13.5">
      <c r="A48" s="192" t="s">
        <v>240</v>
      </c>
      <c r="B48" s="192" t="s">
        <v>85</v>
      </c>
      <c r="C48" s="192" t="s">
        <v>165</v>
      </c>
      <c r="D48" s="192" t="s">
        <v>291</v>
      </c>
      <c r="E48" s="192">
        <v>1101</v>
      </c>
      <c r="F48" s="192">
        <v>262</v>
      </c>
      <c r="G48" s="192">
        <f t="shared" si="0"/>
        <v>1363</v>
      </c>
      <c r="H48" s="192">
        <v>0</v>
      </c>
      <c r="I48" s="192">
        <v>829</v>
      </c>
      <c r="K48" s="192">
        <f t="shared" si="1"/>
        <v>829</v>
      </c>
    </row>
    <row r="49" spans="1:11" s="192" customFormat="1" ht="13.5">
      <c r="A49" s="192" t="s">
        <v>240</v>
      </c>
      <c r="B49" s="192" t="s">
        <v>95</v>
      </c>
      <c r="C49" s="192" t="s">
        <v>96</v>
      </c>
      <c r="D49" s="192" t="s">
        <v>292</v>
      </c>
      <c r="F49" s="192">
        <v>14</v>
      </c>
      <c r="G49" s="192">
        <f t="shared" si="0"/>
        <v>14</v>
      </c>
      <c r="J49" s="192">
        <v>240</v>
      </c>
      <c r="K49" s="192">
        <f t="shared" si="1"/>
        <v>240</v>
      </c>
    </row>
    <row r="50" spans="1:11" s="192" customFormat="1" ht="13.5">
      <c r="A50" s="192" t="s">
        <v>240</v>
      </c>
      <c r="B50" s="192" t="s">
        <v>95</v>
      </c>
      <c r="C50" s="192" t="s">
        <v>168</v>
      </c>
      <c r="D50" s="192" t="s">
        <v>293</v>
      </c>
      <c r="E50" s="192">
        <v>170</v>
      </c>
      <c r="G50" s="192">
        <f t="shared" si="0"/>
        <v>170</v>
      </c>
      <c r="H50" s="192">
        <v>1760</v>
      </c>
      <c r="K50" s="192">
        <f t="shared" si="1"/>
        <v>1760</v>
      </c>
    </row>
    <row r="51" spans="1:11" s="192" customFormat="1" ht="13.5">
      <c r="A51" s="192" t="s">
        <v>240</v>
      </c>
      <c r="B51" s="192" t="s">
        <v>95</v>
      </c>
      <c r="C51" s="192" t="s">
        <v>99</v>
      </c>
      <c r="D51" s="192" t="s">
        <v>294</v>
      </c>
      <c r="E51" s="192">
        <v>137</v>
      </c>
      <c r="F51" s="192">
        <v>230</v>
      </c>
      <c r="G51" s="192">
        <f t="shared" si="0"/>
        <v>367</v>
      </c>
      <c r="H51" s="192">
        <v>1520</v>
      </c>
      <c r="K51" s="192">
        <f t="shared" si="1"/>
        <v>1520</v>
      </c>
    </row>
    <row r="52" spans="1:11" s="192" customFormat="1" ht="13.5">
      <c r="A52" s="192" t="s">
        <v>240</v>
      </c>
      <c r="B52" s="192" t="s">
        <v>95</v>
      </c>
      <c r="C52" s="192" t="s">
        <v>100</v>
      </c>
      <c r="D52" s="192" t="s">
        <v>295</v>
      </c>
      <c r="E52" s="192">
        <v>254</v>
      </c>
      <c r="F52" s="192">
        <v>9</v>
      </c>
      <c r="G52" s="192">
        <f t="shared" si="0"/>
        <v>263</v>
      </c>
      <c r="H52" s="192">
        <v>4200</v>
      </c>
      <c r="J52" s="192">
        <v>120</v>
      </c>
      <c r="K52" s="192">
        <f t="shared" si="1"/>
        <v>4320</v>
      </c>
    </row>
    <row r="53" spans="1:11" s="192" customFormat="1" ht="13.5">
      <c r="A53" s="192" t="s">
        <v>240</v>
      </c>
      <c r="B53" s="192" t="s">
        <v>95</v>
      </c>
      <c r="C53" s="192" t="s">
        <v>98</v>
      </c>
      <c r="D53" s="192" t="s">
        <v>296</v>
      </c>
      <c r="E53" s="192">
        <v>153</v>
      </c>
      <c r="F53" s="192">
        <v>97</v>
      </c>
      <c r="G53" s="192">
        <f t="shared" si="0"/>
        <v>250</v>
      </c>
      <c r="H53" s="192">
        <v>1310</v>
      </c>
      <c r="K53" s="192">
        <f t="shared" si="1"/>
        <v>1310</v>
      </c>
    </row>
    <row r="54" spans="1:11" s="192" customFormat="1" ht="13.5">
      <c r="A54" s="192" t="s">
        <v>240</v>
      </c>
      <c r="B54" s="192" t="s">
        <v>95</v>
      </c>
      <c r="C54" s="192" t="s">
        <v>96</v>
      </c>
      <c r="D54" s="192" t="s">
        <v>297</v>
      </c>
      <c r="E54" s="192">
        <v>918</v>
      </c>
      <c r="F54" s="192">
        <v>77</v>
      </c>
      <c r="G54" s="192">
        <f t="shared" si="0"/>
        <v>995</v>
      </c>
      <c r="H54" s="192">
        <v>80</v>
      </c>
      <c r="K54" s="192">
        <f t="shared" si="1"/>
        <v>80</v>
      </c>
    </row>
    <row r="55" spans="1:11" s="192" customFormat="1" ht="13.5">
      <c r="A55" s="192" t="s">
        <v>240</v>
      </c>
      <c r="B55" s="192" t="s">
        <v>31</v>
      </c>
      <c r="C55" s="192" t="s">
        <v>32</v>
      </c>
      <c r="D55" s="192" t="s">
        <v>298</v>
      </c>
      <c r="G55" s="192">
        <f t="shared" si="0"/>
        <v>0</v>
      </c>
      <c r="K55" s="192">
        <f t="shared" si="1"/>
        <v>0</v>
      </c>
    </row>
    <row r="56" spans="1:11" s="192" customFormat="1" ht="13.5">
      <c r="A56" s="192" t="s">
        <v>240</v>
      </c>
      <c r="B56" s="192" t="s">
        <v>31</v>
      </c>
      <c r="C56" s="192" t="s">
        <v>140</v>
      </c>
      <c r="D56" s="192" t="s">
        <v>299</v>
      </c>
      <c r="E56" s="192">
        <v>13</v>
      </c>
      <c r="G56" s="192">
        <f t="shared" si="0"/>
        <v>13</v>
      </c>
      <c r="H56" s="192">
        <v>260</v>
      </c>
      <c r="K56" s="192">
        <f t="shared" si="1"/>
        <v>260</v>
      </c>
    </row>
    <row r="57" spans="1:11" s="192" customFormat="1" ht="13.5">
      <c r="A57" s="192" t="s">
        <v>240</v>
      </c>
      <c r="B57" s="192" t="s">
        <v>31</v>
      </c>
      <c r="C57" s="192" t="s">
        <v>36</v>
      </c>
      <c r="D57" s="192" t="s">
        <v>300</v>
      </c>
      <c r="E57" s="192">
        <v>12</v>
      </c>
      <c r="G57" s="192">
        <f t="shared" si="0"/>
        <v>12</v>
      </c>
      <c r="H57" s="192">
        <v>81</v>
      </c>
      <c r="K57" s="192">
        <f t="shared" si="1"/>
        <v>81</v>
      </c>
    </row>
    <row r="58" spans="1:11" s="192" customFormat="1" ht="13.5">
      <c r="A58" s="192" t="s">
        <v>240</v>
      </c>
      <c r="B58" s="192" t="s">
        <v>31</v>
      </c>
      <c r="C58" s="192" t="s">
        <v>38</v>
      </c>
      <c r="D58" s="192" t="s">
        <v>301</v>
      </c>
      <c r="E58" s="192">
        <v>1</v>
      </c>
      <c r="G58" s="192">
        <f t="shared" si="0"/>
        <v>1</v>
      </c>
      <c r="K58" s="192">
        <f t="shared" si="1"/>
        <v>0</v>
      </c>
    </row>
    <row r="59" spans="1:11" s="192" customFormat="1" ht="13.5">
      <c r="A59" s="192" t="s">
        <v>240</v>
      </c>
      <c r="B59" s="192" t="s">
        <v>31</v>
      </c>
      <c r="C59" s="192" t="s">
        <v>37</v>
      </c>
      <c r="D59" s="192" t="s">
        <v>302</v>
      </c>
      <c r="E59" s="192">
        <v>9</v>
      </c>
      <c r="G59" s="192">
        <f t="shared" si="0"/>
        <v>9</v>
      </c>
      <c r="H59" s="192">
        <v>140</v>
      </c>
      <c r="K59" s="192">
        <f t="shared" si="1"/>
        <v>140</v>
      </c>
    </row>
    <row r="60" spans="1:11" s="192" customFormat="1" ht="13.5">
      <c r="A60" s="192" t="s">
        <v>240</v>
      </c>
      <c r="B60" s="192" t="s">
        <v>31</v>
      </c>
      <c r="C60" s="192" t="s">
        <v>39</v>
      </c>
      <c r="D60" s="192" t="s">
        <v>303</v>
      </c>
      <c r="E60" s="192">
        <v>1</v>
      </c>
      <c r="G60" s="192">
        <f t="shared" si="0"/>
        <v>1</v>
      </c>
      <c r="K60" s="192">
        <f t="shared" si="1"/>
        <v>0</v>
      </c>
    </row>
    <row r="61" spans="1:11" s="192" customFormat="1" ht="13.5">
      <c r="A61" s="192" t="s">
        <v>240</v>
      </c>
      <c r="B61" s="192" t="s">
        <v>31</v>
      </c>
      <c r="C61" s="192" t="s">
        <v>141</v>
      </c>
      <c r="D61" s="192" t="s">
        <v>304</v>
      </c>
      <c r="E61" s="192">
        <v>45</v>
      </c>
      <c r="G61" s="192">
        <f t="shared" si="0"/>
        <v>45</v>
      </c>
      <c r="H61" s="192">
        <v>540</v>
      </c>
      <c r="K61" s="192">
        <f t="shared" si="1"/>
        <v>540</v>
      </c>
    </row>
    <row r="62" spans="1:11" s="192" customFormat="1" ht="13.5">
      <c r="A62" s="192" t="s">
        <v>240</v>
      </c>
      <c r="B62" s="192" t="s">
        <v>31</v>
      </c>
      <c r="C62" s="192" t="s">
        <v>34</v>
      </c>
      <c r="D62" s="192" t="s">
        <v>305</v>
      </c>
      <c r="E62" s="192">
        <v>85</v>
      </c>
      <c r="G62" s="192">
        <f t="shared" si="0"/>
        <v>85</v>
      </c>
      <c r="H62" s="192">
        <v>20</v>
      </c>
      <c r="K62" s="192">
        <f t="shared" si="1"/>
        <v>20</v>
      </c>
    </row>
    <row r="63" spans="1:11" s="192" customFormat="1" ht="13.5">
      <c r="A63" s="192" t="s">
        <v>240</v>
      </c>
      <c r="B63" s="192" t="s">
        <v>31</v>
      </c>
      <c r="C63" s="192" t="s">
        <v>32</v>
      </c>
      <c r="D63" s="192" t="s">
        <v>306</v>
      </c>
      <c r="E63" s="192">
        <v>556</v>
      </c>
      <c r="F63" s="192">
        <v>64</v>
      </c>
      <c r="G63" s="192">
        <f t="shared" si="0"/>
        <v>620</v>
      </c>
      <c r="H63" s="192">
        <v>880</v>
      </c>
      <c r="J63" s="192">
        <v>123.5</v>
      </c>
      <c r="K63" s="192">
        <f t="shared" si="1"/>
        <v>1003.5</v>
      </c>
    </row>
    <row r="64" spans="1:11" s="192" customFormat="1" ht="13.5">
      <c r="A64" s="192" t="s">
        <v>240</v>
      </c>
      <c r="B64" s="192" t="s">
        <v>24</v>
      </c>
      <c r="C64" s="192" t="s">
        <v>137</v>
      </c>
      <c r="D64" s="192" t="s">
        <v>307</v>
      </c>
      <c r="E64" s="192">
        <v>270</v>
      </c>
      <c r="F64" s="192">
        <v>55</v>
      </c>
      <c r="G64" s="192">
        <f t="shared" si="0"/>
        <v>325</v>
      </c>
      <c r="H64" s="192">
        <v>984</v>
      </c>
      <c r="I64" s="192">
        <v>1034494</v>
      </c>
      <c r="K64" s="192">
        <f t="shared" si="1"/>
        <v>1035478</v>
      </c>
    </row>
    <row r="65" spans="1:11" s="192" customFormat="1" ht="13.5">
      <c r="A65" s="192" t="s">
        <v>240</v>
      </c>
      <c r="B65" s="192" t="s">
        <v>24</v>
      </c>
      <c r="C65" s="192" t="s">
        <v>30</v>
      </c>
      <c r="D65" s="192" t="s">
        <v>308</v>
      </c>
      <c r="E65" s="192">
        <v>324</v>
      </c>
      <c r="F65" s="192">
        <v>250</v>
      </c>
      <c r="G65" s="192">
        <f t="shared" si="0"/>
        <v>574</v>
      </c>
      <c r="K65" s="192">
        <f t="shared" si="1"/>
        <v>0</v>
      </c>
    </row>
    <row r="66" spans="1:11" s="192" customFormat="1" ht="13.5">
      <c r="A66" s="192" t="s">
        <v>240</v>
      </c>
      <c r="B66" s="192" t="s">
        <v>24</v>
      </c>
      <c r="C66" s="192" t="s">
        <v>28</v>
      </c>
      <c r="D66" s="192" t="s">
        <v>309</v>
      </c>
      <c r="E66" s="192">
        <v>218</v>
      </c>
      <c r="F66" s="192">
        <v>308</v>
      </c>
      <c r="G66" s="192">
        <f aca="true" t="shared" si="2" ref="G66:G129">SUM(E66,F66)</f>
        <v>526</v>
      </c>
      <c r="H66" s="192">
        <v>1485</v>
      </c>
      <c r="K66" s="192">
        <f aca="true" t="shared" si="3" ref="K66:K129">SUM(H66,I66,J66)</f>
        <v>1485</v>
      </c>
    </row>
    <row r="67" spans="1:11" s="192" customFormat="1" ht="13.5">
      <c r="A67" s="192" t="s">
        <v>240</v>
      </c>
      <c r="B67" s="192" t="s">
        <v>24</v>
      </c>
      <c r="C67" s="192" t="s">
        <v>29</v>
      </c>
      <c r="D67" s="192" t="s">
        <v>310</v>
      </c>
      <c r="E67" s="192">
        <v>210</v>
      </c>
      <c r="F67" s="192">
        <v>5</v>
      </c>
      <c r="G67" s="192">
        <f t="shared" si="2"/>
        <v>215</v>
      </c>
      <c r="H67" s="192">
        <v>3400</v>
      </c>
      <c r="K67" s="192">
        <f t="shared" si="3"/>
        <v>3400</v>
      </c>
    </row>
    <row r="68" spans="1:11" s="192" customFormat="1" ht="13.5">
      <c r="A68" s="192" t="s">
        <v>240</v>
      </c>
      <c r="B68" s="192" t="s">
        <v>24</v>
      </c>
      <c r="C68" s="192" t="s">
        <v>311</v>
      </c>
      <c r="D68" s="192" t="s">
        <v>312</v>
      </c>
      <c r="G68" s="192">
        <f t="shared" si="2"/>
        <v>0</v>
      </c>
      <c r="K68" s="192">
        <f t="shared" si="3"/>
        <v>0</v>
      </c>
    </row>
    <row r="69" spans="1:11" s="192" customFormat="1" ht="13.5">
      <c r="A69" s="192" t="s">
        <v>240</v>
      </c>
      <c r="B69" s="192" t="s">
        <v>24</v>
      </c>
      <c r="C69" s="192" t="s">
        <v>26</v>
      </c>
      <c r="D69" s="192" t="s">
        <v>313</v>
      </c>
      <c r="E69" s="192">
        <v>1687</v>
      </c>
      <c r="F69" s="192">
        <v>266</v>
      </c>
      <c r="G69" s="192">
        <f t="shared" si="2"/>
        <v>1953</v>
      </c>
      <c r="H69" s="192">
        <v>6375</v>
      </c>
      <c r="K69" s="192">
        <f t="shared" si="3"/>
        <v>6375</v>
      </c>
    </row>
    <row r="70" spans="1:11" s="192" customFormat="1" ht="13.5">
      <c r="A70" s="192" t="s">
        <v>240</v>
      </c>
      <c r="B70" s="192" t="s">
        <v>66</v>
      </c>
      <c r="C70" s="192" t="s">
        <v>74</v>
      </c>
      <c r="D70" s="192" t="s">
        <v>314</v>
      </c>
      <c r="E70" s="192">
        <v>181</v>
      </c>
      <c r="F70" s="192">
        <v>14</v>
      </c>
      <c r="G70" s="192">
        <f t="shared" si="2"/>
        <v>195</v>
      </c>
      <c r="H70" s="192">
        <v>2940</v>
      </c>
      <c r="J70" s="192">
        <v>140</v>
      </c>
      <c r="K70" s="192">
        <f t="shared" si="3"/>
        <v>3080</v>
      </c>
    </row>
    <row r="71" spans="1:11" s="192" customFormat="1" ht="13.5">
      <c r="A71" s="192" t="s">
        <v>240</v>
      </c>
      <c r="B71" s="192" t="s">
        <v>66</v>
      </c>
      <c r="C71" s="192" t="s">
        <v>72</v>
      </c>
      <c r="D71" s="192" t="s">
        <v>315</v>
      </c>
      <c r="E71" s="192">
        <v>84</v>
      </c>
      <c r="F71" s="192">
        <v>20</v>
      </c>
      <c r="G71" s="192">
        <f t="shared" si="2"/>
        <v>104</v>
      </c>
      <c r="H71" s="192">
        <v>480</v>
      </c>
      <c r="J71" s="192">
        <v>40</v>
      </c>
      <c r="K71" s="192">
        <f t="shared" si="3"/>
        <v>520</v>
      </c>
    </row>
    <row r="72" spans="1:11" s="192" customFormat="1" ht="13.5">
      <c r="A72" s="192" t="s">
        <v>240</v>
      </c>
      <c r="B72" s="192" t="s">
        <v>66</v>
      </c>
      <c r="C72" s="192" t="s">
        <v>73</v>
      </c>
      <c r="D72" s="192" t="s">
        <v>316</v>
      </c>
      <c r="E72" s="192">
        <v>112</v>
      </c>
      <c r="G72" s="192">
        <f t="shared" si="2"/>
        <v>112</v>
      </c>
      <c r="H72" s="192">
        <v>285</v>
      </c>
      <c r="I72" s="192">
        <v>166600</v>
      </c>
      <c r="K72" s="192">
        <f t="shared" si="3"/>
        <v>166885</v>
      </c>
    </row>
    <row r="73" spans="1:11" s="192" customFormat="1" ht="13.5">
      <c r="A73" s="192" t="s">
        <v>240</v>
      </c>
      <c r="B73" s="192" t="s">
        <v>66</v>
      </c>
      <c r="C73" s="192" t="s">
        <v>69</v>
      </c>
      <c r="D73" s="192" t="s">
        <v>317</v>
      </c>
      <c r="E73" s="192">
        <v>141</v>
      </c>
      <c r="F73" s="192">
        <v>22</v>
      </c>
      <c r="G73" s="192">
        <f t="shared" si="2"/>
        <v>163</v>
      </c>
      <c r="J73" s="192">
        <v>480</v>
      </c>
      <c r="K73" s="192">
        <f t="shared" si="3"/>
        <v>480</v>
      </c>
    </row>
    <row r="74" spans="1:11" s="192" customFormat="1" ht="13.5">
      <c r="A74" s="192" t="s">
        <v>240</v>
      </c>
      <c r="B74" s="192" t="s">
        <v>66</v>
      </c>
      <c r="C74" s="192" t="s">
        <v>70</v>
      </c>
      <c r="D74" s="192" t="s">
        <v>318</v>
      </c>
      <c r="E74" s="192">
        <v>44</v>
      </c>
      <c r="F74" s="192">
        <v>5</v>
      </c>
      <c r="G74" s="192">
        <f t="shared" si="2"/>
        <v>49</v>
      </c>
      <c r="H74" s="192">
        <v>20</v>
      </c>
      <c r="K74" s="192">
        <f t="shared" si="3"/>
        <v>20</v>
      </c>
    </row>
    <row r="75" spans="1:11" s="192" customFormat="1" ht="13.5">
      <c r="A75" s="192" t="s">
        <v>240</v>
      </c>
      <c r="B75" s="192" t="s">
        <v>66</v>
      </c>
      <c r="C75" s="192" t="s">
        <v>71</v>
      </c>
      <c r="D75" s="192" t="s">
        <v>319</v>
      </c>
      <c r="E75" s="192">
        <v>163</v>
      </c>
      <c r="F75" s="192">
        <v>97</v>
      </c>
      <c r="G75" s="192">
        <f t="shared" si="2"/>
        <v>260</v>
      </c>
      <c r="H75" s="192">
        <v>25</v>
      </c>
      <c r="K75" s="192">
        <f t="shared" si="3"/>
        <v>25</v>
      </c>
    </row>
    <row r="76" spans="1:11" s="192" customFormat="1" ht="13.5">
      <c r="A76" s="192" t="s">
        <v>240</v>
      </c>
      <c r="B76" s="192" t="s">
        <v>66</v>
      </c>
      <c r="C76" s="192" t="s">
        <v>155</v>
      </c>
      <c r="D76" s="192" t="s">
        <v>320</v>
      </c>
      <c r="E76" s="192">
        <v>381</v>
      </c>
      <c r="F76" s="192">
        <v>48</v>
      </c>
      <c r="G76" s="192">
        <f t="shared" si="2"/>
        <v>429</v>
      </c>
      <c r="H76" s="192">
        <v>630</v>
      </c>
      <c r="I76" s="192">
        <v>11804</v>
      </c>
      <c r="K76" s="192">
        <f t="shared" si="3"/>
        <v>12434</v>
      </c>
    </row>
    <row r="77" spans="1:11" s="192" customFormat="1" ht="13.5">
      <c r="A77" s="192" t="s">
        <v>240</v>
      </c>
      <c r="B77" s="192" t="s">
        <v>75</v>
      </c>
      <c r="C77" s="192" t="s">
        <v>77</v>
      </c>
      <c r="D77" s="192" t="s">
        <v>321</v>
      </c>
      <c r="E77" s="192">
        <v>311</v>
      </c>
      <c r="F77" s="192">
        <v>228</v>
      </c>
      <c r="G77" s="192">
        <f t="shared" si="2"/>
        <v>539</v>
      </c>
      <c r="H77" s="192">
        <v>5580</v>
      </c>
      <c r="I77" s="192">
        <v>10828720.61</v>
      </c>
      <c r="J77" s="192">
        <v>70</v>
      </c>
      <c r="K77" s="192">
        <f t="shared" si="3"/>
        <v>10834370.61</v>
      </c>
    </row>
    <row r="78" spans="1:11" s="192" customFormat="1" ht="13.5">
      <c r="A78" s="192" t="s">
        <v>240</v>
      </c>
      <c r="B78" s="192" t="s">
        <v>75</v>
      </c>
      <c r="C78" s="192" t="s">
        <v>78</v>
      </c>
      <c r="D78" s="192" t="s">
        <v>322</v>
      </c>
      <c r="E78" s="192">
        <v>156</v>
      </c>
      <c r="G78" s="192">
        <f t="shared" si="2"/>
        <v>156</v>
      </c>
      <c r="H78" s="192">
        <v>3120</v>
      </c>
      <c r="K78" s="192">
        <f t="shared" si="3"/>
        <v>3120</v>
      </c>
    </row>
    <row r="79" spans="1:11" s="192" customFormat="1" ht="13.5">
      <c r="A79" s="192" t="s">
        <v>240</v>
      </c>
      <c r="B79" s="192" t="s">
        <v>75</v>
      </c>
      <c r="C79" s="192" t="s">
        <v>323</v>
      </c>
      <c r="D79" s="192" t="s">
        <v>324</v>
      </c>
      <c r="G79" s="192">
        <f t="shared" si="2"/>
        <v>0</v>
      </c>
      <c r="K79" s="192">
        <f t="shared" si="3"/>
        <v>0</v>
      </c>
    </row>
    <row r="80" spans="1:11" s="192" customFormat="1" ht="13.5">
      <c r="A80" s="192" t="s">
        <v>240</v>
      </c>
      <c r="B80" s="192" t="s">
        <v>75</v>
      </c>
      <c r="C80" s="192" t="s">
        <v>79</v>
      </c>
      <c r="D80" s="192" t="s">
        <v>325</v>
      </c>
      <c r="E80" s="192">
        <v>2549</v>
      </c>
      <c r="F80" s="192">
        <v>478</v>
      </c>
      <c r="G80" s="192">
        <f t="shared" si="2"/>
        <v>3027</v>
      </c>
      <c r="H80" s="192">
        <v>4130</v>
      </c>
      <c r="I80" s="192">
        <v>13800</v>
      </c>
      <c r="K80" s="192">
        <f t="shared" si="3"/>
        <v>17930</v>
      </c>
    </row>
    <row r="81" spans="1:11" s="192" customFormat="1" ht="13.5">
      <c r="A81" s="192" t="s">
        <v>240</v>
      </c>
      <c r="B81" s="192" t="s">
        <v>75</v>
      </c>
      <c r="C81" s="192" t="s">
        <v>213</v>
      </c>
      <c r="D81" s="192" t="s">
        <v>326</v>
      </c>
      <c r="E81" s="192">
        <v>403</v>
      </c>
      <c r="F81" s="192">
        <v>38</v>
      </c>
      <c r="G81" s="192">
        <f t="shared" si="2"/>
        <v>441</v>
      </c>
      <c r="H81" s="192">
        <v>7243</v>
      </c>
      <c r="J81" s="192">
        <v>540</v>
      </c>
      <c r="K81" s="192">
        <f t="shared" si="3"/>
        <v>7783</v>
      </c>
    </row>
    <row r="82" spans="1:11" s="192" customFormat="1" ht="13.5">
      <c r="A82" s="192" t="s">
        <v>240</v>
      </c>
      <c r="B82" s="192" t="s">
        <v>59</v>
      </c>
      <c r="C82" s="192" t="s">
        <v>152</v>
      </c>
      <c r="D82" s="192" t="s">
        <v>327</v>
      </c>
      <c r="G82" s="192">
        <f t="shared" si="2"/>
        <v>0</v>
      </c>
      <c r="K82" s="192">
        <f t="shared" si="3"/>
        <v>0</v>
      </c>
    </row>
    <row r="83" spans="1:11" s="192" customFormat="1" ht="13.5">
      <c r="A83" s="192" t="s">
        <v>240</v>
      </c>
      <c r="B83" s="192" t="s">
        <v>59</v>
      </c>
      <c r="C83" s="192" t="s">
        <v>65</v>
      </c>
      <c r="D83" s="192" t="s">
        <v>328</v>
      </c>
      <c r="G83" s="192">
        <f t="shared" si="2"/>
        <v>0</v>
      </c>
      <c r="K83" s="192">
        <f t="shared" si="3"/>
        <v>0</v>
      </c>
    </row>
    <row r="84" spans="1:11" s="192" customFormat="1" ht="13.5">
      <c r="A84" s="192" t="s">
        <v>240</v>
      </c>
      <c r="B84" s="192" t="s">
        <v>59</v>
      </c>
      <c r="C84" s="192" t="s">
        <v>64</v>
      </c>
      <c r="D84" s="192" t="s">
        <v>329</v>
      </c>
      <c r="E84" s="192">
        <v>17</v>
      </c>
      <c r="G84" s="192">
        <f t="shared" si="2"/>
        <v>17</v>
      </c>
      <c r="H84" s="192">
        <v>103</v>
      </c>
      <c r="K84" s="192">
        <f t="shared" si="3"/>
        <v>103</v>
      </c>
    </row>
    <row r="85" spans="1:11" s="192" customFormat="1" ht="13.5">
      <c r="A85" s="192" t="s">
        <v>240</v>
      </c>
      <c r="B85" s="192" t="s">
        <v>59</v>
      </c>
      <c r="C85" s="192" t="s">
        <v>63</v>
      </c>
      <c r="D85" s="192" t="s">
        <v>330</v>
      </c>
      <c r="F85" s="192">
        <v>12</v>
      </c>
      <c r="G85" s="192">
        <f t="shared" si="2"/>
        <v>12</v>
      </c>
      <c r="J85" s="192">
        <v>250</v>
      </c>
      <c r="K85" s="192">
        <f t="shared" si="3"/>
        <v>250</v>
      </c>
    </row>
    <row r="86" spans="1:11" s="192" customFormat="1" ht="13.5">
      <c r="A86" s="192" t="s">
        <v>240</v>
      </c>
      <c r="B86" s="192" t="s">
        <v>59</v>
      </c>
      <c r="C86" s="192" t="s">
        <v>62</v>
      </c>
      <c r="D86" s="192" t="s">
        <v>331</v>
      </c>
      <c r="E86" s="192">
        <v>69</v>
      </c>
      <c r="G86" s="192">
        <f t="shared" si="2"/>
        <v>69</v>
      </c>
      <c r="H86" s="192">
        <v>435</v>
      </c>
      <c r="I86" s="192">
        <v>77799.99</v>
      </c>
      <c r="K86" s="192">
        <f t="shared" si="3"/>
        <v>78234.99</v>
      </c>
    </row>
    <row r="87" spans="1:11" s="192" customFormat="1" ht="13.5">
      <c r="A87" s="192" t="s">
        <v>240</v>
      </c>
      <c r="B87" s="192" t="s">
        <v>59</v>
      </c>
      <c r="C87" s="192" t="s">
        <v>61</v>
      </c>
      <c r="D87" s="192" t="s">
        <v>332</v>
      </c>
      <c r="G87" s="192">
        <f t="shared" si="2"/>
        <v>0</v>
      </c>
      <c r="K87" s="192">
        <f t="shared" si="3"/>
        <v>0</v>
      </c>
    </row>
    <row r="88" spans="1:11" s="192" customFormat="1" ht="13.5">
      <c r="A88" s="192" t="s">
        <v>240</v>
      </c>
      <c r="B88" s="192" t="s">
        <v>59</v>
      </c>
      <c r="C88" s="192" t="s">
        <v>152</v>
      </c>
      <c r="D88" s="192" t="s">
        <v>333</v>
      </c>
      <c r="E88" s="192">
        <v>1439</v>
      </c>
      <c r="G88" s="192">
        <f t="shared" si="2"/>
        <v>1439</v>
      </c>
      <c r="H88" s="192">
        <v>18142</v>
      </c>
      <c r="K88" s="192">
        <f t="shared" si="3"/>
        <v>18142</v>
      </c>
    </row>
    <row r="89" spans="1:11" s="192" customFormat="1" ht="13.5">
      <c r="A89" s="192" t="s">
        <v>240</v>
      </c>
      <c r="B89" s="192" t="s">
        <v>80</v>
      </c>
      <c r="C89" s="192" t="s">
        <v>162</v>
      </c>
      <c r="D89" s="192" t="s">
        <v>334</v>
      </c>
      <c r="F89" s="192">
        <v>1</v>
      </c>
      <c r="G89" s="192">
        <f t="shared" si="2"/>
        <v>1</v>
      </c>
      <c r="K89" s="192">
        <f t="shared" si="3"/>
        <v>0</v>
      </c>
    </row>
    <row r="90" spans="1:11" s="192" customFormat="1" ht="13.5">
      <c r="A90" s="192" t="s">
        <v>240</v>
      </c>
      <c r="B90" s="192" t="s">
        <v>80</v>
      </c>
      <c r="C90" s="192" t="s">
        <v>83</v>
      </c>
      <c r="D90" s="192" t="s">
        <v>335</v>
      </c>
      <c r="G90" s="192">
        <f t="shared" si="2"/>
        <v>0</v>
      </c>
      <c r="K90" s="192">
        <f t="shared" si="3"/>
        <v>0</v>
      </c>
    </row>
    <row r="91" spans="1:11" s="192" customFormat="1" ht="13.5">
      <c r="A91" s="192" t="s">
        <v>240</v>
      </c>
      <c r="B91" s="192" t="s">
        <v>80</v>
      </c>
      <c r="C91" s="192" t="s">
        <v>81</v>
      </c>
      <c r="D91" s="192" t="s">
        <v>336</v>
      </c>
      <c r="G91" s="192">
        <f t="shared" si="2"/>
        <v>0</v>
      </c>
      <c r="K91" s="192">
        <f t="shared" si="3"/>
        <v>0</v>
      </c>
    </row>
    <row r="92" spans="1:11" s="192" customFormat="1" ht="13.5">
      <c r="A92" s="192" t="s">
        <v>240</v>
      </c>
      <c r="B92" s="192" t="s">
        <v>80</v>
      </c>
      <c r="C92" s="192" t="s">
        <v>337</v>
      </c>
      <c r="D92" s="192" t="s">
        <v>338</v>
      </c>
      <c r="G92" s="192">
        <f t="shared" si="2"/>
        <v>0</v>
      </c>
      <c r="K92" s="192">
        <f t="shared" si="3"/>
        <v>0</v>
      </c>
    </row>
    <row r="93" spans="1:11" s="192" customFormat="1" ht="13.5">
      <c r="A93" s="192" t="s">
        <v>240</v>
      </c>
      <c r="B93" s="192" t="s">
        <v>80</v>
      </c>
      <c r="C93" s="192" t="s">
        <v>84</v>
      </c>
      <c r="D93" s="192" t="s">
        <v>339</v>
      </c>
      <c r="E93" s="192">
        <v>396</v>
      </c>
      <c r="F93" s="192">
        <v>1</v>
      </c>
      <c r="G93" s="192">
        <f t="shared" si="2"/>
        <v>397</v>
      </c>
      <c r="H93" s="192">
        <v>538</v>
      </c>
      <c r="K93" s="192">
        <f t="shared" si="3"/>
        <v>538</v>
      </c>
    </row>
    <row r="94" spans="1:11" s="192" customFormat="1" ht="13.5">
      <c r="A94" s="192" t="s">
        <v>240</v>
      </c>
      <c r="B94" s="192" t="s">
        <v>80</v>
      </c>
      <c r="C94" s="192" t="s">
        <v>162</v>
      </c>
      <c r="D94" s="192" t="s">
        <v>340</v>
      </c>
      <c r="E94" s="192">
        <v>587</v>
      </c>
      <c r="F94" s="192">
        <v>14</v>
      </c>
      <c r="G94" s="192">
        <f t="shared" si="2"/>
        <v>601</v>
      </c>
      <c r="H94" s="192">
        <v>5496</v>
      </c>
      <c r="K94" s="192">
        <f t="shared" si="3"/>
        <v>5496</v>
      </c>
    </row>
    <row r="95" spans="1:11" s="192" customFormat="1" ht="13.5">
      <c r="A95" s="192" t="s">
        <v>240</v>
      </c>
      <c r="B95" s="192" t="s">
        <v>101</v>
      </c>
      <c r="C95" s="192" t="s">
        <v>171</v>
      </c>
      <c r="D95" s="192" t="s">
        <v>341</v>
      </c>
      <c r="G95" s="192">
        <f t="shared" si="2"/>
        <v>0</v>
      </c>
      <c r="K95" s="192">
        <f t="shared" si="3"/>
        <v>0</v>
      </c>
    </row>
    <row r="96" spans="1:11" s="192" customFormat="1" ht="13.5">
      <c r="A96" s="192" t="s">
        <v>240</v>
      </c>
      <c r="B96" s="192" t="s">
        <v>101</v>
      </c>
      <c r="C96" s="192" t="s">
        <v>107</v>
      </c>
      <c r="D96" s="192" t="s">
        <v>342</v>
      </c>
      <c r="E96" s="192">
        <v>245</v>
      </c>
      <c r="F96" s="192">
        <v>92</v>
      </c>
      <c r="G96" s="192">
        <f t="shared" si="2"/>
        <v>337</v>
      </c>
      <c r="H96" s="192">
        <v>2047</v>
      </c>
      <c r="K96" s="192">
        <f t="shared" si="3"/>
        <v>2047</v>
      </c>
    </row>
    <row r="97" spans="1:11" s="192" customFormat="1" ht="13.5">
      <c r="A97" s="192" t="s">
        <v>240</v>
      </c>
      <c r="B97" s="192" t="s">
        <v>101</v>
      </c>
      <c r="C97" s="192" t="s">
        <v>105</v>
      </c>
      <c r="D97" s="192" t="s">
        <v>343</v>
      </c>
      <c r="E97" s="192">
        <v>168</v>
      </c>
      <c r="F97" s="192">
        <v>87</v>
      </c>
      <c r="G97" s="192">
        <f t="shared" si="2"/>
        <v>255</v>
      </c>
      <c r="H97" s="192">
        <v>20</v>
      </c>
      <c r="I97" s="192">
        <v>982.08</v>
      </c>
      <c r="K97" s="192">
        <f t="shared" si="3"/>
        <v>1002.08</v>
      </c>
    </row>
    <row r="98" spans="1:11" s="192" customFormat="1" ht="13.5">
      <c r="A98" s="192" t="s">
        <v>240</v>
      </c>
      <c r="B98" s="192" t="s">
        <v>101</v>
      </c>
      <c r="C98" s="192" t="s">
        <v>171</v>
      </c>
      <c r="D98" s="192" t="s">
        <v>344</v>
      </c>
      <c r="E98" s="192">
        <v>963</v>
      </c>
      <c r="F98" s="192">
        <v>6</v>
      </c>
      <c r="G98" s="192">
        <f t="shared" si="2"/>
        <v>969</v>
      </c>
      <c r="H98" s="192">
        <v>6083</v>
      </c>
      <c r="I98" s="192">
        <v>892838.8</v>
      </c>
      <c r="K98" s="192">
        <f t="shared" si="3"/>
        <v>898921.8</v>
      </c>
    </row>
    <row r="99" spans="1:11" s="192" customFormat="1" ht="13.5">
      <c r="A99" s="192" t="s">
        <v>240</v>
      </c>
      <c r="B99" s="192" t="s">
        <v>12</v>
      </c>
      <c r="C99" s="192" t="s">
        <v>345</v>
      </c>
      <c r="D99" s="192" t="s">
        <v>346</v>
      </c>
      <c r="E99" s="192">
        <v>4476</v>
      </c>
      <c r="F99" s="192">
        <v>734</v>
      </c>
      <c r="G99" s="192">
        <f t="shared" si="2"/>
        <v>5210</v>
      </c>
      <c r="H99" s="192">
        <v>0</v>
      </c>
      <c r="K99" s="192">
        <f t="shared" si="3"/>
        <v>0</v>
      </c>
    </row>
    <row r="100" spans="1:11" s="192" customFormat="1" ht="13.5">
      <c r="A100" s="192" t="s">
        <v>240</v>
      </c>
      <c r="B100" s="192" t="s">
        <v>13</v>
      </c>
      <c r="C100" s="192" t="s">
        <v>347</v>
      </c>
      <c r="D100" s="192" t="s">
        <v>348</v>
      </c>
      <c r="E100" s="192">
        <v>831</v>
      </c>
      <c r="F100" s="192">
        <v>634</v>
      </c>
      <c r="G100" s="192">
        <f t="shared" si="2"/>
        <v>1465</v>
      </c>
      <c r="H100" s="192">
        <v>1140</v>
      </c>
      <c r="I100" s="192">
        <v>172534.99</v>
      </c>
      <c r="J100" s="192">
        <v>12780</v>
      </c>
      <c r="K100" s="192">
        <f t="shared" si="3"/>
        <v>186454.99</v>
      </c>
    </row>
    <row r="101" spans="1:11" s="192" customFormat="1" ht="13.5">
      <c r="A101" s="192" t="s">
        <v>240</v>
      </c>
      <c r="B101" s="192" t="s">
        <v>110</v>
      </c>
      <c r="C101" s="192" t="s">
        <v>113</v>
      </c>
      <c r="D101" s="192" t="s">
        <v>349</v>
      </c>
      <c r="E101" s="192">
        <v>259</v>
      </c>
      <c r="G101" s="192">
        <f t="shared" si="2"/>
        <v>259</v>
      </c>
      <c r="H101" s="192">
        <v>4880</v>
      </c>
      <c r="I101" s="192">
        <v>7600</v>
      </c>
      <c r="K101" s="192">
        <f t="shared" si="3"/>
        <v>12480</v>
      </c>
    </row>
    <row r="102" spans="1:11" s="192" customFormat="1" ht="13.5">
      <c r="A102" s="192" t="s">
        <v>240</v>
      </c>
      <c r="B102" s="192" t="s">
        <v>110</v>
      </c>
      <c r="C102" s="192" t="s">
        <v>175</v>
      </c>
      <c r="D102" s="192" t="s">
        <v>350</v>
      </c>
      <c r="E102" s="192">
        <v>615</v>
      </c>
      <c r="F102" s="192">
        <v>42</v>
      </c>
      <c r="G102" s="192">
        <f t="shared" si="2"/>
        <v>657</v>
      </c>
      <c r="K102" s="192">
        <f t="shared" si="3"/>
        <v>0</v>
      </c>
    </row>
    <row r="103" spans="1:11" s="192" customFormat="1" ht="13.5">
      <c r="A103" s="192" t="s">
        <v>240</v>
      </c>
      <c r="B103" s="192" t="s">
        <v>114</v>
      </c>
      <c r="C103" s="192" t="s">
        <v>178</v>
      </c>
      <c r="D103" s="192" t="s">
        <v>351</v>
      </c>
      <c r="E103" s="192">
        <v>141</v>
      </c>
      <c r="G103" s="192">
        <f t="shared" si="2"/>
        <v>141</v>
      </c>
      <c r="H103" s="192">
        <v>2820</v>
      </c>
      <c r="K103" s="192">
        <f t="shared" si="3"/>
        <v>2820</v>
      </c>
    </row>
    <row r="104" spans="1:11" s="192" customFormat="1" ht="13.5">
      <c r="A104" s="192" t="s">
        <v>240</v>
      </c>
      <c r="B104" s="192" t="s">
        <v>114</v>
      </c>
      <c r="C104" s="192" t="s">
        <v>119</v>
      </c>
      <c r="D104" s="192" t="s">
        <v>352</v>
      </c>
      <c r="E104" s="192">
        <v>171</v>
      </c>
      <c r="F104" s="192">
        <v>29</v>
      </c>
      <c r="G104" s="192">
        <f t="shared" si="2"/>
        <v>200</v>
      </c>
      <c r="H104" s="192">
        <v>2970</v>
      </c>
      <c r="J104" s="192">
        <v>20</v>
      </c>
      <c r="K104" s="192">
        <f t="shared" si="3"/>
        <v>2990</v>
      </c>
    </row>
    <row r="105" spans="1:11" s="192" customFormat="1" ht="13.5">
      <c r="A105" s="192" t="s">
        <v>240</v>
      </c>
      <c r="B105" s="192" t="s">
        <v>114</v>
      </c>
      <c r="C105" s="192" t="s">
        <v>117</v>
      </c>
      <c r="D105" s="192" t="s">
        <v>353</v>
      </c>
      <c r="E105" s="192">
        <v>301</v>
      </c>
      <c r="F105" s="192">
        <v>51</v>
      </c>
      <c r="G105" s="192">
        <f t="shared" si="2"/>
        <v>352</v>
      </c>
      <c r="H105" s="192">
        <v>5175</v>
      </c>
      <c r="J105" s="192">
        <v>635</v>
      </c>
      <c r="K105" s="192">
        <f t="shared" si="3"/>
        <v>5810</v>
      </c>
    </row>
    <row r="106" spans="1:11" s="192" customFormat="1" ht="13.5">
      <c r="A106" s="192" t="s">
        <v>240</v>
      </c>
      <c r="B106" s="192" t="s">
        <v>114</v>
      </c>
      <c r="C106" s="192" t="s">
        <v>118</v>
      </c>
      <c r="D106" s="192" t="s">
        <v>354</v>
      </c>
      <c r="E106" s="192">
        <v>301</v>
      </c>
      <c r="G106" s="192">
        <f t="shared" si="2"/>
        <v>301</v>
      </c>
      <c r="H106" s="192">
        <v>3660</v>
      </c>
      <c r="I106" s="192">
        <v>3100</v>
      </c>
      <c r="K106" s="192">
        <f t="shared" si="3"/>
        <v>6760</v>
      </c>
    </row>
    <row r="107" spans="1:11" s="192" customFormat="1" ht="13.5">
      <c r="A107" s="192" t="s">
        <v>240</v>
      </c>
      <c r="B107" s="192" t="s">
        <v>114</v>
      </c>
      <c r="C107" s="192" t="s">
        <v>115</v>
      </c>
      <c r="D107" s="192" t="s">
        <v>355</v>
      </c>
      <c r="E107" s="192">
        <v>636</v>
      </c>
      <c r="G107" s="192">
        <f t="shared" si="2"/>
        <v>636</v>
      </c>
      <c r="H107" s="192">
        <v>7041</v>
      </c>
      <c r="K107" s="192">
        <f t="shared" si="3"/>
        <v>7041</v>
      </c>
    </row>
    <row r="108" spans="1:11" s="192" customFormat="1" ht="13.5">
      <c r="A108" s="192" t="s">
        <v>240</v>
      </c>
      <c r="B108" s="192" t="s">
        <v>120</v>
      </c>
      <c r="C108" s="192" t="s">
        <v>125</v>
      </c>
      <c r="D108" s="192" t="s">
        <v>356</v>
      </c>
      <c r="E108" s="192">
        <v>95</v>
      </c>
      <c r="F108" s="192">
        <v>6</v>
      </c>
      <c r="G108" s="192">
        <f t="shared" si="2"/>
        <v>101</v>
      </c>
      <c r="H108" s="192">
        <v>1580</v>
      </c>
      <c r="K108" s="192">
        <f t="shared" si="3"/>
        <v>1580</v>
      </c>
    </row>
    <row r="109" spans="1:11" s="192" customFormat="1" ht="13.5">
      <c r="A109" s="192" t="s">
        <v>240</v>
      </c>
      <c r="B109" s="192" t="s">
        <v>120</v>
      </c>
      <c r="C109" s="192" t="s">
        <v>123</v>
      </c>
      <c r="D109" s="192" t="s">
        <v>357</v>
      </c>
      <c r="E109" s="192">
        <v>10</v>
      </c>
      <c r="F109" s="192">
        <v>15</v>
      </c>
      <c r="G109" s="192">
        <f t="shared" si="2"/>
        <v>25</v>
      </c>
      <c r="K109" s="192">
        <f t="shared" si="3"/>
        <v>0</v>
      </c>
    </row>
    <row r="110" spans="1:11" s="192" customFormat="1" ht="13.5">
      <c r="A110" s="192" t="s">
        <v>240</v>
      </c>
      <c r="B110" s="192" t="s">
        <v>120</v>
      </c>
      <c r="C110" s="192" t="s">
        <v>181</v>
      </c>
      <c r="D110" s="192" t="s">
        <v>358</v>
      </c>
      <c r="E110" s="192">
        <v>4</v>
      </c>
      <c r="G110" s="192">
        <f t="shared" si="2"/>
        <v>4</v>
      </c>
      <c r="H110" s="192">
        <v>80</v>
      </c>
      <c r="K110" s="192">
        <f t="shared" si="3"/>
        <v>80</v>
      </c>
    </row>
    <row r="111" spans="1:11" s="192" customFormat="1" ht="13.5">
      <c r="A111" s="192" t="s">
        <v>240</v>
      </c>
      <c r="B111" s="192" t="s">
        <v>120</v>
      </c>
      <c r="C111" s="192" t="s">
        <v>124</v>
      </c>
      <c r="D111" s="192" t="s">
        <v>359</v>
      </c>
      <c r="E111" s="192">
        <v>40</v>
      </c>
      <c r="F111" s="192">
        <v>20</v>
      </c>
      <c r="G111" s="192">
        <f t="shared" si="2"/>
        <v>60</v>
      </c>
      <c r="H111" s="192">
        <v>760</v>
      </c>
      <c r="J111" s="192">
        <v>440</v>
      </c>
      <c r="K111" s="192">
        <f t="shared" si="3"/>
        <v>1200</v>
      </c>
    </row>
    <row r="112" spans="1:11" s="192" customFormat="1" ht="13.5">
      <c r="A112" s="192" t="s">
        <v>240</v>
      </c>
      <c r="B112" s="192" t="s">
        <v>120</v>
      </c>
      <c r="C112" s="192" t="s">
        <v>121</v>
      </c>
      <c r="D112" s="192" t="s">
        <v>360</v>
      </c>
      <c r="E112" s="192">
        <v>300</v>
      </c>
      <c r="F112" s="192">
        <v>1013</v>
      </c>
      <c r="G112" s="192">
        <f t="shared" si="2"/>
        <v>1313</v>
      </c>
      <c r="H112" s="192">
        <v>30</v>
      </c>
      <c r="K112" s="192">
        <f t="shared" si="3"/>
        <v>30</v>
      </c>
    </row>
    <row r="113" spans="1:11" s="192" customFormat="1" ht="13.5">
      <c r="A113" s="192" t="s">
        <v>240</v>
      </c>
      <c r="B113" s="192" t="s">
        <v>9</v>
      </c>
      <c r="C113" s="192" t="s">
        <v>185</v>
      </c>
      <c r="D113" s="192" t="s">
        <v>361</v>
      </c>
      <c r="G113" s="192">
        <f t="shared" si="2"/>
        <v>0</v>
      </c>
      <c r="K113" s="192">
        <f t="shared" si="3"/>
        <v>0</v>
      </c>
    </row>
    <row r="114" spans="1:11" s="192" customFormat="1" ht="13.5">
      <c r="A114" s="192" t="s">
        <v>240</v>
      </c>
      <c r="B114" s="192" t="s">
        <v>24</v>
      </c>
      <c r="C114" s="192" t="s">
        <v>30</v>
      </c>
      <c r="D114" s="192" t="s">
        <v>362</v>
      </c>
      <c r="E114" s="192">
        <v>443</v>
      </c>
      <c r="G114" s="192">
        <f t="shared" si="2"/>
        <v>443</v>
      </c>
      <c r="H114" s="192">
        <v>1120</v>
      </c>
      <c r="I114" s="192">
        <v>4159.9</v>
      </c>
      <c r="K114" s="192">
        <f t="shared" si="3"/>
        <v>5279.9</v>
      </c>
    </row>
    <row r="115" spans="1:11" s="192" customFormat="1" ht="13.5">
      <c r="A115" s="192" t="s">
        <v>240</v>
      </c>
      <c r="B115" s="192" t="s">
        <v>11</v>
      </c>
      <c r="C115" s="192" t="s">
        <v>14</v>
      </c>
      <c r="D115" s="192" t="s">
        <v>363</v>
      </c>
      <c r="E115" s="192">
        <v>225</v>
      </c>
      <c r="G115" s="192">
        <f t="shared" si="2"/>
        <v>225</v>
      </c>
      <c r="H115" s="192">
        <v>20</v>
      </c>
      <c r="I115" s="192">
        <v>321.27</v>
      </c>
      <c r="K115" s="192">
        <f t="shared" si="3"/>
        <v>341.27</v>
      </c>
    </row>
    <row r="116" spans="1:11" s="192" customFormat="1" ht="13.5">
      <c r="A116" s="192" t="s">
        <v>240</v>
      </c>
      <c r="B116" s="192" t="s">
        <v>12</v>
      </c>
      <c r="C116" s="192" t="s">
        <v>364</v>
      </c>
      <c r="D116" s="192" t="s">
        <v>365</v>
      </c>
      <c r="E116" s="192">
        <v>241</v>
      </c>
      <c r="G116" s="192">
        <f t="shared" si="2"/>
        <v>241</v>
      </c>
      <c r="I116" s="192">
        <v>46026.58</v>
      </c>
      <c r="K116" s="192">
        <f t="shared" si="3"/>
        <v>46026.58</v>
      </c>
    </row>
    <row r="117" spans="1:11" s="192" customFormat="1" ht="13.5">
      <c r="A117" s="192" t="s">
        <v>240</v>
      </c>
      <c r="B117" s="192" t="s">
        <v>9</v>
      </c>
      <c r="C117" s="192" t="s">
        <v>190</v>
      </c>
      <c r="D117" s="192" t="s">
        <v>366</v>
      </c>
      <c r="E117" s="192">
        <v>1292</v>
      </c>
      <c r="F117" s="192">
        <v>370</v>
      </c>
      <c r="G117" s="192">
        <f t="shared" si="2"/>
        <v>1662</v>
      </c>
      <c r="H117" s="192">
        <v>8313</v>
      </c>
      <c r="J117" s="192">
        <v>781</v>
      </c>
      <c r="K117" s="192">
        <f t="shared" si="3"/>
        <v>9094</v>
      </c>
    </row>
    <row r="118" spans="1:11" s="192" customFormat="1" ht="13.5">
      <c r="A118" s="192" t="s">
        <v>240</v>
      </c>
      <c r="B118" s="192" t="s">
        <v>9</v>
      </c>
      <c r="C118" s="192" t="s">
        <v>192</v>
      </c>
      <c r="D118" s="192" t="s">
        <v>367</v>
      </c>
      <c r="E118" s="192">
        <v>899</v>
      </c>
      <c r="F118" s="192">
        <v>116</v>
      </c>
      <c r="G118" s="192">
        <f t="shared" si="2"/>
        <v>1015</v>
      </c>
      <c r="H118" s="192">
        <v>3143</v>
      </c>
      <c r="I118" s="192">
        <v>12650</v>
      </c>
      <c r="J118" s="192">
        <v>630</v>
      </c>
      <c r="K118" s="192">
        <f t="shared" si="3"/>
        <v>16423</v>
      </c>
    </row>
    <row r="119" spans="1:11" s="192" customFormat="1" ht="13.5">
      <c r="A119" s="192" t="s">
        <v>240</v>
      </c>
      <c r="B119" s="192" t="s">
        <v>9</v>
      </c>
      <c r="C119" s="192" t="s">
        <v>185</v>
      </c>
      <c r="D119" s="192" t="s">
        <v>368</v>
      </c>
      <c r="G119" s="192">
        <f t="shared" si="2"/>
        <v>0</v>
      </c>
      <c r="K119" s="192">
        <f t="shared" si="3"/>
        <v>0</v>
      </c>
    </row>
    <row r="120" spans="1:11" s="192" customFormat="1" ht="13.5">
      <c r="A120" s="192" t="s">
        <v>240</v>
      </c>
      <c r="B120" s="192" t="s">
        <v>256</v>
      </c>
      <c r="C120" s="192" t="s">
        <v>197</v>
      </c>
      <c r="D120" s="192" t="s">
        <v>369</v>
      </c>
      <c r="G120" s="192">
        <f t="shared" si="2"/>
        <v>0</v>
      </c>
      <c r="K120" s="192">
        <f t="shared" si="3"/>
        <v>0</v>
      </c>
    </row>
    <row r="121" spans="1:11" s="192" customFormat="1" ht="13.5">
      <c r="A121" s="192" t="s">
        <v>240</v>
      </c>
      <c r="B121" s="192" t="s">
        <v>10</v>
      </c>
      <c r="C121" s="192" t="s">
        <v>205</v>
      </c>
      <c r="D121" s="192" t="s">
        <v>370</v>
      </c>
      <c r="G121" s="192">
        <f t="shared" si="2"/>
        <v>0</v>
      </c>
      <c r="K121" s="192">
        <f t="shared" si="3"/>
        <v>0</v>
      </c>
    </row>
    <row r="122" spans="1:11" s="192" customFormat="1" ht="13.5">
      <c r="A122" s="192" t="s">
        <v>240</v>
      </c>
      <c r="B122" s="192" t="s">
        <v>40</v>
      </c>
      <c r="C122" s="192" t="s">
        <v>144</v>
      </c>
      <c r="D122" s="192" t="s">
        <v>371</v>
      </c>
      <c r="G122" s="192">
        <f t="shared" si="2"/>
        <v>0</v>
      </c>
      <c r="K122" s="192">
        <f t="shared" si="3"/>
        <v>0</v>
      </c>
    </row>
    <row r="123" spans="1:11" s="192" customFormat="1" ht="13.5">
      <c r="A123" s="192" t="s">
        <v>240</v>
      </c>
      <c r="B123" s="192" t="s">
        <v>11</v>
      </c>
      <c r="C123" s="192" t="s">
        <v>209</v>
      </c>
      <c r="D123" s="192" t="s">
        <v>372</v>
      </c>
      <c r="G123" s="192">
        <f t="shared" si="2"/>
        <v>0</v>
      </c>
      <c r="K123" s="192">
        <f t="shared" si="3"/>
        <v>0</v>
      </c>
    </row>
    <row r="124" spans="1:11" s="192" customFormat="1" ht="13.5">
      <c r="A124" s="192" t="s">
        <v>240</v>
      </c>
      <c r="B124" s="192" t="s">
        <v>48</v>
      </c>
      <c r="C124" s="192" t="s">
        <v>149</v>
      </c>
      <c r="D124" s="192" t="s">
        <v>373</v>
      </c>
      <c r="G124" s="192">
        <f t="shared" si="2"/>
        <v>0</v>
      </c>
      <c r="K124" s="192">
        <f t="shared" si="3"/>
        <v>0</v>
      </c>
    </row>
    <row r="125" spans="1:11" s="192" customFormat="1" ht="13.5">
      <c r="A125" s="192" t="s">
        <v>240</v>
      </c>
      <c r="B125" s="192" t="s">
        <v>59</v>
      </c>
      <c r="C125" s="192" t="s">
        <v>152</v>
      </c>
      <c r="D125" s="192" t="s">
        <v>374</v>
      </c>
      <c r="F125" s="192">
        <v>385</v>
      </c>
      <c r="G125" s="192">
        <f t="shared" si="2"/>
        <v>385</v>
      </c>
      <c r="J125" s="192">
        <v>8140</v>
      </c>
      <c r="K125" s="192">
        <f t="shared" si="3"/>
        <v>8140</v>
      </c>
    </row>
    <row r="126" spans="1:11" s="192" customFormat="1" ht="13.5">
      <c r="A126" s="192" t="s">
        <v>240</v>
      </c>
      <c r="B126" s="192" t="s">
        <v>66</v>
      </c>
      <c r="C126" s="192" t="s">
        <v>155</v>
      </c>
      <c r="D126" s="192" t="s">
        <v>375</v>
      </c>
      <c r="G126" s="192">
        <f t="shared" si="2"/>
        <v>0</v>
      </c>
      <c r="K126" s="192">
        <f t="shared" si="3"/>
        <v>0</v>
      </c>
    </row>
    <row r="127" spans="1:11" s="192" customFormat="1" ht="13.5">
      <c r="A127" s="192" t="s">
        <v>240</v>
      </c>
      <c r="B127" s="192" t="s">
        <v>24</v>
      </c>
      <c r="C127" s="192" t="s">
        <v>26</v>
      </c>
      <c r="D127" s="192" t="s">
        <v>376</v>
      </c>
      <c r="G127" s="192">
        <f t="shared" si="2"/>
        <v>0</v>
      </c>
      <c r="K127" s="192">
        <f t="shared" si="3"/>
        <v>0</v>
      </c>
    </row>
    <row r="128" spans="1:11" s="192" customFormat="1" ht="13.5">
      <c r="A128" s="192" t="s">
        <v>240</v>
      </c>
      <c r="B128" s="192" t="s">
        <v>75</v>
      </c>
      <c r="C128" s="192" t="s">
        <v>213</v>
      </c>
      <c r="D128" s="192" t="s">
        <v>377</v>
      </c>
      <c r="G128" s="192">
        <f t="shared" si="2"/>
        <v>0</v>
      </c>
      <c r="K128" s="192">
        <f t="shared" si="3"/>
        <v>0</v>
      </c>
    </row>
    <row r="129" spans="1:11" s="192" customFormat="1" ht="13.5">
      <c r="A129" s="192" t="s">
        <v>240</v>
      </c>
      <c r="B129" s="192" t="s">
        <v>12</v>
      </c>
      <c r="C129" s="192" t="s">
        <v>378</v>
      </c>
      <c r="D129" s="192" t="s">
        <v>379</v>
      </c>
      <c r="G129" s="192">
        <f t="shared" si="2"/>
        <v>0</v>
      </c>
      <c r="K129" s="192">
        <f t="shared" si="3"/>
        <v>0</v>
      </c>
    </row>
    <row r="130" spans="1:11" s="192" customFormat="1" ht="13.5">
      <c r="A130" s="192" t="s">
        <v>240</v>
      </c>
      <c r="B130" s="192" t="s">
        <v>13</v>
      </c>
      <c r="C130" s="192" t="s">
        <v>347</v>
      </c>
      <c r="D130" s="192" t="s">
        <v>380</v>
      </c>
      <c r="G130" s="192">
        <f aca="true" t="shared" si="4" ref="G130:G193">SUM(E130,F130)</f>
        <v>0</v>
      </c>
      <c r="K130" s="192">
        <f aca="true" t="shared" si="5" ref="K130:K193">SUM(H130,I130,J130)</f>
        <v>0</v>
      </c>
    </row>
    <row r="131" spans="1:11" s="192" customFormat="1" ht="13.5">
      <c r="A131" s="192" t="s">
        <v>240</v>
      </c>
      <c r="B131" s="192" t="s">
        <v>15</v>
      </c>
      <c r="C131" s="192" t="s">
        <v>133</v>
      </c>
      <c r="D131" s="192" t="s">
        <v>381</v>
      </c>
      <c r="G131" s="192">
        <f t="shared" si="4"/>
        <v>0</v>
      </c>
      <c r="K131" s="192">
        <f t="shared" si="5"/>
        <v>0</v>
      </c>
    </row>
    <row r="132" spans="1:11" s="192" customFormat="1" ht="13.5">
      <c r="A132" s="192" t="s">
        <v>240</v>
      </c>
      <c r="B132" s="192" t="s">
        <v>80</v>
      </c>
      <c r="C132" s="192" t="s">
        <v>162</v>
      </c>
      <c r="D132" s="192" t="s">
        <v>382</v>
      </c>
      <c r="G132" s="192">
        <f t="shared" si="4"/>
        <v>0</v>
      </c>
      <c r="K132" s="192">
        <f t="shared" si="5"/>
        <v>0</v>
      </c>
    </row>
    <row r="133" spans="1:11" s="192" customFormat="1" ht="13.5">
      <c r="A133" s="192" t="s">
        <v>240</v>
      </c>
      <c r="B133" s="192" t="s">
        <v>85</v>
      </c>
      <c r="C133" s="192" t="s">
        <v>88</v>
      </c>
      <c r="D133" s="192" t="s">
        <v>383</v>
      </c>
      <c r="G133" s="192">
        <f t="shared" si="4"/>
        <v>0</v>
      </c>
      <c r="K133" s="192">
        <f t="shared" si="5"/>
        <v>0</v>
      </c>
    </row>
    <row r="134" spans="1:11" s="192" customFormat="1" ht="13.5">
      <c r="A134" s="192" t="s">
        <v>240</v>
      </c>
      <c r="B134" s="192" t="s">
        <v>95</v>
      </c>
      <c r="C134" s="192" t="s">
        <v>96</v>
      </c>
      <c r="D134" s="192" t="s">
        <v>384</v>
      </c>
      <c r="G134" s="192">
        <f t="shared" si="4"/>
        <v>0</v>
      </c>
      <c r="K134" s="192">
        <f t="shared" si="5"/>
        <v>0</v>
      </c>
    </row>
    <row r="135" spans="1:11" s="192" customFormat="1" ht="13.5">
      <c r="A135" s="192" t="s">
        <v>240</v>
      </c>
      <c r="B135" s="192" t="s">
        <v>31</v>
      </c>
      <c r="C135" s="192" t="s">
        <v>32</v>
      </c>
      <c r="D135" s="192" t="s">
        <v>385</v>
      </c>
      <c r="G135" s="192">
        <f t="shared" si="4"/>
        <v>0</v>
      </c>
      <c r="K135" s="192">
        <f t="shared" si="5"/>
        <v>0</v>
      </c>
    </row>
    <row r="136" spans="1:11" s="192" customFormat="1" ht="13.5">
      <c r="A136" s="192" t="s">
        <v>240</v>
      </c>
      <c r="B136" s="192" t="s">
        <v>101</v>
      </c>
      <c r="C136" s="192" t="s">
        <v>171</v>
      </c>
      <c r="D136" s="192" t="s">
        <v>386</v>
      </c>
      <c r="G136" s="192">
        <f t="shared" si="4"/>
        <v>0</v>
      </c>
      <c r="K136" s="192">
        <f t="shared" si="5"/>
        <v>0</v>
      </c>
    </row>
    <row r="137" spans="1:11" s="192" customFormat="1" ht="13.5">
      <c r="A137" s="192" t="s">
        <v>240</v>
      </c>
      <c r="B137" s="192" t="s">
        <v>110</v>
      </c>
      <c r="C137" s="192" t="s">
        <v>175</v>
      </c>
      <c r="D137" s="192" t="s">
        <v>387</v>
      </c>
      <c r="G137" s="192">
        <f t="shared" si="4"/>
        <v>0</v>
      </c>
      <c r="K137" s="192">
        <f t="shared" si="5"/>
        <v>0</v>
      </c>
    </row>
    <row r="138" spans="1:11" s="192" customFormat="1" ht="13.5">
      <c r="A138" s="192" t="s">
        <v>240</v>
      </c>
      <c r="B138" s="192" t="s">
        <v>114</v>
      </c>
      <c r="C138" s="192" t="s">
        <v>115</v>
      </c>
      <c r="D138" s="192" t="s">
        <v>388</v>
      </c>
      <c r="G138" s="192">
        <f t="shared" si="4"/>
        <v>0</v>
      </c>
      <c r="K138" s="192">
        <f t="shared" si="5"/>
        <v>0</v>
      </c>
    </row>
    <row r="139" spans="1:11" s="192" customFormat="1" ht="13.5">
      <c r="A139" s="192" t="s">
        <v>240</v>
      </c>
      <c r="B139" s="192" t="s">
        <v>120</v>
      </c>
      <c r="C139" s="192" t="s">
        <v>121</v>
      </c>
      <c r="D139" s="192" t="s">
        <v>389</v>
      </c>
      <c r="G139" s="192">
        <f t="shared" si="4"/>
        <v>0</v>
      </c>
      <c r="K139" s="192">
        <f t="shared" si="5"/>
        <v>0</v>
      </c>
    </row>
    <row r="140" spans="1:11" s="192" customFormat="1" ht="13.5">
      <c r="A140" s="192" t="s">
        <v>240</v>
      </c>
      <c r="B140" s="192" t="s">
        <v>9</v>
      </c>
      <c r="C140" s="192" t="s">
        <v>188</v>
      </c>
      <c r="D140" s="192" t="s">
        <v>390</v>
      </c>
      <c r="E140" s="192">
        <v>6403</v>
      </c>
      <c r="F140" s="192">
        <v>2199</v>
      </c>
      <c r="G140" s="192">
        <f t="shared" si="4"/>
        <v>8602</v>
      </c>
      <c r="H140" s="192">
        <v>7669</v>
      </c>
      <c r="K140" s="192">
        <f t="shared" si="5"/>
        <v>7669</v>
      </c>
    </row>
    <row r="141" spans="1:11" s="192" customFormat="1" ht="13.5">
      <c r="A141" s="192" t="s">
        <v>240</v>
      </c>
      <c r="B141" s="192" t="s">
        <v>9</v>
      </c>
      <c r="C141" s="192" t="s">
        <v>194</v>
      </c>
      <c r="D141" s="192" t="s">
        <v>391</v>
      </c>
      <c r="E141" s="192">
        <v>110</v>
      </c>
      <c r="F141" s="192">
        <v>45</v>
      </c>
      <c r="G141" s="192">
        <f t="shared" si="4"/>
        <v>155</v>
      </c>
      <c r="H141" s="192">
        <v>55</v>
      </c>
      <c r="K141" s="192">
        <f t="shared" si="5"/>
        <v>55</v>
      </c>
    </row>
    <row r="142" spans="1:11" s="192" customFormat="1" ht="13.5">
      <c r="A142" s="192" t="s">
        <v>240</v>
      </c>
      <c r="B142" s="192" t="s">
        <v>9</v>
      </c>
      <c r="C142" s="192" t="s">
        <v>195</v>
      </c>
      <c r="D142" s="192" t="s">
        <v>392</v>
      </c>
      <c r="E142" s="192">
        <v>215</v>
      </c>
      <c r="G142" s="192">
        <f t="shared" si="4"/>
        <v>215</v>
      </c>
      <c r="I142" s="192">
        <v>8329.85</v>
      </c>
      <c r="K142" s="192">
        <f t="shared" si="5"/>
        <v>8329.85</v>
      </c>
    </row>
    <row r="143" spans="1:11" s="192" customFormat="1" ht="13.5">
      <c r="A143" s="192" t="s">
        <v>240</v>
      </c>
      <c r="B143" s="192" t="s">
        <v>75</v>
      </c>
      <c r="C143" s="192" t="s">
        <v>213</v>
      </c>
      <c r="D143" s="192" t="s">
        <v>393</v>
      </c>
      <c r="G143" s="192">
        <f t="shared" si="4"/>
        <v>0</v>
      </c>
      <c r="K143" s="192">
        <f t="shared" si="5"/>
        <v>0</v>
      </c>
    </row>
    <row r="144" spans="1:11" s="192" customFormat="1" ht="13.5">
      <c r="A144" s="192" t="s">
        <v>240</v>
      </c>
      <c r="B144" s="192" t="s">
        <v>75</v>
      </c>
      <c r="C144" s="192" t="s">
        <v>77</v>
      </c>
      <c r="D144" s="192" t="s">
        <v>394</v>
      </c>
      <c r="G144" s="192">
        <f t="shared" si="4"/>
        <v>0</v>
      </c>
      <c r="K144" s="192">
        <f t="shared" si="5"/>
        <v>0</v>
      </c>
    </row>
    <row r="145" spans="1:11" s="192" customFormat="1" ht="13.5">
      <c r="A145" s="192" t="s">
        <v>240</v>
      </c>
      <c r="B145" s="192" t="s">
        <v>9</v>
      </c>
      <c r="C145" s="192" t="s">
        <v>192</v>
      </c>
      <c r="D145" s="192" t="s">
        <v>395</v>
      </c>
      <c r="G145" s="192">
        <f t="shared" si="4"/>
        <v>0</v>
      </c>
      <c r="K145" s="192">
        <f t="shared" si="5"/>
        <v>0</v>
      </c>
    </row>
    <row r="146" spans="1:11" s="192" customFormat="1" ht="13.5">
      <c r="A146" s="192" t="s">
        <v>240</v>
      </c>
      <c r="B146" s="192" t="s">
        <v>66</v>
      </c>
      <c r="C146" s="192" t="s">
        <v>71</v>
      </c>
      <c r="D146" s="192" t="s">
        <v>396</v>
      </c>
      <c r="G146" s="192">
        <f t="shared" si="4"/>
        <v>0</v>
      </c>
      <c r="K146" s="192">
        <f t="shared" si="5"/>
        <v>0</v>
      </c>
    </row>
    <row r="147" spans="1:11" s="192" customFormat="1" ht="13.5">
      <c r="A147" s="192" t="s">
        <v>240</v>
      </c>
      <c r="B147" s="192" t="s">
        <v>75</v>
      </c>
      <c r="C147" s="192" t="s">
        <v>79</v>
      </c>
      <c r="D147" s="192" t="s">
        <v>397</v>
      </c>
      <c r="G147" s="192">
        <f t="shared" si="4"/>
        <v>0</v>
      </c>
      <c r="K147" s="192">
        <f t="shared" si="5"/>
        <v>0</v>
      </c>
    </row>
    <row r="148" spans="1:11" s="192" customFormat="1" ht="13.5">
      <c r="A148" s="192" t="s">
        <v>240</v>
      </c>
      <c r="B148" s="192" t="s">
        <v>85</v>
      </c>
      <c r="C148" s="192" t="s">
        <v>93</v>
      </c>
      <c r="D148" s="192" t="s">
        <v>398</v>
      </c>
      <c r="G148" s="192">
        <f t="shared" si="4"/>
        <v>0</v>
      </c>
      <c r="K148" s="192">
        <f t="shared" si="5"/>
        <v>0</v>
      </c>
    </row>
    <row r="149" spans="1:11" s="192" customFormat="1" ht="13.5">
      <c r="A149" s="192" t="s">
        <v>240</v>
      </c>
      <c r="B149" s="192" t="s">
        <v>75</v>
      </c>
      <c r="C149" s="192" t="s">
        <v>78</v>
      </c>
      <c r="D149" s="192" t="s">
        <v>399</v>
      </c>
      <c r="G149" s="192">
        <f t="shared" si="4"/>
        <v>0</v>
      </c>
      <c r="K149" s="192">
        <f t="shared" si="5"/>
        <v>0</v>
      </c>
    </row>
    <row r="150" spans="1:11" s="192" customFormat="1" ht="13.5">
      <c r="A150" s="192" t="s">
        <v>240</v>
      </c>
      <c r="B150" s="192" t="s">
        <v>75</v>
      </c>
      <c r="C150" s="192" t="s">
        <v>323</v>
      </c>
      <c r="D150" s="192" t="s">
        <v>400</v>
      </c>
      <c r="G150" s="192">
        <f t="shared" si="4"/>
        <v>0</v>
      </c>
      <c r="K150" s="192">
        <f t="shared" si="5"/>
        <v>0</v>
      </c>
    </row>
    <row r="151" spans="1:11" s="192" customFormat="1" ht="13.5">
      <c r="A151" s="192" t="s">
        <v>240</v>
      </c>
      <c r="B151" s="192" t="s">
        <v>9</v>
      </c>
      <c r="C151" s="192" t="s">
        <v>195</v>
      </c>
      <c r="D151" s="192" t="s">
        <v>401</v>
      </c>
      <c r="G151" s="192">
        <f t="shared" si="4"/>
        <v>0</v>
      </c>
      <c r="K151" s="192">
        <f t="shared" si="5"/>
        <v>0</v>
      </c>
    </row>
    <row r="152" spans="1:11" s="192" customFormat="1" ht="13.5">
      <c r="A152" s="192" t="s">
        <v>240</v>
      </c>
      <c r="B152" s="192" t="s">
        <v>66</v>
      </c>
      <c r="C152" s="192" t="s">
        <v>70</v>
      </c>
      <c r="D152" s="192" t="s">
        <v>402</v>
      </c>
      <c r="G152" s="192">
        <f t="shared" si="4"/>
        <v>0</v>
      </c>
      <c r="K152" s="192">
        <f t="shared" si="5"/>
        <v>0</v>
      </c>
    </row>
    <row r="153" spans="1:11" s="192" customFormat="1" ht="13.5">
      <c r="A153" s="192" t="s">
        <v>240</v>
      </c>
      <c r="B153" s="192" t="s">
        <v>85</v>
      </c>
      <c r="C153" s="192" t="s">
        <v>92</v>
      </c>
      <c r="D153" s="192" t="s">
        <v>403</v>
      </c>
      <c r="G153" s="192">
        <f t="shared" si="4"/>
        <v>0</v>
      </c>
      <c r="K153" s="192">
        <f t="shared" si="5"/>
        <v>0</v>
      </c>
    </row>
    <row r="154" spans="1:11" s="192" customFormat="1" ht="13.5">
      <c r="A154" s="192" t="s">
        <v>240</v>
      </c>
      <c r="B154" s="192" t="s">
        <v>9</v>
      </c>
      <c r="C154" s="192" t="s">
        <v>194</v>
      </c>
      <c r="D154" s="192" t="s">
        <v>404</v>
      </c>
      <c r="G154" s="192">
        <f t="shared" si="4"/>
        <v>0</v>
      </c>
      <c r="K154" s="192">
        <f t="shared" si="5"/>
        <v>0</v>
      </c>
    </row>
    <row r="155" spans="1:11" s="192" customFormat="1" ht="13.5">
      <c r="A155" s="192" t="s">
        <v>240</v>
      </c>
      <c r="B155" s="192" t="s">
        <v>10</v>
      </c>
      <c r="C155" s="192" t="s">
        <v>207</v>
      </c>
      <c r="D155" s="192" t="s">
        <v>405</v>
      </c>
      <c r="G155" s="192">
        <f t="shared" si="4"/>
        <v>0</v>
      </c>
      <c r="K155" s="192">
        <f t="shared" si="5"/>
        <v>0</v>
      </c>
    </row>
    <row r="156" spans="1:11" s="192" customFormat="1" ht="13.5">
      <c r="A156" s="192" t="s">
        <v>240</v>
      </c>
      <c r="B156" s="192" t="s">
        <v>85</v>
      </c>
      <c r="C156" s="192" t="s">
        <v>90</v>
      </c>
      <c r="D156" s="192" t="s">
        <v>406</v>
      </c>
      <c r="G156" s="192">
        <f t="shared" si="4"/>
        <v>0</v>
      </c>
      <c r="K156" s="192">
        <f t="shared" si="5"/>
        <v>0</v>
      </c>
    </row>
    <row r="157" spans="1:11" s="192" customFormat="1" ht="13.5">
      <c r="A157" s="192" t="s">
        <v>240</v>
      </c>
      <c r="B157" s="192" t="s">
        <v>66</v>
      </c>
      <c r="C157" s="192" t="s">
        <v>69</v>
      </c>
      <c r="D157" s="192" t="s">
        <v>407</v>
      </c>
      <c r="G157" s="192">
        <f t="shared" si="4"/>
        <v>0</v>
      </c>
      <c r="K157" s="192">
        <f t="shared" si="5"/>
        <v>0</v>
      </c>
    </row>
    <row r="158" spans="1:11" s="192" customFormat="1" ht="13.5">
      <c r="A158" s="192" t="s">
        <v>240</v>
      </c>
      <c r="B158" s="192" t="s">
        <v>85</v>
      </c>
      <c r="C158" s="192" t="s">
        <v>94</v>
      </c>
      <c r="D158" s="192" t="s">
        <v>408</v>
      </c>
      <c r="G158" s="192">
        <f t="shared" si="4"/>
        <v>0</v>
      </c>
      <c r="K158" s="192">
        <f t="shared" si="5"/>
        <v>0</v>
      </c>
    </row>
    <row r="159" spans="1:11" s="192" customFormat="1" ht="13.5">
      <c r="A159" s="192" t="s">
        <v>240</v>
      </c>
      <c r="B159" s="192" t="s">
        <v>66</v>
      </c>
      <c r="C159" s="192" t="s">
        <v>74</v>
      </c>
      <c r="D159" s="192" t="s">
        <v>409</v>
      </c>
      <c r="G159" s="192">
        <f t="shared" si="4"/>
        <v>0</v>
      </c>
      <c r="K159" s="192">
        <f t="shared" si="5"/>
        <v>0</v>
      </c>
    </row>
    <row r="160" spans="1:11" s="192" customFormat="1" ht="13.5">
      <c r="A160" s="192" t="s">
        <v>240</v>
      </c>
      <c r="B160" s="192" t="s">
        <v>85</v>
      </c>
      <c r="C160" s="192" t="s">
        <v>91</v>
      </c>
      <c r="D160" s="192" t="s">
        <v>410</v>
      </c>
      <c r="G160" s="192">
        <f t="shared" si="4"/>
        <v>0</v>
      </c>
      <c r="K160" s="192">
        <f t="shared" si="5"/>
        <v>0</v>
      </c>
    </row>
    <row r="161" spans="1:11" s="192" customFormat="1" ht="13.5">
      <c r="A161" s="192" t="s">
        <v>240</v>
      </c>
      <c r="B161" s="192" t="s">
        <v>85</v>
      </c>
      <c r="C161" s="192" t="s">
        <v>88</v>
      </c>
      <c r="D161" s="192" t="s">
        <v>411</v>
      </c>
      <c r="F161" s="192">
        <v>81</v>
      </c>
      <c r="G161" s="192">
        <f t="shared" si="4"/>
        <v>81</v>
      </c>
      <c r="J161" s="192">
        <v>1580</v>
      </c>
      <c r="K161" s="192">
        <f t="shared" si="5"/>
        <v>1580</v>
      </c>
    </row>
    <row r="162" spans="1:11" s="192" customFormat="1" ht="13.5">
      <c r="A162" s="192" t="s">
        <v>240</v>
      </c>
      <c r="B162" s="192" t="s">
        <v>85</v>
      </c>
      <c r="C162" s="192" t="s">
        <v>165</v>
      </c>
      <c r="D162" s="192" t="s">
        <v>412</v>
      </c>
      <c r="G162" s="192">
        <f t="shared" si="4"/>
        <v>0</v>
      </c>
      <c r="K162" s="192">
        <f t="shared" si="5"/>
        <v>0</v>
      </c>
    </row>
    <row r="163" spans="1:11" s="192" customFormat="1" ht="13.5">
      <c r="A163" s="192" t="s">
        <v>240</v>
      </c>
      <c r="B163" s="192" t="s">
        <v>85</v>
      </c>
      <c r="C163" s="192" t="s">
        <v>86</v>
      </c>
      <c r="D163" s="192" t="s">
        <v>413</v>
      </c>
      <c r="G163" s="192">
        <f t="shared" si="4"/>
        <v>0</v>
      </c>
      <c r="K163" s="192">
        <f t="shared" si="5"/>
        <v>0</v>
      </c>
    </row>
    <row r="164" spans="1:11" s="192" customFormat="1" ht="13.5">
      <c r="A164" s="192" t="s">
        <v>240</v>
      </c>
      <c r="B164" s="192" t="s">
        <v>66</v>
      </c>
      <c r="C164" s="192" t="s">
        <v>72</v>
      </c>
      <c r="D164" s="192" t="s">
        <v>414</v>
      </c>
      <c r="G164" s="192">
        <f t="shared" si="4"/>
        <v>0</v>
      </c>
      <c r="K164" s="192">
        <f t="shared" si="5"/>
        <v>0</v>
      </c>
    </row>
    <row r="165" spans="1:11" s="192" customFormat="1" ht="13.5">
      <c r="A165" s="192" t="s">
        <v>240</v>
      </c>
      <c r="B165" s="192" t="s">
        <v>85</v>
      </c>
      <c r="C165" s="192" t="s">
        <v>87</v>
      </c>
      <c r="D165" s="192" t="s">
        <v>415</v>
      </c>
      <c r="G165" s="192">
        <f t="shared" si="4"/>
        <v>0</v>
      </c>
      <c r="K165" s="192">
        <f t="shared" si="5"/>
        <v>0</v>
      </c>
    </row>
    <row r="166" spans="1:11" s="192" customFormat="1" ht="13.5">
      <c r="A166" s="192" t="s">
        <v>240</v>
      </c>
      <c r="B166" s="192" t="s">
        <v>85</v>
      </c>
      <c r="C166" s="192" t="s">
        <v>289</v>
      </c>
      <c r="D166" s="192" t="s">
        <v>416</v>
      </c>
      <c r="G166" s="192">
        <f t="shared" si="4"/>
        <v>0</v>
      </c>
      <c r="K166" s="192">
        <f t="shared" si="5"/>
        <v>0</v>
      </c>
    </row>
    <row r="167" spans="1:11" s="192" customFormat="1" ht="13.5">
      <c r="A167" s="192" t="s">
        <v>240</v>
      </c>
      <c r="B167" s="192" t="s">
        <v>66</v>
      </c>
      <c r="C167" s="192" t="s">
        <v>73</v>
      </c>
      <c r="D167" s="192" t="s">
        <v>417</v>
      </c>
      <c r="G167" s="192">
        <f t="shared" si="4"/>
        <v>0</v>
      </c>
      <c r="K167" s="192">
        <f t="shared" si="5"/>
        <v>0</v>
      </c>
    </row>
    <row r="168" spans="1:11" s="192" customFormat="1" ht="13.5">
      <c r="A168" s="192" t="s">
        <v>240</v>
      </c>
      <c r="B168" s="192" t="s">
        <v>85</v>
      </c>
      <c r="C168" s="192" t="s">
        <v>287</v>
      </c>
      <c r="D168" s="192" t="s">
        <v>418</v>
      </c>
      <c r="G168" s="192">
        <f t="shared" si="4"/>
        <v>0</v>
      </c>
      <c r="K168" s="192">
        <f t="shared" si="5"/>
        <v>0</v>
      </c>
    </row>
    <row r="169" spans="1:11" s="192" customFormat="1" ht="13.5">
      <c r="A169" s="192" t="s">
        <v>240</v>
      </c>
      <c r="B169" s="192" t="s">
        <v>11</v>
      </c>
      <c r="C169" s="192" t="s">
        <v>209</v>
      </c>
      <c r="D169" s="192" t="s">
        <v>419</v>
      </c>
      <c r="G169" s="192">
        <f t="shared" si="4"/>
        <v>0</v>
      </c>
      <c r="K169" s="192">
        <f t="shared" si="5"/>
        <v>0</v>
      </c>
    </row>
    <row r="170" spans="1:11" s="192" customFormat="1" ht="13.5">
      <c r="A170" s="192" t="s">
        <v>240</v>
      </c>
      <c r="B170" s="192" t="s">
        <v>11</v>
      </c>
      <c r="C170" s="192" t="s">
        <v>210</v>
      </c>
      <c r="D170" s="192" t="s">
        <v>420</v>
      </c>
      <c r="F170" s="192">
        <v>91</v>
      </c>
      <c r="G170" s="192">
        <f t="shared" si="4"/>
        <v>91</v>
      </c>
      <c r="J170" s="192">
        <v>972</v>
      </c>
      <c r="K170" s="192">
        <f t="shared" si="5"/>
        <v>972</v>
      </c>
    </row>
    <row r="171" spans="1:11" s="192" customFormat="1" ht="13.5">
      <c r="A171" s="192" t="s">
        <v>240</v>
      </c>
      <c r="B171" s="192" t="s">
        <v>11</v>
      </c>
      <c r="C171" s="192" t="s">
        <v>14</v>
      </c>
      <c r="D171" s="192" t="s">
        <v>421</v>
      </c>
      <c r="F171" s="192">
        <v>6</v>
      </c>
      <c r="G171" s="192">
        <f t="shared" si="4"/>
        <v>6</v>
      </c>
      <c r="J171" s="192">
        <v>60</v>
      </c>
      <c r="K171" s="192">
        <f t="shared" si="5"/>
        <v>60</v>
      </c>
    </row>
    <row r="172" spans="1:11" s="192" customFormat="1" ht="13.5">
      <c r="A172" s="192" t="s">
        <v>240</v>
      </c>
      <c r="B172" s="192" t="s">
        <v>11</v>
      </c>
      <c r="C172" s="192" t="s">
        <v>211</v>
      </c>
      <c r="D172" s="192" t="s">
        <v>422</v>
      </c>
      <c r="E172" s="192">
        <v>15</v>
      </c>
      <c r="F172" s="192">
        <v>47</v>
      </c>
      <c r="G172" s="192">
        <f t="shared" si="4"/>
        <v>62</v>
      </c>
      <c r="J172" s="192">
        <v>60</v>
      </c>
      <c r="K172" s="192">
        <f t="shared" si="5"/>
        <v>60</v>
      </c>
    </row>
    <row r="173" spans="1:11" s="192" customFormat="1" ht="13.5">
      <c r="A173" s="192" t="s">
        <v>240</v>
      </c>
      <c r="B173" s="192" t="s">
        <v>11</v>
      </c>
      <c r="C173" s="192" t="s">
        <v>212</v>
      </c>
      <c r="D173" s="192" t="s">
        <v>423</v>
      </c>
      <c r="E173" s="192">
        <v>1</v>
      </c>
      <c r="F173" s="192">
        <v>97</v>
      </c>
      <c r="G173" s="192">
        <f t="shared" si="4"/>
        <v>98</v>
      </c>
      <c r="J173" s="192">
        <v>2910</v>
      </c>
      <c r="K173" s="192">
        <f t="shared" si="5"/>
        <v>2910</v>
      </c>
    </row>
    <row r="174" spans="1:11" s="192" customFormat="1" ht="13.5">
      <c r="A174" s="192" t="s">
        <v>240</v>
      </c>
      <c r="B174" s="192" t="s">
        <v>59</v>
      </c>
      <c r="C174" s="192" t="s">
        <v>152</v>
      </c>
      <c r="D174" s="192" t="s">
        <v>424</v>
      </c>
      <c r="F174" s="192">
        <v>436</v>
      </c>
      <c r="G174" s="192">
        <f t="shared" si="4"/>
        <v>436</v>
      </c>
      <c r="J174" s="192">
        <v>6420</v>
      </c>
      <c r="K174" s="192">
        <f t="shared" si="5"/>
        <v>6420</v>
      </c>
    </row>
    <row r="175" spans="1:11" s="192" customFormat="1" ht="13.5">
      <c r="A175" s="192" t="s">
        <v>240</v>
      </c>
      <c r="B175" s="192" t="s">
        <v>59</v>
      </c>
      <c r="C175" s="192" t="s">
        <v>65</v>
      </c>
      <c r="D175" s="192" t="s">
        <v>425</v>
      </c>
      <c r="E175" s="192">
        <v>20</v>
      </c>
      <c r="G175" s="192">
        <f t="shared" si="4"/>
        <v>20</v>
      </c>
      <c r="K175" s="192">
        <f t="shared" si="5"/>
        <v>0</v>
      </c>
    </row>
    <row r="176" spans="1:11" s="192" customFormat="1" ht="13.5">
      <c r="A176" s="192" t="s">
        <v>240</v>
      </c>
      <c r="B176" s="192" t="s">
        <v>24</v>
      </c>
      <c r="C176" s="192" t="s">
        <v>30</v>
      </c>
      <c r="D176" s="192" t="s">
        <v>426</v>
      </c>
      <c r="G176" s="192">
        <f t="shared" si="4"/>
        <v>0</v>
      </c>
      <c r="K176" s="192">
        <f t="shared" si="5"/>
        <v>0</v>
      </c>
    </row>
    <row r="177" spans="1:11" s="192" customFormat="1" ht="13.5">
      <c r="A177" s="192" t="s">
        <v>240</v>
      </c>
      <c r="B177" s="192" t="s">
        <v>59</v>
      </c>
      <c r="C177" s="192" t="s">
        <v>64</v>
      </c>
      <c r="D177" s="192" t="s">
        <v>427</v>
      </c>
      <c r="E177" s="192">
        <v>115</v>
      </c>
      <c r="G177" s="192">
        <f t="shared" si="4"/>
        <v>115</v>
      </c>
      <c r="H177" s="192">
        <v>849</v>
      </c>
      <c r="K177" s="192">
        <f t="shared" si="5"/>
        <v>849</v>
      </c>
    </row>
    <row r="178" spans="1:11" s="192" customFormat="1" ht="13.5">
      <c r="A178" s="192" t="s">
        <v>240</v>
      </c>
      <c r="B178" s="192" t="s">
        <v>59</v>
      </c>
      <c r="C178" s="192" t="s">
        <v>63</v>
      </c>
      <c r="D178" s="192" t="s">
        <v>428</v>
      </c>
      <c r="E178" s="192">
        <v>1</v>
      </c>
      <c r="F178" s="192">
        <v>78</v>
      </c>
      <c r="G178" s="192">
        <f t="shared" si="4"/>
        <v>79</v>
      </c>
      <c r="J178" s="192">
        <v>1580</v>
      </c>
      <c r="K178" s="192">
        <f t="shared" si="5"/>
        <v>1580</v>
      </c>
    </row>
    <row r="179" spans="1:11" s="192" customFormat="1" ht="13.5">
      <c r="A179" s="192" t="s">
        <v>240</v>
      </c>
      <c r="B179" s="192" t="s">
        <v>24</v>
      </c>
      <c r="C179" s="192" t="s">
        <v>28</v>
      </c>
      <c r="D179" s="192" t="s">
        <v>429</v>
      </c>
      <c r="G179" s="192">
        <f t="shared" si="4"/>
        <v>0</v>
      </c>
      <c r="K179" s="192">
        <f t="shared" si="5"/>
        <v>0</v>
      </c>
    </row>
    <row r="180" spans="1:11" s="192" customFormat="1" ht="13.5">
      <c r="A180" s="192" t="s">
        <v>240</v>
      </c>
      <c r="B180" s="192" t="s">
        <v>59</v>
      </c>
      <c r="C180" s="192" t="s">
        <v>62</v>
      </c>
      <c r="D180" s="192" t="s">
        <v>430</v>
      </c>
      <c r="G180" s="192">
        <f t="shared" si="4"/>
        <v>0</v>
      </c>
      <c r="K180" s="192">
        <f t="shared" si="5"/>
        <v>0</v>
      </c>
    </row>
    <row r="181" spans="1:11" s="192" customFormat="1" ht="13.5">
      <c r="A181" s="192" t="s">
        <v>240</v>
      </c>
      <c r="B181" s="192" t="s">
        <v>24</v>
      </c>
      <c r="C181" s="192" t="s">
        <v>137</v>
      </c>
      <c r="D181" s="192" t="s">
        <v>431</v>
      </c>
      <c r="G181" s="192">
        <f t="shared" si="4"/>
        <v>0</v>
      </c>
      <c r="K181" s="192">
        <f t="shared" si="5"/>
        <v>0</v>
      </c>
    </row>
    <row r="182" spans="1:11" s="192" customFormat="1" ht="13.5">
      <c r="A182" s="192" t="s">
        <v>240</v>
      </c>
      <c r="B182" s="192" t="s">
        <v>59</v>
      </c>
      <c r="C182" s="192" t="s">
        <v>61</v>
      </c>
      <c r="D182" s="192" t="s">
        <v>432</v>
      </c>
      <c r="E182" s="192">
        <v>570</v>
      </c>
      <c r="G182" s="192">
        <f t="shared" si="4"/>
        <v>570</v>
      </c>
      <c r="H182" s="192">
        <v>11042</v>
      </c>
      <c r="K182" s="192">
        <f t="shared" si="5"/>
        <v>11042</v>
      </c>
    </row>
    <row r="183" spans="1:11" s="192" customFormat="1" ht="13.5">
      <c r="A183" s="192" t="s">
        <v>240</v>
      </c>
      <c r="B183" s="192" t="s">
        <v>59</v>
      </c>
      <c r="C183" s="192" t="s">
        <v>152</v>
      </c>
      <c r="D183" s="192" t="s">
        <v>433</v>
      </c>
      <c r="G183" s="192">
        <f t="shared" si="4"/>
        <v>0</v>
      </c>
      <c r="K183" s="192">
        <f t="shared" si="5"/>
        <v>0</v>
      </c>
    </row>
    <row r="184" spans="1:11" s="192" customFormat="1" ht="13.5">
      <c r="A184" s="192" t="s">
        <v>240</v>
      </c>
      <c r="B184" s="192" t="s">
        <v>24</v>
      </c>
      <c r="C184" s="192" t="s">
        <v>29</v>
      </c>
      <c r="D184" s="192" t="s">
        <v>434</v>
      </c>
      <c r="G184" s="192">
        <f t="shared" si="4"/>
        <v>0</v>
      </c>
      <c r="K184" s="192">
        <f t="shared" si="5"/>
        <v>0</v>
      </c>
    </row>
    <row r="185" spans="1:11" s="192" customFormat="1" ht="13.5">
      <c r="A185" s="192" t="s">
        <v>240</v>
      </c>
      <c r="B185" s="192" t="s">
        <v>80</v>
      </c>
      <c r="C185" s="192" t="s">
        <v>162</v>
      </c>
      <c r="D185" s="192" t="s">
        <v>435</v>
      </c>
      <c r="F185" s="192">
        <v>166</v>
      </c>
      <c r="G185" s="192">
        <f t="shared" si="4"/>
        <v>166</v>
      </c>
      <c r="J185" s="192">
        <v>3640</v>
      </c>
      <c r="K185" s="192">
        <f t="shared" si="5"/>
        <v>3640</v>
      </c>
    </row>
    <row r="186" spans="1:11" s="192" customFormat="1" ht="13.5">
      <c r="A186" s="192" t="s">
        <v>240</v>
      </c>
      <c r="B186" s="192" t="s">
        <v>80</v>
      </c>
      <c r="C186" s="192" t="s">
        <v>81</v>
      </c>
      <c r="D186" s="192" t="s">
        <v>436</v>
      </c>
      <c r="E186" s="192">
        <v>1</v>
      </c>
      <c r="F186" s="192">
        <v>140</v>
      </c>
      <c r="G186" s="192">
        <f t="shared" si="4"/>
        <v>141</v>
      </c>
      <c r="J186" s="192">
        <v>2800</v>
      </c>
      <c r="K186" s="192">
        <f t="shared" si="5"/>
        <v>2800</v>
      </c>
    </row>
    <row r="187" spans="1:11" s="192" customFormat="1" ht="13.5">
      <c r="A187" s="192" t="s">
        <v>240</v>
      </c>
      <c r="B187" s="192" t="s">
        <v>80</v>
      </c>
      <c r="C187" s="192" t="s">
        <v>84</v>
      </c>
      <c r="D187" s="192" t="s">
        <v>437</v>
      </c>
      <c r="G187" s="192">
        <f t="shared" si="4"/>
        <v>0</v>
      </c>
      <c r="K187" s="192">
        <f t="shared" si="5"/>
        <v>0</v>
      </c>
    </row>
    <row r="188" spans="1:11" s="192" customFormat="1" ht="13.5">
      <c r="A188" s="192" t="s">
        <v>240</v>
      </c>
      <c r="B188" s="192" t="s">
        <v>80</v>
      </c>
      <c r="C188" s="192" t="s">
        <v>83</v>
      </c>
      <c r="D188" s="192" t="s">
        <v>438</v>
      </c>
      <c r="F188" s="192">
        <v>44</v>
      </c>
      <c r="G188" s="192">
        <f t="shared" si="4"/>
        <v>44</v>
      </c>
      <c r="J188" s="192">
        <v>304</v>
      </c>
      <c r="K188" s="192">
        <f t="shared" si="5"/>
        <v>304</v>
      </c>
    </row>
    <row r="189" spans="1:11" s="192" customFormat="1" ht="13.5">
      <c r="A189" s="192" t="s">
        <v>240</v>
      </c>
      <c r="B189" s="192" t="s">
        <v>80</v>
      </c>
      <c r="C189" s="192" t="s">
        <v>337</v>
      </c>
      <c r="D189" s="192" t="s">
        <v>439</v>
      </c>
      <c r="F189" s="192">
        <v>6</v>
      </c>
      <c r="G189" s="192">
        <f t="shared" si="4"/>
        <v>6</v>
      </c>
      <c r="K189" s="192">
        <f t="shared" si="5"/>
        <v>0</v>
      </c>
    </row>
    <row r="190" spans="1:11" s="192" customFormat="1" ht="13.5">
      <c r="A190" s="192" t="s">
        <v>240</v>
      </c>
      <c r="B190" s="192" t="s">
        <v>80</v>
      </c>
      <c r="C190" s="192" t="s">
        <v>162</v>
      </c>
      <c r="D190" s="192" t="s">
        <v>440</v>
      </c>
      <c r="F190" s="192">
        <v>3</v>
      </c>
      <c r="G190" s="192">
        <f t="shared" si="4"/>
        <v>3</v>
      </c>
      <c r="J190" s="192">
        <v>65</v>
      </c>
      <c r="K190" s="192">
        <f t="shared" si="5"/>
        <v>65</v>
      </c>
    </row>
    <row r="191" spans="1:11" s="192" customFormat="1" ht="13.5">
      <c r="A191" s="192" t="s">
        <v>240</v>
      </c>
      <c r="B191" s="192" t="s">
        <v>31</v>
      </c>
      <c r="C191" s="192" t="s">
        <v>32</v>
      </c>
      <c r="D191" s="192" t="s">
        <v>441</v>
      </c>
      <c r="G191" s="192">
        <f t="shared" si="4"/>
        <v>0</v>
      </c>
      <c r="K191" s="192">
        <f t="shared" si="5"/>
        <v>0</v>
      </c>
    </row>
    <row r="192" spans="1:11" s="192" customFormat="1" ht="13.5">
      <c r="A192" s="192" t="s">
        <v>240</v>
      </c>
      <c r="B192" s="192" t="s">
        <v>31</v>
      </c>
      <c r="C192" s="192" t="s">
        <v>140</v>
      </c>
      <c r="D192" s="192" t="s">
        <v>442</v>
      </c>
      <c r="E192" s="192">
        <v>138</v>
      </c>
      <c r="G192" s="192">
        <f t="shared" si="4"/>
        <v>138</v>
      </c>
      <c r="H192" s="192">
        <v>2510</v>
      </c>
      <c r="K192" s="192">
        <f t="shared" si="5"/>
        <v>2510</v>
      </c>
    </row>
    <row r="193" spans="1:11" s="192" customFormat="1" ht="13.5">
      <c r="A193" s="192" t="s">
        <v>240</v>
      </c>
      <c r="B193" s="192" t="s">
        <v>110</v>
      </c>
      <c r="C193" s="192" t="s">
        <v>113</v>
      </c>
      <c r="D193" s="192" t="s">
        <v>443</v>
      </c>
      <c r="G193" s="192">
        <f t="shared" si="4"/>
        <v>0</v>
      </c>
      <c r="K193" s="192">
        <f t="shared" si="5"/>
        <v>0</v>
      </c>
    </row>
    <row r="194" spans="1:11" s="192" customFormat="1" ht="13.5">
      <c r="A194" s="192" t="s">
        <v>240</v>
      </c>
      <c r="B194" s="192" t="s">
        <v>31</v>
      </c>
      <c r="C194" s="192" t="s">
        <v>141</v>
      </c>
      <c r="D194" s="192" t="s">
        <v>444</v>
      </c>
      <c r="G194" s="192">
        <f aca="true" t="shared" si="6" ref="G194:G257">SUM(E194,F194)</f>
        <v>0</v>
      </c>
      <c r="K194" s="192">
        <f aca="true" t="shared" si="7" ref="K194:K257">SUM(H194,I194,J194)</f>
        <v>0</v>
      </c>
    </row>
    <row r="195" spans="1:11" s="192" customFormat="1" ht="13.5">
      <c r="A195" s="192" t="s">
        <v>240</v>
      </c>
      <c r="B195" s="192" t="s">
        <v>31</v>
      </c>
      <c r="C195" s="192" t="s">
        <v>36</v>
      </c>
      <c r="D195" s="192" t="s">
        <v>445</v>
      </c>
      <c r="G195" s="192">
        <f t="shared" si="6"/>
        <v>0</v>
      </c>
      <c r="K195" s="192">
        <f t="shared" si="7"/>
        <v>0</v>
      </c>
    </row>
    <row r="196" spans="1:11" s="192" customFormat="1" ht="13.5">
      <c r="A196" s="192" t="s">
        <v>240</v>
      </c>
      <c r="B196" s="192" t="s">
        <v>31</v>
      </c>
      <c r="C196" s="192" t="s">
        <v>446</v>
      </c>
      <c r="D196" s="192" t="s">
        <v>447</v>
      </c>
      <c r="E196" s="192">
        <v>21</v>
      </c>
      <c r="G196" s="192">
        <f t="shared" si="6"/>
        <v>21</v>
      </c>
      <c r="H196" s="192">
        <v>85</v>
      </c>
      <c r="K196" s="192">
        <f t="shared" si="7"/>
        <v>85</v>
      </c>
    </row>
    <row r="197" spans="1:11" s="192" customFormat="1" ht="13.5">
      <c r="A197" s="192" t="s">
        <v>240</v>
      </c>
      <c r="B197" s="192" t="s">
        <v>31</v>
      </c>
      <c r="C197" s="192" t="s">
        <v>34</v>
      </c>
      <c r="D197" s="192" t="s">
        <v>448</v>
      </c>
      <c r="G197" s="192">
        <f t="shared" si="6"/>
        <v>0</v>
      </c>
      <c r="K197" s="192">
        <f t="shared" si="7"/>
        <v>0</v>
      </c>
    </row>
    <row r="198" spans="1:11" s="192" customFormat="1" ht="13.5">
      <c r="A198" s="192" t="s">
        <v>240</v>
      </c>
      <c r="B198" s="192" t="s">
        <v>31</v>
      </c>
      <c r="C198" s="192" t="s">
        <v>37</v>
      </c>
      <c r="D198" s="192" t="s">
        <v>449</v>
      </c>
      <c r="G198" s="192">
        <f t="shared" si="6"/>
        <v>0</v>
      </c>
      <c r="K198" s="192">
        <f t="shared" si="7"/>
        <v>0</v>
      </c>
    </row>
    <row r="199" spans="1:11" s="192" customFormat="1" ht="13.5">
      <c r="A199" s="192" t="s">
        <v>240</v>
      </c>
      <c r="B199" s="192" t="s">
        <v>31</v>
      </c>
      <c r="C199" s="192" t="s">
        <v>38</v>
      </c>
      <c r="D199" s="192" t="s">
        <v>450</v>
      </c>
      <c r="E199" s="192">
        <v>65</v>
      </c>
      <c r="G199" s="192">
        <f t="shared" si="6"/>
        <v>65</v>
      </c>
      <c r="H199" s="192">
        <v>190</v>
      </c>
      <c r="K199" s="192">
        <f t="shared" si="7"/>
        <v>190</v>
      </c>
    </row>
    <row r="200" spans="1:11" s="192" customFormat="1" ht="13.5">
      <c r="A200" s="192" t="s">
        <v>240</v>
      </c>
      <c r="B200" s="192" t="s">
        <v>31</v>
      </c>
      <c r="C200" s="192" t="s">
        <v>39</v>
      </c>
      <c r="D200" s="192" t="s">
        <v>451</v>
      </c>
      <c r="E200" s="192">
        <v>15</v>
      </c>
      <c r="G200" s="192">
        <f t="shared" si="6"/>
        <v>15</v>
      </c>
      <c r="H200" s="192">
        <v>40</v>
      </c>
      <c r="K200" s="192">
        <f t="shared" si="7"/>
        <v>40</v>
      </c>
    </row>
    <row r="201" spans="1:11" s="192" customFormat="1" ht="13.5">
      <c r="A201" s="192" t="s">
        <v>240</v>
      </c>
      <c r="B201" s="192" t="s">
        <v>101</v>
      </c>
      <c r="C201" s="192" t="s">
        <v>107</v>
      </c>
      <c r="D201" s="192" t="s">
        <v>452</v>
      </c>
      <c r="G201" s="192">
        <f t="shared" si="6"/>
        <v>0</v>
      </c>
      <c r="K201" s="192">
        <f t="shared" si="7"/>
        <v>0</v>
      </c>
    </row>
    <row r="202" spans="1:11" s="192" customFormat="1" ht="13.5">
      <c r="A202" s="192" t="s">
        <v>240</v>
      </c>
      <c r="B202" s="192" t="s">
        <v>101</v>
      </c>
      <c r="C202" s="192" t="s">
        <v>105</v>
      </c>
      <c r="D202" s="192" t="s">
        <v>453</v>
      </c>
      <c r="G202" s="192">
        <f t="shared" si="6"/>
        <v>0</v>
      </c>
      <c r="K202" s="192">
        <f t="shared" si="7"/>
        <v>0</v>
      </c>
    </row>
    <row r="203" spans="1:11" s="192" customFormat="1" ht="13.5">
      <c r="A203" s="192" t="s">
        <v>240</v>
      </c>
      <c r="B203" s="192" t="s">
        <v>256</v>
      </c>
      <c r="C203" s="192" t="s">
        <v>196</v>
      </c>
      <c r="D203" s="192" t="s">
        <v>454</v>
      </c>
      <c r="G203" s="192">
        <f t="shared" si="6"/>
        <v>0</v>
      </c>
      <c r="K203" s="192">
        <f t="shared" si="7"/>
        <v>0</v>
      </c>
    </row>
    <row r="204" spans="1:11" s="192" customFormat="1" ht="13.5">
      <c r="A204" s="192" t="s">
        <v>240</v>
      </c>
      <c r="B204" s="192" t="s">
        <v>95</v>
      </c>
      <c r="C204" s="192" t="s">
        <v>98</v>
      </c>
      <c r="D204" s="192" t="s">
        <v>455</v>
      </c>
      <c r="G204" s="192">
        <f t="shared" si="6"/>
        <v>0</v>
      </c>
      <c r="K204" s="192">
        <f t="shared" si="7"/>
        <v>0</v>
      </c>
    </row>
    <row r="205" spans="1:11" s="192" customFormat="1" ht="13.5">
      <c r="A205" s="192" t="s">
        <v>240</v>
      </c>
      <c r="B205" s="192" t="s">
        <v>256</v>
      </c>
      <c r="C205" s="192" t="s">
        <v>199</v>
      </c>
      <c r="D205" s="192" t="s">
        <v>456</v>
      </c>
      <c r="G205" s="192">
        <f t="shared" si="6"/>
        <v>0</v>
      </c>
      <c r="K205" s="192">
        <f t="shared" si="7"/>
        <v>0</v>
      </c>
    </row>
    <row r="206" spans="1:11" s="192" customFormat="1" ht="13.5">
      <c r="A206" s="192" t="s">
        <v>240</v>
      </c>
      <c r="B206" s="192" t="s">
        <v>95</v>
      </c>
      <c r="C206" s="192" t="s">
        <v>99</v>
      </c>
      <c r="D206" s="192" t="s">
        <v>457</v>
      </c>
      <c r="G206" s="192">
        <f t="shared" si="6"/>
        <v>0</v>
      </c>
      <c r="K206" s="192">
        <f t="shared" si="7"/>
        <v>0</v>
      </c>
    </row>
    <row r="207" spans="1:11" s="192" customFormat="1" ht="13.5">
      <c r="A207" s="192" t="s">
        <v>240</v>
      </c>
      <c r="B207" s="192" t="s">
        <v>256</v>
      </c>
      <c r="C207" s="192" t="s">
        <v>200</v>
      </c>
      <c r="D207" s="192" t="s">
        <v>458</v>
      </c>
      <c r="G207" s="192">
        <f t="shared" si="6"/>
        <v>0</v>
      </c>
      <c r="K207" s="192">
        <f t="shared" si="7"/>
        <v>0</v>
      </c>
    </row>
    <row r="208" spans="1:11" s="192" customFormat="1" ht="13.5">
      <c r="A208" s="192" t="s">
        <v>240</v>
      </c>
      <c r="B208" s="192" t="s">
        <v>95</v>
      </c>
      <c r="C208" s="192" t="s">
        <v>100</v>
      </c>
      <c r="D208" s="192" t="s">
        <v>459</v>
      </c>
      <c r="G208" s="192">
        <f t="shared" si="6"/>
        <v>0</v>
      </c>
      <c r="K208" s="192">
        <f t="shared" si="7"/>
        <v>0</v>
      </c>
    </row>
    <row r="209" spans="1:11" s="192" customFormat="1" ht="13.5">
      <c r="A209" s="192" t="s">
        <v>240</v>
      </c>
      <c r="B209" s="192" t="s">
        <v>40</v>
      </c>
      <c r="C209" s="192" t="s">
        <v>45</v>
      </c>
      <c r="D209" s="192" t="s">
        <v>460</v>
      </c>
      <c r="G209" s="192">
        <f t="shared" si="6"/>
        <v>0</v>
      </c>
      <c r="K209" s="192">
        <f t="shared" si="7"/>
        <v>0</v>
      </c>
    </row>
    <row r="210" spans="1:11" s="192" customFormat="1" ht="13.5">
      <c r="A210" s="192" t="s">
        <v>240</v>
      </c>
      <c r="B210" s="192" t="s">
        <v>95</v>
      </c>
      <c r="C210" s="192" t="s">
        <v>96</v>
      </c>
      <c r="D210" s="192" t="s">
        <v>96</v>
      </c>
      <c r="G210" s="192">
        <f t="shared" si="6"/>
        <v>0</v>
      </c>
      <c r="K210" s="192">
        <f t="shared" si="7"/>
        <v>0</v>
      </c>
    </row>
    <row r="211" spans="1:11" s="192" customFormat="1" ht="13.5">
      <c r="A211" s="192" t="s">
        <v>240</v>
      </c>
      <c r="B211" s="192" t="s">
        <v>40</v>
      </c>
      <c r="C211" s="192" t="s">
        <v>44</v>
      </c>
      <c r="D211" s="192" t="s">
        <v>461</v>
      </c>
      <c r="G211" s="192">
        <f t="shared" si="6"/>
        <v>0</v>
      </c>
      <c r="K211" s="192">
        <f t="shared" si="7"/>
        <v>0</v>
      </c>
    </row>
    <row r="212" spans="1:11" s="192" customFormat="1" ht="13.5">
      <c r="A212" s="192" t="s">
        <v>240</v>
      </c>
      <c r="B212" s="192" t="s">
        <v>256</v>
      </c>
      <c r="C212" s="192" t="s">
        <v>202</v>
      </c>
      <c r="D212" s="192" t="s">
        <v>462</v>
      </c>
      <c r="G212" s="192">
        <f t="shared" si="6"/>
        <v>0</v>
      </c>
      <c r="K212" s="192">
        <f t="shared" si="7"/>
        <v>0</v>
      </c>
    </row>
    <row r="213" spans="1:11" s="192" customFormat="1" ht="13.5">
      <c r="A213" s="192" t="s">
        <v>240</v>
      </c>
      <c r="B213" s="192" t="s">
        <v>40</v>
      </c>
      <c r="C213" s="192" t="s">
        <v>47</v>
      </c>
      <c r="D213" s="192" t="s">
        <v>463</v>
      </c>
      <c r="G213" s="192">
        <f t="shared" si="6"/>
        <v>0</v>
      </c>
      <c r="K213" s="192">
        <f t="shared" si="7"/>
        <v>0</v>
      </c>
    </row>
    <row r="214" spans="1:11" s="192" customFormat="1" ht="13.5">
      <c r="A214" s="192" t="s">
        <v>240</v>
      </c>
      <c r="B214" s="192" t="s">
        <v>40</v>
      </c>
      <c r="C214" s="192" t="s">
        <v>145</v>
      </c>
      <c r="D214" s="192" t="s">
        <v>464</v>
      </c>
      <c r="G214" s="192">
        <f t="shared" si="6"/>
        <v>0</v>
      </c>
      <c r="K214" s="192">
        <f t="shared" si="7"/>
        <v>0</v>
      </c>
    </row>
    <row r="215" spans="1:11" s="192" customFormat="1" ht="13.5">
      <c r="A215" s="192" t="s">
        <v>240</v>
      </c>
      <c r="B215" s="192" t="s">
        <v>114</v>
      </c>
      <c r="C215" s="192" t="s">
        <v>178</v>
      </c>
      <c r="D215" s="192" t="s">
        <v>465</v>
      </c>
      <c r="G215" s="192">
        <f t="shared" si="6"/>
        <v>0</v>
      </c>
      <c r="K215" s="192">
        <f t="shared" si="7"/>
        <v>0</v>
      </c>
    </row>
    <row r="216" spans="1:11" s="192" customFormat="1" ht="13.5">
      <c r="A216" s="192" t="s">
        <v>240</v>
      </c>
      <c r="B216" s="192" t="s">
        <v>114</v>
      </c>
      <c r="C216" s="192" t="s">
        <v>118</v>
      </c>
      <c r="D216" s="192" t="s">
        <v>466</v>
      </c>
      <c r="G216" s="192">
        <f t="shared" si="6"/>
        <v>0</v>
      </c>
      <c r="K216" s="192">
        <f t="shared" si="7"/>
        <v>0</v>
      </c>
    </row>
    <row r="217" spans="1:11" s="192" customFormat="1" ht="13.5">
      <c r="A217" s="192" t="s">
        <v>240</v>
      </c>
      <c r="B217" s="192" t="s">
        <v>114</v>
      </c>
      <c r="C217" s="192" t="s">
        <v>119</v>
      </c>
      <c r="D217" s="192" t="s">
        <v>467</v>
      </c>
      <c r="G217" s="192">
        <f t="shared" si="6"/>
        <v>0</v>
      </c>
      <c r="K217" s="192">
        <f t="shared" si="7"/>
        <v>0</v>
      </c>
    </row>
    <row r="218" spans="1:11" s="192" customFormat="1" ht="13.5">
      <c r="A218" s="192" t="s">
        <v>240</v>
      </c>
      <c r="B218" s="192" t="s">
        <v>114</v>
      </c>
      <c r="C218" s="192" t="s">
        <v>117</v>
      </c>
      <c r="D218" s="192" t="s">
        <v>468</v>
      </c>
      <c r="G218" s="192">
        <f t="shared" si="6"/>
        <v>0</v>
      </c>
      <c r="K218" s="192">
        <f t="shared" si="7"/>
        <v>0</v>
      </c>
    </row>
    <row r="219" spans="1:11" s="192" customFormat="1" ht="13.5">
      <c r="A219" s="192" t="s">
        <v>240</v>
      </c>
      <c r="B219" s="192" t="s">
        <v>95</v>
      </c>
      <c r="C219" s="192" t="s">
        <v>446</v>
      </c>
      <c r="D219" s="192" t="s">
        <v>469</v>
      </c>
      <c r="F219" s="192">
        <v>6</v>
      </c>
      <c r="G219" s="192">
        <f t="shared" si="6"/>
        <v>6</v>
      </c>
      <c r="K219" s="192">
        <f t="shared" si="7"/>
        <v>0</v>
      </c>
    </row>
    <row r="220" spans="1:11" s="192" customFormat="1" ht="13.5">
      <c r="A220" s="192" t="s">
        <v>240</v>
      </c>
      <c r="B220" s="192" t="s">
        <v>95</v>
      </c>
      <c r="C220" s="192" t="s">
        <v>470</v>
      </c>
      <c r="D220" s="192" t="s">
        <v>471</v>
      </c>
      <c r="G220" s="192">
        <f t="shared" si="6"/>
        <v>0</v>
      </c>
      <c r="K220" s="192">
        <f t="shared" si="7"/>
        <v>0</v>
      </c>
    </row>
    <row r="221" spans="1:11" s="192" customFormat="1" ht="13.5">
      <c r="A221" s="192" t="s">
        <v>240</v>
      </c>
      <c r="B221" s="192" t="s">
        <v>256</v>
      </c>
      <c r="C221" s="192" t="s">
        <v>203</v>
      </c>
      <c r="D221" s="192" t="s">
        <v>472</v>
      </c>
      <c r="F221" s="192">
        <v>2</v>
      </c>
      <c r="G221" s="192">
        <f t="shared" si="6"/>
        <v>2</v>
      </c>
      <c r="J221" s="192">
        <v>20</v>
      </c>
      <c r="K221" s="192">
        <f t="shared" si="7"/>
        <v>20</v>
      </c>
    </row>
    <row r="222" spans="1:11" s="192" customFormat="1" ht="13.5">
      <c r="A222" s="192" t="s">
        <v>240</v>
      </c>
      <c r="B222" s="192" t="s">
        <v>256</v>
      </c>
      <c r="C222" s="192" t="s">
        <v>473</v>
      </c>
      <c r="D222" s="192" t="s">
        <v>474</v>
      </c>
      <c r="G222" s="192">
        <f t="shared" si="6"/>
        <v>0</v>
      </c>
      <c r="K222" s="192">
        <f t="shared" si="7"/>
        <v>0</v>
      </c>
    </row>
    <row r="223" spans="1:11" s="192" customFormat="1" ht="13.5">
      <c r="A223" s="192" t="s">
        <v>240</v>
      </c>
      <c r="B223" s="192" t="s">
        <v>256</v>
      </c>
      <c r="C223" s="192" t="s">
        <v>475</v>
      </c>
      <c r="D223" s="192" t="s">
        <v>476</v>
      </c>
      <c r="G223" s="192">
        <f t="shared" si="6"/>
        <v>0</v>
      </c>
      <c r="K223" s="192">
        <f t="shared" si="7"/>
        <v>0</v>
      </c>
    </row>
    <row r="224" spans="1:11" s="192" customFormat="1" ht="13.5">
      <c r="A224" s="192" t="s">
        <v>240</v>
      </c>
      <c r="B224" s="192" t="s">
        <v>15</v>
      </c>
      <c r="C224" s="192" t="s">
        <v>21</v>
      </c>
      <c r="D224" s="192" t="s">
        <v>477</v>
      </c>
      <c r="G224" s="192">
        <f t="shared" si="6"/>
        <v>0</v>
      </c>
      <c r="K224" s="192">
        <f t="shared" si="7"/>
        <v>0</v>
      </c>
    </row>
    <row r="225" spans="1:11" s="192" customFormat="1" ht="13.5">
      <c r="A225" s="192" t="s">
        <v>240</v>
      </c>
      <c r="B225" s="192" t="s">
        <v>48</v>
      </c>
      <c r="C225" s="192" t="s">
        <v>148</v>
      </c>
      <c r="D225" s="192" t="s">
        <v>478</v>
      </c>
      <c r="G225" s="192">
        <f t="shared" si="6"/>
        <v>0</v>
      </c>
      <c r="K225" s="192">
        <f t="shared" si="7"/>
        <v>0</v>
      </c>
    </row>
    <row r="226" spans="1:11" s="192" customFormat="1" ht="13.5">
      <c r="A226" s="192" t="s">
        <v>240</v>
      </c>
      <c r="B226" s="192" t="s">
        <v>9</v>
      </c>
      <c r="C226" s="192" t="s">
        <v>188</v>
      </c>
      <c r="D226" s="192" t="s">
        <v>479</v>
      </c>
      <c r="G226" s="192">
        <f t="shared" si="6"/>
        <v>0</v>
      </c>
      <c r="K226" s="192">
        <f t="shared" si="7"/>
        <v>0</v>
      </c>
    </row>
    <row r="227" spans="1:11" s="192" customFormat="1" ht="13.5">
      <c r="A227" s="192" t="s">
        <v>240</v>
      </c>
      <c r="B227" s="192" t="s">
        <v>48</v>
      </c>
      <c r="C227" s="192" t="s">
        <v>57</v>
      </c>
      <c r="D227" s="192" t="s">
        <v>480</v>
      </c>
      <c r="G227" s="192">
        <f t="shared" si="6"/>
        <v>0</v>
      </c>
      <c r="K227" s="192">
        <f t="shared" si="7"/>
        <v>0</v>
      </c>
    </row>
    <row r="228" spans="1:11" s="192" customFormat="1" ht="13.5">
      <c r="A228" s="192" t="s">
        <v>240</v>
      </c>
      <c r="B228" s="192" t="s">
        <v>48</v>
      </c>
      <c r="C228" s="192" t="s">
        <v>55</v>
      </c>
      <c r="D228" s="192" t="s">
        <v>481</v>
      </c>
      <c r="G228" s="192">
        <f t="shared" si="6"/>
        <v>0</v>
      </c>
      <c r="K228" s="192">
        <f t="shared" si="7"/>
        <v>0</v>
      </c>
    </row>
    <row r="229" spans="1:11" s="192" customFormat="1" ht="13.5">
      <c r="A229" s="192" t="s">
        <v>240</v>
      </c>
      <c r="B229" s="192" t="s">
        <v>15</v>
      </c>
      <c r="C229" s="192" t="s">
        <v>22</v>
      </c>
      <c r="D229" s="192" t="s">
        <v>482</v>
      </c>
      <c r="G229" s="192">
        <f t="shared" si="6"/>
        <v>0</v>
      </c>
      <c r="K229" s="192">
        <f t="shared" si="7"/>
        <v>0</v>
      </c>
    </row>
    <row r="230" spans="1:11" s="192" customFormat="1" ht="13.5">
      <c r="A230" s="192" t="s">
        <v>240</v>
      </c>
      <c r="B230" s="192" t="s">
        <v>9</v>
      </c>
      <c r="C230" s="192" t="s">
        <v>191</v>
      </c>
      <c r="D230" s="192" t="s">
        <v>483</v>
      </c>
      <c r="G230" s="192">
        <f t="shared" si="6"/>
        <v>0</v>
      </c>
      <c r="K230" s="192">
        <f t="shared" si="7"/>
        <v>0</v>
      </c>
    </row>
    <row r="231" spans="1:11" s="192" customFormat="1" ht="13.5">
      <c r="A231" s="192" t="s">
        <v>240</v>
      </c>
      <c r="B231" s="192" t="s">
        <v>48</v>
      </c>
      <c r="C231" s="192" t="s">
        <v>54</v>
      </c>
      <c r="D231" s="192" t="s">
        <v>484</v>
      </c>
      <c r="E231" s="192">
        <v>1</v>
      </c>
      <c r="G231" s="192">
        <f t="shared" si="6"/>
        <v>1</v>
      </c>
      <c r="K231" s="192">
        <f t="shared" si="7"/>
        <v>0</v>
      </c>
    </row>
    <row r="232" spans="1:11" s="192" customFormat="1" ht="13.5">
      <c r="A232" s="192" t="s">
        <v>240</v>
      </c>
      <c r="B232" s="192" t="s">
        <v>15</v>
      </c>
      <c r="C232" s="192" t="s">
        <v>20</v>
      </c>
      <c r="D232" s="192" t="s">
        <v>485</v>
      </c>
      <c r="G232" s="192">
        <f t="shared" si="6"/>
        <v>0</v>
      </c>
      <c r="K232" s="192">
        <f t="shared" si="7"/>
        <v>0</v>
      </c>
    </row>
    <row r="233" spans="1:11" s="192" customFormat="1" ht="13.5">
      <c r="A233" s="192" t="s">
        <v>240</v>
      </c>
      <c r="B233" s="192" t="s">
        <v>48</v>
      </c>
      <c r="C233" s="192" t="s">
        <v>52</v>
      </c>
      <c r="D233" s="192" t="s">
        <v>486</v>
      </c>
      <c r="G233" s="192">
        <f t="shared" si="6"/>
        <v>0</v>
      </c>
      <c r="K233" s="192">
        <f t="shared" si="7"/>
        <v>0</v>
      </c>
    </row>
    <row r="234" spans="1:11" s="192" customFormat="1" ht="13.5">
      <c r="A234" s="192" t="s">
        <v>240</v>
      </c>
      <c r="B234" s="192" t="s">
        <v>15</v>
      </c>
      <c r="C234" s="192" t="s">
        <v>23</v>
      </c>
      <c r="D234" s="192" t="s">
        <v>487</v>
      </c>
      <c r="G234" s="192">
        <f t="shared" si="6"/>
        <v>0</v>
      </c>
      <c r="K234" s="192">
        <f t="shared" si="7"/>
        <v>0</v>
      </c>
    </row>
    <row r="235" spans="1:11" s="192" customFormat="1" ht="13.5">
      <c r="A235" s="192" t="s">
        <v>240</v>
      </c>
      <c r="B235" s="192" t="s">
        <v>48</v>
      </c>
      <c r="C235" s="192" t="s">
        <v>56</v>
      </c>
      <c r="D235" s="192" t="s">
        <v>488</v>
      </c>
      <c r="E235" s="192">
        <v>110</v>
      </c>
      <c r="G235" s="192">
        <f t="shared" si="6"/>
        <v>110</v>
      </c>
      <c r="H235" s="192">
        <v>2160</v>
      </c>
      <c r="K235" s="192">
        <f t="shared" si="7"/>
        <v>2160</v>
      </c>
    </row>
    <row r="236" spans="1:11" s="192" customFormat="1" ht="13.5">
      <c r="A236" s="192" t="s">
        <v>240</v>
      </c>
      <c r="B236" s="192" t="s">
        <v>101</v>
      </c>
      <c r="C236" s="192" t="s">
        <v>171</v>
      </c>
      <c r="D236" s="192" t="s">
        <v>489</v>
      </c>
      <c r="G236" s="192">
        <f t="shared" si="6"/>
        <v>0</v>
      </c>
      <c r="K236" s="192">
        <f t="shared" si="7"/>
        <v>0</v>
      </c>
    </row>
    <row r="237" spans="1:11" s="192" customFormat="1" ht="13.5">
      <c r="A237" s="192" t="s">
        <v>240</v>
      </c>
      <c r="B237" s="192" t="s">
        <v>48</v>
      </c>
      <c r="C237" s="192" t="s">
        <v>149</v>
      </c>
      <c r="D237" s="192" t="s">
        <v>490</v>
      </c>
      <c r="G237" s="192">
        <f t="shared" si="6"/>
        <v>0</v>
      </c>
      <c r="K237" s="192">
        <f t="shared" si="7"/>
        <v>0</v>
      </c>
    </row>
    <row r="238" spans="1:11" s="192" customFormat="1" ht="13.5">
      <c r="A238" s="192" t="s">
        <v>240</v>
      </c>
      <c r="B238" s="192" t="s">
        <v>120</v>
      </c>
      <c r="C238" s="192" t="s">
        <v>181</v>
      </c>
      <c r="D238" s="192" t="s">
        <v>491</v>
      </c>
      <c r="G238" s="192">
        <f t="shared" si="6"/>
        <v>0</v>
      </c>
      <c r="K238" s="192">
        <f t="shared" si="7"/>
        <v>0</v>
      </c>
    </row>
    <row r="239" spans="1:11" s="192" customFormat="1" ht="13.5">
      <c r="A239" s="192" t="s">
        <v>240</v>
      </c>
      <c r="B239" s="192" t="s">
        <v>120</v>
      </c>
      <c r="C239" s="192" t="s">
        <v>124</v>
      </c>
      <c r="D239" s="192" t="s">
        <v>492</v>
      </c>
      <c r="G239" s="192">
        <f t="shared" si="6"/>
        <v>0</v>
      </c>
      <c r="K239" s="192">
        <f t="shared" si="7"/>
        <v>0</v>
      </c>
    </row>
    <row r="240" spans="1:11" s="192" customFormat="1" ht="13.5">
      <c r="A240" s="192" t="s">
        <v>240</v>
      </c>
      <c r="B240" s="192" t="s">
        <v>120</v>
      </c>
      <c r="C240" s="192" t="s">
        <v>125</v>
      </c>
      <c r="D240" s="192" t="s">
        <v>493</v>
      </c>
      <c r="G240" s="192">
        <f t="shared" si="6"/>
        <v>0</v>
      </c>
      <c r="K240" s="192">
        <f t="shared" si="7"/>
        <v>0</v>
      </c>
    </row>
    <row r="241" spans="1:11" s="192" customFormat="1" ht="13.5">
      <c r="A241" s="192" t="s">
        <v>240</v>
      </c>
      <c r="B241" s="192" t="s">
        <v>120</v>
      </c>
      <c r="C241" s="192" t="s">
        <v>123</v>
      </c>
      <c r="D241" s="192" t="s">
        <v>494</v>
      </c>
      <c r="G241" s="192">
        <f t="shared" si="6"/>
        <v>0</v>
      </c>
      <c r="K241" s="192">
        <f t="shared" si="7"/>
        <v>0</v>
      </c>
    </row>
    <row r="242" spans="1:11" s="192" customFormat="1" ht="13.5">
      <c r="A242" s="192" t="s">
        <v>240</v>
      </c>
      <c r="B242" s="192" t="s">
        <v>15</v>
      </c>
      <c r="C242" s="192" t="s">
        <v>134</v>
      </c>
      <c r="D242" s="192" t="s">
        <v>495</v>
      </c>
      <c r="G242" s="192">
        <f t="shared" si="6"/>
        <v>0</v>
      </c>
      <c r="K242" s="192">
        <f t="shared" si="7"/>
        <v>0</v>
      </c>
    </row>
    <row r="243" spans="1:11" s="192" customFormat="1" ht="13.5">
      <c r="A243" s="192" t="s">
        <v>240</v>
      </c>
      <c r="B243" s="192" t="s">
        <v>101</v>
      </c>
      <c r="C243" s="192" t="s">
        <v>104</v>
      </c>
      <c r="D243" s="192" t="s">
        <v>496</v>
      </c>
      <c r="G243" s="192">
        <f t="shared" si="6"/>
        <v>0</v>
      </c>
      <c r="K243" s="192">
        <f t="shared" si="7"/>
        <v>0</v>
      </c>
    </row>
    <row r="244" spans="1:11" s="192" customFormat="1" ht="13.5">
      <c r="A244" s="192" t="s">
        <v>240</v>
      </c>
      <c r="B244" s="192" t="s">
        <v>101</v>
      </c>
      <c r="C244" s="192" t="s">
        <v>106</v>
      </c>
      <c r="D244" s="192" t="s">
        <v>497</v>
      </c>
      <c r="G244" s="192">
        <f t="shared" si="6"/>
        <v>0</v>
      </c>
      <c r="K244" s="192">
        <f t="shared" si="7"/>
        <v>0</v>
      </c>
    </row>
    <row r="245" spans="1:11" s="192" customFormat="1" ht="13.5">
      <c r="A245" s="192" t="s">
        <v>240</v>
      </c>
      <c r="B245" s="192" t="s">
        <v>101</v>
      </c>
      <c r="C245" s="192" t="s">
        <v>498</v>
      </c>
      <c r="D245" s="192" t="s">
        <v>499</v>
      </c>
      <c r="G245" s="192">
        <f t="shared" si="6"/>
        <v>0</v>
      </c>
      <c r="K245" s="192">
        <f t="shared" si="7"/>
        <v>0</v>
      </c>
    </row>
    <row r="246" spans="1:11" s="192" customFormat="1" ht="13.5">
      <c r="A246" s="192" t="s">
        <v>240</v>
      </c>
      <c r="B246" s="192" t="s">
        <v>101</v>
      </c>
      <c r="C246" s="192" t="s">
        <v>500</v>
      </c>
      <c r="D246" s="192" t="s">
        <v>501</v>
      </c>
      <c r="G246" s="192">
        <f t="shared" si="6"/>
        <v>0</v>
      </c>
      <c r="K246" s="192">
        <f t="shared" si="7"/>
        <v>0</v>
      </c>
    </row>
    <row r="247" spans="1:11" s="192" customFormat="1" ht="13.5">
      <c r="A247" s="192" t="s">
        <v>240</v>
      </c>
      <c r="B247" s="192" t="s">
        <v>101</v>
      </c>
      <c r="C247" s="192" t="s">
        <v>104</v>
      </c>
      <c r="D247" s="192" t="s">
        <v>502</v>
      </c>
      <c r="E247" s="192">
        <v>63</v>
      </c>
      <c r="F247" s="192">
        <v>29</v>
      </c>
      <c r="G247" s="192">
        <f t="shared" si="6"/>
        <v>92</v>
      </c>
      <c r="H247" s="192">
        <v>20</v>
      </c>
      <c r="I247" s="192">
        <v>1873.84</v>
      </c>
      <c r="J247" s="192">
        <v>40</v>
      </c>
      <c r="K247" s="192">
        <f t="shared" si="7"/>
        <v>1933.84</v>
      </c>
    </row>
    <row r="248" spans="1:11" s="192" customFormat="1" ht="13.5">
      <c r="A248" s="192" t="s">
        <v>240</v>
      </c>
      <c r="B248" s="192" t="s">
        <v>9</v>
      </c>
      <c r="C248" s="192" t="s">
        <v>192</v>
      </c>
      <c r="D248" s="192" t="s">
        <v>503</v>
      </c>
      <c r="G248" s="192">
        <f t="shared" si="6"/>
        <v>0</v>
      </c>
      <c r="K248" s="192">
        <f t="shared" si="7"/>
        <v>0</v>
      </c>
    </row>
    <row r="249" spans="1:11" s="192" customFormat="1" ht="13.5">
      <c r="A249" s="192" t="s">
        <v>240</v>
      </c>
      <c r="B249" s="192" t="s">
        <v>31</v>
      </c>
      <c r="C249" s="192" t="s">
        <v>32</v>
      </c>
      <c r="D249" s="192" t="s">
        <v>504</v>
      </c>
      <c r="G249" s="192">
        <f t="shared" si="6"/>
        <v>0</v>
      </c>
      <c r="K249" s="192">
        <f t="shared" si="7"/>
        <v>0</v>
      </c>
    </row>
    <row r="250" spans="1:11" s="192" customFormat="1" ht="13.5">
      <c r="A250" s="192" t="s">
        <v>240</v>
      </c>
      <c r="B250" s="192" t="s">
        <v>101</v>
      </c>
      <c r="C250" s="192" t="s">
        <v>106</v>
      </c>
      <c r="D250" s="192" t="s">
        <v>505</v>
      </c>
      <c r="G250" s="192">
        <f t="shared" si="6"/>
        <v>0</v>
      </c>
      <c r="K250" s="192">
        <f t="shared" si="7"/>
        <v>0</v>
      </c>
    </row>
    <row r="251" spans="1:11" s="192" customFormat="1" ht="13.5">
      <c r="A251" s="192" t="s">
        <v>240</v>
      </c>
      <c r="B251" s="192" t="s">
        <v>101</v>
      </c>
      <c r="C251" s="192" t="s">
        <v>500</v>
      </c>
      <c r="D251" s="192" t="s">
        <v>506</v>
      </c>
      <c r="G251" s="192">
        <f t="shared" si="6"/>
        <v>0</v>
      </c>
      <c r="K251" s="192">
        <f t="shared" si="7"/>
        <v>0</v>
      </c>
    </row>
    <row r="252" spans="1:11" s="192" customFormat="1" ht="13.5">
      <c r="A252" s="192" t="s">
        <v>240</v>
      </c>
      <c r="B252" s="192" t="s">
        <v>114</v>
      </c>
      <c r="C252" s="192" t="s">
        <v>115</v>
      </c>
      <c r="D252" s="192" t="s">
        <v>507</v>
      </c>
      <c r="G252" s="192">
        <f t="shared" si="6"/>
        <v>0</v>
      </c>
      <c r="K252" s="192">
        <f t="shared" si="7"/>
        <v>0</v>
      </c>
    </row>
    <row r="253" spans="1:11" s="192" customFormat="1" ht="13.5">
      <c r="A253" s="192" t="s">
        <v>240</v>
      </c>
      <c r="B253" s="192" t="s">
        <v>114</v>
      </c>
      <c r="C253" s="192" t="s">
        <v>115</v>
      </c>
      <c r="D253" s="192" t="s">
        <v>508</v>
      </c>
      <c r="G253" s="192">
        <f t="shared" si="6"/>
        <v>0</v>
      </c>
      <c r="K253" s="192">
        <f t="shared" si="7"/>
        <v>0</v>
      </c>
    </row>
    <row r="254" spans="1:11" s="192" customFormat="1" ht="13.5">
      <c r="A254" s="192" t="s">
        <v>240</v>
      </c>
      <c r="B254" s="192" t="s">
        <v>48</v>
      </c>
      <c r="C254" s="192" t="s">
        <v>249</v>
      </c>
      <c r="D254" s="192" t="s">
        <v>509</v>
      </c>
      <c r="E254" s="192">
        <v>1</v>
      </c>
      <c r="F254" s="192">
        <v>3</v>
      </c>
      <c r="G254" s="192">
        <f t="shared" si="6"/>
        <v>4</v>
      </c>
      <c r="J254" s="192">
        <v>60</v>
      </c>
      <c r="K254" s="192">
        <f t="shared" si="7"/>
        <v>60</v>
      </c>
    </row>
    <row r="255" spans="1:11" s="192" customFormat="1" ht="13.5">
      <c r="A255" s="192" t="s">
        <v>240</v>
      </c>
      <c r="B255" s="192" t="s">
        <v>48</v>
      </c>
      <c r="C255" s="192" t="s">
        <v>53</v>
      </c>
      <c r="D255" s="192" t="s">
        <v>510</v>
      </c>
      <c r="E255" s="192">
        <v>1</v>
      </c>
      <c r="G255" s="192">
        <f t="shared" si="6"/>
        <v>1</v>
      </c>
      <c r="K255" s="192">
        <f t="shared" si="7"/>
        <v>0</v>
      </c>
    </row>
    <row r="256" spans="1:11" s="192" customFormat="1" ht="13.5">
      <c r="A256" s="192" t="s">
        <v>240</v>
      </c>
      <c r="B256" s="192" t="s">
        <v>120</v>
      </c>
      <c r="C256" s="192" t="s">
        <v>121</v>
      </c>
      <c r="D256" s="192" t="s">
        <v>511</v>
      </c>
      <c r="G256" s="192">
        <f t="shared" si="6"/>
        <v>0</v>
      </c>
      <c r="K256" s="192">
        <f t="shared" si="7"/>
        <v>0</v>
      </c>
    </row>
    <row r="257" spans="1:11" s="192" customFormat="1" ht="13.5">
      <c r="A257" s="192" t="s">
        <v>240</v>
      </c>
      <c r="B257" s="192" t="s">
        <v>256</v>
      </c>
      <c r="C257" s="192" t="s">
        <v>201</v>
      </c>
      <c r="D257" s="192" t="s">
        <v>512</v>
      </c>
      <c r="G257" s="192">
        <f t="shared" si="6"/>
        <v>0</v>
      </c>
      <c r="K257" s="192">
        <f t="shared" si="7"/>
        <v>0</v>
      </c>
    </row>
    <row r="258" spans="1:11" s="192" customFormat="1" ht="13.5">
      <c r="A258" s="192" t="s">
        <v>240</v>
      </c>
      <c r="B258" s="192" t="s">
        <v>24</v>
      </c>
      <c r="C258" s="192" t="s">
        <v>311</v>
      </c>
      <c r="D258" s="192" t="s">
        <v>513</v>
      </c>
      <c r="E258" s="192">
        <v>18</v>
      </c>
      <c r="G258" s="192">
        <f aca="true" t="shared" si="8" ref="G258:G260">SUM(E258,F258)</f>
        <v>18</v>
      </c>
      <c r="H258" s="192">
        <v>100</v>
      </c>
      <c r="K258" s="192">
        <f aca="true" t="shared" si="9" ref="K258:K260">SUM(H258,I258,J258)</f>
        <v>100</v>
      </c>
    </row>
    <row r="259" spans="1:11" s="192" customFormat="1" ht="13.5">
      <c r="A259" s="192" t="s">
        <v>240</v>
      </c>
      <c r="B259" s="192" t="s">
        <v>95</v>
      </c>
      <c r="C259" s="192" t="s">
        <v>168</v>
      </c>
      <c r="D259" s="192" t="s">
        <v>514</v>
      </c>
      <c r="G259" s="192">
        <f t="shared" si="8"/>
        <v>0</v>
      </c>
      <c r="K259" s="192">
        <f t="shared" si="9"/>
        <v>0</v>
      </c>
    </row>
    <row r="260" spans="1:11" s="192" customFormat="1" ht="13.5">
      <c r="A260" s="192" t="s">
        <v>240</v>
      </c>
      <c r="B260" s="192" t="s">
        <v>66</v>
      </c>
      <c r="C260" s="192" t="s">
        <v>156</v>
      </c>
      <c r="D260" s="192" t="s">
        <v>515</v>
      </c>
      <c r="E260" s="192">
        <v>15</v>
      </c>
      <c r="G260" s="192">
        <f t="shared" si="8"/>
        <v>15</v>
      </c>
      <c r="K260" s="192">
        <f t="shared" si="9"/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万忠明</dc:creator>
  <cp:keywords/>
  <dc:description/>
  <cp:lastModifiedBy>朱钢涛</cp:lastModifiedBy>
  <cp:lastPrinted>2011-09-22T08:32:33Z</cp:lastPrinted>
  <dcterms:created xsi:type="dcterms:W3CDTF">2004-03-03T08:08:05Z</dcterms:created>
  <dcterms:modified xsi:type="dcterms:W3CDTF">2020-12-09T05:15:52Z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KSOReadingLayo">
    <vt:bool>true</vt:bool>
  </property>
</Properties>
</file>